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131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98E614D0-7E91-4A77-8480-8CF1979B489B}" xr6:coauthVersionLast="47" xr6:coauthVersionMax="47" xr10:uidLastSave="{00000000-0000-0000-0000-000000000000}"/>
  <bookViews>
    <workbookView xWindow="-120" yWindow="-120" windowWidth="29040" windowHeight="15840" activeTab="1" xr2:uid="{7566217C-89BD-4C4D-B2DD-E24A5D9CADFC}"/>
  </bookViews>
  <sheets>
    <sheet name="Paramètres" sheetId="1" r:id="rId1"/>
    <sheet name="Jours fériés" sheetId="15" r:id="rId2"/>
    <sheet name="Janvier" sheetId="2" r:id="rId3"/>
    <sheet name="Février" sheetId="16" r:id="rId4"/>
    <sheet name="Mars" sheetId="5" r:id="rId5"/>
    <sheet name="Avril" sheetId="6" r:id="rId6"/>
    <sheet name="Mai" sheetId="7" r:id="rId7"/>
    <sheet name="Juin" sheetId="8" r:id="rId8"/>
    <sheet name="Juillet" sheetId="9" r:id="rId9"/>
    <sheet name="Août" sheetId="10" r:id="rId10"/>
    <sheet name="Septembre" sheetId="11" r:id="rId11"/>
    <sheet name="Octobre" sheetId="12" r:id="rId12"/>
    <sheet name="Novembre" sheetId="13" r:id="rId13"/>
    <sheet name="Décembre" sheetId="14" r:id="rId14"/>
  </sheets>
  <definedNames>
    <definedName name="AfficherJoursFériés">Paramètres!$J$5</definedName>
    <definedName name="AfficherObservés">Paramètres!$J$7</definedName>
    <definedName name="AnnéeCal">Paramètres!$T$5</definedName>
    <definedName name="DébutSemaine">Paramètres!$K$3</definedName>
    <definedName name="Jours" localSheetId="1">{0,1,2,3,4,5,6} + {0;1;2;3;4;5}*7</definedName>
    <definedName name="Jours">{0,1,2,3,4,5,6} + {0;1;2;3;4;5}*7</definedName>
    <definedName name="MayMondays">SUM((WEEKDAY(DATE(AnnéeCal,5,(ROW(INDIRECT("1:"&amp;DAY(DATE(AnnéeCal,5+1,0)))))))=2)*1)</definedName>
    <definedName name="Observés">Paramètres!$J$6</definedName>
    <definedName name="Tableau2">'Jours fériés'!$I$7:$K$9</definedName>
    <definedName name="TableauGroupe">'Jours fériés'!$I$6:$K$17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2" i="2" l="1"/>
  <c r="E7" i="15"/>
  <c r="E11" i="15"/>
  <c r="B10" i="2" l="1"/>
  <c r="B13" i="2"/>
  <c r="B16" i="2"/>
  <c r="B19" i="2"/>
  <c r="B22" i="2"/>
  <c r="B7" i="2"/>
  <c r="C10" i="2"/>
  <c r="D10" i="2"/>
  <c r="E10" i="2"/>
  <c r="F10" i="2"/>
  <c r="G10" i="2"/>
  <c r="H10" i="2"/>
  <c r="C7" i="2"/>
  <c r="D7" i="2"/>
  <c r="E7" i="2"/>
  <c r="F7" i="2"/>
  <c r="G7" i="2"/>
  <c r="H7" i="2"/>
  <c r="C6" i="2" l="1"/>
  <c r="B6" i="12" l="1"/>
  <c r="E5" i="15"/>
  <c r="B6" i="16"/>
  <c r="C2" i="15"/>
  <c r="B14" i="15" s="1"/>
  <c r="D14" i="15" s="1"/>
  <c r="H13" i="2"/>
  <c r="E14" i="15" l="1"/>
  <c r="E8" i="15"/>
  <c r="E17" i="15"/>
  <c r="E12" i="15"/>
  <c r="E9" i="15"/>
  <c r="E13" i="15"/>
  <c r="E16" i="15"/>
  <c r="E6" i="15"/>
  <c r="E10" i="15"/>
  <c r="E15" i="15"/>
  <c r="B6" i="15"/>
  <c r="B9" i="15"/>
  <c r="B13" i="15"/>
  <c r="B17" i="15"/>
  <c r="D17" i="15" s="1"/>
  <c r="B16" i="15"/>
  <c r="D16" i="15" s="1"/>
  <c r="B8" i="15"/>
  <c r="B15" i="15"/>
  <c r="D15" i="15" s="1"/>
  <c r="B7" i="15" l="1"/>
  <c r="B10" i="15"/>
  <c r="B11" i="15"/>
  <c r="B12" i="15"/>
  <c r="B6" i="8" l="1"/>
  <c r="H7" i="7"/>
  <c r="G7" i="7"/>
  <c r="C7" i="7"/>
  <c r="D7" i="7"/>
  <c r="E7" i="7"/>
  <c r="B7" i="7"/>
  <c r="B6" i="14"/>
  <c r="B6" i="13"/>
  <c r="B6" i="11"/>
  <c r="B6" i="10"/>
  <c r="B6" i="9"/>
  <c r="B6" i="7"/>
  <c r="B5" i="6"/>
  <c r="H6" i="6"/>
  <c r="H5" i="6" s="1"/>
  <c r="G6" i="6"/>
  <c r="G5" i="6" s="1"/>
  <c r="F6" i="6"/>
  <c r="F5" i="6" s="1"/>
  <c r="E6" i="6"/>
  <c r="E5" i="6" s="1"/>
  <c r="D6" i="6"/>
  <c r="D5" i="6" s="1"/>
  <c r="C6" i="6"/>
  <c r="C5" i="6" s="1"/>
  <c r="B6" i="6"/>
  <c r="E6" i="7" l="1"/>
  <c r="C6" i="7"/>
  <c r="D6" i="7"/>
  <c r="H6" i="7"/>
  <c r="G6" i="7"/>
  <c r="B19" i="5" a="1"/>
  <c r="B19" i="5" s="1"/>
  <c r="B17" i="5" a="1"/>
  <c r="E17" i="5" s="1"/>
  <c r="B15" i="5" a="1"/>
  <c r="E15" i="5" s="1"/>
  <c r="B13" i="5" a="1"/>
  <c r="E13" i="5" s="1"/>
  <c r="B11" i="5" a="1"/>
  <c r="F11" i="5" s="1"/>
  <c r="B9" i="5" a="1"/>
  <c r="F9" i="5" s="1"/>
  <c r="B19" i="16" a="1"/>
  <c r="G19" i="16" s="1"/>
  <c r="B16" i="16" a="1"/>
  <c r="F16" i="16" s="1"/>
  <c r="B13" i="16" a="1"/>
  <c r="E13" i="16" s="1"/>
  <c r="B10" i="16" a="1"/>
  <c r="H10" i="16" s="1"/>
  <c r="B7" i="16" a="1"/>
  <c r="G7" i="16" s="1"/>
  <c r="E16" i="2"/>
  <c r="C13" i="16" l="1"/>
  <c r="B2" i="16" s="1"/>
  <c r="D13" i="5"/>
  <c r="B13" i="16"/>
  <c r="G6" i="16"/>
  <c r="E6" i="2"/>
  <c r="C13" i="5"/>
  <c r="H13" i="5"/>
  <c r="G15" i="5"/>
  <c r="H17" i="5"/>
  <c r="H15" i="5"/>
  <c r="B13" i="5"/>
  <c r="G13" i="5"/>
  <c r="D15" i="5"/>
  <c r="D17" i="5"/>
  <c r="F13" i="5"/>
  <c r="C15" i="5"/>
  <c r="E9" i="5"/>
  <c r="D9" i="5"/>
  <c r="H9" i="5"/>
  <c r="C9" i="5"/>
  <c r="G9" i="5"/>
  <c r="D11" i="5"/>
  <c r="H11" i="5"/>
  <c r="B15" i="5"/>
  <c r="F15" i="5"/>
  <c r="C17" i="5"/>
  <c r="G17" i="5"/>
  <c r="E11" i="5"/>
  <c r="B9" i="5"/>
  <c r="C11" i="5"/>
  <c r="G11" i="5"/>
  <c r="B17" i="5"/>
  <c r="F17" i="5"/>
  <c r="C19" i="5"/>
  <c r="B11" i="5"/>
  <c r="F13" i="16"/>
  <c r="D16" i="16"/>
  <c r="D19" i="16"/>
  <c r="C16" i="16"/>
  <c r="H16" i="16"/>
  <c r="G13" i="16"/>
  <c r="G16" i="16"/>
  <c r="H19" i="16"/>
  <c r="H7" i="16"/>
  <c r="B7" i="16"/>
  <c r="F7" i="16"/>
  <c r="C10" i="16"/>
  <c r="G10" i="16"/>
  <c r="D13" i="16"/>
  <c r="H13" i="16"/>
  <c r="E16" i="16"/>
  <c r="B19" i="16"/>
  <c r="F19" i="16"/>
  <c r="E7" i="16"/>
  <c r="B10" i="16"/>
  <c r="F10" i="16"/>
  <c r="E19" i="16"/>
  <c r="E10" i="16"/>
  <c r="D7" i="16"/>
  <c r="C7" i="16"/>
  <c r="D10" i="16"/>
  <c r="B16" i="16"/>
  <c r="C19" i="16"/>
  <c r="E6" i="16" l="1"/>
  <c r="H6" i="16"/>
  <c r="D6" i="16"/>
  <c r="C6" i="16"/>
  <c r="F6" i="16"/>
  <c r="B2" i="5"/>
  <c r="D7" i="15" l="1"/>
  <c r="D11" i="15"/>
  <c r="D9" i="15"/>
  <c r="D12" i="15"/>
  <c r="D6" i="15"/>
  <c r="D8" i="15"/>
  <c r="D5" i="15"/>
  <c r="D13" i="15"/>
  <c r="D10" i="15"/>
  <c r="J7" i="1" l="1"/>
  <c r="C12" i="2" s="1"/>
  <c r="F14" i="5" l="1"/>
  <c r="F10" i="5"/>
  <c r="B12" i="2"/>
  <c r="B15" i="2"/>
  <c r="B9" i="2"/>
  <c r="C9" i="2"/>
  <c r="H9" i="2"/>
  <c r="D9" i="2"/>
  <c r="F9" i="2"/>
  <c r="E9" i="2"/>
  <c r="G9" i="2"/>
  <c r="F16" i="5"/>
  <c r="H8" i="7"/>
  <c r="E8" i="7"/>
  <c r="C8" i="7"/>
  <c r="E18" i="5"/>
  <c r="E14" i="5"/>
  <c r="E16" i="5"/>
  <c r="H12" i="5"/>
  <c r="C10" i="5"/>
  <c r="E12" i="5"/>
  <c r="C20" i="5"/>
  <c r="C14" i="5"/>
  <c r="H10" i="5"/>
  <c r="E10" i="5"/>
  <c r="H18" i="5"/>
  <c r="H16" i="5"/>
  <c r="C12" i="5"/>
  <c r="H14" i="5"/>
  <c r="C16" i="5"/>
  <c r="C18" i="5"/>
  <c r="D10" i="5"/>
  <c r="D16" i="5"/>
  <c r="D14" i="5"/>
  <c r="D8" i="7"/>
  <c r="D12" i="5"/>
  <c r="D18" i="5"/>
  <c r="F18" i="5"/>
  <c r="F12" i="5"/>
  <c r="B18" i="5"/>
  <c r="B14" i="5"/>
  <c r="G12" i="5"/>
  <c r="H15" i="2"/>
  <c r="G8" i="7"/>
  <c r="B10" i="5"/>
  <c r="B16" i="5"/>
  <c r="G14" i="5"/>
  <c r="G18" i="5"/>
  <c r="B20" i="5"/>
  <c r="B8" i="7"/>
  <c r="G10" i="5"/>
  <c r="B12" i="5"/>
  <c r="G16" i="5"/>
  <c r="F12" i="2"/>
  <c r="G12" i="2"/>
  <c r="H12" i="2"/>
  <c r="D13" i="2"/>
  <c r="E13" i="2"/>
  <c r="F13" i="2"/>
  <c r="G13" i="2"/>
  <c r="D16" i="2"/>
  <c r="F16" i="2"/>
  <c r="G16" i="2"/>
  <c r="H16" i="2"/>
  <c r="D19" i="2"/>
  <c r="E19" i="2"/>
  <c r="F19" i="2"/>
  <c r="G19" i="2"/>
  <c r="H19" i="2"/>
  <c r="D22" i="2"/>
  <c r="E22" i="2"/>
  <c r="F22" i="2"/>
  <c r="G22" i="2"/>
  <c r="H22" i="2"/>
  <c r="C13" i="2"/>
  <c r="C16" i="2"/>
  <c r="C19" i="2"/>
  <c r="C22" i="2"/>
  <c r="H6" i="2"/>
  <c r="F6" i="2"/>
  <c r="D6" i="2"/>
  <c r="B6" i="2"/>
  <c r="Z33" i="1"/>
  <c r="Z34" i="1" s="1"/>
  <c r="R33" i="1"/>
  <c r="R34" i="1" s="1"/>
  <c r="J33" i="1"/>
  <c r="J34" i="1" s="1"/>
  <c r="B33" i="1"/>
  <c r="B34" i="1" s="1"/>
  <c r="Z24" i="1"/>
  <c r="Z25" i="1" s="1"/>
  <c r="R24" i="1"/>
  <c r="R25" i="1" s="1"/>
  <c r="J24" i="1"/>
  <c r="M27" i="1" s="1"/>
  <c r="I24" i="1"/>
  <c r="B24" i="1"/>
  <c r="B25" i="1" s="1"/>
  <c r="AF33" i="1"/>
  <c r="AE33" i="1"/>
  <c r="AD33" i="1"/>
  <c r="AC33" i="1"/>
  <c r="AB33" i="1"/>
  <c r="AA33" i="1"/>
  <c r="Y33" i="1"/>
  <c r="X33" i="1"/>
  <c r="W33" i="1"/>
  <c r="V33" i="1"/>
  <c r="U33" i="1"/>
  <c r="T33" i="1"/>
  <c r="S33" i="1"/>
  <c r="Q33" i="1"/>
  <c r="P33" i="1"/>
  <c r="O33" i="1"/>
  <c r="N33" i="1"/>
  <c r="M33" i="1"/>
  <c r="L33" i="1"/>
  <c r="K33" i="1"/>
  <c r="I33" i="1"/>
  <c r="B18" i="1"/>
  <c r="C18" i="1"/>
  <c r="D18" i="1"/>
  <c r="E18" i="1"/>
  <c r="F18" i="1"/>
  <c r="G18" i="1"/>
  <c r="H18" i="1"/>
  <c r="B19" i="1"/>
  <c r="C19" i="1"/>
  <c r="D19" i="1"/>
  <c r="E19" i="1"/>
  <c r="F19" i="1"/>
  <c r="G19" i="1"/>
  <c r="H19" i="1"/>
  <c r="B20" i="1"/>
  <c r="C20" i="1"/>
  <c r="D20" i="1"/>
  <c r="E20" i="1"/>
  <c r="F20" i="1"/>
  <c r="G20" i="1"/>
  <c r="H20" i="1"/>
  <c r="B21" i="1"/>
  <c r="C21" i="1"/>
  <c r="D21" i="1"/>
  <c r="E21" i="1"/>
  <c r="F21" i="1"/>
  <c r="G21" i="1"/>
  <c r="H21" i="1"/>
  <c r="B22" i="1"/>
  <c r="C22" i="1"/>
  <c r="D22" i="1"/>
  <c r="E22" i="1"/>
  <c r="F22" i="1"/>
  <c r="G22" i="1"/>
  <c r="H22" i="1"/>
  <c r="H17" i="1"/>
  <c r="G17" i="1"/>
  <c r="F17" i="1"/>
  <c r="E17" i="1"/>
  <c r="D17" i="1"/>
  <c r="C17" i="1"/>
  <c r="B17" i="1"/>
  <c r="Z15" i="1"/>
  <c r="R15" i="1"/>
  <c r="R16" i="1" s="1"/>
  <c r="J15" i="1"/>
  <c r="I15" i="1"/>
  <c r="K15" i="1"/>
  <c r="L15" i="1"/>
  <c r="M15" i="1"/>
  <c r="N15" i="1"/>
  <c r="O15" i="1"/>
  <c r="P15" i="1"/>
  <c r="Q15" i="1"/>
  <c r="Y15" i="1"/>
  <c r="B15" i="1"/>
  <c r="E15" i="2" l="1"/>
  <c r="C15" i="2"/>
  <c r="D15" i="2"/>
  <c r="G15" i="2"/>
  <c r="F15" i="2"/>
  <c r="D12" i="2"/>
  <c r="E12" i="2"/>
  <c r="Z16" i="1"/>
  <c r="B2" i="6"/>
  <c r="B16" i="1"/>
  <c r="J16" i="1"/>
  <c r="G6" i="2"/>
  <c r="B2" i="14"/>
  <c r="B2" i="10"/>
  <c r="B2" i="9"/>
  <c r="B2" i="13"/>
  <c r="B2" i="8"/>
  <c r="B2" i="12"/>
  <c r="C2" i="7"/>
  <c r="B2" i="11"/>
  <c r="M22" i="1"/>
  <c r="P21" i="1"/>
  <c r="K21" i="1"/>
  <c r="M20" i="1"/>
  <c r="P19" i="1"/>
  <c r="K19" i="1"/>
  <c r="M18" i="1"/>
  <c r="O18" i="1"/>
  <c r="O22" i="1"/>
  <c r="N22" i="1"/>
  <c r="J22" i="1"/>
  <c r="L21" i="1"/>
  <c r="N20" i="1"/>
  <c r="J20" i="1"/>
  <c r="L19" i="1"/>
  <c r="N18" i="1"/>
  <c r="J18" i="1"/>
  <c r="O21" i="1"/>
  <c r="P22" i="1"/>
  <c r="K22" i="1"/>
  <c r="M21" i="1"/>
  <c r="P20" i="1"/>
  <c r="K20" i="1"/>
  <c r="M19" i="1"/>
  <c r="P18" i="1"/>
  <c r="K18" i="1"/>
  <c r="O20" i="1"/>
  <c r="O17" i="1"/>
  <c r="L22" i="1"/>
  <c r="N21" i="1"/>
  <c r="J21" i="1"/>
  <c r="L20" i="1"/>
  <c r="N19" i="1"/>
  <c r="J19" i="1"/>
  <c r="L18" i="1"/>
  <c r="O19" i="1"/>
  <c r="G30" i="1"/>
  <c r="E28" i="1"/>
  <c r="W26" i="1"/>
  <c r="D31" i="1"/>
  <c r="B29" i="1"/>
  <c r="R26" i="1"/>
  <c r="J25" i="1"/>
  <c r="H31" i="1"/>
  <c r="F29" i="1"/>
  <c r="D27" i="1"/>
  <c r="E26" i="1"/>
  <c r="C30" i="1"/>
  <c r="H27" i="1"/>
  <c r="AB26" i="1"/>
  <c r="AE26" i="1"/>
  <c r="AD31" i="1"/>
  <c r="Z31" i="1"/>
  <c r="AC30" i="1"/>
  <c r="AF29" i="1"/>
  <c r="AB29" i="1"/>
  <c r="AE28" i="1"/>
  <c r="AA28" i="1"/>
  <c r="AD27" i="1"/>
  <c r="Z27" i="1"/>
  <c r="U31" i="1"/>
  <c r="X30" i="1"/>
  <c r="T30" i="1"/>
  <c r="W29" i="1"/>
  <c r="S29" i="1"/>
  <c r="V28" i="1"/>
  <c r="R28" i="1"/>
  <c r="U27" i="1"/>
  <c r="K26" i="1"/>
  <c r="O26" i="1"/>
  <c r="N31" i="1"/>
  <c r="J31" i="1"/>
  <c r="M30" i="1"/>
  <c r="P29" i="1"/>
  <c r="L29" i="1"/>
  <c r="O28" i="1"/>
  <c r="K28" i="1"/>
  <c r="N27" i="1"/>
  <c r="J27" i="1"/>
  <c r="E35" i="1"/>
  <c r="J35" i="1"/>
  <c r="N35" i="1"/>
  <c r="S35" i="1"/>
  <c r="W35" i="1"/>
  <c r="N40" i="1"/>
  <c r="J40" i="1"/>
  <c r="M39" i="1"/>
  <c r="P38" i="1"/>
  <c r="L38" i="1"/>
  <c r="O37" i="1"/>
  <c r="K37" i="1"/>
  <c r="N36" i="1"/>
  <c r="J36" i="1"/>
  <c r="E40" i="1"/>
  <c r="H39" i="1"/>
  <c r="D39" i="1"/>
  <c r="G38" i="1"/>
  <c r="C38" i="1"/>
  <c r="F37" i="1"/>
  <c r="B37" i="1"/>
  <c r="E36" i="1"/>
  <c r="X40" i="1"/>
  <c r="T40" i="1"/>
  <c r="W39" i="1"/>
  <c r="S39" i="1"/>
  <c r="V38" i="1"/>
  <c r="R38" i="1"/>
  <c r="U37" i="1"/>
  <c r="X36" i="1"/>
  <c r="T36" i="1"/>
  <c r="AA35" i="1"/>
  <c r="AE35" i="1"/>
  <c r="AD40" i="1"/>
  <c r="Z40" i="1"/>
  <c r="AC39" i="1"/>
  <c r="AF38" i="1"/>
  <c r="AB38" i="1"/>
  <c r="AE37" i="1"/>
  <c r="AA37" i="1"/>
  <c r="AD36" i="1"/>
  <c r="Z36" i="1"/>
  <c r="D26" i="1"/>
  <c r="H26" i="1"/>
  <c r="E31" i="1"/>
  <c r="H30" i="1"/>
  <c r="D30" i="1"/>
  <c r="G29" i="1"/>
  <c r="C29" i="1"/>
  <c r="F28" i="1"/>
  <c r="B28" i="1"/>
  <c r="E27" i="1"/>
  <c r="J26" i="1"/>
  <c r="U26" i="1"/>
  <c r="AA26" i="1"/>
  <c r="AD26" i="1"/>
  <c r="AE31" i="1"/>
  <c r="AA31" i="1"/>
  <c r="AD30" i="1"/>
  <c r="Z30" i="1"/>
  <c r="AC29" i="1"/>
  <c r="AF28" i="1"/>
  <c r="AB28" i="1"/>
  <c r="AE27" i="1"/>
  <c r="AA27" i="1"/>
  <c r="V31" i="1"/>
  <c r="R31" i="1"/>
  <c r="U30" i="1"/>
  <c r="X29" i="1"/>
  <c r="T29" i="1"/>
  <c r="W28" i="1"/>
  <c r="S28" i="1"/>
  <c r="V27" i="1"/>
  <c r="R27" i="1"/>
  <c r="N26" i="1"/>
  <c r="O31" i="1"/>
  <c r="K31" i="1"/>
  <c r="N30" i="1"/>
  <c r="J30" i="1"/>
  <c r="M29" i="1"/>
  <c r="P28" i="1"/>
  <c r="L28" i="1"/>
  <c r="O27" i="1"/>
  <c r="K27" i="1"/>
  <c r="D35" i="1"/>
  <c r="H35" i="1"/>
  <c r="M35" i="1"/>
  <c r="R35" i="1"/>
  <c r="V35" i="1"/>
  <c r="O40" i="1"/>
  <c r="K40" i="1"/>
  <c r="N39" i="1"/>
  <c r="J39" i="1"/>
  <c r="M38" i="1"/>
  <c r="P37" i="1"/>
  <c r="L37" i="1"/>
  <c r="O36" i="1"/>
  <c r="K36" i="1"/>
  <c r="F40" i="1"/>
  <c r="B40" i="1"/>
  <c r="E39" i="1"/>
  <c r="H38" i="1"/>
  <c r="D38" i="1"/>
  <c r="G37" i="1"/>
  <c r="C37" i="1"/>
  <c r="F36" i="1"/>
  <c r="B36" i="1"/>
  <c r="U40" i="1"/>
  <c r="X39" i="1"/>
  <c r="T39" i="1"/>
  <c r="W38" i="1"/>
  <c r="S38" i="1"/>
  <c r="V37" i="1"/>
  <c r="R37" i="1"/>
  <c r="U36" i="1"/>
  <c r="Z35" i="1"/>
  <c r="AD35" i="1"/>
  <c r="AE40" i="1"/>
  <c r="AA40" i="1"/>
  <c r="AD39" i="1"/>
  <c r="Z39" i="1"/>
  <c r="AC38" i="1"/>
  <c r="AF37" i="1"/>
  <c r="AB37" i="1"/>
  <c r="AE36" i="1"/>
  <c r="AA36" i="1"/>
  <c r="C26" i="1"/>
  <c r="G26" i="1"/>
  <c r="F31" i="1"/>
  <c r="B31" i="1"/>
  <c r="E30" i="1"/>
  <c r="H29" i="1"/>
  <c r="D29" i="1"/>
  <c r="G28" i="1"/>
  <c r="C28" i="1"/>
  <c r="F27" i="1"/>
  <c r="B27" i="1"/>
  <c r="T26" i="1"/>
  <c r="Z26" i="1"/>
  <c r="AC26" i="1"/>
  <c r="AF31" i="1"/>
  <c r="AB31" i="1"/>
  <c r="AE30" i="1"/>
  <c r="AA30" i="1"/>
  <c r="AD29" i="1"/>
  <c r="Z29" i="1"/>
  <c r="AC28" i="1"/>
  <c r="AF27" i="1"/>
  <c r="AB27" i="1"/>
  <c r="W31" i="1"/>
  <c r="S31" i="1"/>
  <c r="V30" i="1"/>
  <c r="R30" i="1"/>
  <c r="U29" i="1"/>
  <c r="X28" i="1"/>
  <c r="T28" i="1"/>
  <c r="W27" i="1"/>
  <c r="S27" i="1"/>
  <c r="M26" i="1"/>
  <c r="P31" i="1"/>
  <c r="L31" i="1"/>
  <c r="O30" i="1"/>
  <c r="K30" i="1"/>
  <c r="N29" i="1"/>
  <c r="J29" i="1"/>
  <c r="M28" i="1"/>
  <c r="P27" i="1"/>
  <c r="L27" i="1"/>
  <c r="C35" i="1"/>
  <c r="G35" i="1"/>
  <c r="L35" i="1"/>
  <c r="P35" i="1"/>
  <c r="U35" i="1"/>
  <c r="P40" i="1"/>
  <c r="L40" i="1"/>
  <c r="O39" i="1"/>
  <c r="K39" i="1"/>
  <c r="N38" i="1"/>
  <c r="J38" i="1"/>
  <c r="M37" i="1"/>
  <c r="P36" i="1"/>
  <c r="L36" i="1"/>
  <c r="G40" i="1"/>
  <c r="C40" i="1"/>
  <c r="F39" i="1"/>
  <c r="B39" i="1"/>
  <c r="E38" i="1"/>
  <c r="H37" i="1"/>
  <c r="D37" i="1"/>
  <c r="G36" i="1"/>
  <c r="C36" i="1"/>
  <c r="V40" i="1"/>
  <c r="R40" i="1"/>
  <c r="U39" i="1"/>
  <c r="X38" i="1"/>
  <c r="T38" i="1"/>
  <c r="W37" i="1"/>
  <c r="S37" i="1"/>
  <c r="V36" i="1"/>
  <c r="R36" i="1"/>
  <c r="AC35" i="1"/>
  <c r="AF40" i="1"/>
  <c r="AB40" i="1"/>
  <c r="AE39" i="1"/>
  <c r="AA39" i="1"/>
  <c r="AD38" i="1"/>
  <c r="Z38" i="1"/>
  <c r="AC37" i="1"/>
  <c r="AF36" i="1"/>
  <c r="AB36" i="1"/>
  <c r="B26" i="1"/>
  <c r="F26" i="1"/>
  <c r="G31" i="1"/>
  <c r="C31" i="1"/>
  <c r="F30" i="1"/>
  <c r="B30" i="1"/>
  <c r="E29" i="1"/>
  <c r="H28" i="1"/>
  <c r="D28" i="1"/>
  <c r="G27" i="1"/>
  <c r="C27" i="1"/>
  <c r="S26" i="1"/>
  <c r="X26" i="1"/>
  <c r="V26" i="1"/>
  <c r="AF26" i="1"/>
  <c r="AC31" i="1"/>
  <c r="AF30" i="1"/>
  <c r="AB30" i="1"/>
  <c r="AE29" i="1"/>
  <c r="AA29" i="1"/>
  <c r="AD28" i="1"/>
  <c r="Z28" i="1"/>
  <c r="AC27" i="1"/>
  <c r="X31" i="1"/>
  <c r="T31" i="1"/>
  <c r="W30" i="1"/>
  <c r="S30" i="1"/>
  <c r="V29" i="1"/>
  <c r="R29" i="1"/>
  <c r="U28" i="1"/>
  <c r="X27" i="1"/>
  <c r="T27" i="1"/>
  <c r="L26" i="1"/>
  <c r="P26" i="1"/>
  <c r="M31" i="1"/>
  <c r="P30" i="1"/>
  <c r="L30" i="1"/>
  <c r="O29" i="1"/>
  <c r="K29" i="1"/>
  <c r="N28" i="1"/>
  <c r="J28" i="1"/>
  <c r="B35" i="1"/>
  <c r="F35" i="1"/>
  <c r="K35" i="1"/>
  <c r="O35" i="1"/>
  <c r="T35" i="1"/>
  <c r="X35" i="1"/>
  <c r="M40" i="1"/>
  <c r="P39" i="1"/>
  <c r="L39" i="1"/>
  <c r="O38" i="1"/>
  <c r="K38" i="1"/>
  <c r="N37" i="1"/>
  <c r="J37" i="1"/>
  <c r="M36" i="1"/>
  <c r="H40" i="1"/>
  <c r="D40" i="1"/>
  <c r="G39" i="1"/>
  <c r="C39" i="1"/>
  <c r="F38" i="1"/>
  <c r="B38" i="1"/>
  <c r="E37" i="1"/>
  <c r="H36" i="1"/>
  <c r="D36" i="1"/>
  <c r="W40" i="1"/>
  <c r="S40" i="1"/>
  <c r="V39" i="1"/>
  <c r="R39" i="1"/>
  <c r="U38" i="1"/>
  <c r="X37" i="1"/>
  <c r="T37" i="1"/>
  <c r="W36" i="1"/>
  <c r="S36" i="1"/>
  <c r="AB35" i="1"/>
  <c r="AF35" i="1"/>
  <c r="AC40" i="1"/>
  <c r="AF39" i="1"/>
  <c r="AB39" i="1"/>
  <c r="AE38" i="1"/>
  <c r="AA38" i="1"/>
  <c r="AD37" i="1"/>
  <c r="Z37" i="1"/>
  <c r="AC36" i="1"/>
  <c r="U17" i="1"/>
  <c r="X22" i="1"/>
  <c r="T22" i="1"/>
  <c r="W21" i="1"/>
  <c r="S21" i="1"/>
  <c r="V20" i="1"/>
  <c r="R20" i="1"/>
  <c r="U19" i="1"/>
  <c r="X18" i="1"/>
  <c r="T18" i="1"/>
  <c r="AA17" i="1"/>
  <c r="AE17" i="1"/>
  <c r="AD22" i="1"/>
  <c r="Z22" i="1"/>
  <c r="AC21" i="1"/>
  <c r="AF20" i="1"/>
  <c r="AB20" i="1"/>
  <c r="AE19" i="1"/>
  <c r="AA19" i="1"/>
  <c r="AD18" i="1"/>
  <c r="Z18" i="1"/>
  <c r="K17" i="1"/>
  <c r="T17" i="1"/>
  <c r="X17" i="1"/>
  <c r="U22" i="1"/>
  <c r="X21" i="1"/>
  <c r="T21" i="1"/>
  <c r="W20" i="1"/>
  <c r="S20" i="1"/>
  <c r="V19" i="1"/>
  <c r="R19" i="1"/>
  <c r="U18" i="1"/>
  <c r="Z17" i="1"/>
  <c r="AD17" i="1"/>
  <c r="AE22" i="1"/>
  <c r="AA22" i="1"/>
  <c r="AD21" i="1"/>
  <c r="Z21" i="1"/>
  <c r="AC20" i="1"/>
  <c r="AF19" i="1"/>
  <c r="AB19" i="1"/>
  <c r="AE18" i="1"/>
  <c r="AA18" i="1"/>
  <c r="J17" i="1"/>
  <c r="N17" i="1"/>
  <c r="S17" i="1"/>
  <c r="W17" i="1"/>
  <c r="V22" i="1"/>
  <c r="R22" i="1"/>
  <c r="U21" i="1"/>
  <c r="X20" i="1"/>
  <c r="T20" i="1"/>
  <c r="W19" i="1"/>
  <c r="S19" i="1"/>
  <c r="V18" i="1"/>
  <c r="R18" i="1"/>
  <c r="AC17" i="1"/>
  <c r="AF22" i="1"/>
  <c r="AB22" i="1"/>
  <c r="AE21" i="1"/>
  <c r="AA21" i="1"/>
  <c r="AD20" i="1"/>
  <c r="Z20" i="1"/>
  <c r="AC19" i="1"/>
  <c r="AF18" i="1"/>
  <c r="AB18" i="1"/>
  <c r="M17" i="1"/>
  <c r="R17" i="1"/>
  <c r="V17" i="1"/>
  <c r="W22" i="1"/>
  <c r="S22" i="1"/>
  <c r="V21" i="1"/>
  <c r="R21" i="1"/>
  <c r="U20" i="1"/>
  <c r="X19" i="1"/>
  <c r="T19" i="1"/>
  <c r="W18" i="1"/>
  <c r="S18" i="1"/>
  <c r="AB17" i="1"/>
  <c r="AF17" i="1"/>
  <c r="AC22" i="1"/>
  <c r="AF21" i="1"/>
  <c r="AB21" i="1"/>
  <c r="AE20" i="1"/>
  <c r="AA20" i="1"/>
  <c r="AD19" i="1"/>
  <c r="Z19" i="1"/>
  <c r="AC18" i="1"/>
  <c r="L17" i="1"/>
  <c r="P17" i="1"/>
  <c r="E17" i="12" l="1"/>
  <c r="E18" i="12" s="1"/>
  <c r="H15" i="12"/>
  <c r="H16" i="12" s="1"/>
  <c r="D15" i="12"/>
  <c r="D16" i="12" s="1"/>
  <c r="G13" i="12"/>
  <c r="G14" i="12" s="1"/>
  <c r="C13" i="12"/>
  <c r="C14" i="12" s="1"/>
  <c r="F11" i="12"/>
  <c r="F12" i="12" s="1"/>
  <c r="B11" i="12"/>
  <c r="B12" i="12" s="1"/>
  <c r="E9" i="12"/>
  <c r="E10" i="12" s="1"/>
  <c r="H7" i="12"/>
  <c r="H6" i="12" s="1"/>
  <c r="D7" i="12"/>
  <c r="D6" i="12" s="1"/>
  <c r="F17" i="12"/>
  <c r="F18" i="12" s="1"/>
  <c r="B17" i="12"/>
  <c r="B18" i="12" s="1"/>
  <c r="E15" i="12"/>
  <c r="E16" i="12" s="1"/>
  <c r="H13" i="12"/>
  <c r="H14" i="12" s="1"/>
  <c r="D13" i="12"/>
  <c r="D14" i="12" s="1"/>
  <c r="G11" i="12"/>
  <c r="G12" i="12" s="1"/>
  <c r="C11" i="12"/>
  <c r="C12" i="12" s="1"/>
  <c r="F9" i="12"/>
  <c r="F10" i="12" s="1"/>
  <c r="B9" i="12"/>
  <c r="B10" i="12" s="1"/>
  <c r="E7" i="12"/>
  <c r="E6" i="12" s="1"/>
  <c r="G17" i="12"/>
  <c r="G18" i="12" s="1"/>
  <c r="C17" i="12"/>
  <c r="C18" i="12" s="1"/>
  <c r="F15" i="12"/>
  <c r="F16" i="12" s="1"/>
  <c r="B15" i="12"/>
  <c r="B16" i="12" s="1"/>
  <c r="E13" i="12"/>
  <c r="E14" i="12" s="1"/>
  <c r="H11" i="12"/>
  <c r="H12" i="12" s="1"/>
  <c r="D11" i="12"/>
  <c r="D12" i="12" s="1"/>
  <c r="G9" i="12"/>
  <c r="G10" i="12" s="1"/>
  <c r="C9" i="12"/>
  <c r="C10" i="12" s="1"/>
  <c r="F7" i="12"/>
  <c r="F6" i="12" s="1"/>
  <c r="B7" i="12"/>
  <c r="B8" i="12" s="1"/>
  <c r="H17" i="12"/>
  <c r="H18" i="12" s="1"/>
  <c r="D17" i="12"/>
  <c r="D18" i="12" s="1"/>
  <c r="G15" i="12"/>
  <c r="G16" i="12" s="1"/>
  <c r="C15" i="12"/>
  <c r="C16" i="12" s="1"/>
  <c r="F13" i="12"/>
  <c r="F14" i="12" s="1"/>
  <c r="B13" i="12"/>
  <c r="B14" i="12" s="1"/>
  <c r="E11" i="12"/>
  <c r="E12" i="12" s="1"/>
  <c r="H9" i="12"/>
  <c r="H10" i="12" s="1"/>
  <c r="D9" i="12"/>
  <c r="D10" i="12" s="1"/>
  <c r="G7" i="12"/>
  <c r="G6" i="12" s="1"/>
  <c r="C7" i="12"/>
  <c r="C6" i="12" s="1"/>
  <c r="F17" i="10"/>
  <c r="F18" i="10" s="1"/>
  <c r="B17" i="10"/>
  <c r="B18" i="10" s="1"/>
  <c r="E15" i="10"/>
  <c r="E16" i="10" s="1"/>
  <c r="B13" i="10"/>
  <c r="B14" i="10" s="1"/>
  <c r="F13" i="10"/>
  <c r="F14" i="10" s="1"/>
  <c r="G11" i="10"/>
  <c r="G12" i="10" s="1"/>
  <c r="C11" i="10"/>
  <c r="C12" i="10" s="1"/>
  <c r="F9" i="10"/>
  <c r="F10" i="10" s="1"/>
  <c r="B9" i="10"/>
  <c r="B10" i="10" s="1"/>
  <c r="E7" i="10"/>
  <c r="G17" i="10"/>
  <c r="G18" i="10" s="1"/>
  <c r="C17" i="10"/>
  <c r="C18" i="10" s="1"/>
  <c r="F15" i="10"/>
  <c r="F16" i="10" s="1"/>
  <c r="B15" i="10"/>
  <c r="B16" i="10" s="1"/>
  <c r="E13" i="10"/>
  <c r="E14" i="10" s="1"/>
  <c r="H11" i="10"/>
  <c r="H12" i="10" s="1"/>
  <c r="D11" i="10"/>
  <c r="D12" i="10" s="1"/>
  <c r="G9" i="10"/>
  <c r="G10" i="10" s="1"/>
  <c r="C9" i="10"/>
  <c r="C10" i="10" s="1"/>
  <c r="F7" i="10"/>
  <c r="B7" i="10"/>
  <c r="B8" i="10" s="1"/>
  <c r="H17" i="10"/>
  <c r="H18" i="10" s="1"/>
  <c r="D17" i="10"/>
  <c r="D18" i="10" s="1"/>
  <c r="G15" i="10"/>
  <c r="G16" i="10" s="1"/>
  <c r="C15" i="10"/>
  <c r="C16" i="10" s="1"/>
  <c r="D13" i="10"/>
  <c r="D14" i="10" s="1"/>
  <c r="H13" i="10"/>
  <c r="H14" i="10" s="1"/>
  <c r="E11" i="10"/>
  <c r="E12" i="10" s="1"/>
  <c r="H9" i="10"/>
  <c r="H10" i="10" s="1"/>
  <c r="D9" i="10"/>
  <c r="D10" i="10" s="1"/>
  <c r="G7" i="10"/>
  <c r="C7" i="10"/>
  <c r="E17" i="10"/>
  <c r="E18" i="10" s="1"/>
  <c r="H15" i="10"/>
  <c r="H16" i="10" s="1"/>
  <c r="D15" i="10"/>
  <c r="D16" i="10" s="1"/>
  <c r="C13" i="10"/>
  <c r="C14" i="10" s="1"/>
  <c r="G13" i="10"/>
  <c r="G14" i="10" s="1"/>
  <c r="F11" i="10"/>
  <c r="F12" i="10" s="1"/>
  <c r="B11" i="10"/>
  <c r="B12" i="10" s="1"/>
  <c r="E9" i="10"/>
  <c r="E10" i="10" s="1"/>
  <c r="H7" i="10"/>
  <c r="D7" i="10"/>
  <c r="H17" i="9"/>
  <c r="H18" i="9" s="1"/>
  <c r="D17" i="9"/>
  <c r="D18" i="9" s="1"/>
  <c r="E17" i="9"/>
  <c r="E18" i="9" s="1"/>
  <c r="F17" i="9"/>
  <c r="F18" i="9" s="1"/>
  <c r="G17" i="9"/>
  <c r="G18" i="9" s="1"/>
  <c r="H17" i="11"/>
  <c r="D17" i="11"/>
  <c r="G15" i="11"/>
  <c r="C15" i="11"/>
  <c r="F13" i="11"/>
  <c r="B13" i="11"/>
  <c r="E11" i="11"/>
  <c r="H9" i="11"/>
  <c r="D9" i="11"/>
  <c r="G7" i="11"/>
  <c r="C7" i="11"/>
  <c r="E17" i="11"/>
  <c r="H15" i="11"/>
  <c r="D15" i="11"/>
  <c r="G13" i="11"/>
  <c r="C13" i="11"/>
  <c r="F11" i="11"/>
  <c r="B11" i="11"/>
  <c r="E9" i="11"/>
  <c r="H7" i="11"/>
  <c r="D7" i="11"/>
  <c r="F17" i="11"/>
  <c r="B17" i="11"/>
  <c r="E15" i="11"/>
  <c r="H13" i="11"/>
  <c r="D13" i="11"/>
  <c r="G11" i="11"/>
  <c r="C11" i="11"/>
  <c r="F9" i="11"/>
  <c r="B9" i="11"/>
  <c r="E7" i="11"/>
  <c r="G17" i="11"/>
  <c r="C17" i="11"/>
  <c r="F15" i="11"/>
  <c r="B15" i="11"/>
  <c r="E13" i="11"/>
  <c r="H11" i="11"/>
  <c r="D11" i="11"/>
  <c r="G9" i="11"/>
  <c r="C9" i="11"/>
  <c r="F7" i="11"/>
  <c r="B7" i="11"/>
  <c r="B8" i="11" s="1"/>
  <c r="G17" i="13"/>
  <c r="G18" i="13" s="1"/>
  <c r="C17" i="13"/>
  <c r="C18" i="13" s="1"/>
  <c r="F15" i="13"/>
  <c r="F16" i="13" s="1"/>
  <c r="B15" i="13"/>
  <c r="B16" i="13" s="1"/>
  <c r="E13" i="13"/>
  <c r="E14" i="13" s="1"/>
  <c r="H11" i="13"/>
  <c r="H12" i="13" s="1"/>
  <c r="D11" i="13"/>
  <c r="D12" i="13" s="1"/>
  <c r="G9" i="13"/>
  <c r="G10" i="13" s="1"/>
  <c r="C9" i="13"/>
  <c r="C10" i="13" s="1"/>
  <c r="F7" i="13"/>
  <c r="B7" i="13"/>
  <c r="B8" i="13" s="1"/>
  <c r="H17" i="13"/>
  <c r="H18" i="13" s="1"/>
  <c r="D17" i="13"/>
  <c r="D18" i="13" s="1"/>
  <c r="G15" i="13"/>
  <c r="G16" i="13" s="1"/>
  <c r="C15" i="13"/>
  <c r="C16" i="13" s="1"/>
  <c r="F13" i="13"/>
  <c r="F14" i="13" s="1"/>
  <c r="B13" i="13"/>
  <c r="B14" i="13" s="1"/>
  <c r="E11" i="13"/>
  <c r="E12" i="13" s="1"/>
  <c r="H9" i="13"/>
  <c r="H10" i="13" s="1"/>
  <c r="D9" i="13"/>
  <c r="D10" i="13" s="1"/>
  <c r="G7" i="13"/>
  <c r="C7" i="13"/>
  <c r="E17" i="13"/>
  <c r="E18" i="13" s="1"/>
  <c r="H15" i="13"/>
  <c r="H16" i="13" s="1"/>
  <c r="D15" i="13"/>
  <c r="D16" i="13" s="1"/>
  <c r="G13" i="13"/>
  <c r="G14" i="13" s="1"/>
  <c r="C13" i="13"/>
  <c r="C14" i="13" s="1"/>
  <c r="F11" i="13"/>
  <c r="F12" i="13" s="1"/>
  <c r="B11" i="13"/>
  <c r="B12" i="13" s="1"/>
  <c r="E9" i="13"/>
  <c r="E10" i="13" s="1"/>
  <c r="H7" i="13"/>
  <c r="D7" i="13"/>
  <c r="F17" i="13"/>
  <c r="F18" i="13" s="1"/>
  <c r="B17" i="13"/>
  <c r="B18" i="13" s="1"/>
  <c r="E15" i="13"/>
  <c r="E16" i="13" s="1"/>
  <c r="H13" i="13"/>
  <c r="H14" i="13" s="1"/>
  <c r="D13" i="13"/>
  <c r="D14" i="13" s="1"/>
  <c r="G11" i="13"/>
  <c r="G12" i="13" s="1"/>
  <c r="C11" i="13"/>
  <c r="C12" i="13" s="1"/>
  <c r="F9" i="13"/>
  <c r="F10" i="13" s="1"/>
  <c r="B9" i="13"/>
  <c r="B10" i="13" s="1"/>
  <c r="E7" i="13"/>
  <c r="E17" i="14"/>
  <c r="E18" i="14" s="1"/>
  <c r="H15" i="14"/>
  <c r="H16" i="14" s="1"/>
  <c r="D15" i="14"/>
  <c r="D16" i="14" s="1"/>
  <c r="G13" i="14"/>
  <c r="G14" i="14" s="1"/>
  <c r="C13" i="14"/>
  <c r="C14" i="14" s="1"/>
  <c r="F11" i="14"/>
  <c r="F12" i="14" s="1"/>
  <c r="B11" i="14"/>
  <c r="B12" i="14" s="1"/>
  <c r="E9" i="14"/>
  <c r="E10" i="14" s="1"/>
  <c r="H7" i="14"/>
  <c r="D7" i="14"/>
  <c r="F17" i="14"/>
  <c r="F18" i="14" s="1"/>
  <c r="B17" i="14"/>
  <c r="B18" i="14" s="1"/>
  <c r="E15" i="14"/>
  <c r="E16" i="14" s="1"/>
  <c r="H13" i="14"/>
  <c r="H14" i="14" s="1"/>
  <c r="D13" i="14"/>
  <c r="D14" i="14" s="1"/>
  <c r="G11" i="14"/>
  <c r="G12" i="14" s="1"/>
  <c r="C11" i="14"/>
  <c r="C12" i="14" s="1"/>
  <c r="F9" i="14"/>
  <c r="F10" i="14" s="1"/>
  <c r="B9" i="14"/>
  <c r="B10" i="14" s="1"/>
  <c r="E7" i="14"/>
  <c r="G17" i="14"/>
  <c r="G18" i="14" s="1"/>
  <c r="C17" i="14"/>
  <c r="C18" i="14" s="1"/>
  <c r="F15" i="14"/>
  <c r="F16" i="14" s="1"/>
  <c r="B15" i="14"/>
  <c r="B16" i="14" s="1"/>
  <c r="E13" i="14"/>
  <c r="E14" i="14" s="1"/>
  <c r="H11" i="14"/>
  <c r="H12" i="14" s="1"/>
  <c r="D11" i="14"/>
  <c r="D12" i="14" s="1"/>
  <c r="G9" i="14"/>
  <c r="G10" i="14" s="1"/>
  <c r="C9" i="14"/>
  <c r="C10" i="14" s="1"/>
  <c r="F7" i="14"/>
  <c r="B7" i="14"/>
  <c r="B8" i="14" s="1"/>
  <c r="H17" i="14"/>
  <c r="H18" i="14" s="1"/>
  <c r="D17" i="14"/>
  <c r="D18" i="14" s="1"/>
  <c r="G15" i="14"/>
  <c r="G16" i="14" s="1"/>
  <c r="C15" i="14"/>
  <c r="C16" i="14" s="1"/>
  <c r="F13" i="14"/>
  <c r="F14" i="14" s="1"/>
  <c r="B13" i="14"/>
  <c r="B14" i="14" s="1"/>
  <c r="E11" i="14"/>
  <c r="E12" i="14" s="1"/>
  <c r="H9" i="14"/>
  <c r="H10" i="14" s="1"/>
  <c r="D9" i="14"/>
  <c r="D10" i="14" s="1"/>
  <c r="G7" i="14"/>
  <c r="C7" i="14"/>
  <c r="B17" i="9"/>
  <c r="B18" i="9" s="1"/>
  <c r="E15" i="9"/>
  <c r="E16" i="9" s="1"/>
  <c r="H13" i="9"/>
  <c r="H14" i="9" s="1"/>
  <c r="D13" i="9"/>
  <c r="D14" i="9" s="1"/>
  <c r="E11" i="9"/>
  <c r="B11" i="9"/>
  <c r="E9" i="9"/>
  <c r="E10" i="9" s="1"/>
  <c r="H7" i="9"/>
  <c r="D7" i="9"/>
  <c r="C17" i="9"/>
  <c r="C18" i="9" s="1"/>
  <c r="F15" i="9"/>
  <c r="F16" i="9" s="1"/>
  <c r="B15" i="9"/>
  <c r="B16" i="9" s="1"/>
  <c r="E13" i="9"/>
  <c r="E14" i="9" s="1"/>
  <c r="F11" i="9"/>
  <c r="B13" i="9"/>
  <c r="B14" i="9" s="1"/>
  <c r="F9" i="9"/>
  <c r="F10" i="9" s="1"/>
  <c r="B9" i="9"/>
  <c r="B10" i="9" s="1"/>
  <c r="E7" i="9"/>
  <c r="G15" i="9"/>
  <c r="G16" i="9" s="1"/>
  <c r="C15" i="9"/>
  <c r="C16" i="9" s="1"/>
  <c r="F13" i="9"/>
  <c r="F14" i="9" s="1"/>
  <c r="G11" i="9"/>
  <c r="C11" i="9"/>
  <c r="G9" i="9"/>
  <c r="G10" i="9" s="1"/>
  <c r="C9" i="9"/>
  <c r="C10" i="9" s="1"/>
  <c r="F7" i="9"/>
  <c r="B7" i="9"/>
  <c r="B8" i="9" s="1"/>
  <c r="H15" i="9"/>
  <c r="H16" i="9" s="1"/>
  <c r="D15" i="9"/>
  <c r="D16" i="9" s="1"/>
  <c r="G13" i="9"/>
  <c r="G14" i="9" s="1"/>
  <c r="C13" i="9"/>
  <c r="C14" i="9" s="1"/>
  <c r="H11" i="9"/>
  <c r="D11" i="9"/>
  <c r="H9" i="9"/>
  <c r="H10" i="9" s="1"/>
  <c r="D9" i="9"/>
  <c r="D10" i="9" s="1"/>
  <c r="G7" i="9"/>
  <c r="C7" i="9"/>
  <c r="D11" i="8"/>
  <c r="H11" i="8"/>
  <c r="F13" i="8"/>
  <c r="D15" i="8"/>
  <c r="H15" i="8"/>
  <c r="F17" i="8"/>
  <c r="G9" i="8"/>
  <c r="C9" i="8"/>
  <c r="C11" i="8"/>
  <c r="G11" i="8"/>
  <c r="E13" i="8"/>
  <c r="C15" i="8"/>
  <c r="G15" i="8"/>
  <c r="E17" i="8"/>
  <c r="H9" i="8"/>
  <c r="D9" i="8"/>
  <c r="F11" i="8"/>
  <c r="D13" i="8"/>
  <c r="H13" i="8"/>
  <c r="F15" i="8"/>
  <c r="D17" i="8"/>
  <c r="H17" i="8"/>
  <c r="E9" i="8"/>
  <c r="E11" i="8"/>
  <c r="C13" i="8"/>
  <c r="G13" i="8"/>
  <c r="E15" i="8"/>
  <c r="C17" i="8"/>
  <c r="G17" i="8"/>
  <c r="F9" i="8"/>
  <c r="B16" i="6"/>
  <c r="G10" i="6"/>
  <c r="F12" i="6"/>
  <c r="E14" i="6"/>
  <c r="D16" i="6"/>
  <c r="H16" i="6"/>
  <c r="E8" i="6"/>
  <c r="C16" i="6"/>
  <c r="F10" i="6"/>
  <c r="E12" i="6"/>
  <c r="D14" i="6"/>
  <c r="H14" i="6"/>
  <c r="G16" i="6"/>
  <c r="F8" i="6"/>
  <c r="C14" i="6"/>
  <c r="E10" i="6"/>
  <c r="D12" i="6"/>
  <c r="H12" i="6"/>
  <c r="G14" i="6"/>
  <c r="F16" i="6"/>
  <c r="G8" i="6"/>
  <c r="C12" i="6"/>
  <c r="C8" i="6"/>
  <c r="D10" i="6"/>
  <c r="H10" i="6"/>
  <c r="G12" i="6"/>
  <c r="F14" i="6"/>
  <c r="E16" i="6"/>
  <c r="H8" i="6"/>
  <c r="C10" i="6"/>
  <c r="D8" i="6"/>
  <c r="B14" i="6"/>
  <c r="B10" i="6"/>
  <c r="B12" i="6"/>
  <c r="B8" i="6"/>
  <c r="B17" i="8"/>
  <c r="F7" i="8"/>
  <c r="F6" i="8" s="1"/>
  <c r="G7" i="8"/>
  <c r="G6" i="8" s="1"/>
  <c r="E7" i="8"/>
  <c r="E6" i="8" s="1"/>
  <c r="B15" i="8"/>
  <c r="B11" i="8"/>
  <c r="H7" i="8"/>
  <c r="H6" i="8" s="1"/>
  <c r="D7" i="8"/>
  <c r="D6" i="8" s="1"/>
  <c r="B13" i="8"/>
  <c r="B9" i="8"/>
  <c r="B7" i="8"/>
  <c r="C7" i="8"/>
  <c r="C6" i="8" s="1"/>
  <c r="E17" i="7"/>
  <c r="E18" i="7" s="1"/>
  <c r="F11" i="7"/>
  <c r="F12" i="7" s="1"/>
  <c r="F13" i="7"/>
  <c r="F14" i="7" s="1"/>
  <c r="F15" i="7"/>
  <c r="F16" i="7" s="1"/>
  <c r="G9" i="7"/>
  <c r="G10" i="7" s="1"/>
  <c r="D15" i="7"/>
  <c r="D16" i="7" s="1"/>
  <c r="G17" i="7"/>
  <c r="G18" i="7" s="1"/>
  <c r="E11" i="7"/>
  <c r="E12" i="7" s="1"/>
  <c r="E13" i="7"/>
  <c r="E14" i="7" s="1"/>
  <c r="E15" i="7"/>
  <c r="E16" i="7" s="1"/>
  <c r="H9" i="7"/>
  <c r="H10" i="7" s="1"/>
  <c r="D13" i="7"/>
  <c r="D14" i="7" s="1"/>
  <c r="F17" i="7"/>
  <c r="F18" i="7" s="1"/>
  <c r="H17" i="7"/>
  <c r="H18" i="7" s="1"/>
  <c r="H11" i="7"/>
  <c r="H12" i="7" s="1"/>
  <c r="H13" i="7"/>
  <c r="H14" i="7" s="1"/>
  <c r="H15" i="7"/>
  <c r="H16" i="7" s="1"/>
  <c r="E9" i="7"/>
  <c r="E10" i="7" s="1"/>
  <c r="D9" i="7"/>
  <c r="D10" i="7" s="1"/>
  <c r="D17" i="7"/>
  <c r="D18" i="7" s="1"/>
  <c r="G11" i="7"/>
  <c r="G12" i="7" s="1"/>
  <c r="G13" i="7"/>
  <c r="G14" i="7" s="1"/>
  <c r="G15" i="7"/>
  <c r="G16" i="7" s="1"/>
  <c r="F9" i="7"/>
  <c r="F10" i="7" s="1"/>
  <c r="D11" i="7"/>
  <c r="D12" i="7" s="1"/>
  <c r="C15" i="7"/>
  <c r="C16" i="7" s="1"/>
  <c r="B17" i="7"/>
  <c r="B18" i="7" s="1"/>
  <c r="B11" i="7"/>
  <c r="B12" i="7" s="1"/>
  <c r="C13" i="7"/>
  <c r="C14" i="7" s="1"/>
  <c r="B15" i="7"/>
  <c r="B16" i="7" s="1"/>
  <c r="C11" i="7"/>
  <c r="C12" i="7" s="1"/>
  <c r="B13" i="7"/>
  <c r="B14" i="7" s="1"/>
  <c r="B9" i="7"/>
  <c r="B10" i="7" s="1"/>
  <c r="C17" i="7"/>
  <c r="C18" i="7" s="1"/>
  <c r="C9" i="7"/>
  <c r="C10" i="7" s="1"/>
  <c r="F7" i="7"/>
  <c r="E6" i="14" l="1"/>
  <c r="E8" i="14"/>
  <c r="E6" i="13"/>
  <c r="E8" i="13"/>
  <c r="C6" i="13"/>
  <c r="C8" i="13"/>
  <c r="F6" i="13"/>
  <c r="F8" i="13"/>
  <c r="H6" i="11"/>
  <c r="H8" i="11"/>
  <c r="G6" i="10"/>
  <c r="G8" i="10"/>
  <c r="G6" i="14"/>
  <c r="G8" i="14"/>
  <c r="H6" i="14"/>
  <c r="H8" i="14"/>
  <c r="H6" i="13"/>
  <c r="H8" i="13"/>
  <c r="F6" i="11"/>
  <c r="F8" i="11"/>
  <c r="D6" i="11"/>
  <c r="D8" i="11"/>
  <c r="C6" i="10"/>
  <c r="C8" i="10"/>
  <c r="F6" i="10"/>
  <c r="F8" i="10"/>
  <c r="C6" i="14"/>
  <c r="C8" i="14"/>
  <c r="F6" i="14"/>
  <c r="F8" i="14"/>
  <c r="D6" i="14"/>
  <c r="D8" i="14"/>
  <c r="D6" i="13"/>
  <c r="D8" i="13"/>
  <c r="G6" i="11"/>
  <c r="G8" i="11"/>
  <c r="H6" i="10"/>
  <c r="H8" i="10"/>
  <c r="G6" i="13"/>
  <c r="G8" i="13"/>
  <c r="E6" i="11"/>
  <c r="E8" i="11"/>
  <c r="C6" i="11"/>
  <c r="C8" i="11"/>
  <c r="D6" i="10"/>
  <c r="D8" i="10"/>
  <c r="E6" i="10"/>
  <c r="E8" i="10"/>
  <c r="D8" i="9"/>
  <c r="D6" i="9"/>
  <c r="G8" i="9"/>
  <c r="G6" i="9"/>
  <c r="C8" i="9"/>
  <c r="C6" i="9"/>
  <c r="F8" i="9"/>
  <c r="F6" i="9"/>
  <c r="E8" i="9"/>
  <c r="E6" i="9"/>
  <c r="H8" i="9"/>
  <c r="H6" i="9"/>
  <c r="F6" i="7"/>
  <c r="F8" i="7"/>
  <c r="B12" i="9"/>
  <c r="E12" i="9"/>
  <c r="D12" i="9"/>
  <c r="G12" i="9"/>
  <c r="H12" i="9"/>
  <c r="F12" i="9"/>
  <c r="C12" i="9"/>
  <c r="B10" i="11"/>
  <c r="E10" i="11"/>
  <c r="H10" i="11"/>
  <c r="G10" i="11"/>
  <c r="C10" i="11"/>
  <c r="F10" i="11"/>
  <c r="D10" i="11"/>
  <c r="B12" i="11"/>
  <c r="F12" i="11"/>
  <c r="D12" i="11"/>
  <c r="C12" i="11"/>
  <c r="G12" i="11"/>
  <c r="E12" i="11"/>
  <c r="H12" i="11"/>
  <c r="G14" i="11"/>
  <c r="F14" i="11"/>
  <c r="B14" i="11"/>
  <c r="C14" i="11"/>
  <c r="E14" i="11"/>
  <c r="H14" i="11"/>
  <c r="D14" i="11"/>
  <c r="B16" i="11"/>
  <c r="E16" i="11"/>
  <c r="F16" i="11"/>
  <c r="H16" i="11"/>
  <c r="C16" i="11"/>
  <c r="D16" i="11"/>
  <c r="G16" i="11"/>
  <c r="C18" i="11"/>
  <c r="H18" i="11"/>
  <c r="F18" i="11"/>
  <c r="B18" i="11"/>
  <c r="D18" i="11"/>
  <c r="E18" i="11"/>
  <c r="G18" i="11"/>
</calcChain>
</file>

<file path=xl/sharedStrings.xml><?xml version="1.0" encoding="utf-8"?>
<sst xmlns="http://schemas.openxmlformats.org/spreadsheetml/2006/main" count="98" uniqueCount="45">
  <si>
    <t>PARAMETRES DU CALENDRIER</t>
  </si>
  <si>
    <t>DEBUT DE LA SEMAINE</t>
  </si>
  <si>
    <t>AFFICHER LES JOURS FERIES</t>
  </si>
  <si>
    <t>AFFICHER LES JOURS FERIES OBSERVES</t>
  </si>
  <si>
    <t>AFFICHAGE ANNUEL</t>
  </si>
  <si>
    <t>Fête du travail</t>
  </si>
  <si>
    <t>LUNDI</t>
  </si>
  <si>
    <t>AFFICHER</t>
  </si>
  <si>
    <t>VRAI</t>
  </si>
  <si>
    <t>CORRIGÉ</t>
  </si>
  <si>
    <t>JOUR DE LA SEMAINE</t>
  </si>
  <si>
    <t xml:space="preserve"> </t>
  </si>
  <si>
    <t>JOUR</t>
  </si>
  <si>
    <t>JOUR FÉRIÉ</t>
  </si>
  <si>
    <t>Premier jour de l’an</t>
  </si>
  <si>
    <t>NOTES</t>
  </si>
  <si>
    <t>Pâques</t>
  </si>
  <si>
    <t>Lundi de Pâques</t>
  </si>
  <si>
    <t>Victoire 1945</t>
  </si>
  <si>
    <t>Ascension</t>
  </si>
  <si>
    <t>Pentecôte</t>
  </si>
  <si>
    <t>Lundi de Pentecôte</t>
  </si>
  <si>
    <t>Fête Nationale</t>
  </si>
  <si>
    <t>Assomption</t>
  </si>
  <si>
    <t>Toussaint</t>
  </si>
  <si>
    <t>Armistice 1918</t>
  </si>
  <si>
    <t>Noël</t>
  </si>
  <si>
    <t>Jours fériés</t>
  </si>
  <si>
    <t>Date de Début</t>
  </si>
  <si>
    <t>Date de fin</t>
  </si>
  <si>
    <t>Nom du groupe</t>
  </si>
  <si>
    <t>SFR</t>
  </si>
  <si>
    <t>ACCOR</t>
  </si>
  <si>
    <t>Kuoni</t>
  </si>
  <si>
    <t>Michelin</t>
  </si>
  <si>
    <t>Groupe 5</t>
  </si>
  <si>
    <t>Groupe 6</t>
  </si>
  <si>
    <t>SFR / Michelin</t>
  </si>
  <si>
    <t>ACCOR / Groupe 6</t>
  </si>
  <si>
    <t>Kuoni / Groupe 6</t>
  </si>
  <si>
    <t>Groupe 5 / Groupe 6</t>
  </si>
  <si>
    <t>SFR / Kuoni</t>
  </si>
  <si>
    <t>SFR / Kuoni / Groupe 6</t>
  </si>
  <si>
    <t>Groupe 5 / SFR / Kuoni / ACCOR / Michelin / Groupe 6</t>
  </si>
  <si>
    <t>SFR / Kuoni / ACCOR / Michelin / Groupe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</si>
</sst>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4">
    <numFmt numFmtId="164" formatCode="d"/>
    <numFmt numFmtId="165" formatCode="mmmm\ yyyy"/>
    <numFmt numFmtId="166" formatCode="[$-40C]d\ mmmm\ yyyy;@"/>
    <numFmt numFmtId="167" formatCode="[$-F800]dddd\,\ mmmm\ dd\,\ yyyy"/>
  </numFmts>
  <fonts count="22" x14ac:knownFonts="1">
    <font>
      <sz val="11"/>
      <color theme="1"/>
      <name val="Calibri"/>
      <family val="2"/>
      <scheme val="minor"/>
    </font>
    <font>
      <sz val="100"/>
      <color theme="1"/>
      <name val="Trebuchet MS"/>
      <family val="2"/>
    </font>
    <font>
      <sz val="11"/>
      <color rgb="FFE9D7D7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sz val="20"/>
      <color theme="1"/>
      <name val="Trebuchet MS"/>
      <family val="2"/>
    </font>
    <font>
      <sz val="100"/>
      <color rgb="FFE9D7D7"/>
      <name val="Trebuchet MS"/>
      <family val="2"/>
    </font>
    <font>
      <b/>
      <sz val="20"/>
      <color theme="4"/>
      <name val="Cambria"/>
      <family val="2"/>
      <scheme val="major"/>
    </font>
    <font>
      <sz val="10"/>
      <color theme="1" tint="0.34998626667073579"/>
      <name val="Calibri"/>
      <family val="2"/>
      <scheme val="minor"/>
    </font>
    <font>
      <sz val="100"/>
      <name val="Trebuchet MS"/>
      <family val="2"/>
    </font>
    <font>
      <sz val="8"/>
      <name val="Trebuchet MS"/>
      <family val="2"/>
    </font>
    <font>
      <sz val="10"/>
      <name val="Trebuchet MS"/>
      <family val="2"/>
    </font>
    <font>
      <sz val="9"/>
      <color theme="4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3"/>
      <name val="Calibri"/>
      <family val="2"/>
      <scheme val="minor"/>
    </font>
    <font>
      <sz val="12"/>
      <color theme="3"/>
      <name val="Calibri"/>
      <family val="2"/>
      <scheme val="minor"/>
    </font>
    <font>
      <b/>
      <sz val="12"/>
      <color theme="4"/>
      <name val="Calibri"/>
      <family val="2"/>
      <scheme val="minor"/>
    </font>
    <font>
      <b/>
      <sz val="20"/>
      <color theme="1"/>
      <name val="Trebuchet MS"/>
      <family val="2"/>
    </font>
    <font>
      <b/>
      <sz val="10"/>
      <color theme="1" tint="0.34998626667073579"/>
      <name val="Calibri"/>
      <family val="2"/>
      <scheme val="minor"/>
    </font>
    <font>
      <sz val="10"/>
      <color theme="1" tint="0.34998626667073579"/>
      <name val="Calibri"/>
      <scheme val="minor"/>
    </font>
  </fonts>
  <fills count="7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E9D7D7"/>
        <bgColor indexed="64"/>
      </patternFill>
    </fill>
    <fill>
      <patternFill patternType="solid">
        <fgColor theme="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3"/>
      </bottom>
      <diagonal/>
    </border>
    <border>
      <left/>
      <right style="medium">
        <color theme="0"/>
      </right>
      <top/>
      <bottom/>
      <diagonal/>
    </border>
    <border>
      <left/>
      <right/>
      <top style="dotted">
        <color theme="4"/>
      </top>
      <bottom style="thick">
        <color theme="3"/>
      </bottom>
      <diagonal/>
    </border>
    <border>
      <left style="medium">
        <color theme="2"/>
      </left>
      <right style="medium">
        <color theme="2"/>
      </right>
      <top/>
      <bottom/>
      <diagonal/>
    </border>
    <border>
      <left/>
      <right style="medium">
        <color theme="0"/>
      </right>
      <top style="thick">
        <color theme="3"/>
      </top>
      <bottom/>
      <diagonal/>
    </border>
    <border>
      <left style="medium">
        <color theme="0"/>
      </left>
      <right style="medium">
        <color theme="0"/>
      </right>
      <top style="thick">
        <color theme="3"/>
      </top>
      <bottom/>
      <diagonal/>
    </border>
    <border>
      <left style="medium">
        <color theme="0"/>
      </left>
      <right/>
      <top style="thick">
        <color theme="3"/>
      </top>
      <bottom/>
      <diagonal/>
    </border>
    <border>
      <left style="medium">
        <color theme="0"/>
      </left>
      <right style="medium">
        <color theme="0"/>
      </right>
      <top/>
      <bottom/>
      <diagonal/>
    </border>
    <border>
      <left style="medium">
        <color theme="0"/>
      </left>
      <right/>
      <top/>
      <bottom/>
      <diagonal/>
    </border>
    <border>
      <left/>
      <right style="medium">
        <color theme="2"/>
      </right>
      <top/>
      <bottom/>
      <diagonal/>
    </border>
    <border>
      <left style="medium">
        <color theme="2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9" fillId="2" borderId="0">
      <alignment vertical="center"/>
    </xf>
    <xf numFmtId="0" fontId="8" fillId="2" borderId="1" applyNumberFormat="0" applyProtection="0">
      <alignment vertical="center"/>
    </xf>
    <xf numFmtId="0" fontId="15" fillId="4" borderId="0" applyNumberFormat="0" applyBorder="0" applyAlignment="0" applyProtection="0"/>
  </cellStyleXfs>
  <cellXfs count="82">
    <xf numFmtId="0" fontId="0" fillId="0" borderId="0" xfId="0"/>
    <xf numFmtId="2" fontId="0" fillId="3" borderId="0" xfId="0" applyNumberFormat="1" applyFill="1" applyBorder="1"/>
    <xf numFmtId="0" fontId="0" fillId="3" borderId="0" xfId="0" applyNumberFormat="1" applyFill="1" applyBorder="1"/>
    <xf numFmtId="0" fontId="2" fillId="3" borderId="0" xfId="0" applyNumberFormat="1" applyFont="1" applyFill="1" applyBorder="1"/>
    <xf numFmtId="2" fontId="2" fillId="3" borderId="0" xfId="0" applyNumberFormat="1" applyFont="1" applyFill="1" applyBorder="1"/>
    <xf numFmtId="2" fontId="4" fillId="3" borderId="0" xfId="0" applyNumberFormat="1" applyFont="1" applyFill="1" applyBorder="1"/>
    <xf numFmtId="0" fontId="1" fillId="3" borderId="0" xfId="0" applyNumberFormat="1" applyFont="1" applyFill="1" applyBorder="1" applyAlignment="1">
      <alignment vertical="center"/>
    </xf>
    <xf numFmtId="2" fontId="3" fillId="3" borderId="0" xfId="0" applyNumberFormat="1" applyFont="1" applyFill="1" applyBorder="1" applyAlignment="1">
      <alignment horizontal="left" vertical="top"/>
    </xf>
    <xf numFmtId="14" fontId="2" fillId="3" borderId="0" xfId="0" applyNumberFormat="1" applyFont="1" applyFill="1" applyBorder="1"/>
    <xf numFmtId="164" fontId="0" fillId="3" borderId="0" xfId="0" applyNumberFormat="1" applyFill="1" applyBorder="1"/>
    <xf numFmtId="164" fontId="3" fillId="3" borderId="0" xfId="0" applyNumberFormat="1" applyFont="1" applyFill="1" applyBorder="1" applyAlignment="1">
      <alignment horizontal="left" vertical="top"/>
    </xf>
    <xf numFmtId="164" fontId="5" fillId="3" borderId="0" xfId="0" applyNumberFormat="1" applyFont="1" applyFill="1" applyAlignment="1">
      <alignment horizontal="center" vertical="center"/>
    </xf>
    <xf numFmtId="164" fontId="0" fillId="3" borderId="0" xfId="0" applyNumberFormat="1" applyFill="1" applyBorder="1" applyAlignment="1">
      <alignment horizontal="center" vertical="center"/>
    </xf>
    <xf numFmtId="2" fontId="0" fillId="3" borderId="0" xfId="0" applyNumberFormat="1" applyFill="1" applyBorder="1" applyAlignment="1">
      <alignment horizontal="center" vertical="center"/>
    </xf>
    <xf numFmtId="164" fontId="4" fillId="3" borderId="0" xfId="0" applyNumberFormat="1" applyFont="1" applyFill="1" applyBorder="1"/>
    <xf numFmtId="14" fontId="2" fillId="3" borderId="0" xfId="0" applyNumberFormat="1" applyFont="1" applyFill="1" applyBorder="1" applyAlignment="1"/>
    <xf numFmtId="0" fontId="6" fillId="0" borderId="0" xfId="0" applyFont="1"/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7" fillId="3" borderId="0" xfId="0" applyNumberFormat="1" applyFont="1" applyFill="1" applyBorder="1" applyAlignment="1">
      <alignment vertical="center"/>
    </xf>
    <xf numFmtId="0" fontId="10" fillId="3" borderId="0" xfId="0" applyNumberFormat="1" applyFont="1" applyFill="1" applyBorder="1" applyAlignment="1">
      <alignment vertical="center"/>
    </xf>
    <xf numFmtId="0" fontId="11" fillId="3" borderId="0" xfId="0" applyNumberFormat="1" applyFont="1" applyFill="1" applyBorder="1" applyAlignment="1">
      <alignment vertical="center"/>
    </xf>
    <xf numFmtId="0" fontId="12" fillId="3" borderId="0" xfId="0" applyNumberFormat="1" applyFont="1" applyFill="1" applyBorder="1" applyAlignment="1">
      <alignment vertical="center"/>
    </xf>
    <xf numFmtId="0" fontId="9" fillId="2" borderId="0" xfId="1" applyAlignment="1">
      <alignment horizontal="left"/>
    </xf>
    <xf numFmtId="0" fontId="9" fillId="2" borderId="0" xfId="1">
      <alignment vertical="center"/>
    </xf>
    <xf numFmtId="0" fontId="8" fillId="2" borderId="3" xfId="2" applyBorder="1">
      <alignment vertical="center"/>
    </xf>
    <xf numFmtId="0" fontId="8" fillId="2" borderId="0" xfId="2" applyBorder="1">
      <alignment vertical="center"/>
    </xf>
    <xf numFmtId="0" fontId="9" fillId="2" borderId="0" xfId="1" applyFont="1" applyFill="1" applyBorder="1" applyAlignment="1">
      <alignment horizontal="left"/>
    </xf>
    <xf numFmtId="1" fontId="9" fillId="2" borderId="0" xfId="1" quotePrefix="1" applyNumberFormat="1" applyFont="1" applyFill="1" applyBorder="1" applyAlignment="1">
      <alignment horizontal="left"/>
    </xf>
    <xf numFmtId="14" fontId="6" fillId="0" borderId="0" xfId="0" applyNumberFormat="1" applyFont="1"/>
    <xf numFmtId="14" fontId="0" fillId="0" borderId="0" xfId="0" applyNumberFormat="1"/>
    <xf numFmtId="164" fontId="17" fillId="2" borderId="5" xfId="0" applyNumberFormat="1" applyFont="1" applyFill="1" applyBorder="1" applyAlignment="1">
      <alignment horizontal="left" wrapText="1" indent="1"/>
    </xf>
    <xf numFmtId="164" fontId="17" fillId="2" borderId="6" xfId="0" applyNumberFormat="1" applyFont="1" applyFill="1" applyBorder="1" applyAlignment="1">
      <alignment horizontal="left" wrapText="1" indent="1"/>
    </xf>
    <xf numFmtId="164" fontId="17" fillId="2" borderId="7" xfId="0" applyNumberFormat="1" applyFont="1" applyFill="1" applyBorder="1" applyAlignment="1">
      <alignment horizontal="left" wrapText="1" indent="1"/>
    </xf>
    <xf numFmtId="164" fontId="16" fillId="5" borderId="10" xfId="0" applyNumberFormat="1" applyFont="1" applyFill="1" applyBorder="1" applyAlignment="1">
      <alignment horizontal="left" wrapText="1" indent="1"/>
    </xf>
    <xf numFmtId="164" fontId="16" fillId="5" borderId="4" xfId="0" applyNumberFormat="1" applyFont="1" applyFill="1" applyBorder="1" applyAlignment="1">
      <alignment horizontal="left" wrapText="1" indent="1"/>
    </xf>
    <xf numFmtId="164" fontId="16" fillId="5" borderId="11" xfId="0" applyNumberFormat="1" applyFont="1" applyFill="1" applyBorder="1" applyAlignment="1">
      <alignment horizontal="left" wrapText="1" indent="1"/>
    </xf>
    <xf numFmtId="164" fontId="16" fillId="2" borderId="2" xfId="0" applyNumberFormat="1" applyFont="1" applyFill="1" applyBorder="1" applyAlignment="1">
      <alignment horizontal="left" wrapText="1" indent="1"/>
    </xf>
    <xf numFmtId="164" fontId="16" fillId="2" borderId="8" xfId="0" applyNumberFormat="1" applyFont="1" applyFill="1" applyBorder="1" applyAlignment="1">
      <alignment horizontal="left" wrapText="1" indent="1"/>
    </xf>
    <xf numFmtId="164" fontId="16" fillId="2" borderId="9" xfId="0" applyNumberFormat="1" applyFont="1" applyFill="1" applyBorder="1" applyAlignment="1">
      <alignment horizontal="left" wrapText="1" indent="1"/>
    </xf>
    <xf numFmtId="165" fontId="6" fillId="0" borderId="0" xfId="0" applyNumberFormat="1" applyFont="1"/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6" fontId="9" fillId="2" borderId="0" xfId="1" applyNumberFormat="1" applyFont="1" applyFill="1" applyBorder="1" applyAlignment="1">
      <alignment horizontal="left"/>
    </xf>
    <xf numFmtId="14" fontId="9" fillId="2" borderId="0" xfId="1" applyNumberFormat="1" applyAlignment="1">
      <alignment horizontal="left"/>
    </xf>
    <xf numFmtId="167" fontId="9" fillId="2" borderId="0" xfId="1" applyNumberFormat="1" applyAlignment="1">
      <alignment horizontal="left"/>
    </xf>
    <xf numFmtId="166" fontId="9" fillId="2" borderId="0" xfId="1" applyNumberFormat="1" applyAlignment="1">
      <alignment horizontal="left"/>
    </xf>
    <xf numFmtId="0" fontId="13" fillId="5" borderId="12" xfId="0" applyFont="1" applyFill="1" applyBorder="1" applyAlignment="1">
      <alignment horizontal="left" vertical="center" wrapText="1" indent="1"/>
    </xf>
    <xf numFmtId="164" fontId="0" fillId="2" borderId="0" xfId="0" applyNumberFormat="1" applyFill="1" applyAlignment="1">
      <alignment horizontal="center"/>
    </xf>
    <xf numFmtId="164" fontId="4" fillId="2" borderId="5" xfId="0" applyNumberFormat="1" applyFont="1" applyFill="1" applyBorder="1" applyAlignment="1">
      <alignment horizontal="center" vertical="center" wrapText="1"/>
    </xf>
    <xf numFmtId="164" fontId="4" fillId="2" borderId="6" xfId="0" applyNumberFormat="1" applyFont="1" applyFill="1" applyBorder="1" applyAlignment="1">
      <alignment horizontal="center" vertical="center" wrapText="1"/>
    </xf>
    <xf numFmtId="164" fontId="4" fillId="2" borderId="7" xfId="0" applyNumberFormat="1" applyFont="1" applyFill="1" applyBorder="1" applyAlignment="1">
      <alignment horizontal="center" vertical="center" wrapText="1"/>
    </xf>
    <xf numFmtId="164" fontId="0" fillId="2" borderId="0" xfId="0" applyNumberFormat="1" applyFill="1" applyAlignment="1">
      <alignment horizontal="center" vertical="center"/>
    </xf>
    <xf numFmtId="164" fontId="0" fillId="0" borderId="12" xfId="0" applyNumberFormat="1" applyBorder="1" applyAlignment="1">
      <alignment horizontal="center" vertical="center"/>
    </xf>
    <xf numFmtId="0" fontId="0" fillId="0" borderId="12" xfId="0" applyBorder="1"/>
    <xf numFmtId="0" fontId="13" fillId="5" borderId="12" xfId="0" applyFont="1" applyFill="1" applyBorder="1" applyAlignment="1">
      <alignment horizontal="center" vertical="center" wrapText="1"/>
    </xf>
    <xf numFmtId="0" fontId="13" fillId="5" borderId="12" xfId="0" applyFont="1" applyFill="1" applyBorder="1" applyAlignment="1">
      <alignment horizontal="left" vertical="center" wrapText="1"/>
    </xf>
    <xf numFmtId="0" fontId="6" fillId="0" borderId="0" xfId="0" applyFont="1" applyAlignment="1">
      <alignment horizontal="center" vertical="center"/>
    </xf>
    <xf numFmtId="14" fontId="9" fillId="2" borderId="0" xfId="1" applyNumberFormat="1" applyFont="1" applyFill="1" applyBorder="1" applyAlignment="1">
      <alignment horizontal="left"/>
    </xf>
    <xf numFmtId="167" fontId="20" fillId="2" borderId="1" xfId="1" applyNumberFormat="1" applyFont="1" applyFill="1" applyBorder="1" applyAlignment="1">
      <alignment horizontal="left"/>
    </xf>
    <xf numFmtId="0" fontId="20" fillId="2" borderId="1" xfId="1" applyFont="1" applyFill="1" applyBorder="1" applyAlignment="1">
      <alignment horizontal="left"/>
    </xf>
    <xf numFmtId="14" fontId="9" fillId="2" borderId="0" xfId="1" applyNumberFormat="1" applyFont="1" applyFill="1" applyAlignment="1">
      <alignment horizontal="left"/>
    </xf>
    <xf numFmtId="0" fontId="9" fillId="2" borderId="0" xfId="1" applyFont="1" applyFill="1" applyAlignment="1">
      <alignment horizontal="left"/>
    </xf>
    <xf numFmtId="167" fontId="13" fillId="5" borderId="11" xfId="0" applyNumberFormat="1" applyFont="1" applyFill="1" applyBorder="1" applyAlignment="1">
      <alignment horizontal="left" vertical="center" wrapText="1" indent="1"/>
    </xf>
    <xf numFmtId="166" fontId="0" fillId="0" borderId="0" xfId="0" applyNumberFormat="1"/>
    <xf numFmtId="165" fontId="0" fillId="0" borderId="0" xfId="0" applyNumberFormat="1"/>
    <xf numFmtId="165" fontId="19" fillId="0" borderId="0" xfId="0" applyNumberFormat="1" applyFont="1" applyAlignment="1">
      <alignment horizontal="center"/>
    </xf>
    <xf numFmtId="0" fontId="0" fillId="0" borderId="12" xfId="0" applyBorder="1" applyAlignment="1">
      <alignment horizontal="center" vertical="center"/>
    </xf>
    <xf numFmtId="14" fontId="0" fillId="0" borderId="12" xfId="0" applyNumberFormat="1" applyBorder="1" applyAlignment="1">
      <alignment horizontal="center"/>
    </xf>
    <xf numFmtId="0" fontId="0" fillId="0" borderId="12" xfId="0" applyBorder="1" applyAlignment="1">
      <alignment horizontal="center"/>
    </xf>
    <xf numFmtId="14" fontId="0" fillId="6" borderId="12" xfId="0" applyNumberFormat="1" applyFill="1" applyBorder="1" applyAlignment="1">
      <alignment horizontal="center" vertical="center"/>
    </xf>
    <xf numFmtId="14" fontId="21" fillId="2" borderId="0" xfId="1" applyNumberFormat="1" applyFont="1" applyFill="1" applyAlignment="1">
      <alignment horizontal="left"/>
    </xf>
    <xf numFmtId="14" fontId="2" fillId="3" borderId="0" xfId="0" applyNumberFormat="1" applyFont="1" applyFill="1" applyBorder="1" applyAlignment="1">
      <alignment horizontal="center"/>
    </xf>
    <xf numFmtId="0" fontId="1" fillId="3" borderId="0" xfId="0" applyNumberFormat="1" applyFont="1" applyFill="1" applyBorder="1" applyAlignment="1">
      <alignment horizontal="center" vertical="center"/>
    </xf>
    <xf numFmtId="2" fontId="0" fillId="3" borderId="0" xfId="0" applyNumberFormat="1" applyFill="1" applyBorder="1" applyAlignment="1">
      <alignment horizontal="center"/>
    </xf>
    <xf numFmtId="165" fontId="6" fillId="0" borderId="0" xfId="0" applyNumberFormat="1" applyFont="1" applyAlignment="1">
      <alignment horizontal="center"/>
    </xf>
    <xf numFmtId="165" fontId="19" fillId="0" borderId="0" xfId="0" applyNumberFormat="1" applyFont="1" applyAlignment="1">
      <alignment horizontal="center"/>
    </xf>
    <xf numFmtId="164" fontId="18" fillId="5" borderId="4" xfId="3" applyNumberFormat="1" applyFont="1" applyFill="1" applyBorder="1" applyAlignment="1">
      <alignment horizontal="left" wrapText="1" indent="1"/>
    </xf>
    <xf numFmtId="164" fontId="18" fillId="5" borderId="11" xfId="3" applyNumberFormat="1" applyFont="1" applyFill="1" applyBorder="1" applyAlignment="1">
      <alignment horizontal="left" wrapText="1" indent="1"/>
    </xf>
    <xf numFmtId="0" fontId="14" fillId="5" borderId="12" xfId="3" applyFont="1" applyFill="1" applyBorder="1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14" fontId="0" fillId="0" borderId="12" xfId="0" applyNumberFormat="1" applyBorder="1" applyAlignment="1">
      <alignment horizontal="center" vertical="center" wrapText="1"/>
    </xf>
  </cellXfs>
  <cellStyles count="4">
    <cellStyle name="Accent1" xfId="3" builtinId="29"/>
    <cellStyle name="Normal" xfId="0" builtinId="0"/>
    <cellStyle name="Normal 2" xfId="1" xr:uid="{00000000-0005-0000-0000-000002000000}"/>
    <cellStyle name="Titre 1 2" xfId="2" xr:uid="{00000000-0005-0000-0000-000003000000}"/>
  </cellStyles>
  <dxfs count="58"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34998626667073579"/>
        <name val="Calibri"/>
        <scheme val="minor"/>
      </font>
      <fill>
        <patternFill patternType="solid">
          <fgColor indexed="64"/>
          <bgColor theme="2"/>
        </patternFill>
      </fill>
      <alignment horizontal="left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34998626667073579"/>
        <name val="Calibri"/>
        <scheme val="minor"/>
      </font>
      <numFmt numFmtId="19" formatCode="dd/mm/yyyy"/>
      <fill>
        <patternFill patternType="solid">
          <fgColor indexed="64"/>
          <bgColor theme="2"/>
        </patternFill>
      </fill>
      <alignment horizontal="left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34998626667073579"/>
        <name val="Calibri"/>
        <scheme val="minor"/>
      </font>
      <numFmt numFmtId="19" formatCode="dd/mm/yyyy"/>
      <fill>
        <patternFill patternType="solid">
          <fgColor indexed="64"/>
          <bgColor theme="2"/>
        </patternFill>
      </fill>
      <alignment horizontal="left" vertical="bottom" textRotation="0" wrapText="0" relativeIndent="0" justifyLastLine="0" shrinkToFit="0" readingOrder="0"/>
    </dxf>
    <dxf>
      <border outline="0">
        <bottom style="thick">
          <color theme="3"/>
        </bottom>
      </border>
    </dxf>
    <dxf>
      <numFmt numFmtId="166" formatCode="[$-40C]d\ mmmm\ yyyy;@"/>
      <alignment horizontal="left" vertical="bottom" textRotation="0" wrapText="0" relativeIndent="0" justifyLastLine="0" shrinkToFit="0" readingOrder="0"/>
    </dxf>
    <dxf>
      <numFmt numFmtId="166" formatCode="[$-40C]d\ mmmm\ yyyy;@"/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b val="0"/>
        <i val="0"/>
        <color theme="3"/>
      </font>
      <fill>
        <patternFill patternType="solid">
          <fgColor theme="0" tint="-0.14996795556505021"/>
          <bgColor theme="2"/>
        </patternFill>
      </fill>
      <border diagonalUp="0" diagonalDown="0">
        <left/>
        <right/>
        <top/>
        <bottom/>
        <vertical/>
        <horizontal/>
      </border>
    </dxf>
    <dxf>
      <font>
        <b/>
        <i val="0"/>
        <color theme="3"/>
      </font>
      <fill>
        <patternFill>
          <bgColor theme="2"/>
        </patternFill>
      </fill>
      <border diagonalUp="0" diagonalDown="0">
        <left/>
        <right/>
        <top/>
        <bottom style="thick">
          <color theme="3"/>
        </bottom>
        <vertical/>
        <horizontal/>
      </border>
    </dxf>
    <dxf>
      <font>
        <b val="0"/>
        <i val="0"/>
        <color theme="3"/>
      </font>
      <fill>
        <patternFill patternType="none">
          <bgColor auto="1"/>
        </patternFill>
      </fill>
      <border diagonalUp="0" diagonalDown="0">
        <left/>
        <right/>
        <top/>
        <bottom/>
        <vertical/>
        <horizontal/>
      </border>
    </dxf>
    <dxf>
      <font>
        <b val="0"/>
        <i val="0"/>
        <color theme="3"/>
      </font>
      <fill>
        <patternFill patternType="solid">
          <fgColor theme="0" tint="-0.14996795556505021"/>
          <bgColor theme="2"/>
        </patternFill>
      </fill>
      <border diagonalUp="0" diagonalDown="0">
        <left/>
        <right/>
        <top/>
        <bottom/>
        <vertical/>
        <horizontal/>
      </border>
    </dxf>
    <dxf>
      <font>
        <b/>
        <i val="0"/>
        <color theme="3"/>
      </font>
      <fill>
        <patternFill>
          <bgColor theme="2"/>
        </patternFill>
      </fill>
      <border diagonalUp="0" diagonalDown="0">
        <left/>
        <right/>
        <top/>
        <bottom style="thick">
          <color theme="3"/>
        </bottom>
        <vertical/>
        <horizontal/>
      </border>
    </dxf>
    <dxf>
      <font>
        <b val="0"/>
        <i val="0"/>
        <color theme="3"/>
      </font>
      <fill>
        <patternFill patternType="none">
          <bgColor auto="1"/>
        </patternFill>
      </fill>
      <border diagonalUp="0" diagonalDown="0">
        <left/>
        <right/>
        <top/>
        <bottom/>
        <vertical/>
        <horizontal/>
      </border>
    </dxf>
  </dxfs>
  <tableStyles count="2" defaultTableStyle="TableStyleMedium9" defaultPivotStyle="PivotStyleLight16">
    <tableStyle name="Calendrier avec tableau des jours fériés" pivot="0" count="3" xr9:uid="{00000000-0011-0000-FFFF-FFFF00000000}">
      <tableStyleElement type="wholeTable" dxfId="57"/>
      <tableStyleElement type="headerRow" dxfId="56"/>
      <tableStyleElement type="firstRowStripe" dxfId="55"/>
    </tableStyle>
    <tableStyle name="Calendrier avec tableau des jours fériés 2" pivot="0" count="3" xr9:uid="{00000000-0011-0000-FFFF-FFFF01000000}">
      <tableStyleElement type="wholeTable" dxfId="54"/>
      <tableStyleElement type="headerRow" dxfId="53"/>
      <tableStyleElement type="firstRowStripe" dxfId="52"/>
    </tableStyle>
  </tableStyles>
  <colors>
    <mruColors>
      <color rgb="FFE9D7D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trlProps/ctrlProp1.xml><?xml version="1.0" encoding="utf-8"?>
<formControlPr xmlns="http://schemas.microsoft.com/office/spreadsheetml/2009/9/main" objectType="CheckBox" checked="Checked" fmlaLink="$J$5" lockText="1" noThreeD="1"/>
</file>

<file path=xl/ctrlProps/ctrlProp2.xml><?xml version="1.0" encoding="utf-8"?>
<formControlPr xmlns="http://schemas.microsoft.com/office/spreadsheetml/2009/9/main" objectType="CheckBox" checked="Checked" fmlaLink="$J$6" lockText="1" noThreeD="1"/>
</file>

<file path=xl/ctrlProps/ctrlProp3.xml><?xml version="1.0" encoding="utf-8"?>
<formControlPr xmlns="http://schemas.microsoft.com/office/spreadsheetml/2009/9/main" objectType="Spin" dx="16" fmlaLink="$T$5" max="2999" min="1900" page="10" val="2024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hyperlink" Target="#Janvier!A1"/><Relationship Id="rId1" Type="http://schemas.openxmlformats.org/officeDocument/2006/relationships/hyperlink" Target="#'Jours f&#233;ri&#233;s'!A1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hyperlink" Target="#Param&#232;tres!A1"/><Relationship Id="rId1" Type="http://schemas.openxmlformats.org/officeDocument/2006/relationships/hyperlink" Target="#D&#233;cembre!A1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hyperlink" Target="#Janvier!A1"/><Relationship Id="rId1" Type="http://schemas.openxmlformats.org/officeDocument/2006/relationships/hyperlink" Target="#'Jours f&#233;ri&#233;s'!A1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hyperlink" Target="#Janvier!A1"/><Relationship Id="rId1" Type="http://schemas.openxmlformats.org/officeDocument/2006/relationships/hyperlink" Target="#'Jours f&#233;ri&#233;s'!A1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hyperlink" Target="#Janvier!A1"/><Relationship Id="rId1" Type="http://schemas.openxmlformats.org/officeDocument/2006/relationships/hyperlink" Target="#'Jours f&#233;ri&#233;s'!A1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hyperlink" Target="#Janvier!A1"/><Relationship Id="rId1" Type="http://schemas.openxmlformats.org/officeDocument/2006/relationships/hyperlink" Target="#'Jours f&#233;ri&#233;s'!A1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hyperlink" Target="#Janvier!A1"/><Relationship Id="rId1" Type="http://schemas.openxmlformats.org/officeDocument/2006/relationships/hyperlink" Target="#'Jours f&#233;ri&#233;s'!A1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hyperlink" Target="#Janvier!A1"/><Relationship Id="rId1" Type="http://schemas.openxmlformats.org/officeDocument/2006/relationships/hyperlink" Target="#'Jours f&#233;ri&#233;s'!A1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hyperlink" Target="#Janvier!A1"/><Relationship Id="rId1" Type="http://schemas.openxmlformats.org/officeDocument/2006/relationships/hyperlink" Target="#'Jours f&#233;ri&#233;s'!A1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hyperlink" Target="#Janvier!A1"/><Relationship Id="rId1" Type="http://schemas.openxmlformats.org/officeDocument/2006/relationships/hyperlink" Target="#'Jours f&#233;ri&#233;s'!A1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hyperlink" Target="#Janvier!A1"/><Relationship Id="rId1" Type="http://schemas.openxmlformats.org/officeDocument/2006/relationships/hyperlink" Target="#'Jours f&#233;ri&#233;s'!A1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hyperlink" Target="#Janvier!A1"/><Relationship Id="rId1" Type="http://schemas.openxmlformats.org/officeDocument/2006/relationships/hyperlink" Target="#'Jours f&#233;ri&#233;s'!A1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hyperlink" Target="#Janvier!A1"/><Relationship Id="rId1" Type="http://schemas.openxmlformats.org/officeDocument/2006/relationships/hyperlink" Target="#'Jours f&#233;ri&#233;s'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19</xdr:col>
      <xdr:colOff>19050</xdr:colOff>
      <xdr:row>0</xdr:row>
      <xdr:rowOff>171450</xdr:rowOff>
    </xdr:from>
    <xdr:to>
      <xdr:col>20</xdr:col>
      <xdr:colOff>161925</xdr:colOff>
      <xdr:row>2</xdr:row>
      <xdr:rowOff>114300</xdr:rowOff>
    </xdr:to>
    <xdr:sp macro="" textlink="">
      <xdr:nvSpPr>
        <xdr:cNvPr id="3" name="Rectangle 4" descr="&quot;&quot;">
          <a:hlinkClick xmlns:r="http://schemas.openxmlformats.org/officeDocument/2006/relationships" r:id="rId1" tooltip="Jours fériés"/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6867525" y="171450"/>
          <a:ext cx="381000" cy="323850"/>
        </a:xfrm>
        <a:prstGeom prst="rect">
          <a:avLst/>
        </a:prstGeom>
        <a:noFill/>
        <a:ln w="9525">
          <a:solidFill>
            <a:schemeClr val="accent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 rtl="0"/>
          <a:r>
            <a:rPr lang="fr" sz="2400" b="0">
              <a:solidFill>
                <a:schemeClr val="accent1"/>
              </a:solidFill>
              <a:latin typeface="+mn-lt"/>
            </a:rPr>
            <a:t>&lt;</a:t>
          </a:r>
        </a:p>
      </xdr:txBody>
    </xdr:sp>
    <xdr:clientData fPrintsWithSheet="0"/>
  </xdr:twoCellAnchor>
  <xdr:twoCellAnchor editAs="absolute">
    <xdr:from>
      <xdr:col>20</xdr:col>
      <xdr:colOff>171450</xdr:colOff>
      <xdr:row>0</xdr:row>
      <xdr:rowOff>171450</xdr:rowOff>
    </xdr:from>
    <xdr:to>
      <xdr:col>22</xdr:col>
      <xdr:colOff>76200</xdr:colOff>
      <xdr:row>2</xdr:row>
      <xdr:rowOff>114300</xdr:rowOff>
    </xdr:to>
    <xdr:sp macro="" textlink="">
      <xdr:nvSpPr>
        <xdr:cNvPr id="4" name="Rectangle 3" descr="&quot;&quot;">
          <a:hlinkClick xmlns:r="http://schemas.openxmlformats.org/officeDocument/2006/relationships" r:id="rId2" tooltip="Janvier"/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7258050" y="171450"/>
          <a:ext cx="381000" cy="323850"/>
        </a:xfrm>
        <a:prstGeom prst="rect">
          <a:avLst/>
        </a:prstGeom>
        <a:solidFill>
          <a:schemeClr val="accent1"/>
        </a:solidFill>
        <a:ln w="9525">
          <a:solidFill>
            <a:schemeClr val="accent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 rtl="0"/>
          <a:r>
            <a:rPr lang="fr" sz="2400" b="0"/>
            <a:t>&gt;</a:t>
          </a:r>
        </a:p>
      </xdr:txBody>
    </xdr:sp>
    <xdr:clientData fPrintsWithSheet="0"/>
  </xdr:twoCellAnchor>
  <xdr:twoCellAnchor>
    <xdr:from>
      <xdr:col>16</xdr:col>
      <xdr:colOff>457200</xdr:colOff>
      <xdr:row>4</xdr:row>
      <xdr:rowOff>28575</xdr:rowOff>
    </xdr:from>
    <xdr:to>
      <xdr:col>30</xdr:col>
      <xdr:colOff>123825</xdr:colOff>
      <xdr:row>11</xdr:row>
      <xdr:rowOff>123825</xdr:rowOff>
    </xdr:to>
    <xdr:sp macro="" textlink="AnnéeCal">
      <xdr:nvSpPr>
        <xdr:cNvPr id="6" name="ZoneTexte 7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6229350" y="790575"/>
          <a:ext cx="3886200" cy="1457325"/>
        </a:xfrm>
        <a:prstGeom prst="rect">
          <a:avLst/>
        </a:prstGeom>
        <a:solidFill>
          <a:srgbClr val="E9D7D7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 rtl="0"/>
          <a:fld id="{9438F90C-D816-4C39-B213-686FEC845953}" type="TxLink">
            <a:rPr lang="en-US" sz="10000" b="1" i="0" u="none" strike="noStrike">
              <a:solidFill>
                <a:srgbClr val="524845"/>
              </a:solidFill>
              <a:effectLst>
                <a:outerShdw blurRad="50800" dist="38100" dir="2700000" algn="tl" rotWithShape="0">
                  <a:schemeClr val="bg2">
                    <a:lumMod val="25000"/>
                    <a:alpha val="40000"/>
                  </a:schemeClr>
                </a:outerShdw>
              </a:effectLst>
              <a:latin typeface="Trebuchet MS"/>
            </a:rPr>
            <a:pPr algn="l" rtl="0"/>
            <a:t>2024</a:t>
          </a:fld>
          <a:endParaRPr lang="en-US" sz="12000">
            <a:effectLst>
              <a:outerShdw blurRad="50800" dist="38100" dir="2700000" algn="tl" rotWithShape="0">
                <a:schemeClr val="bg2">
                  <a:lumMod val="25000"/>
                  <a:alpha val="40000"/>
                </a:schemeClr>
              </a:outerShdw>
            </a:effectLst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104775</xdr:colOff>
          <xdr:row>3</xdr:row>
          <xdr:rowOff>104775</xdr:rowOff>
        </xdr:from>
        <xdr:to>
          <xdr:col>9</xdr:col>
          <xdr:colOff>304800</xdr:colOff>
          <xdr:row>5</xdr:row>
          <xdr:rowOff>0</xdr:rowOff>
        </xdr:to>
        <xdr:sp macro="" textlink="">
          <xdr:nvSpPr>
            <xdr:cNvPr id="1026" name="AfficheJoursFériés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104775</xdr:colOff>
          <xdr:row>5</xdr:row>
          <xdr:rowOff>0</xdr:rowOff>
        </xdr:from>
        <xdr:to>
          <xdr:col>9</xdr:col>
          <xdr:colOff>304800</xdr:colOff>
          <xdr:row>6</xdr:row>
          <xdr:rowOff>19050</xdr:rowOff>
        </xdr:to>
        <xdr:sp macro="" textlink="">
          <xdr:nvSpPr>
            <xdr:cNvPr id="1027" name="AfficheObservés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31</xdr:col>
          <xdr:colOff>47625</xdr:colOff>
          <xdr:row>5</xdr:row>
          <xdr:rowOff>9525</xdr:rowOff>
        </xdr:from>
        <xdr:to>
          <xdr:col>31</xdr:col>
          <xdr:colOff>142875</xdr:colOff>
          <xdr:row>6</xdr:row>
          <xdr:rowOff>104775</xdr:rowOff>
        </xdr:to>
        <xdr:sp macro="" textlink="">
          <xdr:nvSpPr>
            <xdr:cNvPr id="1031" name="Compteur 1" descr="Click the spinner to change the calendar year.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104775</xdr:colOff>
      <xdr:row>0</xdr:row>
      <xdr:rowOff>171450</xdr:rowOff>
    </xdr:from>
    <xdr:to>
      <xdr:col>7</xdr:col>
      <xdr:colOff>485775</xdr:colOff>
      <xdr:row>1</xdr:row>
      <xdr:rowOff>285750</xdr:rowOff>
    </xdr:to>
    <xdr:sp macro="" textlink="">
      <xdr:nvSpPr>
        <xdr:cNvPr id="2" name="Rectangle 1" descr="&quot;&quot;">
          <a:hlinkClick xmlns:r="http://schemas.openxmlformats.org/officeDocument/2006/relationships" r:id="rId1" tooltip="Décembre"/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7305675" y="171450"/>
          <a:ext cx="381000" cy="323850"/>
        </a:xfrm>
        <a:prstGeom prst="rect">
          <a:avLst/>
        </a:prstGeom>
        <a:solidFill>
          <a:schemeClr val="bg2"/>
        </a:solidFill>
        <a:ln w="9525">
          <a:solidFill>
            <a:schemeClr val="accent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 rtl="0"/>
          <a:r>
            <a:rPr lang="fr" sz="2400" b="0">
              <a:solidFill>
                <a:schemeClr val="accent1"/>
              </a:solidFill>
            </a:rPr>
            <a:t>&lt;</a:t>
          </a:r>
        </a:p>
      </xdr:txBody>
    </xdr:sp>
    <xdr:clientData fPrintsWithSheet="0"/>
  </xdr:twoCellAnchor>
  <xdr:twoCellAnchor editAs="absolute">
    <xdr:from>
      <xdr:col>7</xdr:col>
      <xdr:colOff>495300</xdr:colOff>
      <xdr:row>0</xdr:row>
      <xdr:rowOff>171450</xdr:rowOff>
    </xdr:from>
    <xdr:to>
      <xdr:col>7</xdr:col>
      <xdr:colOff>876300</xdr:colOff>
      <xdr:row>1</xdr:row>
      <xdr:rowOff>285750</xdr:rowOff>
    </xdr:to>
    <xdr:sp macro="" textlink="">
      <xdr:nvSpPr>
        <xdr:cNvPr id="3" name="Rectangle 2">
          <a:hlinkClick xmlns:r="http://schemas.openxmlformats.org/officeDocument/2006/relationships" r:id="rId2" tooltip="Paramètres"/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7696200" y="171450"/>
          <a:ext cx="381000" cy="323850"/>
        </a:xfrm>
        <a:prstGeom prst="rect">
          <a:avLst/>
        </a:prstGeom>
        <a:solidFill>
          <a:schemeClr val="accent1"/>
        </a:solidFill>
        <a:ln w="9525">
          <a:solidFill>
            <a:schemeClr val="accent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 rtl="0"/>
          <a:r>
            <a:rPr lang="fr" sz="2400" b="0"/>
            <a:t>&gt;</a:t>
          </a:r>
        </a:p>
      </xdr:txBody>
    </xdr:sp>
    <xdr:clientData fPrintsWithSheet="0"/>
  </xdr:twoCellAnchor>
  <xdr:twoCellAnchor editAs="oneCell">
    <xdr:from>
      <xdr:col>12</xdr:col>
      <xdr:colOff>9525</xdr:colOff>
      <xdr:row>1</xdr:row>
      <xdr:rowOff>142874</xdr:rowOff>
    </xdr:from>
    <xdr:to>
      <xdr:col>16</xdr:col>
      <xdr:colOff>590549</xdr:colOff>
      <xdr:row>16</xdr:row>
      <xdr:rowOff>57150</xdr:rowOff>
    </xdr:to>
    <xdr:sp macro="" textlink="">
      <xdr:nvSpPr>
        <xdr:cNvPr id="4" name="Bulle rectangulaire 4" descr="Ces dates sont ajustées automatiquement pour vous. Vous pouvez afficher ou non les jours fériés à  votre guise en modifiant la colonne AFFICHER.&#10;&#10;La colonne CORRIGÉS est modifiée si un jour férié observé doit tomber un jour de semaine.  Un dimanche est ainsi observé le lundi suivant et un samedi le vendredi précédent.&#10;&#10;Vous pouvez également ajouter d’autres jours fériés.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/>
      </xdr:nvSpPr>
      <xdr:spPr>
        <a:xfrm>
          <a:off x="11468100" y="352424"/>
          <a:ext cx="3019424" cy="2724151"/>
        </a:xfrm>
        <a:prstGeom prst="wedgeRectCallout">
          <a:avLst>
            <a:gd name="adj1" fmla="val -21055"/>
            <a:gd name="adj2" fmla="val -58148"/>
          </a:avLst>
        </a:prstGeom>
        <a:solidFill>
          <a:schemeClr val="accent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 rtl="0"/>
          <a:r>
            <a:rPr lang="fr" sz="1100"/>
            <a:t>VOICI UN CONSEIL</a:t>
          </a:r>
        </a:p>
        <a:p>
          <a:pPr algn="l" rtl="0"/>
          <a:r>
            <a:rPr lang="fr" sz="1100" b="1">
              <a:solidFill>
                <a:schemeClr val="accent1">
                  <a:lumMod val="75000"/>
                </a:schemeClr>
              </a:solidFill>
            </a:rPr>
            <a:t>------------------------------------------------</a:t>
          </a:r>
        </a:p>
        <a:p>
          <a:pPr algn="l" rtl="0"/>
          <a:r>
            <a:rPr lang="fr" sz="1100"/>
            <a:t>Ces dates sont ajustées automatiquement pour vous. Vous pouvez afficher ou non les jours fériés à votre guise en modifiant la colonne AFFICHER.</a:t>
          </a:r>
        </a:p>
        <a:p>
          <a:pPr algn="l" rtl="0"/>
          <a:endParaRPr lang="en-US" sz="1100"/>
        </a:p>
        <a:p>
          <a:pPr algn="l" rtl="0"/>
          <a:r>
            <a:rPr lang="fr" sz="1100"/>
            <a:t>La colonne </a:t>
          </a:r>
          <a:r>
            <a:rPr lang="fr-FR" sz="1100"/>
            <a:t>CORRIGÉ</a:t>
          </a:r>
          <a:r>
            <a:rPr lang="fr" sz="1100"/>
            <a:t> est modifiée si un jour férié observé doit tomber un jour de semaine. Un dimanche est ainsi observé</a:t>
          </a:r>
          <a:r>
            <a:rPr lang="fr" sz="1100" baseline="0"/>
            <a:t> le lundi suivant et un samedi le vendredi précédent.</a:t>
          </a:r>
        </a:p>
        <a:p>
          <a:pPr algn="l" rtl="0"/>
          <a:endParaRPr lang="en-US" sz="1100" baseline="0"/>
        </a:p>
        <a:p>
          <a:pPr algn="l" rtl="0"/>
          <a:r>
            <a:rPr lang="fr" sz="1100" baseline="0"/>
            <a:t>Vous pouvez également ajouter d’autres jours fériés.</a:t>
          </a:r>
          <a:endParaRPr lang="en-US" sz="1100"/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352425</xdr:colOff>
      <xdr:row>0</xdr:row>
      <xdr:rowOff>190500</xdr:rowOff>
    </xdr:from>
    <xdr:to>
      <xdr:col>4</xdr:col>
      <xdr:colOff>733425</xdr:colOff>
      <xdr:row>1</xdr:row>
      <xdr:rowOff>257175</xdr:rowOff>
    </xdr:to>
    <xdr:sp macro="" textlink="">
      <xdr:nvSpPr>
        <xdr:cNvPr id="2" name="Rectangle 4" descr="&quot;&quot;">
          <a:hlinkClick xmlns:r="http://schemas.openxmlformats.org/officeDocument/2006/relationships" r:id="rId1" tooltip="Jours fériés"/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6029325" y="190500"/>
          <a:ext cx="381000" cy="323850"/>
        </a:xfrm>
        <a:prstGeom prst="rect">
          <a:avLst/>
        </a:prstGeom>
        <a:noFill/>
        <a:ln w="9525">
          <a:solidFill>
            <a:schemeClr val="accent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 rtl="0"/>
          <a:r>
            <a:rPr lang="fr" sz="2400" b="0">
              <a:solidFill>
                <a:schemeClr val="accent1"/>
              </a:solidFill>
              <a:latin typeface="+mn-lt"/>
            </a:rPr>
            <a:t>&lt;</a:t>
          </a:r>
        </a:p>
      </xdr:txBody>
    </xdr:sp>
    <xdr:clientData fPrintsWithSheet="0"/>
  </xdr:twoCellAnchor>
  <xdr:twoCellAnchor editAs="absolute">
    <xdr:from>
      <xdr:col>4</xdr:col>
      <xdr:colOff>742950</xdr:colOff>
      <xdr:row>0</xdr:row>
      <xdr:rowOff>190500</xdr:rowOff>
    </xdr:from>
    <xdr:to>
      <xdr:col>4</xdr:col>
      <xdr:colOff>1123950</xdr:colOff>
      <xdr:row>1</xdr:row>
      <xdr:rowOff>257175</xdr:rowOff>
    </xdr:to>
    <xdr:sp macro="" textlink="">
      <xdr:nvSpPr>
        <xdr:cNvPr id="3" name="Rectangle 2" descr="&quot;&quot;">
          <a:hlinkClick xmlns:r="http://schemas.openxmlformats.org/officeDocument/2006/relationships" r:id="rId2" tooltip="Janvier"/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/>
      </xdr:nvSpPr>
      <xdr:spPr>
        <a:xfrm>
          <a:off x="6419850" y="190500"/>
          <a:ext cx="381000" cy="323850"/>
        </a:xfrm>
        <a:prstGeom prst="rect">
          <a:avLst/>
        </a:prstGeom>
        <a:solidFill>
          <a:schemeClr val="accent1"/>
        </a:solidFill>
        <a:ln w="9525">
          <a:solidFill>
            <a:schemeClr val="accent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 rtl="0"/>
          <a:r>
            <a:rPr lang="fr" sz="2400" b="0"/>
            <a:t>&gt;</a:t>
          </a:r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752475</xdr:colOff>
      <xdr:row>1</xdr:row>
      <xdr:rowOff>342900</xdr:rowOff>
    </xdr:from>
    <xdr:to>
      <xdr:col>4</xdr:col>
      <xdr:colOff>1133475</xdr:colOff>
      <xdr:row>3</xdr:row>
      <xdr:rowOff>123825</xdr:rowOff>
    </xdr:to>
    <xdr:sp macro="" textlink="">
      <xdr:nvSpPr>
        <xdr:cNvPr id="2" name="Rectangle 4" descr="&quot;&quot;">
          <a:hlinkClick xmlns:r="http://schemas.openxmlformats.org/officeDocument/2006/relationships" r:id="rId1" tooltip="Jours fériés"/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/>
      </xdr:nvSpPr>
      <xdr:spPr>
        <a:xfrm>
          <a:off x="6657975" y="533400"/>
          <a:ext cx="381000" cy="323850"/>
        </a:xfrm>
        <a:prstGeom prst="rect">
          <a:avLst/>
        </a:prstGeom>
        <a:noFill/>
        <a:ln w="9525">
          <a:solidFill>
            <a:schemeClr val="accent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 rtl="0"/>
          <a:r>
            <a:rPr lang="fr" sz="2400" b="0">
              <a:solidFill>
                <a:schemeClr val="accent1"/>
              </a:solidFill>
              <a:latin typeface="+mn-lt"/>
            </a:rPr>
            <a:t>&lt;</a:t>
          </a:r>
        </a:p>
      </xdr:txBody>
    </xdr:sp>
    <xdr:clientData fPrintsWithSheet="0"/>
  </xdr:twoCellAnchor>
  <xdr:twoCellAnchor editAs="absolute">
    <xdr:from>
      <xdr:col>4</xdr:col>
      <xdr:colOff>1143000</xdr:colOff>
      <xdr:row>1</xdr:row>
      <xdr:rowOff>342900</xdr:rowOff>
    </xdr:from>
    <xdr:to>
      <xdr:col>4</xdr:col>
      <xdr:colOff>1524000</xdr:colOff>
      <xdr:row>3</xdr:row>
      <xdr:rowOff>123825</xdr:rowOff>
    </xdr:to>
    <xdr:sp macro="" textlink="">
      <xdr:nvSpPr>
        <xdr:cNvPr id="3" name="Rectangle 2" descr="&quot;&quot;">
          <a:hlinkClick xmlns:r="http://schemas.openxmlformats.org/officeDocument/2006/relationships" r:id="rId2" tooltip="Janvier"/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/>
      </xdr:nvSpPr>
      <xdr:spPr>
        <a:xfrm>
          <a:off x="7048500" y="533400"/>
          <a:ext cx="381000" cy="323850"/>
        </a:xfrm>
        <a:prstGeom prst="rect">
          <a:avLst/>
        </a:prstGeom>
        <a:solidFill>
          <a:schemeClr val="accent1"/>
        </a:solidFill>
        <a:ln w="9525">
          <a:solidFill>
            <a:schemeClr val="accent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 rtl="0"/>
          <a:r>
            <a:rPr lang="fr" sz="2400" b="0"/>
            <a:t>&gt;</a:t>
          </a:r>
        </a:p>
      </xdr:txBody>
    </xdr:sp>
    <xdr:clientData fPrintsWithSheet="0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952500</xdr:colOff>
      <xdr:row>1</xdr:row>
      <xdr:rowOff>0</xdr:rowOff>
    </xdr:from>
    <xdr:to>
      <xdr:col>4</xdr:col>
      <xdr:colOff>1333500</xdr:colOff>
      <xdr:row>1</xdr:row>
      <xdr:rowOff>323850</xdr:rowOff>
    </xdr:to>
    <xdr:sp macro="" textlink="">
      <xdr:nvSpPr>
        <xdr:cNvPr id="2" name="Rectangle 4" descr="&quot;&quot;">
          <a:hlinkClick xmlns:r="http://schemas.openxmlformats.org/officeDocument/2006/relationships" r:id="rId1" tooltip="Jours fériés"/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/>
      </xdr:nvSpPr>
      <xdr:spPr>
        <a:xfrm>
          <a:off x="6858000" y="190500"/>
          <a:ext cx="381000" cy="323850"/>
        </a:xfrm>
        <a:prstGeom prst="rect">
          <a:avLst/>
        </a:prstGeom>
        <a:noFill/>
        <a:ln w="9525">
          <a:solidFill>
            <a:schemeClr val="accent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 rtl="0"/>
          <a:r>
            <a:rPr lang="fr" sz="2400" b="0">
              <a:solidFill>
                <a:schemeClr val="accent1"/>
              </a:solidFill>
              <a:latin typeface="+mn-lt"/>
            </a:rPr>
            <a:t>&lt;</a:t>
          </a:r>
        </a:p>
      </xdr:txBody>
    </xdr:sp>
    <xdr:clientData fPrintsWithSheet="0"/>
  </xdr:twoCellAnchor>
  <xdr:twoCellAnchor editAs="absolute">
    <xdr:from>
      <xdr:col>4</xdr:col>
      <xdr:colOff>1343025</xdr:colOff>
      <xdr:row>1</xdr:row>
      <xdr:rowOff>0</xdr:rowOff>
    </xdr:from>
    <xdr:to>
      <xdr:col>5</xdr:col>
      <xdr:colOff>9525</xdr:colOff>
      <xdr:row>1</xdr:row>
      <xdr:rowOff>323850</xdr:rowOff>
    </xdr:to>
    <xdr:sp macro="" textlink="">
      <xdr:nvSpPr>
        <xdr:cNvPr id="3" name="Rectangle 2" descr="&quot;&quot;">
          <a:hlinkClick xmlns:r="http://schemas.openxmlformats.org/officeDocument/2006/relationships" r:id="rId2" tooltip="Janvier"/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/>
      </xdr:nvSpPr>
      <xdr:spPr>
        <a:xfrm>
          <a:off x="7248525" y="190500"/>
          <a:ext cx="381000" cy="323850"/>
        </a:xfrm>
        <a:prstGeom prst="rect">
          <a:avLst/>
        </a:prstGeom>
        <a:solidFill>
          <a:schemeClr val="accent1"/>
        </a:solidFill>
        <a:ln w="9525">
          <a:solidFill>
            <a:schemeClr val="accent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 rtl="0"/>
          <a:r>
            <a:rPr lang="fr" sz="2400" b="0"/>
            <a:t>&gt;</a:t>
          </a:r>
        </a:p>
      </xdr:txBody>
    </xdr:sp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971550</xdr:colOff>
      <xdr:row>1</xdr:row>
      <xdr:rowOff>104775</xdr:rowOff>
    </xdr:from>
    <xdr:to>
      <xdr:col>4</xdr:col>
      <xdr:colOff>1352550</xdr:colOff>
      <xdr:row>2</xdr:row>
      <xdr:rowOff>76200</xdr:rowOff>
    </xdr:to>
    <xdr:sp macro="" textlink="">
      <xdr:nvSpPr>
        <xdr:cNvPr id="2" name="Rectangle 4" descr="&quot;&quot;">
          <a:hlinkClick xmlns:r="http://schemas.openxmlformats.org/officeDocument/2006/relationships" r:id="rId1" tooltip="Jours fériés"/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SpPr/>
      </xdr:nvSpPr>
      <xdr:spPr>
        <a:xfrm>
          <a:off x="6877050" y="295275"/>
          <a:ext cx="381000" cy="323850"/>
        </a:xfrm>
        <a:prstGeom prst="rect">
          <a:avLst/>
        </a:prstGeom>
        <a:noFill/>
        <a:ln w="9525">
          <a:solidFill>
            <a:schemeClr val="accent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 rtl="0"/>
          <a:r>
            <a:rPr lang="fr" sz="2400" b="0">
              <a:solidFill>
                <a:schemeClr val="accent1"/>
              </a:solidFill>
              <a:latin typeface="+mn-lt"/>
            </a:rPr>
            <a:t>&lt;</a:t>
          </a:r>
        </a:p>
      </xdr:txBody>
    </xdr:sp>
    <xdr:clientData fPrintsWithSheet="0"/>
  </xdr:twoCellAnchor>
  <xdr:twoCellAnchor editAs="absolute">
    <xdr:from>
      <xdr:col>4</xdr:col>
      <xdr:colOff>1362075</xdr:colOff>
      <xdr:row>1</xdr:row>
      <xdr:rowOff>104775</xdr:rowOff>
    </xdr:from>
    <xdr:to>
      <xdr:col>5</xdr:col>
      <xdr:colOff>28575</xdr:colOff>
      <xdr:row>2</xdr:row>
      <xdr:rowOff>76200</xdr:rowOff>
    </xdr:to>
    <xdr:sp macro="" textlink="">
      <xdr:nvSpPr>
        <xdr:cNvPr id="3" name="Rectangle 2" descr="&quot;&quot;">
          <a:hlinkClick xmlns:r="http://schemas.openxmlformats.org/officeDocument/2006/relationships" r:id="rId2" tooltip="Janvier"/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SpPr/>
      </xdr:nvSpPr>
      <xdr:spPr>
        <a:xfrm>
          <a:off x="7267575" y="295275"/>
          <a:ext cx="381000" cy="323850"/>
        </a:xfrm>
        <a:prstGeom prst="rect">
          <a:avLst/>
        </a:prstGeom>
        <a:solidFill>
          <a:schemeClr val="accent1"/>
        </a:solidFill>
        <a:ln w="9525">
          <a:solidFill>
            <a:schemeClr val="accent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 rtl="0"/>
          <a:r>
            <a:rPr lang="fr" sz="2400" b="0"/>
            <a:t>&gt;</a:t>
          </a:r>
        </a:p>
      </xdr:txBody>
    </xdr:sp>
    <xdr:clientData fPrintsWithSheet="0"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809625</xdr:colOff>
      <xdr:row>0</xdr:row>
      <xdr:rowOff>152400</xdr:rowOff>
    </xdr:from>
    <xdr:to>
      <xdr:col>4</xdr:col>
      <xdr:colOff>1190625</xdr:colOff>
      <xdr:row>1</xdr:row>
      <xdr:rowOff>285750</xdr:rowOff>
    </xdr:to>
    <xdr:sp macro="" textlink="">
      <xdr:nvSpPr>
        <xdr:cNvPr id="2" name="Rectangle 4" descr="&quot;&quot;">
          <a:hlinkClick xmlns:r="http://schemas.openxmlformats.org/officeDocument/2006/relationships" r:id="rId1" tooltip="Jours fériés"/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SpPr/>
      </xdr:nvSpPr>
      <xdr:spPr>
        <a:xfrm>
          <a:off x="6715125" y="152400"/>
          <a:ext cx="381000" cy="323850"/>
        </a:xfrm>
        <a:prstGeom prst="rect">
          <a:avLst/>
        </a:prstGeom>
        <a:noFill/>
        <a:ln w="9525">
          <a:solidFill>
            <a:schemeClr val="accent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 rtl="0"/>
          <a:r>
            <a:rPr lang="fr" sz="2400" b="0">
              <a:solidFill>
                <a:schemeClr val="accent1"/>
              </a:solidFill>
              <a:latin typeface="+mn-lt"/>
            </a:rPr>
            <a:t>&lt;</a:t>
          </a:r>
        </a:p>
      </xdr:txBody>
    </xdr:sp>
    <xdr:clientData fPrintsWithSheet="0"/>
  </xdr:twoCellAnchor>
  <xdr:twoCellAnchor editAs="absolute">
    <xdr:from>
      <xdr:col>4</xdr:col>
      <xdr:colOff>1200150</xdr:colOff>
      <xdr:row>0</xdr:row>
      <xdr:rowOff>152400</xdr:rowOff>
    </xdr:from>
    <xdr:to>
      <xdr:col>4</xdr:col>
      <xdr:colOff>1581150</xdr:colOff>
      <xdr:row>1</xdr:row>
      <xdr:rowOff>285750</xdr:rowOff>
    </xdr:to>
    <xdr:sp macro="" textlink="">
      <xdr:nvSpPr>
        <xdr:cNvPr id="3" name="Rectangle 2" descr="&quot;&quot;">
          <a:hlinkClick xmlns:r="http://schemas.openxmlformats.org/officeDocument/2006/relationships" r:id="rId2" tooltip="Janvier"/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SpPr/>
      </xdr:nvSpPr>
      <xdr:spPr>
        <a:xfrm>
          <a:off x="7105650" y="152400"/>
          <a:ext cx="381000" cy="323850"/>
        </a:xfrm>
        <a:prstGeom prst="rect">
          <a:avLst/>
        </a:prstGeom>
        <a:solidFill>
          <a:schemeClr val="accent1"/>
        </a:solidFill>
        <a:ln w="9525">
          <a:solidFill>
            <a:schemeClr val="accent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 rtl="0"/>
          <a:r>
            <a:rPr lang="fr" sz="2400" b="0"/>
            <a:t>&gt;</a:t>
          </a:r>
        </a:p>
      </xdr:txBody>
    </xdr:sp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685800</xdr:colOff>
      <xdr:row>0</xdr:row>
      <xdr:rowOff>114300</xdr:rowOff>
    </xdr:from>
    <xdr:to>
      <xdr:col>4</xdr:col>
      <xdr:colOff>1066800</xdr:colOff>
      <xdr:row>1</xdr:row>
      <xdr:rowOff>247650</xdr:rowOff>
    </xdr:to>
    <xdr:sp macro="" textlink="">
      <xdr:nvSpPr>
        <xdr:cNvPr id="2" name="Rectangle 4" descr="&quot;&quot;">
          <a:hlinkClick xmlns:r="http://schemas.openxmlformats.org/officeDocument/2006/relationships" r:id="rId1" tooltip="Jours fériés"/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SpPr/>
      </xdr:nvSpPr>
      <xdr:spPr>
        <a:xfrm>
          <a:off x="6591300" y="114300"/>
          <a:ext cx="381000" cy="323850"/>
        </a:xfrm>
        <a:prstGeom prst="rect">
          <a:avLst/>
        </a:prstGeom>
        <a:noFill/>
        <a:ln w="9525">
          <a:solidFill>
            <a:schemeClr val="accent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 rtl="0"/>
          <a:r>
            <a:rPr lang="fr" sz="2400" b="0">
              <a:solidFill>
                <a:schemeClr val="accent1"/>
              </a:solidFill>
              <a:latin typeface="+mn-lt"/>
            </a:rPr>
            <a:t>&lt;</a:t>
          </a:r>
        </a:p>
      </xdr:txBody>
    </xdr:sp>
    <xdr:clientData fPrintsWithSheet="0"/>
  </xdr:twoCellAnchor>
  <xdr:twoCellAnchor editAs="absolute">
    <xdr:from>
      <xdr:col>4</xdr:col>
      <xdr:colOff>1076325</xdr:colOff>
      <xdr:row>0</xdr:row>
      <xdr:rowOff>114300</xdr:rowOff>
    </xdr:from>
    <xdr:to>
      <xdr:col>4</xdr:col>
      <xdr:colOff>1457325</xdr:colOff>
      <xdr:row>1</xdr:row>
      <xdr:rowOff>247650</xdr:rowOff>
    </xdr:to>
    <xdr:sp macro="" textlink="">
      <xdr:nvSpPr>
        <xdr:cNvPr id="3" name="Rectangle 2" descr="&quot;&quot;">
          <a:hlinkClick xmlns:r="http://schemas.openxmlformats.org/officeDocument/2006/relationships" r:id="rId2" tooltip="Janvier"/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SpPr/>
      </xdr:nvSpPr>
      <xdr:spPr>
        <a:xfrm>
          <a:off x="6981825" y="114300"/>
          <a:ext cx="381000" cy="323850"/>
        </a:xfrm>
        <a:prstGeom prst="rect">
          <a:avLst/>
        </a:prstGeom>
        <a:solidFill>
          <a:schemeClr val="accent1"/>
        </a:solidFill>
        <a:ln w="9525">
          <a:solidFill>
            <a:schemeClr val="accent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 rtl="0"/>
          <a:r>
            <a:rPr lang="fr" sz="2400" b="0"/>
            <a:t>&gt;</a:t>
          </a:r>
        </a:p>
      </xdr:txBody>
    </xdr:sp>
    <xdr:clientData fPrintsWithSheet="0"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647700</xdr:colOff>
      <xdr:row>1</xdr:row>
      <xdr:rowOff>9525</xdr:rowOff>
    </xdr:from>
    <xdr:to>
      <xdr:col>4</xdr:col>
      <xdr:colOff>1028700</xdr:colOff>
      <xdr:row>1</xdr:row>
      <xdr:rowOff>333375</xdr:rowOff>
    </xdr:to>
    <xdr:sp macro="" textlink="">
      <xdr:nvSpPr>
        <xdr:cNvPr id="2" name="Rectangle 4" descr="&quot;&quot;">
          <a:hlinkClick xmlns:r="http://schemas.openxmlformats.org/officeDocument/2006/relationships" r:id="rId1" tooltip="Jours fériés"/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SpPr/>
      </xdr:nvSpPr>
      <xdr:spPr>
        <a:xfrm>
          <a:off x="6553200" y="200025"/>
          <a:ext cx="381000" cy="323850"/>
        </a:xfrm>
        <a:prstGeom prst="rect">
          <a:avLst/>
        </a:prstGeom>
        <a:noFill/>
        <a:ln w="9525">
          <a:solidFill>
            <a:schemeClr val="accent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 rtl="0"/>
          <a:r>
            <a:rPr lang="fr" sz="2400" b="0">
              <a:solidFill>
                <a:schemeClr val="accent1"/>
              </a:solidFill>
              <a:latin typeface="+mn-lt"/>
            </a:rPr>
            <a:t>&lt;</a:t>
          </a:r>
        </a:p>
      </xdr:txBody>
    </xdr:sp>
    <xdr:clientData fPrintsWithSheet="0"/>
  </xdr:twoCellAnchor>
  <xdr:twoCellAnchor editAs="absolute">
    <xdr:from>
      <xdr:col>4</xdr:col>
      <xdr:colOff>1038225</xdr:colOff>
      <xdr:row>1</xdr:row>
      <xdr:rowOff>9525</xdr:rowOff>
    </xdr:from>
    <xdr:to>
      <xdr:col>4</xdr:col>
      <xdr:colOff>1419225</xdr:colOff>
      <xdr:row>1</xdr:row>
      <xdr:rowOff>333375</xdr:rowOff>
    </xdr:to>
    <xdr:sp macro="" textlink="">
      <xdr:nvSpPr>
        <xdr:cNvPr id="3" name="Rectangle 2" descr="&quot;&quot;">
          <a:hlinkClick xmlns:r="http://schemas.openxmlformats.org/officeDocument/2006/relationships" r:id="rId2" tooltip="Janvier"/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SpPr/>
      </xdr:nvSpPr>
      <xdr:spPr>
        <a:xfrm>
          <a:off x="6943725" y="200025"/>
          <a:ext cx="381000" cy="323850"/>
        </a:xfrm>
        <a:prstGeom prst="rect">
          <a:avLst/>
        </a:prstGeom>
        <a:solidFill>
          <a:schemeClr val="accent1"/>
        </a:solidFill>
        <a:ln w="9525">
          <a:solidFill>
            <a:schemeClr val="accent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 rtl="0"/>
          <a:r>
            <a:rPr lang="fr" sz="2400" b="0"/>
            <a:t>&gt;</a:t>
          </a:r>
        </a:p>
      </xdr:txBody>
    </xdr:sp>
    <xdr:clientData fPrintsWithSheet="0"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752475</xdr:colOff>
      <xdr:row>0</xdr:row>
      <xdr:rowOff>180975</xdr:rowOff>
    </xdr:from>
    <xdr:to>
      <xdr:col>4</xdr:col>
      <xdr:colOff>1133475</xdr:colOff>
      <xdr:row>1</xdr:row>
      <xdr:rowOff>314325</xdr:rowOff>
    </xdr:to>
    <xdr:sp macro="" textlink="">
      <xdr:nvSpPr>
        <xdr:cNvPr id="2" name="Rectangle 4" descr="&quot;&quot;">
          <a:hlinkClick xmlns:r="http://schemas.openxmlformats.org/officeDocument/2006/relationships" r:id="rId1" tooltip="Jours fériés"/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SpPr/>
      </xdr:nvSpPr>
      <xdr:spPr>
        <a:xfrm>
          <a:off x="6667500" y="180975"/>
          <a:ext cx="381000" cy="323850"/>
        </a:xfrm>
        <a:prstGeom prst="rect">
          <a:avLst/>
        </a:prstGeom>
        <a:noFill/>
        <a:ln w="9525">
          <a:solidFill>
            <a:schemeClr val="accent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 rtl="0"/>
          <a:r>
            <a:rPr lang="fr" sz="2400" b="0">
              <a:solidFill>
                <a:schemeClr val="accent1"/>
              </a:solidFill>
              <a:latin typeface="+mn-lt"/>
            </a:rPr>
            <a:t>&lt;</a:t>
          </a:r>
        </a:p>
      </xdr:txBody>
    </xdr:sp>
    <xdr:clientData fPrintsWithSheet="0"/>
  </xdr:twoCellAnchor>
  <xdr:twoCellAnchor editAs="absolute">
    <xdr:from>
      <xdr:col>4</xdr:col>
      <xdr:colOff>1143000</xdr:colOff>
      <xdr:row>0</xdr:row>
      <xdr:rowOff>180975</xdr:rowOff>
    </xdr:from>
    <xdr:to>
      <xdr:col>4</xdr:col>
      <xdr:colOff>1524000</xdr:colOff>
      <xdr:row>1</xdr:row>
      <xdr:rowOff>314325</xdr:rowOff>
    </xdr:to>
    <xdr:sp macro="" textlink="">
      <xdr:nvSpPr>
        <xdr:cNvPr id="3" name="Rectangle 2" descr="&quot;&quot;">
          <a:hlinkClick xmlns:r="http://schemas.openxmlformats.org/officeDocument/2006/relationships" r:id="rId2" tooltip="Janvier"/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SpPr/>
      </xdr:nvSpPr>
      <xdr:spPr>
        <a:xfrm>
          <a:off x="7058025" y="180975"/>
          <a:ext cx="381000" cy="323850"/>
        </a:xfrm>
        <a:prstGeom prst="rect">
          <a:avLst/>
        </a:prstGeom>
        <a:solidFill>
          <a:schemeClr val="accent1"/>
        </a:solidFill>
        <a:ln w="9525">
          <a:solidFill>
            <a:schemeClr val="accent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 rtl="0"/>
          <a:r>
            <a:rPr lang="fr" sz="2400" b="0"/>
            <a:t>&gt;</a:t>
          </a:r>
        </a:p>
      </xdr:txBody>
    </xdr:sp>
    <xdr:clientData fPrintsWithSheet="0"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714375</xdr:colOff>
      <xdr:row>0</xdr:row>
      <xdr:rowOff>95250</xdr:rowOff>
    </xdr:from>
    <xdr:to>
      <xdr:col>4</xdr:col>
      <xdr:colOff>1095375</xdr:colOff>
      <xdr:row>1</xdr:row>
      <xdr:rowOff>228600</xdr:rowOff>
    </xdr:to>
    <xdr:sp macro="" textlink="">
      <xdr:nvSpPr>
        <xdr:cNvPr id="2" name="Rectangle 4" descr="&quot;&quot;">
          <a:hlinkClick xmlns:r="http://schemas.openxmlformats.org/officeDocument/2006/relationships" r:id="rId1" tooltip="Jours fériés"/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SpPr/>
      </xdr:nvSpPr>
      <xdr:spPr>
        <a:xfrm>
          <a:off x="6619875" y="95250"/>
          <a:ext cx="381000" cy="323850"/>
        </a:xfrm>
        <a:prstGeom prst="rect">
          <a:avLst/>
        </a:prstGeom>
        <a:noFill/>
        <a:ln w="9525">
          <a:solidFill>
            <a:schemeClr val="accent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 rtl="0"/>
          <a:r>
            <a:rPr lang="fr" sz="2400" b="0">
              <a:solidFill>
                <a:schemeClr val="accent1"/>
              </a:solidFill>
              <a:latin typeface="+mn-lt"/>
            </a:rPr>
            <a:t>&lt;</a:t>
          </a:r>
        </a:p>
      </xdr:txBody>
    </xdr:sp>
    <xdr:clientData fPrintsWithSheet="0"/>
  </xdr:twoCellAnchor>
  <xdr:twoCellAnchor editAs="absolute">
    <xdr:from>
      <xdr:col>4</xdr:col>
      <xdr:colOff>1104900</xdr:colOff>
      <xdr:row>0</xdr:row>
      <xdr:rowOff>95250</xdr:rowOff>
    </xdr:from>
    <xdr:to>
      <xdr:col>4</xdr:col>
      <xdr:colOff>1485900</xdr:colOff>
      <xdr:row>1</xdr:row>
      <xdr:rowOff>228600</xdr:rowOff>
    </xdr:to>
    <xdr:sp macro="" textlink="">
      <xdr:nvSpPr>
        <xdr:cNvPr id="3" name="Rectangle 2" descr="&quot;&quot;">
          <a:hlinkClick xmlns:r="http://schemas.openxmlformats.org/officeDocument/2006/relationships" r:id="rId2" tooltip="Janvier"/>
          <a:extLst>
            <a:ext uri="{FF2B5EF4-FFF2-40B4-BE49-F238E27FC236}">
              <a16:creationId xmlns:a16="http://schemas.microsoft.com/office/drawing/2014/main" id="{00000000-0008-0000-0B00-000003000000}"/>
            </a:ext>
          </a:extLst>
        </xdr:cNvPr>
        <xdr:cNvSpPr/>
      </xdr:nvSpPr>
      <xdr:spPr>
        <a:xfrm>
          <a:off x="7010400" y="95250"/>
          <a:ext cx="381000" cy="323850"/>
        </a:xfrm>
        <a:prstGeom prst="rect">
          <a:avLst/>
        </a:prstGeom>
        <a:solidFill>
          <a:schemeClr val="accent1"/>
        </a:solidFill>
        <a:ln w="9525">
          <a:solidFill>
            <a:schemeClr val="accent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 rtl="0"/>
          <a:r>
            <a:rPr lang="fr" sz="2400" b="0"/>
            <a:t>&gt;</a:t>
          </a:r>
        </a:p>
      </xdr:txBody>
    </xdr:sp>
    <xdr:clientData fPrintsWithSheet="0"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647700</xdr:colOff>
      <xdr:row>0</xdr:row>
      <xdr:rowOff>180975</xdr:rowOff>
    </xdr:from>
    <xdr:to>
      <xdr:col>4</xdr:col>
      <xdr:colOff>1028700</xdr:colOff>
      <xdr:row>1</xdr:row>
      <xdr:rowOff>314325</xdr:rowOff>
    </xdr:to>
    <xdr:sp macro="" textlink="">
      <xdr:nvSpPr>
        <xdr:cNvPr id="2" name="Rectangle 4" descr="&quot;&quot;">
          <a:hlinkClick xmlns:r="http://schemas.openxmlformats.org/officeDocument/2006/relationships" r:id="rId1" tooltip="Jours fériés"/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SpPr/>
      </xdr:nvSpPr>
      <xdr:spPr>
        <a:xfrm>
          <a:off x="6553200" y="180975"/>
          <a:ext cx="381000" cy="323850"/>
        </a:xfrm>
        <a:prstGeom prst="rect">
          <a:avLst/>
        </a:prstGeom>
        <a:noFill/>
        <a:ln w="9525">
          <a:solidFill>
            <a:schemeClr val="accent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 rtl="0"/>
          <a:r>
            <a:rPr lang="fr" sz="2400" b="0">
              <a:solidFill>
                <a:schemeClr val="accent1"/>
              </a:solidFill>
              <a:latin typeface="+mn-lt"/>
            </a:rPr>
            <a:t>&lt;</a:t>
          </a:r>
        </a:p>
      </xdr:txBody>
    </xdr:sp>
    <xdr:clientData fPrintsWithSheet="0"/>
  </xdr:twoCellAnchor>
  <xdr:twoCellAnchor editAs="absolute">
    <xdr:from>
      <xdr:col>4</xdr:col>
      <xdr:colOff>1038225</xdr:colOff>
      <xdr:row>0</xdr:row>
      <xdr:rowOff>180975</xdr:rowOff>
    </xdr:from>
    <xdr:to>
      <xdr:col>4</xdr:col>
      <xdr:colOff>1419225</xdr:colOff>
      <xdr:row>1</xdr:row>
      <xdr:rowOff>314325</xdr:rowOff>
    </xdr:to>
    <xdr:sp macro="" textlink="">
      <xdr:nvSpPr>
        <xdr:cNvPr id="3" name="Rectangle 2" descr="&quot;&quot;">
          <a:hlinkClick xmlns:r="http://schemas.openxmlformats.org/officeDocument/2006/relationships" r:id="rId2" tooltip="Janvier"/>
          <a:extLst>
            <a:ext uri="{FF2B5EF4-FFF2-40B4-BE49-F238E27FC236}">
              <a16:creationId xmlns:a16="http://schemas.microsoft.com/office/drawing/2014/main" id="{00000000-0008-0000-0C00-000003000000}"/>
            </a:ext>
          </a:extLst>
        </xdr:cNvPr>
        <xdr:cNvSpPr/>
      </xdr:nvSpPr>
      <xdr:spPr>
        <a:xfrm>
          <a:off x="6943725" y="180975"/>
          <a:ext cx="381000" cy="323850"/>
        </a:xfrm>
        <a:prstGeom prst="rect">
          <a:avLst/>
        </a:prstGeom>
        <a:solidFill>
          <a:schemeClr val="accent1"/>
        </a:solidFill>
        <a:ln w="9525">
          <a:solidFill>
            <a:schemeClr val="accent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 rtl="0"/>
          <a:r>
            <a:rPr lang="fr" sz="2400" b="0"/>
            <a:t>&gt;</a:t>
          </a:r>
        </a:p>
      </xdr:txBody>
    </xdr:sp>
    <xdr:clientData fPrintsWithSheet="0"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552450</xdr:colOff>
      <xdr:row>0</xdr:row>
      <xdr:rowOff>95250</xdr:rowOff>
    </xdr:from>
    <xdr:to>
      <xdr:col>4</xdr:col>
      <xdr:colOff>933450</xdr:colOff>
      <xdr:row>1</xdr:row>
      <xdr:rowOff>228600</xdr:rowOff>
    </xdr:to>
    <xdr:sp macro="" textlink="">
      <xdr:nvSpPr>
        <xdr:cNvPr id="2" name="Rectangle 4" descr="&quot;&quot;">
          <a:hlinkClick xmlns:r="http://schemas.openxmlformats.org/officeDocument/2006/relationships" r:id="rId1" tooltip="Jours fériés"/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SpPr/>
      </xdr:nvSpPr>
      <xdr:spPr>
        <a:xfrm>
          <a:off x="6457950" y="95250"/>
          <a:ext cx="381000" cy="323850"/>
        </a:xfrm>
        <a:prstGeom prst="rect">
          <a:avLst/>
        </a:prstGeom>
        <a:noFill/>
        <a:ln w="9525">
          <a:solidFill>
            <a:schemeClr val="accent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 rtl="0"/>
          <a:r>
            <a:rPr lang="fr" sz="2400" b="0">
              <a:solidFill>
                <a:schemeClr val="accent1"/>
              </a:solidFill>
              <a:latin typeface="+mn-lt"/>
            </a:rPr>
            <a:t>&lt;</a:t>
          </a:r>
        </a:p>
      </xdr:txBody>
    </xdr:sp>
    <xdr:clientData fPrintsWithSheet="0"/>
  </xdr:twoCellAnchor>
  <xdr:twoCellAnchor editAs="absolute">
    <xdr:from>
      <xdr:col>4</xdr:col>
      <xdr:colOff>942975</xdr:colOff>
      <xdr:row>0</xdr:row>
      <xdr:rowOff>95250</xdr:rowOff>
    </xdr:from>
    <xdr:to>
      <xdr:col>4</xdr:col>
      <xdr:colOff>1323975</xdr:colOff>
      <xdr:row>1</xdr:row>
      <xdr:rowOff>228600</xdr:rowOff>
    </xdr:to>
    <xdr:sp macro="" textlink="">
      <xdr:nvSpPr>
        <xdr:cNvPr id="3" name="Rectangle 2" descr="&quot;&quot;">
          <a:hlinkClick xmlns:r="http://schemas.openxmlformats.org/officeDocument/2006/relationships" r:id="rId2" tooltip="Janvier"/>
          <a:extLst>
            <a:ext uri="{FF2B5EF4-FFF2-40B4-BE49-F238E27FC236}">
              <a16:creationId xmlns:a16="http://schemas.microsoft.com/office/drawing/2014/main" id="{00000000-0008-0000-0D00-000003000000}"/>
            </a:ext>
          </a:extLst>
        </xdr:cNvPr>
        <xdr:cNvSpPr/>
      </xdr:nvSpPr>
      <xdr:spPr>
        <a:xfrm>
          <a:off x="6848475" y="95250"/>
          <a:ext cx="381000" cy="323850"/>
        </a:xfrm>
        <a:prstGeom prst="rect">
          <a:avLst/>
        </a:prstGeom>
        <a:solidFill>
          <a:schemeClr val="accent1"/>
        </a:solidFill>
        <a:ln w="9525">
          <a:solidFill>
            <a:schemeClr val="accent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 rtl="0"/>
          <a:r>
            <a:rPr lang="fr" sz="2400" b="0"/>
            <a:t>&gt;</a:t>
          </a:r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TableauJoursFériés2" displayName="TableauJoursFériés2" ref="B4:F17">
  <autoFilter ref="B4:F17" xr:uid="{00000000-0009-0000-0100-000001000000}">
    <filterColumn colId="0" hiddenButton="1"/>
    <filterColumn colId="1" hiddenButton="1"/>
    <filterColumn colId="2" hiddenButton="1"/>
    <filterColumn colId="3" hiddenButton="1"/>
    <filterColumn colId="4" hiddenButton="1"/>
  </autoFilter>
  <sortState xmlns:xlrd2="http://schemas.microsoft.com/office/spreadsheetml/2017/richdata2" ref="B5:F14">
    <sortCondition ref="B4:B14"/>
  </sortState>
  <tableColumns count="5">
    <tableColumn id="1" xr3:uid="{00000000-0010-0000-0100-000001000000}" name="JOUR" totalsRowLabel="Total" dataDxfId="27"/>
    <tableColumn id="2" xr3:uid="{00000000-0010-0000-0100-000002000000}" name="JOUR FÉRIÉ"/>
    <tableColumn id="7" xr3:uid="{00000000-0010-0000-0100-000007000000}" name="JOUR DE LA SEMAINE">
      <calculatedColumnFormula>IFERROR(WEEKDAY(TableauJoursFériés2[[#This Row],[JOUR]],IF(DébutSemaine="LUNDI",2,1)),0)</calculatedColumnFormula>
    </tableColumn>
    <tableColumn id="5" xr3:uid="{00000000-0010-0000-0100-000005000000}" name="CORRIGÉ" dataDxfId="26" dataCellStyle="Normal 2"/>
    <tableColumn id="4" xr3:uid="{00000000-0010-0000-0100-000004000000}" name="AFFICHER" totalsRowFunction="count"/>
  </tableColumns>
  <tableStyleInfo name="Calendrier avec tableau des jours fériés 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2000000}" name="Tableau4" displayName="Tableau4" ref="I6:K17" totalsRowShown="0" headerRowBorderDxfId="25">
  <autoFilter ref="I6:K17" xr:uid="{00000000-0009-0000-0100-000004000000}"/>
  <tableColumns count="3">
    <tableColumn id="1" xr3:uid="{00000000-0010-0000-0200-000001000000}" name="Date de Début" dataDxfId="24" dataCellStyle="Normal 2"/>
    <tableColumn id="2" xr3:uid="{00000000-0010-0000-0200-000002000000}" name="Date de fin" dataDxfId="23" dataCellStyle="Normal 2"/>
    <tableColumn id="3" xr3:uid="{00000000-0010-0000-0200-000003000000}" name="Nom du groupe" dataDxfId="22" dataCellStyle="Normal 2"/>
  </tableColumns>
  <tableStyleInfo name="Calendrier avec tableau des jours fériés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G233"/>
  <sheetViews>
    <sheetView workbookViewId="0"/>
  </sheetViews>
  <sheetFormatPr baseColWidth="10" defaultColWidth="11.42578125" defaultRowHeight="15" x14ac:dyDescent="0.25"/>
  <cols>
    <col min="1" max="1" width="13.85546875" style="1" customWidth="1"/>
    <col min="2" max="2" width="3.5703125" style="9" customWidth="1"/>
    <col min="3" max="8" width="3.5703125" style="1" customWidth="1"/>
    <col min="9" max="9" width="9" style="1" customWidth="1"/>
    <col min="10" max="10" width="17.28515625" style="1" customWidth="1"/>
    <col min="11" max="16" width="3.5703125" style="1" customWidth="1"/>
    <col min="17" max="17" width="9" style="1" customWidth="1"/>
    <col min="18" max="24" width="3.5703125" style="1" customWidth="1"/>
    <col min="25" max="25" width="11.42578125" style="1"/>
    <col min="26" max="32" width="3.5703125" style="1" customWidth="1"/>
    <col min="33" max="16384" width="11.42578125" style="1"/>
  </cols>
  <sheetData>
    <row r="1" spans="2:32" x14ac:dyDescent="0.25">
      <c r="B1" s="9" t="s">
        <v>0</v>
      </c>
      <c r="J1" s="4"/>
    </row>
    <row r="2" spans="2:32" x14ac:dyDescent="0.25">
      <c r="J2" s="4"/>
    </row>
    <row r="3" spans="2:32" x14ac:dyDescent="0.25">
      <c r="B3" s="9" t="s">
        <v>1</v>
      </c>
      <c r="J3" s="5"/>
      <c r="K3" s="74" t="s">
        <v>6</v>
      </c>
      <c r="L3" s="74"/>
      <c r="M3" s="74"/>
    </row>
    <row r="4" spans="2:32" x14ac:dyDescent="0.25">
      <c r="J4" s="5"/>
    </row>
    <row r="5" spans="2:32" ht="15" customHeight="1" x14ac:dyDescent="0.25">
      <c r="B5" s="9" t="s">
        <v>2</v>
      </c>
      <c r="J5" s="5" t="b">
        <v>1</v>
      </c>
      <c r="T5" s="73">
        <v>2024</v>
      </c>
      <c r="U5" s="73"/>
      <c r="V5" s="73"/>
      <c r="W5" s="73"/>
      <c r="X5" s="73"/>
      <c r="Y5" s="73"/>
      <c r="Z5" s="73"/>
      <c r="AA5" s="73"/>
      <c r="AB5" s="73"/>
      <c r="AC5" s="73"/>
      <c r="AD5" s="73"/>
      <c r="AE5" s="73"/>
    </row>
    <row r="6" spans="2:32" ht="15" customHeight="1" x14ac:dyDescent="0.25">
      <c r="B6" s="9" t="s">
        <v>3</v>
      </c>
      <c r="G6" s="6"/>
      <c r="H6" s="6"/>
      <c r="I6" s="6"/>
      <c r="J6" s="22" t="b">
        <v>1</v>
      </c>
      <c r="K6" s="6"/>
      <c r="L6" s="6"/>
      <c r="M6" s="6"/>
      <c r="T6" s="73"/>
      <c r="U6" s="73"/>
      <c r="V6" s="73"/>
      <c r="W6" s="73"/>
      <c r="X6" s="73"/>
      <c r="Y6" s="73"/>
      <c r="Z6" s="73"/>
      <c r="AA6" s="73"/>
      <c r="AB6" s="73"/>
      <c r="AC6" s="73"/>
      <c r="AD6" s="73"/>
      <c r="AE6" s="73"/>
    </row>
    <row r="7" spans="2:32" ht="17.25" customHeight="1" x14ac:dyDescent="0.25">
      <c r="G7" s="6"/>
      <c r="H7" s="6"/>
      <c r="I7" s="6"/>
      <c r="J7" s="21" t="b">
        <f>IF(AfficherJoursFériés,Observés,AfficherJoursFériés)</f>
        <v>1</v>
      </c>
      <c r="K7" s="6"/>
      <c r="L7" s="6"/>
      <c r="M7" s="6"/>
      <c r="T7" s="73"/>
      <c r="U7" s="73"/>
      <c r="V7" s="73"/>
      <c r="W7" s="73"/>
      <c r="X7" s="73"/>
      <c r="Y7" s="73"/>
      <c r="Z7" s="73"/>
      <c r="AA7" s="73"/>
      <c r="AB7" s="73"/>
      <c r="AC7" s="73"/>
      <c r="AD7" s="73"/>
      <c r="AE7" s="73"/>
    </row>
    <row r="8" spans="2:32" ht="15" customHeight="1" x14ac:dyDescent="0.25">
      <c r="G8" s="6"/>
      <c r="H8" s="6"/>
      <c r="I8" s="6"/>
      <c r="J8" s="20"/>
      <c r="K8" s="6"/>
      <c r="L8" s="6"/>
      <c r="M8" s="6"/>
      <c r="T8" s="73"/>
      <c r="U8" s="73"/>
      <c r="V8" s="73"/>
      <c r="W8" s="73"/>
      <c r="X8" s="73"/>
      <c r="Y8" s="73"/>
      <c r="Z8" s="73"/>
      <c r="AA8" s="73"/>
      <c r="AB8" s="73"/>
      <c r="AC8" s="73"/>
      <c r="AD8" s="73"/>
      <c r="AE8" s="73"/>
    </row>
    <row r="9" spans="2:32" ht="15" customHeight="1" x14ac:dyDescent="0.25">
      <c r="B9" s="9" t="s">
        <v>4</v>
      </c>
      <c r="G9" s="6"/>
      <c r="H9" s="6"/>
      <c r="I9" s="6"/>
      <c r="J9" s="19"/>
      <c r="K9" s="6"/>
      <c r="L9" s="6"/>
      <c r="M9" s="6"/>
      <c r="T9" s="73"/>
      <c r="U9" s="73"/>
      <c r="V9" s="73"/>
      <c r="W9" s="73"/>
      <c r="X9" s="73"/>
      <c r="Y9" s="73"/>
      <c r="Z9" s="73"/>
      <c r="AA9" s="73"/>
      <c r="AB9" s="73"/>
      <c r="AC9" s="73"/>
      <c r="AD9" s="73"/>
      <c r="AE9" s="73"/>
    </row>
    <row r="10" spans="2:32" ht="15" customHeight="1" x14ac:dyDescent="0.25">
      <c r="G10" s="6"/>
      <c r="H10" s="6"/>
      <c r="I10" s="6"/>
      <c r="J10" s="6"/>
      <c r="K10" s="6"/>
      <c r="L10" s="6"/>
      <c r="M10" s="6"/>
      <c r="T10" s="73"/>
      <c r="U10" s="73"/>
      <c r="V10" s="73"/>
      <c r="W10" s="73"/>
      <c r="X10" s="73"/>
      <c r="Y10" s="73"/>
      <c r="Z10" s="73"/>
      <c r="AA10" s="73"/>
      <c r="AB10" s="73"/>
      <c r="AC10" s="73"/>
      <c r="AD10" s="73"/>
      <c r="AE10" s="73"/>
    </row>
    <row r="11" spans="2:32" ht="15" customHeight="1" x14ac:dyDescent="0.25">
      <c r="G11" s="6"/>
      <c r="H11" s="6"/>
      <c r="I11" s="6"/>
      <c r="J11" s="6"/>
      <c r="K11" s="6"/>
      <c r="L11" s="6"/>
      <c r="M11" s="6"/>
      <c r="T11" s="73"/>
      <c r="U11" s="73"/>
      <c r="V11" s="73"/>
      <c r="W11" s="73"/>
      <c r="X11" s="73"/>
      <c r="Y11" s="73"/>
      <c r="Z11" s="73"/>
      <c r="AA11" s="73"/>
      <c r="AB11" s="73"/>
      <c r="AC11" s="73"/>
      <c r="AD11" s="73"/>
      <c r="AE11" s="73"/>
    </row>
    <row r="12" spans="2:32" ht="15" customHeight="1" x14ac:dyDescent="0.25">
      <c r="I12" s="6"/>
      <c r="J12" s="6"/>
      <c r="K12" s="6"/>
      <c r="L12" s="6"/>
      <c r="M12" s="6"/>
      <c r="T12" s="73"/>
      <c r="U12" s="73"/>
      <c r="V12" s="73"/>
      <c r="W12" s="73"/>
      <c r="X12" s="73"/>
      <c r="Y12" s="73"/>
      <c r="Z12" s="73"/>
      <c r="AA12" s="73"/>
      <c r="AB12" s="73"/>
      <c r="AC12" s="73"/>
      <c r="AD12" s="73"/>
      <c r="AE12" s="73"/>
    </row>
    <row r="15" spans="2:32" x14ac:dyDescent="0.25">
      <c r="B15" s="72">
        <f>DATE(AnnéeCal,1,1)</f>
        <v>45292</v>
      </c>
      <c r="C15" s="72"/>
      <c r="D15" s="72"/>
      <c r="E15" s="72"/>
      <c r="F15" s="72"/>
      <c r="G15" s="72"/>
      <c r="H15" s="72"/>
      <c r="I15" s="8">
        <f>DATE(AnnéeCal,1,1)</f>
        <v>45292</v>
      </c>
      <c r="J15" s="8">
        <f>DATE(AnnéeCal,2,1)</f>
        <v>45323</v>
      </c>
      <c r="K15" s="8">
        <f t="shared" ref="K15:Q15" si="0">DATE(AnnéeCal,1,1)</f>
        <v>45292</v>
      </c>
      <c r="L15" s="8">
        <f t="shared" si="0"/>
        <v>45292</v>
      </c>
      <c r="M15" s="8">
        <f t="shared" si="0"/>
        <v>45292</v>
      </c>
      <c r="N15" s="8">
        <f t="shared" si="0"/>
        <v>45292</v>
      </c>
      <c r="O15" s="8">
        <f t="shared" si="0"/>
        <v>45292</v>
      </c>
      <c r="P15" s="8">
        <f t="shared" si="0"/>
        <v>45292</v>
      </c>
      <c r="Q15" s="8">
        <f t="shared" si="0"/>
        <v>45292</v>
      </c>
      <c r="R15" s="72">
        <f>DATE(AnnéeCal,3,1)</f>
        <v>45352</v>
      </c>
      <c r="S15" s="72"/>
      <c r="T15" s="72"/>
      <c r="U15" s="72"/>
      <c r="V15" s="72"/>
      <c r="W15" s="72"/>
      <c r="X15" s="72"/>
      <c r="Y15" s="8">
        <f t="shared" ref="Y15" si="1">DATE(AnnéeCal,1,1)</f>
        <v>45292</v>
      </c>
      <c r="Z15" s="72">
        <f>DATE(AnnéeCal,4,1)</f>
        <v>45383</v>
      </c>
      <c r="AA15" s="72"/>
      <c r="AB15" s="72"/>
      <c r="AC15" s="72"/>
      <c r="AD15" s="72"/>
      <c r="AE15" s="72"/>
      <c r="AF15" s="72"/>
    </row>
    <row r="16" spans="2:32" ht="18.75" x14ac:dyDescent="0.25">
      <c r="B16" s="10" t="str">
        <f>UPPER(TEXT(B15,"MMMM"))</f>
        <v>JANVIER</v>
      </c>
      <c r="C16" s="7"/>
      <c r="D16" s="7"/>
      <c r="E16" s="7"/>
      <c r="F16" s="7"/>
      <c r="G16" s="7"/>
      <c r="H16" s="7"/>
      <c r="I16" s="7"/>
      <c r="J16" s="7" t="str">
        <f t="shared" ref="J16:Z16" si="2">UPPER(TEXT(J15,"MMMM"))</f>
        <v>FÉVRIER</v>
      </c>
      <c r="K16" s="7"/>
      <c r="L16" s="7"/>
      <c r="M16" s="7"/>
      <c r="N16" s="7"/>
      <c r="O16" s="7"/>
      <c r="P16" s="7"/>
      <c r="Q16" s="7"/>
      <c r="R16" s="7" t="str">
        <f t="shared" si="2"/>
        <v>MARS</v>
      </c>
      <c r="S16" s="7"/>
      <c r="T16" s="7"/>
      <c r="U16" s="7"/>
      <c r="V16" s="7"/>
      <c r="W16" s="7"/>
      <c r="X16" s="7"/>
      <c r="Y16" s="7"/>
      <c r="Z16" s="7" t="str">
        <f t="shared" si="2"/>
        <v>AVRIL</v>
      </c>
      <c r="AA16" s="7"/>
      <c r="AB16" s="7"/>
      <c r="AC16" s="7"/>
      <c r="AD16" s="7"/>
      <c r="AE16" s="7"/>
      <c r="AF16" s="7"/>
    </row>
    <row r="17" spans="1:33" x14ac:dyDescent="0.25">
      <c r="A17" s="3">
        <v>1</v>
      </c>
      <c r="B17" s="14">
        <f t="shared" ref="B17:B22" si="3">Jours+DATE(AnnéeCal,MONTH($A$15),1)-WEEKDAY(DATE(AnnéeCal,MONTH($A$15),1),(DébutSemaine="LUNDI")+1)+$A17*7-6</f>
        <v>45292</v>
      </c>
      <c r="C17" s="14">
        <f t="shared" ref="C17:C22" si="4">Jours+DATE(AnnéeCal,MONTH($A$15),1)-WEEKDAY(DATE(AnnéeCal,MONTH($A$15),1),(DébutSemaine="LUNDI")+1)+$A17*7-6+1</f>
        <v>45293</v>
      </c>
      <c r="D17" s="14">
        <f t="shared" ref="D17:D22" si="5">Jours+DATE(AnnéeCal,MONTH($A$15),1)-WEEKDAY(DATE(AnnéeCal,MONTH($A$15),1),(DébutSemaine="LUNDI")+1)+$A17*7-6+2</f>
        <v>45294</v>
      </c>
      <c r="E17" s="14">
        <f t="shared" ref="E17:E22" si="6">Jours+DATE(AnnéeCal,MONTH($A$15),1)-WEEKDAY(DATE(AnnéeCal,MONTH($A$15),1),(DébutSemaine="LUNDI")+1)+$A17*7-6+3</f>
        <v>45295</v>
      </c>
      <c r="F17" s="14">
        <f t="shared" ref="F17:F22" si="7">Jours+DATE(AnnéeCal,MONTH($A$15),1)-WEEKDAY(DATE(AnnéeCal,MONTH($A$15),1),(DébutSemaine="LUNDI")+1)+$A17*7-6+4</f>
        <v>45296</v>
      </c>
      <c r="G17" s="14">
        <f t="shared" ref="G17:G22" si="8">Jours+DATE(AnnéeCal,MONTH($A$15),1)-WEEKDAY(DATE(AnnéeCal,MONTH($A$15),1),(DébutSemaine="LUNDI")+1)+$A17*7-6+5</f>
        <v>45297</v>
      </c>
      <c r="H17" s="14">
        <f t="shared" ref="H17:H22" si="9">Jours+DATE(AnnéeCal,MONTH($A$15),1)-WEEKDAY(DATE(AnnéeCal,MONTH($A$15),1),(DébutSemaine="LUNDI")+1)+$A17*7-6+6</f>
        <v>45298</v>
      </c>
      <c r="J17" s="14">
        <f t="shared" ref="J17:J22" si="10">Jours+DATE(AnnéeCal,MONTH($J$15),1)-WEEKDAY(DATE(AnnéeCal,MONTH($J$15),1),(DébutSemaine="LUNDI")+1)+$A17*7-6</f>
        <v>45320</v>
      </c>
      <c r="K17" s="14">
        <f t="shared" ref="K17:K22" si="11">Jours+DATE(AnnéeCal,MONTH($J$15),1)-WEEKDAY(DATE(AnnéeCal,MONTH($J$15),1),(DébutSemaine="LUNDI")+1)+$A17*7-6+1</f>
        <v>45321</v>
      </c>
      <c r="L17" s="14">
        <f t="shared" ref="L17:L22" si="12">Jours+DATE(AnnéeCal,MONTH($J$15),1)-WEEKDAY(DATE(AnnéeCal,MONTH($J$15),1),(DébutSemaine="LUNDI")+1)+$A17*7-6+2</f>
        <v>45322</v>
      </c>
      <c r="M17" s="14">
        <f t="shared" ref="M17:M22" si="13">Jours+DATE(AnnéeCal,MONTH($J$15),1)-WEEKDAY(DATE(AnnéeCal,MONTH($J$15),1),(DébutSemaine="LUNDI")+1)+$A17*7-6+3</f>
        <v>45323</v>
      </c>
      <c r="N17" s="14">
        <f t="shared" ref="N17:N22" si="14">Jours+DATE(AnnéeCal,MONTH($J$15),1)-WEEKDAY(DATE(AnnéeCal,MONTH($J$15),1),(DébutSemaine="LUNDI")+1)+$A17*7-6+4</f>
        <v>45324</v>
      </c>
      <c r="O17" s="14">
        <f t="shared" ref="O17:O22" si="15">Jours+DATE(AnnéeCal,MONTH($J$15),1)-WEEKDAY(DATE(AnnéeCal,MONTH($J$15),1),(DébutSemaine="LUNDI")+1)+$A17*7-6+5</f>
        <v>45325</v>
      </c>
      <c r="P17" s="14">
        <f t="shared" ref="P17:P22" si="16">Jours+DATE(AnnéeCal,MONTH($J$15),1)-WEEKDAY(DATE(AnnéeCal,MONTH($J$15),1),(DébutSemaine="LUNDI")+1)+$A17*7-6+6</f>
        <v>45326</v>
      </c>
      <c r="R17" s="9">
        <f t="shared" ref="R17:R22" si="17">Jours+DATE(AnnéeCal,MONTH($R$15),1)-WEEKDAY(DATE(AnnéeCal,MONTH($R$15),1),(DébutSemaine="LUNDI")+1)+$A17*7-6</f>
        <v>45348</v>
      </c>
      <c r="S17" s="9">
        <f t="shared" ref="S17:S22" si="18">Jours+DATE(AnnéeCal,MONTH($R$15),1)-WEEKDAY(DATE(AnnéeCal,MONTH($R$15),1),(DébutSemaine="LUNDI")+1)+$A17*7-6+1</f>
        <v>45349</v>
      </c>
      <c r="T17" s="9">
        <f t="shared" ref="T17:T22" si="19">Jours+DATE(AnnéeCal,MONTH($R$15),1)-WEEKDAY(DATE(AnnéeCal,MONTH($R$15),1),(DébutSemaine="LUNDI")+1)+$A17*7-6+2</f>
        <v>45350</v>
      </c>
      <c r="U17" s="9">
        <f t="shared" ref="U17:U22" si="20">Jours+DATE(AnnéeCal,MONTH($R$15),1)-WEEKDAY(DATE(AnnéeCal,MONTH($R$15),1),(DébutSemaine="LUNDI")+1)+$A17*7-6+3</f>
        <v>45351</v>
      </c>
      <c r="V17" s="9">
        <f t="shared" ref="V17:V22" si="21">Jours+DATE(AnnéeCal,MONTH($R$15),1)-WEEKDAY(DATE(AnnéeCal,MONTH($R$15),1),(DébutSemaine="LUNDI")+1)+$A17*7-6+4</f>
        <v>45352</v>
      </c>
      <c r="W17" s="9">
        <f t="shared" ref="W17:W22" si="22">Jours+DATE(AnnéeCal,MONTH($R$15),1)-WEEKDAY(DATE(AnnéeCal,MONTH($R$15),1),(DébutSemaine="LUNDI")+1)+$A17*7-6+5</f>
        <v>45353</v>
      </c>
      <c r="X17" s="9">
        <f t="shared" ref="X17:X22" si="23">Jours+DATE(AnnéeCal,MONTH($R$15),1)-WEEKDAY(DATE(AnnéeCal,MONTH($R$15),1),(DébutSemaine="LUNDI")+1)+$A17*7-6+6</f>
        <v>45354</v>
      </c>
      <c r="Y17" s="2"/>
      <c r="Z17" s="9">
        <f t="shared" ref="Z17:Z22" si="24">Jours+DATE(AnnéeCal,MONTH($Z$15),1)-WEEKDAY(DATE(AnnéeCal,MONTH($Z$15),1),(DébutSemaine="LUNDI")+1)+$A17*7-6</f>
        <v>45383</v>
      </c>
      <c r="AA17" s="9">
        <f t="shared" ref="AA17:AA22" si="25">Jours+DATE(AnnéeCal,MONTH($Z$15),1)-WEEKDAY(DATE(AnnéeCal,MONTH($Z$15),1),(DébutSemaine="LUNDI")+1)+$A17*7-6+1</f>
        <v>45384</v>
      </c>
      <c r="AB17" s="9">
        <f t="shared" ref="AB17:AB22" si="26">Jours+DATE(AnnéeCal,MONTH($Z$15),1)-WEEKDAY(DATE(AnnéeCal,MONTH($Z$15),1),(DébutSemaine="LUNDI")+1)+$A17*7-6+2</f>
        <v>45385</v>
      </c>
      <c r="AC17" s="9">
        <f t="shared" ref="AC17:AC22" si="27">Jours+DATE(AnnéeCal,MONTH($Z$15),1)-WEEKDAY(DATE(AnnéeCal,MONTH($Z$15),1),(DébutSemaine="LUNDI")+1)+$A17*7-6+3</f>
        <v>45386</v>
      </c>
      <c r="AD17" s="9">
        <f t="shared" ref="AD17:AD22" si="28">Jours+DATE(AnnéeCal,MONTH($Z$15),1)-WEEKDAY(DATE(AnnéeCal,MONTH($Z$15),1),(DébutSemaine="LUNDI")+1)+$A17*7-6+4</f>
        <v>45387</v>
      </c>
      <c r="AE17" s="9">
        <f t="shared" ref="AE17:AE22" si="29">Jours+DATE(AnnéeCal,MONTH($Z$15),1)-WEEKDAY(DATE(AnnéeCal,MONTH($Z$15),1),(DébutSemaine="LUNDI")+1)+$A17*7-6+5</f>
        <v>45388</v>
      </c>
      <c r="AF17" s="9">
        <f t="shared" ref="AF17:AF22" si="30">Jours+DATE(AnnéeCal,MONTH($Z$15),1)-WEEKDAY(DATE(AnnéeCal,MONTH($Z$15),1),(DébutSemaine="LUNDI")+1)+$A17*7-6+6</f>
        <v>45389</v>
      </c>
      <c r="AG17" s="2"/>
    </row>
    <row r="18" spans="1:33" x14ac:dyDescent="0.25">
      <c r="A18" s="3">
        <v>2</v>
      </c>
      <c r="B18" s="14">
        <f t="shared" si="3"/>
        <v>45299</v>
      </c>
      <c r="C18" s="14">
        <f t="shared" si="4"/>
        <v>45300</v>
      </c>
      <c r="D18" s="14">
        <f t="shared" si="5"/>
        <v>45301</v>
      </c>
      <c r="E18" s="14">
        <f t="shared" si="6"/>
        <v>45302</v>
      </c>
      <c r="F18" s="14">
        <f t="shared" si="7"/>
        <v>45303</v>
      </c>
      <c r="G18" s="14">
        <f t="shared" si="8"/>
        <v>45304</v>
      </c>
      <c r="H18" s="14">
        <f t="shared" si="9"/>
        <v>45305</v>
      </c>
      <c r="J18" s="14">
        <f t="shared" si="10"/>
        <v>45327</v>
      </c>
      <c r="K18" s="14">
        <f t="shared" si="11"/>
        <v>45328</v>
      </c>
      <c r="L18" s="14">
        <f t="shared" si="12"/>
        <v>45329</v>
      </c>
      <c r="M18" s="14">
        <f t="shared" si="13"/>
        <v>45330</v>
      </c>
      <c r="N18" s="14">
        <f t="shared" si="14"/>
        <v>45331</v>
      </c>
      <c r="O18" s="14">
        <f t="shared" si="15"/>
        <v>45332</v>
      </c>
      <c r="P18" s="14">
        <f t="shared" si="16"/>
        <v>45333</v>
      </c>
      <c r="R18" s="9">
        <f t="shared" si="17"/>
        <v>45355</v>
      </c>
      <c r="S18" s="9">
        <f t="shared" si="18"/>
        <v>45356</v>
      </c>
      <c r="T18" s="9">
        <f t="shared" si="19"/>
        <v>45357</v>
      </c>
      <c r="U18" s="9">
        <f t="shared" si="20"/>
        <v>45358</v>
      </c>
      <c r="V18" s="9">
        <f t="shared" si="21"/>
        <v>45359</v>
      </c>
      <c r="W18" s="9">
        <f t="shared" si="22"/>
        <v>45360</v>
      </c>
      <c r="X18" s="9">
        <f t="shared" si="23"/>
        <v>45361</v>
      </c>
      <c r="Y18" s="2"/>
      <c r="Z18" s="9">
        <f t="shared" si="24"/>
        <v>45390</v>
      </c>
      <c r="AA18" s="9">
        <f t="shared" si="25"/>
        <v>45391</v>
      </c>
      <c r="AB18" s="9">
        <f t="shared" si="26"/>
        <v>45392</v>
      </c>
      <c r="AC18" s="9">
        <f t="shared" si="27"/>
        <v>45393</v>
      </c>
      <c r="AD18" s="9">
        <f t="shared" si="28"/>
        <v>45394</v>
      </c>
      <c r="AE18" s="9">
        <f t="shared" si="29"/>
        <v>45395</v>
      </c>
      <c r="AF18" s="9">
        <f t="shared" si="30"/>
        <v>45396</v>
      </c>
      <c r="AG18" s="2"/>
    </row>
    <row r="19" spans="1:33" x14ac:dyDescent="0.25">
      <c r="A19" s="3">
        <v>3</v>
      </c>
      <c r="B19" s="14">
        <f t="shared" si="3"/>
        <v>45306</v>
      </c>
      <c r="C19" s="14">
        <f t="shared" si="4"/>
        <v>45307</v>
      </c>
      <c r="D19" s="14">
        <f t="shared" si="5"/>
        <v>45308</v>
      </c>
      <c r="E19" s="14">
        <f t="shared" si="6"/>
        <v>45309</v>
      </c>
      <c r="F19" s="14">
        <f t="shared" si="7"/>
        <v>45310</v>
      </c>
      <c r="G19" s="14">
        <f t="shared" si="8"/>
        <v>45311</v>
      </c>
      <c r="H19" s="14">
        <f t="shared" si="9"/>
        <v>45312</v>
      </c>
      <c r="J19" s="14">
        <f t="shared" si="10"/>
        <v>45334</v>
      </c>
      <c r="K19" s="14">
        <f t="shared" si="11"/>
        <v>45335</v>
      </c>
      <c r="L19" s="14">
        <f t="shared" si="12"/>
        <v>45336</v>
      </c>
      <c r="M19" s="14">
        <f t="shared" si="13"/>
        <v>45337</v>
      </c>
      <c r="N19" s="14">
        <f t="shared" si="14"/>
        <v>45338</v>
      </c>
      <c r="O19" s="14">
        <f t="shared" si="15"/>
        <v>45339</v>
      </c>
      <c r="P19" s="14">
        <f t="shared" si="16"/>
        <v>45340</v>
      </c>
      <c r="R19" s="9">
        <f t="shared" si="17"/>
        <v>45362</v>
      </c>
      <c r="S19" s="9">
        <f t="shared" si="18"/>
        <v>45363</v>
      </c>
      <c r="T19" s="9">
        <f t="shared" si="19"/>
        <v>45364</v>
      </c>
      <c r="U19" s="9">
        <f t="shared" si="20"/>
        <v>45365</v>
      </c>
      <c r="V19" s="9">
        <f t="shared" si="21"/>
        <v>45366</v>
      </c>
      <c r="W19" s="9">
        <f t="shared" si="22"/>
        <v>45367</v>
      </c>
      <c r="X19" s="9">
        <f t="shared" si="23"/>
        <v>45368</v>
      </c>
      <c r="Y19" s="2"/>
      <c r="Z19" s="9">
        <f t="shared" si="24"/>
        <v>45397</v>
      </c>
      <c r="AA19" s="9">
        <f t="shared" si="25"/>
        <v>45398</v>
      </c>
      <c r="AB19" s="9">
        <f t="shared" si="26"/>
        <v>45399</v>
      </c>
      <c r="AC19" s="9">
        <f t="shared" si="27"/>
        <v>45400</v>
      </c>
      <c r="AD19" s="9">
        <f t="shared" si="28"/>
        <v>45401</v>
      </c>
      <c r="AE19" s="9">
        <f t="shared" si="29"/>
        <v>45402</v>
      </c>
      <c r="AF19" s="9">
        <f t="shared" si="30"/>
        <v>45403</v>
      </c>
      <c r="AG19" s="2"/>
    </row>
    <row r="20" spans="1:33" x14ac:dyDescent="0.25">
      <c r="A20" s="3">
        <v>4</v>
      </c>
      <c r="B20" s="14">
        <f t="shared" si="3"/>
        <v>45313</v>
      </c>
      <c r="C20" s="14">
        <f t="shared" si="4"/>
        <v>45314</v>
      </c>
      <c r="D20" s="14">
        <f t="shared" si="5"/>
        <v>45315</v>
      </c>
      <c r="E20" s="14">
        <f t="shared" si="6"/>
        <v>45316</v>
      </c>
      <c r="F20" s="14">
        <f t="shared" si="7"/>
        <v>45317</v>
      </c>
      <c r="G20" s="14">
        <f t="shared" si="8"/>
        <v>45318</v>
      </c>
      <c r="H20" s="14">
        <f t="shared" si="9"/>
        <v>45319</v>
      </c>
      <c r="J20" s="14">
        <f t="shared" si="10"/>
        <v>45341</v>
      </c>
      <c r="K20" s="14">
        <f t="shared" si="11"/>
        <v>45342</v>
      </c>
      <c r="L20" s="14">
        <f t="shared" si="12"/>
        <v>45343</v>
      </c>
      <c r="M20" s="14">
        <f t="shared" si="13"/>
        <v>45344</v>
      </c>
      <c r="N20" s="14">
        <f t="shared" si="14"/>
        <v>45345</v>
      </c>
      <c r="O20" s="14">
        <f t="shared" si="15"/>
        <v>45346</v>
      </c>
      <c r="P20" s="14">
        <f t="shared" si="16"/>
        <v>45347</v>
      </c>
      <c r="R20" s="9">
        <f t="shared" si="17"/>
        <v>45369</v>
      </c>
      <c r="S20" s="9">
        <f t="shared" si="18"/>
        <v>45370</v>
      </c>
      <c r="T20" s="9">
        <f t="shared" si="19"/>
        <v>45371</v>
      </c>
      <c r="U20" s="9">
        <f t="shared" si="20"/>
        <v>45372</v>
      </c>
      <c r="V20" s="9">
        <f t="shared" si="21"/>
        <v>45373</v>
      </c>
      <c r="W20" s="9">
        <f t="shared" si="22"/>
        <v>45374</v>
      </c>
      <c r="X20" s="9">
        <f t="shared" si="23"/>
        <v>45375</v>
      </c>
      <c r="Y20" s="2"/>
      <c r="Z20" s="9">
        <f t="shared" si="24"/>
        <v>45404</v>
      </c>
      <c r="AA20" s="9">
        <f t="shared" si="25"/>
        <v>45405</v>
      </c>
      <c r="AB20" s="9">
        <f t="shared" si="26"/>
        <v>45406</v>
      </c>
      <c r="AC20" s="9">
        <f t="shared" si="27"/>
        <v>45407</v>
      </c>
      <c r="AD20" s="9">
        <f t="shared" si="28"/>
        <v>45408</v>
      </c>
      <c r="AE20" s="9">
        <f t="shared" si="29"/>
        <v>45409</v>
      </c>
      <c r="AF20" s="9">
        <f t="shared" si="30"/>
        <v>45410</v>
      </c>
      <c r="AG20" s="2"/>
    </row>
    <row r="21" spans="1:33" x14ac:dyDescent="0.25">
      <c r="A21" s="3">
        <v>5</v>
      </c>
      <c r="B21" s="14">
        <f t="shared" si="3"/>
        <v>45320</v>
      </c>
      <c r="C21" s="14">
        <f t="shared" si="4"/>
        <v>45321</v>
      </c>
      <c r="D21" s="14">
        <f t="shared" si="5"/>
        <v>45322</v>
      </c>
      <c r="E21" s="14">
        <f t="shared" si="6"/>
        <v>45323</v>
      </c>
      <c r="F21" s="14">
        <f t="shared" si="7"/>
        <v>45324</v>
      </c>
      <c r="G21" s="14">
        <f t="shared" si="8"/>
        <v>45325</v>
      </c>
      <c r="H21" s="14">
        <f t="shared" si="9"/>
        <v>45326</v>
      </c>
      <c r="J21" s="14">
        <f t="shared" si="10"/>
        <v>45348</v>
      </c>
      <c r="K21" s="14">
        <f t="shared" si="11"/>
        <v>45349</v>
      </c>
      <c r="L21" s="14">
        <f t="shared" si="12"/>
        <v>45350</v>
      </c>
      <c r="M21" s="14">
        <f t="shared" si="13"/>
        <v>45351</v>
      </c>
      <c r="N21" s="14">
        <f t="shared" si="14"/>
        <v>45352</v>
      </c>
      <c r="O21" s="14">
        <f t="shared" si="15"/>
        <v>45353</v>
      </c>
      <c r="P21" s="14">
        <f t="shared" si="16"/>
        <v>45354</v>
      </c>
      <c r="R21" s="9">
        <f t="shared" si="17"/>
        <v>45376</v>
      </c>
      <c r="S21" s="9">
        <f t="shared" si="18"/>
        <v>45377</v>
      </c>
      <c r="T21" s="9">
        <f t="shared" si="19"/>
        <v>45378</v>
      </c>
      <c r="U21" s="9">
        <f t="shared" si="20"/>
        <v>45379</v>
      </c>
      <c r="V21" s="9">
        <f t="shared" si="21"/>
        <v>45380</v>
      </c>
      <c r="W21" s="9">
        <f t="shared" si="22"/>
        <v>45381</v>
      </c>
      <c r="X21" s="9">
        <f t="shared" si="23"/>
        <v>45382</v>
      </c>
      <c r="Y21" s="2"/>
      <c r="Z21" s="9">
        <f t="shared" si="24"/>
        <v>45411</v>
      </c>
      <c r="AA21" s="9">
        <f t="shared" si="25"/>
        <v>45412</v>
      </c>
      <c r="AB21" s="9">
        <f t="shared" si="26"/>
        <v>45413</v>
      </c>
      <c r="AC21" s="9">
        <f t="shared" si="27"/>
        <v>45414</v>
      </c>
      <c r="AD21" s="9">
        <f t="shared" si="28"/>
        <v>45415</v>
      </c>
      <c r="AE21" s="9">
        <f t="shared" si="29"/>
        <v>45416</v>
      </c>
      <c r="AF21" s="9">
        <f t="shared" si="30"/>
        <v>45417</v>
      </c>
      <c r="AG21" s="2"/>
    </row>
    <row r="22" spans="1:33" x14ac:dyDescent="0.25">
      <c r="A22" s="3">
        <v>6</v>
      </c>
      <c r="B22" s="14">
        <f t="shared" si="3"/>
        <v>45327</v>
      </c>
      <c r="C22" s="14">
        <f t="shared" si="4"/>
        <v>45328</v>
      </c>
      <c r="D22" s="14">
        <f t="shared" si="5"/>
        <v>45329</v>
      </c>
      <c r="E22" s="14">
        <f t="shared" si="6"/>
        <v>45330</v>
      </c>
      <c r="F22" s="14">
        <f t="shared" si="7"/>
        <v>45331</v>
      </c>
      <c r="G22" s="14">
        <f t="shared" si="8"/>
        <v>45332</v>
      </c>
      <c r="H22" s="14">
        <f t="shared" si="9"/>
        <v>45333</v>
      </c>
      <c r="J22" s="14">
        <f t="shared" si="10"/>
        <v>45355</v>
      </c>
      <c r="K22" s="14">
        <f t="shared" si="11"/>
        <v>45356</v>
      </c>
      <c r="L22" s="14">
        <f t="shared" si="12"/>
        <v>45357</v>
      </c>
      <c r="M22" s="14">
        <f t="shared" si="13"/>
        <v>45358</v>
      </c>
      <c r="N22" s="14">
        <f t="shared" si="14"/>
        <v>45359</v>
      </c>
      <c r="O22" s="14">
        <f t="shared" si="15"/>
        <v>45360</v>
      </c>
      <c r="P22" s="14">
        <f t="shared" si="16"/>
        <v>45361</v>
      </c>
      <c r="R22" s="9">
        <f t="shared" si="17"/>
        <v>45383</v>
      </c>
      <c r="S22" s="9">
        <f t="shared" si="18"/>
        <v>45384</v>
      </c>
      <c r="T22" s="9">
        <f t="shared" si="19"/>
        <v>45385</v>
      </c>
      <c r="U22" s="9">
        <f t="shared" si="20"/>
        <v>45386</v>
      </c>
      <c r="V22" s="9">
        <f t="shared" si="21"/>
        <v>45387</v>
      </c>
      <c r="W22" s="9">
        <f t="shared" si="22"/>
        <v>45388</v>
      </c>
      <c r="X22" s="9">
        <f t="shared" si="23"/>
        <v>45389</v>
      </c>
      <c r="Y22" s="2"/>
      <c r="Z22" s="9">
        <f t="shared" si="24"/>
        <v>45418</v>
      </c>
      <c r="AA22" s="9">
        <f t="shared" si="25"/>
        <v>45419</v>
      </c>
      <c r="AB22" s="9">
        <f t="shared" si="26"/>
        <v>45420</v>
      </c>
      <c r="AC22" s="9">
        <f t="shared" si="27"/>
        <v>45421</v>
      </c>
      <c r="AD22" s="9">
        <f t="shared" si="28"/>
        <v>45422</v>
      </c>
      <c r="AE22" s="9">
        <f t="shared" si="29"/>
        <v>45423</v>
      </c>
      <c r="AF22" s="9">
        <f t="shared" si="30"/>
        <v>45424</v>
      </c>
      <c r="AG22" s="2"/>
    </row>
    <row r="23" spans="1:33" x14ac:dyDescent="0.25">
      <c r="A23" s="2"/>
      <c r="B23" s="12"/>
      <c r="C23" s="11"/>
      <c r="D23" s="13"/>
      <c r="E23" s="13"/>
      <c r="F23" s="13"/>
      <c r="G23" s="13"/>
      <c r="H23" s="13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</row>
    <row r="24" spans="1:33" x14ac:dyDescent="0.25">
      <c r="A24" s="2"/>
      <c r="B24" s="72">
        <f>DATE(AnnéeCal,5,1)</f>
        <v>45413</v>
      </c>
      <c r="C24" s="72"/>
      <c r="D24" s="72"/>
      <c r="E24" s="72"/>
      <c r="F24" s="72"/>
      <c r="G24" s="72"/>
      <c r="H24" s="72"/>
      <c r="I24" s="15">
        <f>DATE(AnnéeCal,5,1)</f>
        <v>45413</v>
      </c>
      <c r="J24" s="72">
        <f>DATE(AnnéeCal,6,1)</f>
        <v>45444</v>
      </c>
      <c r="K24" s="72"/>
      <c r="L24" s="72"/>
      <c r="M24" s="72"/>
      <c r="N24" s="72"/>
      <c r="O24" s="72"/>
      <c r="P24" s="72"/>
      <c r="Q24" s="15"/>
      <c r="R24" s="72">
        <f>DATE(AnnéeCal,7,1)</f>
        <v>45474</v>
      </c>
      <c r="S24" s="72"/>
      <c r="T24" s="72"/>
      <c r="U24" s="72"/>
      <c r="V24" s="72"/>
      <c r="W24" s="72"/>
      <c r="X24" s="72"/>
      <c r="Y24" s="15"/>
      <c r="Z24" s="72">
        <f>DATE(AnnéeCal,8,1)</f>
        <v>45505</v>
      </c>
      <c r="AA24" s="72"/>
      <c r="AB24" s="72"/>
      <c r="AC24" s="72"/>
      <c r="AD24" s="72"/>
      <c r="AE24" s="72"/>
      <c r="AF24" s="72"/>
      <c r="AG24" s="2"/>
    </row>
    <row r="25" spans="1:33" ht="18.75" x14ac:dyDescent="0.25">
      <c r="B25" s="10" t="str">
        <f>UPPER(TEXT(B24,"MMMM"))</f>
        <v>MAI</v>
      </c>
      <c r="C25" s="10"/>
      <c r="D25" s="10"/>
      <c r="E25" s="10"/>
      <c r="F25" s="10"/>
      <c r="G25" s="10"/>
      <c r="H25" s="10"/>
      <c r="I25" s="10"/>
      <c r="J25" s="10" t="str">
        <f t="shared" ref="J25:Z25" si="31">UPPER(TEXT(J24,"MMMM"))</f>
        <v>JUIN</v>
      </c>
      <c r="K25" s="10"/>
      <c r="L25" s="10"/>
      <c r="M25" s="10"/>
      <c r="N25" s="10"/>
      <c r="O25" s="10"/>
      <c r="P25" s="10"/>
      <c r="Q25" s="10"/>
      <c r="R25" s="10" t="str">
        <f t="shared" si="31"/>
        <v>JUILLET</v>
      </c>
      <c r="S25" s="10"/>
      <c r="T25" s="10"/>
      <c r="U25" s="10"/>
      <c r="V25" s="10"/>
      <c r="W25" s="10"/>
      <c r="X25" s="10"/>
      <c r="Y25" s="10"/>
      <c r="Z25" s="10" t="str">
        <f t="shared" si="31"/>
        <v>AOÛT</v>
      </c>
      <c r="AA25" s="10"/>
      <c r="AB25" s="10"/>
      <c r="AC25" s="10"/>
      <c r="AD25" s="10"/>
      <c r="AE25" s="10"/>
      <c r="AF25" s="10"/>
      <c r="AG25" s="2"/>
    </row>
    <row r="26" spans="1:33" x14ac:dyDescent="0.25">
      <c r="A26" s="3">
        <v>1</v>
      </c>
      <c r="B26" s="14">
        <f t="shared" ref="B26:B31" si="32">Jours+DATE(AnnéeCal,MONTH($B$24),1)-WEEKDAY(DATE(AnnéeCal,MONTH($B$24),1),(DébutSemaine="LUNDI")+1)+$A26*7-6</f>
        <v>45411</v>
      </c>
      <c r="C26" s="14">
        <f t="shared" ref="C26:C31" si="33">Jours+DATE(AnnéeCal,MONTH($B$24),1)-WEEKDAY(DATE(AnnéeCal,MONTH($B$24),1),(DébutSemaine="LUNDI")+1)+$A26*7-6+1</f>
        <v>45412</v>
      </c>
      <c r="D26" s="14">
        <f t="shared" ref="D26:D31" si="34">Jours+DATE(AnnéeCal,MONTH($B$24),1)-WEEKDAY(DATE(AnnéeCal,MONTH($B$24),1),(DébutSemaine="LUNDI")+1)+$A26*7-6+2</f>
        <v>45413</v>
      </c>
      <c r="E26" s="14">
        <f t="shared" ref="E26:E31" si="35">Jours+DATE(AnnéeCal,MONTH($B$24),1)-WEEKDAY(DATE(AnnéeCal,MONTH($B$24),1),(DébutSemaine="LUNDI")+1)+$A26*7-6+3</f>
        <v>45414</v>
      </c>
      <c r="F26" s="14">
        <f t="shared" ref="F26:F31" si="36">Jours+DATE(AnnéeCal,MONTH($B$24),1)-WEEKDAY(DATE(AnnéeCal,MONTH($B$24),1),(DébutSemaine="LUNDI")+1)+$A26*7-6+4</f>
        <v>45415</v>
      </c>
      <c r="G26" s="14">
        <f t="shared" ref="G26:G31" si="37">Jours+DATE(AnnéeCal,MONTH($B$24),1)-WEEKDAY(DATE(AnnéeCal,MONTH($B$24),1),(DébutSemaine="LUNDI")+1)+$A26*7-6+5</f>
        <v>45416</v>
      </c>
      <c r="H26" s="14">
        <f t="shared" ref="H26:H31" si="38">Jours+DATE(AnnéeCal,MONTH($B$24),1)-WEEKDAY(DATE(AnnéeCal,MONTH($B$24),1),(DébutSemaine="LUNDI")+1)+$A26*7-6+6</f>
        <v>45417</v>
      </c>
      <c r="J26" s="14">
        <f t="shared" ref="J26:J31" si="39">Jours+DATE(AnnéeCal,MONTH($J$24),1)-WEEKDAY(DATE(AnnéeCal,MONTH($J$24),1),(DébutSemaine="LUNDI")+1)+$A26*7-6</f>
        <v>45439</v>
      </c>
      <c r="K26" s="14">
        <f t="shared" ref="K26:K31" si="40">Jours+DATE(AnnéeCal,MONTH($J$24),1)-WEEKDAY(DATE(AnnéeCal,MONTH($J$24),1),(DébutSemaine="LUNDI")+1)+$A26*7-6+1</f>
        <v>45440</v>
      </c>
      <c r="L26" s="14">
        <f t="shared" ref="L26:L31" si="41">Jours+DATE(AnnéeCal,MONTH($J$24),1)-WEEKDAY(DATE(AnnéeCal,MONTH($J$24),1),(DébutSemaine="LUNDI")+1)+$A26*7-6+2</f>
        <v>45441</v>
      </c>
      <c r="M26" s="14">
        <f t="shared" ref="M26:M31" si="42">Jours+DATE(AnnéeCal,MONTH($J$24),1)-WEEKDAY(DATE(AnnéeCal,MONTH($J$24),1),(DébutSemaine="LUNDI")+1)+$A26*7-6+3</f>
        <v>45442</v>
      </c>
      <c r="N26" s="14">
        <f t="shared" ref="N26:N31" si="43">Jours+DATE(AnnéeCal,MONTH($J$24),1)-WEEKDAY(DATE(AnnéeCal,MONTH($J$24),1),(DébutSemaine="LUNDI")+1)+$A26*7-6+4</f>
        <v>45443</v>
      </c>
      <c r="O26" s="14">
        <f t="shared" ref="O26:O31" si="44">Jours+DATE(AnnéeCal,MONTH($J$24),1)-WEEKDAY(DATE(AnnéeCal,MONTH($J$24),1),(DébutSemaine="LUNDI")+1)+$A26*7-6+5</f>
        <v>45444</v>
      </c>
      <c r="P26" s="14">
        <f t="shared" ref="P26:P31" si="45">Jours+DATE(AnnéeCal,MONTH($J$24),1)-WEEKDAY(DATE(AnnéeCal,MONTH($J$24),1),(DébutSemaine="LUNDI")+1)+$A26*7-6+6</f>
        <v>45445</v>
      </c>
      <c r="R26" s="9">
        <f t="shared" ref="R26:R31" si="46">Jours+DATE(AnnéeCal,MONTH($R$24),1)-WEEKDAY(DATE(AnnéeCal,MONTH($R$24),1),(DébutSemaine="LUNDI")+1)+$A26*7-6</f>
        <v>45474</v>
      </c>
      <c r="S26" s="9">
        <f t="shared" ref="S26:S31" si="47">Jours+DATE(AnnéeCal,MONTH($R$24),1)-WEEKDAY(DATE(AnnéeCal,MONTH($R$24),1),(DébutSemaine="LUNDI")+1)+$A26*7-6+1</f>
        <v>45475</v>
      </c>
      <c r="T26" s="9">
        <f t="shared" ref="T26:T31" si="48">Jours+DATE(AnnéeCal,MONTH($R$24),1)-WEEKDAY(DATE(AnnéeCal,MONTH($R$24),1),(DébutSemaine="LUNDI")+1)+$A26*7-6+2</f>
        <v>45476</v>
      </c>
      <c r="U26" s="9">
        <f t="shared" ref="U26:U31" si="49">Jours+DATE(AnnéeCal,MONTH($R$24),1)-WEEKDAY(DATE(AnnéeCal,MONTH($R$24),1),(DébutSemaine="LUNDI")+1)+$A26*7-6+3</f>
        <v>45477</v>
      </c>
      <c r="V26" s="9">
        <f t="shared" ref="V26:V31" si="50">Jours+DATE(AnnéeCal,MONTH($R$24),1)-WEEKDAY(DATE(AnnéeCal,MONTH($R$24),1),(DébutSemaine="LUNDI")+1)+$A26*7-6+4</f>
        <v>45478</v>
      </c>
      <c r="W26" s="9">
        <f t="shared" ref="W26:W31" si="51">Jours+DATE(AnnéeCal,MONTH($R$24),1)-WEEKDAY(DATE(AnnéeCal,MONTH($R$24),1),(DébutSemaine="LUNDI")+1)+$A26*7-6+5</f>
        <v>45479</v>
      </c>
      <c r="X26" s="9">
        <f t="shared" ref="X26:X31" si="52">Jours+DATE(AnnéeCal,MONTH($R$24),1)-WEEKDAY(DATE(AnnéeCal,MONTH($R$24),1),(DébutSemaine="LUNDI")+1)+$A26*7-6+6</f>
        <v>45480</v>
      </c>
      <c r="Y26" s="2"/>
      <c r="Z26" s="9">
        <f t="shared" ref="Z26:Z31" si="53">Jours+DATE(AnnéeCal,MONTH($Z$24),1)-WEEKDAY(DATE(AnnéeCal,MONTH($Z$24),1),(DébutSemaine="LUNDI")+1)+$A26*7-6</f>
        <v>45502</v>
      </c>
      <c r="AA26" s="9">
        <f t="shared" ref="AA26:AA31" si="54">Jours+DATE(AnnéeCal,MONTH($Z$24),1)-WEEKDAY(DATE(AnnéeCal,MONTH($Z$24),1),(DébutSemaine="LUNDI")+1)+$A26*7-6+1</f>
        <v>45503</v>
      </c>
      <c r="AB26" s="9">
        <f t="shared" ref="AB26:AB31" si="55">Jours+DATE(AnnéeCal,MONTH($Z$24),1)-WEEKDAY(DATE(AnnéeCal,MONTH($Z$24),1),(DébutSemaine="LUNDI")+1)+$A26*7-6+2</f>
        <v>45504</v>
      </c>
      <c r="AC26" s="9">
        <f t="shared" ref="AC26:AC31" si="56">Jours+DATE(AnnéeCal,MONTH($Z$24),1)-WEEKDAY(DATE(AnnéeCal,MONTH($Z$24),1),(DébutSemaine="LUNDI")+1)+$A26*7-6+3</f>
        <v>45505</v>
      </c>
      <c r="AD26" s="9">
        <f t="shared" ref="AD26:AD31" si="57">Jours+DATE(AnnéeCal,MONTH($Z$24),1)-WEEKDAY(DATE(AnnéeCal,MONTH($Z$24),1),(DébutSemaine="LUNDI")+1)+$A26*7-6+4</f>
        <v>45506</v>
      </c>
      <c r="AE26" s="9">
        <f t="shared" ref="AE26:AE31" si="58">Jours+DATE(AnnéeCal,MONTH($Z$24),1)-WEEKDAY(DATE(AnnéeCal,MONTH($Z$24),1),(DébutSemaine="LUNDI")+1)+$A26*7-6+5</f>
        <v>45507</v>
      </c>
      <c r="AF26" s="9">
        <f t="shared" ref="AF26:AF31" si="59">Jours+DATE(AnnéeCal,MONTH($Z$24),1)-WEEKDAY(DATE(AnnéeCal,MONTH($Z$24),1),(DébutSemaine="LUNDI")+1)+$A26*7-6+6</f>
        <v>45508</v>
      </c>
      <c r="AG26" s="2"/>
    </row>
    <row r="27" spans="1:33" x14ac:dyDescent="0.25">
      <c r="A27" s="3">
        <v>2</v>
      </c>
      <c r="B27" s="14">
        <f t="shared" si="32"/>
        <v>45418</v>
      </c>
      <c r="C27" s="14">
        <f t="shared" si="33"/>
        <v>45419</v>
      </c>
      <c r="D27" s="14">
        <f t="shared" si="34"/>
        <v>45420</v>
      </c>
      <c r="E27" s="14">
        <f t="shared" si="35"/>
        <v>45421</v>
      </c>
      <c r="F27" s="14">
        <f t="shared" si="36"/>
        <v>45422</v>
      </c>
      <c r="G27" s="14">
        <f t="shared" si="37"/>
        <v>45423</v>
      </c>
      <c r="H27" s="14">
        <f t="shared" si="38"/>
        <v>45424</v>
      </c>
      <c r="J27" s="14">
        <f t="shared" si="39"/>
        <v>45446</v>
      </c>
      <c r="K27" s="14">
        <f t="shared" si="40"/>
        <v>45447</v>
      </c>
      <c r="L27" s="14">
        <f t="shared" si="41"/>
        <v>45448</v>
      </c>
      <c r="M27" s="14">
        <f t="shared" si="42"/>
        <v>45449</v>
      </c>
      <c r="N27" s="14">
        <f t="shared" si="43"/>
        <v>45450</v>
      </c>
      <c r="O27" s="14">
        <f t="shared" si="44"/>
        <v>45451</v>
      </c>
      <c r="P27" s="14">
        <f t="shared" si="45"/>
        <v>45452</v>
      </c>
      <c r="R27" s="9">
        <f t="shared" si="46"/>
        <v>45481</v>
      </c>
      <c r="S27" s="9">
        <f t="shared" si="47"/>
        <v>45482</v>
      </c>
      <c r="T27" s="9">
        <f t="shared" si="48"/>
        <v>45483</v>
      </c>
      <c r="U27" s="9">
        <f t="shared" si="49"/>
        <v>45484</v>
      </c>
      <c r="V27" s="9">
        <f t="shared" si="50"/>
        <v>45485</v>
      </c>
      <c r="W27" s="9">
        <f t="shared" si="51"/>
        <v>45486</v>
      </c>
      <c r="X27" s="9">
        <f t="shared" si="52"/>
        <v>45487</v>
      </c>
      <c r="Y27" s="2"/>
      <c r="Z27" s="9">
        <f t="shared" si="53"/>
        <v>45509</v>
      </c>
      <c r="AA27" s="9">
        <f t="shared" si="54"/>
        <v>45510</v>
      </c>
      <c r="AB27" s="9">
        <f t="shared" si="55"/>
        <v>45511</v>
      </c>
      <c r="AC27" s="9">
        <f t="shared" si="56"/>
        <v>45512</v>
      </c>
      <c r="AD27" s="9">
        <f t="shared" si="57"/>
        <v>45513</v>
      </c>
      <c r="AE27" s="9">
        <f t="shared" si="58"/>
        <v>45514</v>
      </c>
      <c r="AF27" s="9">
        <f t="shared" si="59"/>
        <v>45515</v>
      </c>
      <c r="AG27" s="2"/>
    </row>
    <row r="28" spans="1:33" x14ac:dyDescent="0.25">
      <c r="A28" s="3">
        <v>3</v>
      </c>
      <c r="B28" s="14">
        <f t="shared" si="32"/>
        <v>45425</v>
      </c>
      <c r="C28" s="14">
        <f t="shared" si="33"/>
        <v>45426</v>
      </c>
      <c r="D28" s="14">
        <f t="shared" si="34"/>
        <v>45427</v>
      </c>
      <c r="E28" s="14">
        <f t="shared" si="35"/>
        <v>45428</v>
      </c>
      <c r="F28" s="14">
        <f t="shared" si="36"/>
        <v>45429</v>
      </c>
      <c r="G28" s="14">
        <f t="shared" si="37"/>
        <v>45430</v>
      </c>
      <c r="H28" s="14">
        <f t="shared" si="38"/>
        <v>45431</v>
      </c>
      <c r="J28" s="14">
        <f t="shared" si="39"/>
        <v>45453</v>
      </c>
      <c r="K28" s="14">
        <f t="shared" si="40"/>
        <v>45454</v>
      </c>
      <c r="L28" s="14">
        <f t="shared" si="41"/>
        <v>45455</v>
      </c>
      <c r="M28" s="14">
        <f t="shared" si="42"/>
        <v>45456</v>
      </c>
      <c r="N28" s="14">
        <f t="shared" si="43"/>
        <v>45457</v>
      </c>
      <c r="O28" s="14">
        <f t="shared" si="44"/>
        <v>45458</v>
      </c>
      <c r="P28" s="14">
        <f t="shared" si="45"/>
        <v>45459</v>
      </c>
      <c r="R28" s="9">
        <f t="shared" si="46"/>
        <v>45488</v>
      </c>
      <c r="S28" s="9">
        <f t="shared" si="47"/>
        <v>45489</v>
      </c>
      <c r="T28" s="9">
        <f t="shared" si="48"/>
        <v>45490</v>
      </c>
      <c r="U28" s="9">
        <f t="shared" si="49"/>
        <v>45491</v>
      </c>
      <c r="V28" s="9">
        <f t="shared" si="50"/>
        <v>45492</v>
      </c>
      <c r="W28" s="9">
        <f t="shared" si="51"/>
        <v>45493</v>
      </c>
      <c r="X28" s="9">
        <f t="shared" si="52"/>
        <v>45494</v>
      </c>
      <c r="Y28" s="2"/>
      <c r="Z28" s="9">
        <f t="shared" si="53"/>
        <v>45516</v>
      </c>
      <c r="AA28" s="9">
        <f t="shared" si="54"/>
        <v>45517</v>
      </c>
      <c r="AB28" s="9">
        <f t="shared" si="55"/>
        <v>45518</v>
      </c>
      <c r="AC28" s="9">
        <f t="shared" si="56"/>
        <v>45519</v>
      </c>
      <c r="AD28" s="9">
        <f t="shared" si="57"/>
        <v>45520</v>
      </c>
      <c r="AE28" s="9">
        <f t="shared" si="58"/>
        <v>45521</v>
      </c>
      <c r="AF28" s="9">
        <f t="shared" si="59"/>
        <v>45522</v>
      </c>
      <c r="AG28" s="2"/>
    </row>
    <row r="29" spans="1:33" x14ac:dyDescent="0.25">
      <c r="A29" s="3">
        <v>4</v>
      </c>
      <c r="B29" s="14">
        <f t="shared" si="32"/>
        <v>45432</v>
      </c>
      <c r="C29" s="14">
        <f t="shared" si="33"/>
        <v>45433</v>
      </c>
      <c r="D29" s="14">
        <f t="shared" si="34"/>
        <v>45434</v>
      </c>
      <c r="E29" s="14">
        <f t="shared" si="35"/>
        <v>45435</v>
      </c>
      <c r="F29" s="14">
        <f t="shared" si="36"/>
        <v>45436</v>
      </c>
      <c r="G29" s="14">
        <f t="shared" si="37"/>
        <v>45437</v>
      </c>
      <c r="H29" s="14">
        <f t="shared" si="38"/>
        <v>45438</v>
      </c>
      <c r="J29" s="14">
        <f t="shared" si="39"/>
        <v>45460</v>
      </c>
      <c r="K29" s="14">
        <f t="shared" si="40"/>
        <v>45461</v>
      </c>
      <c r="L29" s="14">
        <f t="shared" si="41"/>
        <v>45462</v>
      </c>
      <c r="M29" s="14">
        <f t="shared" si="42"/>
        <v>45463</v>
      </c>
      <c r="N29" s="14">
        <f t="shared" si="43"/>
        <v>45464</v>
      </c>
      <c r="O29" s="14">
        <f t="shared" si="44"/>
        <v>45465</v>
      </c>
      <c r="P29" s="14">
        <f t="shared" si="45"/>
        <v>45466</v>
      </c>
      <c r="R29" s="9">
        <f t="shared" si="46"/>
        <v>45495</v>
      </c>
      <c r="S29" s="9">
        <f t="shared" si="47"/>
        <v>45496</v>
      </c>
      <c r="T29" s="9">
        <f t="shared" si="48"/>
        <v>45497</v>
      </c>
      <c r="U29" s="9">
        <f t="shared" si="49"/>
        <v>45498</v>
      </c>
      <c r="V29" s="9">
        <f t="shared" si="50"/>
        <v>45499</v>
      </c>
      <c r="W29" s="9">
        <f t="shared" si="51"/>
        <v>45500</v>
      </c>
      <c r="X29" s="9">
        <f t="shared" si="52"/>
        <v>45501</v>
      </c>
      <c r="Y29" s="2"/>
      <c r="Z29" s="9">
        <f t="shared" si="53"/>
        <v>45523</v>
      </c>
      <c r="AA29" s="9">
        <f t="shared" si="54"/>
        <v>45524</v>
      </c>
      <c r="AB29" s="9">
        <f t="shared" si="55"/>
        <v>45525</v>
      </c>
      <c r="AC29" s="9">
        <f t="shared" si="56"/>
        <v>45526</v>
      </c>
      <c r="AD29" s="9">
        <f t="shared" si="57"/>
        <v>45527</v>
      </c>
      <c r="AE29" s="9">
        <f t="shared" si="58"/>
        <v>45528</v>
      </c>
      <c r="AF29" s="9">
        <f t="shared" si="59"/>
        <v>45529</v>
      </c>
      <c r="AG29" s="2"/>
    </row>
    <row r="30" spans="1:33" x14ac:dyDescent="0.25">
      <c r="A30" s="3">
        <v>5</v>
      </c>
      <c r="B30" s="14">
        <f t="shared" si="32"/>
        <v>45439</v>
      </c>
      <c r="C30" s="14">
        <f t="shared" si="33"/>
        <v>45440</v>
      </c>
      <c r="D30" s="14">
        <f t="shared" si="34"/>
        <v>45441</v>
      </c>
      <c r="E30" s="14">
        <f t="shared" si="35"/>
        <v>45442</v>
      </c>
      <c r="F30" s="14">
        <f t="shared" si="36"/>
        <v>45443</v>
      </c>
      <c r="G30" s="14">
        <f t="shared" si="37"/>
        <v>45444</v>
      </c>
      <c r="H30" s="14">
        <f t="shared" si="38"/>
        <v>45445</v>
      </c>
      <c r="J30" s="14">
        <f t="shared" si="39"/>
        <v>45467</v>
      </c>
      <c r="K30" s="14">
        <f t="shared" si="40"/>
        <v>45468</v>
      </c>
      <c r="L30" s="14">
        <f t="shared" si="41"/>
        <v>45469</v>
      </c>
      <c r="M30" s="14">
        <f t="shared" si="42"/>
        <v>45470</v>
      </c>
      <c r="N30" s="14">
        <f t="shared" si="43"/>
        <v>45471</v>
      </c>
      <c r="O30" s="14">
        <f t="shared" si="44"/>
        <v>45472</v>
      </c>
      <c r="P30" s="14">
        <f t="shared" si="45"/>
        <v>45473</v>
      </c>
      <c r="R30" s="9">
        <f t="shared" si="46"/>
        <v>45502</v>
      </c>
      <c r="S30" s="9">
        <f t="shared" si="47"/>
        <v>45503</v>
      </c>
      <c r="T30" s="9">
        <f t="shared" si="48"/>
        <v>45504</v>
      </c>
      <c r="U30" s="9">
        <f t="shared" si="49"/>
        <v>45505</v>
      </c>
      <c r="V30" s="9">
        <f t="shared" si="50"/>
        <v>45506</v>
      </c>
      <c r="W30" s="9">
        <f t="shared" si="51"/>
        <v>45507</v>
      </c>
      <c r="X30" s="9">
        <f t="shared" si="52"/>
        <v>45508</v>
      </c>
      <c r="Y30" s="2"/>
      <c r="Z30" s="9">
        <f t="shared" si="53"/>
        <v>45530</v>
      </c>
      <c r="AA30" s="9">
        <f t="shared" si="54"/>
        <v>45531</v>
      </c>
      <c r="AB30" s="9">
        <f t="shared" si="55"/>
        <v>45532</v>
      </c>
      <c r="AC30" s="9">
        <f t="shared" si="56"/>
        <v>45533</v>
      </c>
      <c r="AD30" s="9">
        <f t="shared" si="57"/>
        <v>45534</v>
      </c>
      <c r="AE30" s="9">
        <f t="shared" si="58"/>
        <v>45535</v>
      </c>
      <c r="AF30" s="9">
        <f t="shared" si="59"/>
        <v>45536</v>
      </c>
      <c r="AG30" s="2"/>
    </row>
    <row r="31" spans="1:33" x14ac:dyDescent="0.25">
      <c r="A31" s="3">
        <v>6</v>
      </c>
      <c r="B31" s="14">
        <f t="shared" si="32"/>
        <v>45446</v>
      </c>
      <c r="C31" s="14">
        <f t="shared" si="33"/>
        <v>45447</v>
      </c>
      <c r="D31" s="14">
        <f t="shared" si="34"/>
        <v>45448</v>
      </c>
      <c r="E31" s="14">
        <f t="shared" si="35"/>
        <v>45449</v>
      </c>
      <c r="F31" s="14">
        <f t="shared" si="36"/>
        <v>45450</v>
      </c>
      <c r="G31" s="14">
        <f t="shared" si="37"/>
        <v>45451</v>
      </c>
      <c r="H31" s="14">
        <f t="shared" si="38"/>
        <v>45452</v>
      </c>
      <c r="J31" s="14">
        <f t="shared" si="39"/>
        <v>45474</v>
      </c>
      <c r="K31" s="14">
        <f t="shared" si="40"/>
        <v>45475</v>
      </c>
      <c r="L31" s="14">
        <f t="shared" si="41"/>
        <v>45476</v>
      </c>
      <c r="M31" s="14">
        <f t="shared" si="42"/>
        <v>45477</v>
      </c>
      <c r="N31" s="14">
        <f t="shared" si="43"/>
        <v>45478</v>
      </c>
      <c r="O31" s="14">
        <f t="shared" si="44"/>
        <v>45479</v>
      </c>
      <c r="P31" s="14">
        <f t="shared" si="45"/>
        <v>45480</v>
      </c>
      <c r="R31" s="9">
        <f t="shared" si="46"/>
        <v>45509</v>
      </c>
      <c r="S31" s="9">
        <f t="shared" si="47"/>
        <v>45510</v>
      </c>
      <c r="T31" s="9">
        <f t="shared" si="48"/>
        <v>45511</v>
      </c>
      <c r="U31" s="9">
        <f t="shared" si="49"/>
        <v>45512</v>
      </c>
      <c r="V31" s="9">
        <f t="shared" si="50"/>
        <v>45513</v>
      </c>
      <c r="W31" s="9">
        <f t="shared" si="51"/>
        <v>45514</v>
      </c>
      <c r="X31" s="9">
        <f t="shared" si="52"/>
        <v>45515</v>
      </c>
      <c r="Y31" s="2"/>
      <c r="Z31" s="9">
        <f t="shared" si="53"/>
        <v>45537</v>
      </c>
      <c r="AA31" s="9">
        <f t="shared" si="54"/>
        <v>45538</v>
      </c>
      <c r="AB31" s="9">
        <f t="shared" si="55"/>
        <v>45539</v>
      </c>
      <c r="AC31" s="9">
        <f t="shared" si="56"/>
        <v>45540</v>
      </c>
      <c r="AD31" s="9">
        <f t="shared" si="57"/>
        <v>45541</v>
      </c>
      <c r="AE31" s="9">
        <f t="shared" si="58"/>
        <v>45542</v>
      </c>
      <c r="AF31" s="9">
        <f t="shared" si="59"/>
        <v>45543</v>
      </c>
      <c r="AG31" s="2"/>
    </row>
    <row r="32" spans="1:33" x14ac:dyDescent="0.25">
      <c r="A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</row>
    <row r="33" spans="1:33" x14ac:dyDescent="0.25">
      <c r="A33" s="2"/>
      <c r="B33" s="72">
        <f>DATE(AnnéeCal,9,1)</f>
        <v>45536</v>
      </c>
      <c r="C33" s="72"/>
      <c r="D33" s="72"/>
      <c r="E33" s="72"/>
      <c r="F33" s="72"/>
      <c r="G33" s="72"/>
      <c r="H33" s="72"/>
      <c r="I33" s="8">
        <f>DATE(AnnéeCal,1,1)</f>
        <v>45292</v>
      </c>
      <c r="J33" s="8">
        <f>DATE(AnnéeCal,10,1)</f>
        <v>45566</v>
      </c>
      <c r="K33" s="8">
        <f t="shared" ref="K33:Q33" si="60">DATE(AnnéeCal,1,1)</f>
        <v>45292</v>
      </c>
      <c r="L33" s="8">
        <f t="shared" si="60"/>
        <v>45292</v>
      </c>
      <c r="M33" s="8">
        <f t="shared" si="60"/>
        <v>45292</v>
      </c>
      <c r="N33" s="8">
        <f t="shared" si="60"/>
        <v>45292</v>
      </c>
      <c r="O33" s="8">
        <f t="shared" si="60"/>
        <v>45292</v>
      </c>
      <c r="P33" s="8">
        <f t="shared" si="60"/>
        <v>45292</v>
      </c>
      <c r="Q33" s="8">
        <f t="shared" si="60"/>
        <v>45292</v>
      </c>
      <c r="R33" s="8">
        <f>DATE(AnnéeCal,11,1)</f>
        <v>45597</v>
      </c>
      <c r="S33" s="8">
        <f t="shared" ref="S33:Y33" si="61">DATE(AnnéeCal,1,1)</f>
        <v>45292</v>
      </c>
      <c r="T33" s="8">
        <f t="shared" si="61"/>
        <v>45292</v>
      </c>
      <c r="U33" s="8">
        <f t="shared" si="61"/>
        <v>45292</v>
      </c>
      <c r="V33" s="8">
        <f t="shared" si="61"/>
        <v>45292</v>
      </c>
      <c r="W33" s="8">
        <f t="shared" si="61"/>
        <v>45292</v>
      </c>
      <c r="X33" s="8">
        <f t="shared" si="61"/>
        <v>45292</v>
      </c>
      <c r="Y33" s="8">
        <f t="shared" si="61"/>
        <v>45292</v>
      </c>
      <c r="Z33" s="8">
        <f>DATE(AnnéeCal,12,1)</f>
        <v>45627</v>
      </c>
      <c r="AA33" s="8">
        <f t="shared" ref="AA33:AF33" si="62">DATE(AnnéeCal,1,1)</f>
        <v>45292</v>
      </c>
      <c r="AB33" s="8">
        <f t="shared" si="62"/>
        <v>45292</v>
      </c>
      <c r="AC33" s="8">
        <f t="shared" si="62"/>
        <v>45292</v>
      </c>
      <c r="AD33" s="8">
        <f t="shared" si="62"/>
        <v>45292</v>
      </c>
      <c r="AE33" s="8">
        <f t="shared" si="62"/>
        <v>45292</v>
      </c>
      <c r="AF33" s="8">
        <f t="shared" si="62"/>
        <v>45292</v>
      </c>
      <c r="AG33" s="2"/>
    </row>
    <row r="34" spans="1:33" ht="18.75" x14ac:dyDescent="0.25">
      <c r="B34" s="10" t="str">
        <f>UPPER(TEXT(B33,"MMMM"))</f>
        <v>SEPTEMBRE</v>
      </c>
      <c r="C34" s="7"/>
      <c r="D34" s="7"/>
      <c r="E34" s="7"/>
      <c r="F34" s="7"/>
      <c r="G34" s="7"/>
      <c r="H34" s="7"/>
      <c r="I34" s="7"/>
      <c r="J34" s="7" t="str">
        <f t="shared" ref="J34" si="63">UPPER(TEXT(J33,"MMMM"))</f>
        <v>OCTOBRE</v>
      </c>
      <c r="K34" s="7"/>
      <c r="L34" s="7"/>
      <c r="M34" s="7"/>
      <c r="N34" s="7"/>
      <c r="O34" s="7"/>
      <c r="P34" s="7"/>
      <c r="Q34" s="7"/>
      <c r="R34" s="7" t="str">
        <f t="shared" ref="R34" si="64">UPPER(TEXT(R33,"MMMM"))</f>
        <v>NOVEMBRE</v>
      </c>
      <c r="S34" s="7"/>
      <c r="T34" s="7"/>
      <c r="U34" s="7"/>
      <c r="V34" s="7"/>
      <c r="W34" s="7"/>
      <c r="X34" s="7"/>
      <c r="Y34" s="7"/>
      <c r="Z34" s="7" t="str">
        <f t="shared" ref="Z34" si="65">UPPER(TEXT(Z33,"MMMM"))</f>
        <v>DÉCEMBRE</v>
      </c>
      <c r="AA34" s="7"/>
      <c r="AB34" s="7"/>
      <c r="AC34" s="7"/>
      <c r="AD34" s="7"/>
      <c r="AE34" s="7"/>
      <c r="AF34" s="7"/>
      <c r="AG34" s="2"/>
    </row>
    <row r="35" spans="1:33" x14ac:dyDescent="0.25">
      <c r="A35" s="3">
        <v>1</v>
      </c>
      <c r="B35" s="14">
        <f t="shared" ref="B35:B40" si="66">Jours+DATE(AnnéeCal,MONTH($B$33),1)-WEEKDAY(DATE(AnnéeCal,MONTH($B$33),1),(DébutSemaine="LUNDI")+1)+$A35*7-6</f>
        <v>45530</v>
      </c>
      <c r="C35" s="14">
        <f t="shared" ref="C35:C40" si="67">Jours+DATE(AnnéeCal,MONTH($B$33),1)-WEEKDAY(DATE(AnnéeCal,MONTH($B$33),1),(DébutSemaine="LUNDI")+1)+$A35*7-6+1</f>
        <v>45531</v>
      </c>
      <c r="D35" s="14">
        <f t="shared" ref="D35:D40" si="68">Jours+DATE(AnnéeCal,MONTH($B$33),1)-WEEKDAY(DATE(AnnéeCal,MONTH($B$33),1),(DébutSemaine="LUNDI")+1)+$A35*7-6+2</f>
        <v>45532</v>
      </c>
      <c r="E35" s="14">
        <f t="shared" ref="E35:E40" si="69">Jours+DATE(AnnéeCal,MONTH($B$33),1)-WEEKDAY(DATE(AnnéeCal,MONTH($B$33),1),(DébutSemaine="LUNDI")+1)+$A35*7-6+3</f>
        <v>45533</v>
      </c>
      <c r="F35" s="14">
        <f t="shared" ref="F35:F40" si="70">Jours+DATE(AnnéeCal,MONTH($B$33),1)-WEEKDAY(DATE(AnnéeCal,MONTH($B$33),1),(DébutSemaine="LUNDI")+1)+$A35*7-6+4</f>
        <v>45534</v>
      </c>
      <c r="G35" s="14">
        <f t="shared" ref="G35:G40" si="71">Jours+DATE(AnnéeCal,MONTH($B$33),1)-WEEKDAY(DATE(AnnéeCal,MONTH($B$33),1),(DébutSemaine="LUNDI")+1)+$A35*7-6+5</f>
        <v>45535</v>
      </c>
      <c r="H35" s="14">
        <f t="shared" ref="H35:H40" si="72">Jours+DATE(AnnéeCal,MONTH($B$33),1)-WEEKDAY(DATE(AnnéeCal,MONTH($B$33),1),(DébutSemaine="LUNDI")+1)+$A35*7-6+6</f>
        <v>45536</v>
      </c>
      <c r="J35" s="14">
        <f t="shared" ref="J35:J40" si="73">Jours+DATE(AnnéeCal,MONTH($J$33),1)-WEEKDAY(DATE(AnnéeCal,MONTH($J$33),1),(DébutSemaine="LUNDI")+1)+$A35*7-6</f>
        <v>45565</v>
      </c>
      <c r="K35" s="14">
        <f t="shared" ref="K35:K40" si="74">Jours+DATE(AnnéeCal,MONTH($J$33),1)-WEEKDAY(DATE(AnnéeCal,MONTH($J$33),1),(DébutSemaine="LUNDI")+1)+$A35*7-6+1</f>
        <v>45566</v>
      </c>
      <c r="L35" s="14">
        <f t="shared" ref="L35:L40" si="75">Jours+DATE(AnnéeCal,MONTH($J$33),1)-WEEKDAY(DATE(AnnéeCal,MONTH($J$33),1),(DébutSemaine="LUNDI")+1)+$A35*7-6+2</f>
        <v>45567</v>
      </c>
      <c r="M35" s="14">
        <f t="shared" ref="M35:M40" si="76">Jours+DATE(AnnéeCal,MONTH($J$33),1)-WEEKDAY(DATE(AnnéeCal,MONTH($J$33),1),(DébutSemaine="LUNDI")+1)+$A35*7-6+3</f>
        <v>45568</v>
      </c>
      <c r="N35" s="14">
        <f t="shared" ref="N35:N40" si="77">Jours+DATE(AnnéeCal,MONTH($J$33),1)-WEEKDAY(DATE(AnnéeCal,MONTH($J$33),1),(DébutSemaine="LUNDI")+1)+$A35*7-6+4</f>
        <v>45569</v>
      </c>
      <c r="O35" s="14">
        <f t="shared" ref="O35:O40" si="78">Jours+DATE(AnnéeCal,MONTH($J$33),1)-WEEKDAY(DATE(AnnéeCal,MONTH($J$33),1),(DébutSemaine="LUNDI")+1)+$A35*7-6+5</f>
        <v>45570</v>
      </c>
      <c r="P35" s="14">
        <f t="shared" ref="P35:P40" si="79">Jours+DATE(AnnéeCal,MONTH($J$33),1)-WEEKDAY(DATE(AnnéeCal,MONTH($J$33),1),(DébutSemaine="LUNDI")+1)+$A35*7-6+6</f>
        <v>45571</v>
      </c>
      <c r="R35" s="9">
        <f t="shared" ref="R35:R40" si="80">Jours+DATE(AnnéeCal,MONTH($R$33),1)-WEEKDAY(DATE(AnnéeCal,MONTH($R$33),1),(DébutSemaine="LUNDI")+1)+$A35*7-6</f>
        <v>45593</v>
      </c>
      <c r="S35" s="9">
        <f t="shared" ref="S35:S40" si="81">Jours+DATE(AnnéeCal,MONTH($R$33),1)-WEEKDAY(DATE(AnnéeCal,MONTH($R$33),1),(DébutSemaine="LUNDI")+1)+$A35*7-6+1</f>
        <v>45594</v>
      </c>
      <c r="T35" s="9">
        <f t="shared" ref="T35:T40" si="82">Jours+DATE(AnnéeCal,MONTH($R$33),1)-WEEKDAY(DATE(AnnéeCal,MONTH($R$33),1),(DébutSemaine="LUNDI")+1)+$A35*7-6+2</f>
        <v>45595</v>
      </c>
      <c r="U35" s="9">
        <f t="shared" ref="U35:U40" si="83">Jours+DATE(AnnéeCal,MONTH($R$33),1)-WEEKDAY(DATE(AnnéeCal,MONTH($R$33),1),(DébutSemaine="LUNDI")+1)+$A35*7-6+3</f>
        <v>45596</v>
      </c>
      <c r="V35" s="9">
        <f t="shared" ref="V35:V40" si="84">Jours+DATE(AnnéeCal,MONTH($R$33),1)-WEEKDAY(DATE(AnnéeCal,MONTH($R$33),1),(DébutSemaine="LUNDI")+1)+$A35*7-6+4</f>
        <v>45597</v>
      </c>
      <c r="W35" s="9">
        <f t="shared" ref="W35:W40" si="85">Jours+DATE(AnnéeCal,MONTH($R$33),1)-WEEKDAY(DATE(AnnéeCal,MONTH($R$33),1),(DébutSemaine="LUNDI")+1)+$A35*7-6+5</f>
        <v>45598</v>
      </c>
      <c r="X35" s="9">
        <f t="shared" ref="X35:X40" si="86">Jours+DATE(AnnéeCal,MONTH($R$33),1)-WEEKDAY(DATE(AnnéeCal,MONTH($R$15),1),(DébutSemaine="LUNDI")+1)+$A35*7-6+6</f>
        <v>45599</v>
      </c>
      <c r="Y35" s="2"/>
      <c r="Z35" s="9">
        <f t="shared" ref="Z35:Z40" si="87">Jours+DATE(AnnéeCal,MONTH($Z$33),1)-WEEKDAY(DATE(AnnéeCal,MONTH($Z$33),1),(DébutSemaine="LUNDI")+1)+$A35*7-6</f>
        <v>45621</v>
      </c>
      <c r="AA35" s="9">
        <f t="shared" ref="AA35:AA40" si="88">Jours+DATE(AnnéeCal,MONTH($Z$33),1)-WEEKDAY(DATE(AnnéeCal,MONTH($Z$33),1),(DébutSemaine="LUNDI")+1)+$A35*7-6+1</f>
        <v>45622</v>
      </c>
      <c r="AB35" s="9">
        <f t="shared" ref="AB35:AB40" si="89">Jours+DATE(AnnéeCal,MONTH($Z$33),1)-WEEKDAY(DATE(AnnéeCal,MONTH($Z$33),1),(DébutSemaine="LUNDI")+1)+$A35*7-6+2</f>
        <v>45623</v>
      </c>
      <c r="AC35" s="9">
        <f t="shared" ref="AC35:AC40" si="90">Jours+DATE(AnnéeCal,MONTH($Z$33),1)-WEEKDAY(DATE(AnnéeCal,MONTH($Z$33),1),(DébutSemaine="LUNDI")+1)+$A35*7-6+3</f>
        <v>45624</v>
      </c>
      <c r="AD35" s="9">
        <f t="shared" ref="AD35:AD40" si="91">Jours+DATE(AnnéeCal,MONTH($Z$33),1)-WEEKDAY(DATE(AnnéeCal,MONTH($Z$33),1),(DébutSemaine="LUNDI")+1)+$A35*7-6+4</f>
        <v>45625</v>
      </c>
      <c r="AE35" s="9">
        <f t="shared" ref="AE35:AE40" si="92">Jours+DATE(AnnéeCal,MONTH($Z$33),1)-WEEKDAY(DATE(AnnéeCal,MONTH($Z$33),1),(DébutSemaine="LUNDI")+1)+$A35*7-6+5</f>
        <v>45626</v>
      </c>
      <c r="AF35" s="9">
        <f t="shared" ref="AF35:AF40" si="93">Jours+DATE(AnnéeCal,MONTH($Z$33),1)-WEEKDAY(DATE(AnnéeCal,MONTH($Z$33),1),(DébutSemaine="LUNDI")+1)+$A35*7-6+6</f>
        <v>45627</v>
      </c>
      <c r="AG35" s="2"/>
    </row>
    <row r="36" spans="1:33" x14ac:dyDescent="0.25">
      <c r="A36" s="3">
        <v>2</v>
      </c>
      <c r="B36" s="14">
        <f t="shared" si="66"/>
        <v>45537</v>
      </c>
      <c r="C36" s="14">
        <f t="shared" si="67"/>
        <v>45538</v>
      </c>
      <c r="D36" s="14">
        <f t="shared" si="68"/>
        <v>45539</v>
      </c>
      <c r="E36" s="14">
        <f t="shared" si="69"/>
        <v>45540</v>
      </c>
      <c r="F36" s="14">
        <f t="shared" si="70"/>
        <v>45541</v>
      </c>
      <c r="G36" s="14">
        <f t="shared" si="71"/>
        <v>45542</v>
      </c>
      <c r="H36" s="14">
        <f t="shared" si="72"/>
        <v>45543</v>
      </c>
      <c r="J36" s="14">
        <f t="shared" si="73"/>
        <v>45572</v>
      </c>
      <c r="K36" s="14">
        <f t="shared" si="74"/>
        <v>45573</v>
      </c>
      <c r="L36" s="14">
        <f t="shared" si="75"/>
        <v>45574</v>
      </c>
      <c r="M36" s="14">
        <f t="shared" si="76"/>
        <v>45575</v>
      </c>
      <c r="N36" s="14">
        <f t="shared" si="77"/>
        <v>45576</v>
      </c>
      <c r="O36" s="14">
        <f t="shared" si="78"/>
        <v>45577</v>
      </c>
      <c r="P36" s="14">
        <f t="shared" si="79"/>
        <v>45578</v>
      </c>
      <c r="R36" s="9">
        <f t="shared" si="80"/>
        <v>45600</v>
      </c>
      <c r="S36" s="9">
        <f t="shared" si="81"/>
        <v>45601</v>
      </c>
      <c r="T36" s="9">
        <f t="shared" si="82"/>
        <v>45602</v>
      </c>
      <c r="U36" s="9">
        <f t="shared" si="83"/>
        <v>45603</v>
      </c>
      <c r="V36" s="9">
        <f t="shared" si="84"/>
        <v>45604</v>
      </c>
      <c r="W36" s="9">
        <f t="shared" si="85"/>
        <v>45605</v>
      </c>
      <c r="X36" s="9">
        <f t="shared" si="86"/>
        <v>45606</v>
      </c>
      <c r="Y36" s="2"/>
      <c r="Z36" s="9">
        <f t="shared" si="87"/>
        <v>45628</v>
      </c>
      <c r="AA36" s="9">
        <f t="shared" si="88"/>
        <v>45629</v>
      </c>
      <c r="AB36" s="9">
        <f t="shared" si="89"/>
        <v>45630</v>
      </c>
      <c r="AC36" s="9">
        <f t="shared" si="90"/>
        <v>45631</v>
      </c>
      <c r="AD36" s="9">
        <f t="shared" si="91"/>
        <v>45632</v>
      </c>
      <c r="AE36" s="9">
        <f t="shared" si="92"/>
        <v>45633</v>
      </c>
      <c r="AF36" s="9">
        <f t="shared" si="93"/>
        <v>45634</v>
      </c>
      <c r="AG36" s="2"/>
    </row>
    <row r="37" spans="1:33" x14ac:dyDescent="0.25">
      <c r="A37" s="3">
        <v>3</v>
      </c>
      <c r="B37" s="14">
        <f t="shared" si="66"/>
        <v>45544</v>
      </c>
      <c r="C37" s="14">
        <f t="shared" si="67"/>
        <v>45545</v>
      </c>
      <c r="D37" s="14">
        <f t="shared" si="68"/>
        <v>45546</v>
      </c>
      <c r="E37" s="14">
        <f t="shared" si="69"/>
        <v>45547</v>
      </c>
      <c r="F37" s="14">
        <f t="shared" si="70"/>
        <v>45548</v>
      </c>
      <c r="G37" s="14">
        <f t="shared" si="71"/>
        <v>45549</v>
      </c>
      <c r="H37" s="14">
        <f t="shared" si="72"/>
        <v>45550</v>
      </c>
      <c r="J37" s="14">
        <f t="shared" si="73"/>
        <v>45579</v>
      </c>
      <c r="K37" s="14">
        <f t="shared" si="74"/>
        <v>45580</v>
      </c>
      <c r="L37" s="14">
        <f t="shared" si="75"/>
        <v>45581</v>
      </c>
      <c r="M37" s="14">
        <f t="shared" si="76"/>
        <v>45582</v>
      </c>
      <c r="N37" s="14">
        <f t="shared" si="77"/>
        <v>45583</v>
      </c>
      <c r="O37" s="14">
        <f t="shared" si="78"/>
        <v>45584</v>
      </c>
      <c r="P37" s="14">
        <f t="shared" si="79"/>
        <v>45585</v>
      </c>
      <c r="R37" s="9">
        <f t="shared" si="80"/>
        <v>45607</v>
      </c>
      <c r="S37" s="9">
        <f t="shared" si="81"/>
        <v>45608</v>
      </c>
      <c r="T37" s="9">
        <f t="shared" si="82"/>
        <v>45609</v>
      </c>
      <c r="U37" s="9">
        <f t="shared" si="83"/>
        <v>45610</v>
      </c>
      <c r="V37" s="9">
        <f t="shared" si="84"/>
        <v>45611</v>
      </c>
      <c r="W37" s="9">
        <f t="shared" si="85"/>
        <v>45612</v>
      </c>
      <c r="X37" s="9">
        <f t="shared" si="86"/>
        <v>45613</v>
      </c>
      <c r="Y37" s="2"/>
      <c r="Z37" s="9">
        <f t="shared" si="87"/>
        <v>45635</v>
      </c>
      <c r="AA37" s="9">
        <f t="shared" si="88"/>
        <v>45636</v>
      </c>
      <c r="AB37" s="9">
        <f t="shared" si="89"/>
        <v>45637</v>
      </c>
      <c r="AC37" s="9">
        <f t="shared" si="90"/>
        <v>45638</v>
      </c>
      <c r="AD37" s="9">
        <f t="shared" si="91"/>
        <v>45639</v>
      </c>
      <c r="AE37" s="9">
        <f t="shared" si="92"/>
        <v>45640</v>
      </c>
      <c r="AF37" s="9">
        <f t="shared" si="93"/>
        <v>45641</v>
      </c>
      <c r="AG37" s="2"/>
    </row>
    <row r="38" spans="1:33" x14ac:dyDescent="0.25">
      <c r="A38" s="3">
        <v>4</v>
      </c>
      <c r="B38" s="14">
        <f t="shared" si="66"/>
        <v>45551</v>
      </c>
      <c r="C38" s="14">
        <f t="shared" si="67"/>
        <v>45552</v>
      </c>
      <c r="D38" s="14">
        <f t="shared" si="68"/>
        <v>45553</v>
      </c>
      <c r="E38" s="14">
        <f t="shared" si="69"/>
        <v>45554</v>
      </c>
      <c r="F38" s="14">
        <f t="shared" si="70"/>
        <v>45555</v>
      </c>
      <c r="G38" s="14">
        <f t="shared" si="71"/>
        <v>45556</v>
      </c>
      <c r="H38" s="14">
        <f t="shared" si="72"/>
        <v>45557</v>
      </c>
      <c r="J38" s="14">
        <f t="shared" si="73"/>
        <v>45586</v>
      </c>
      <c r="K38" s="14">
        <f t="shared" si="74"/>
        <v>45587</v>
      </c>
      <c r="L38" s="14">
        <f t="shared" si="75"/>
        <v>45588</v>
      </c>
      <c r="M38" s="14">
        <f t="shared" si="76"/>
        <v>45589</v>
      </c>
      <c r="N38" s="14">
        <f t="shared" si="77"/>
        <v>45590</v>
      </c>
      <c r="O38" s="14">
        <f t="shared" si="78"/>
        <v>45591</v>
      </c>
      <c r="P38" s="14">
        <f t="shared" si="79"/>
        <v>45592</v>
      </c>
      <c r="R38" s="9">
        <f t="shared" si="80"/>
        <v>45614</v>
      </c>
      <c r="S38" s="9">
        <f t="shared" si="81"/>
        <v>45615</v>
      </c>
      <c r="T38" s="9">
        <f t="shared" si="82"/>
        <v>45616</v>
      </c>
      <c r="U38" s="9">
        <f t="shared" si="83"/>
        <v>45617</v>
      </c>
      <c r="V38" s="9">
        <f t="shared" si="84"/>
        <v>45618</v>
      </c>
      <c r="W38" s="9">
        <f t="shared" si="85"/>
        <v>45619</v>
      </c>
      <c r="X38" s="9">
        <f t="shared" si="86"/>
        <v>45620</v>
      </c>
      <c r="Y38" s="2"/>
      <c r="Z38" s="9">
        <f t="shared" si="87"/>
        <v>45642</v>
      </c>
      <c r="AA38" s="9">
        <f t="shared" si="88"/>
        <v>45643</v>
      </c>
      <c r="AB38" s="9">
        <f t="shared" si="89"/>
        <v>45644</v>
      </c>
      <c r="AC38" s="9">
        <f t="shared" si="90"/>
        <v>45645</v>
      </c>
      <c r="AD38" s="9">
        <f t="shared" si="91"/>
        <v>45646</v>
      </c>
      <c r="AE38" s="9">
        <f t="shared" si="92"/>
        <v>45647</v>
      </c>
      <c r="AF38" s="9">
        <f t="shared" si="93"/>
        <v>45648</v>
      </c>
      <c r="AG38" s="2"/>
    </row>
    <row r="39" spans="1:33" x14ac:dyDescent="0.25">
      <c r="A39" s="3">
        <v>5</v>
      </c>
      <c r="B39" s="14">
        <f t="shared" si="66"/>
        <v>45558</v>
      </c>
      <c r="C39" s="14">
        <f t="shared" si="67"/>
        <v>45559</v>
      </c>
      <c r="D39" s="14">
        <f t="shared" si="68"/>
        <v>45560</v>
      </c>
      <c r="E39" s="14">
        <f t="shared" si="69"/>
        <v>45561</v>
      </c>
      <c r="F39" s="14">
        <f t="shared" si="70"/>
        <v>45562</v>
      </c>
      <c r="G39" s="14">
        <f t="shared" si="71"/>
        <v>45563</v>
      </c>
      <c r="H39" s="14">
        <f t="shared" si="72"/>
        <v>45564</v>
      </c>
      <c r="J39" s="14">
        <f t="shared" si="73"/>
        <v>45593</v>
      </c>
      <c r="K39" s="14">
        <f t="shared" si="74"/>
        <v>45594</v>
      </c>
      <c r="L39" s="14">
        <f t="shared" si="75"/>
        <v>45595</v>
      </c>
      <c r="M39" s="14">
        <f t="shared" si="76"/>
        <v>45596</v>
      </c>
      <c r="N39" s="14">
        <f t="shared" si="77"/>
        <v>45597</v>
      </c>
      <c r="O39" s="14">
        <f t="shared" si="78"/>
        <v>45598</v>
      </c>
      <c r="P39" s="14">
        <f t="shared" si="79"/>
        <v>45599</v>
      </c>
      <c r="R39" s="9">
        <f t="shared" si="80"/>
        <v>45621</v>
      </c>
      <c r="S39" s="9">
        <f t="shared" si="81"/>
        <v>45622</v>
      </c>
      <c r="T39" s="9">
        <f t="shared" si="82"/>
        <v>45623</v>
      </c>
      <c r="U39" s="9">
        <f t="shared" si="83"/>
        <v>45624</v>
      </c>
      <c r="V39" s="9">
        <f t="shared" si="84"/>
        <v>45625</v>
      </c>
      <c r="W39" s="9">
        <f t="shared" si="85"/>
        <v>45626</v>
      </c>
      <c r="X39" s="9">
        <f t="shared" si="86"/>
        <v>45627</v>
      </c>
      <c r="Y39" s="2"/>
      <c r="Z39" s="9">
        <f t="shared" si="87"/>
        <v>45649</v>
      </c>
      <c r="AA39" s="9">
        <f t="shared" si="88"/>
        <v>45650</v>
      </c>
      <c r="AB39" s="9">
        <f t="shared" si="89"/>
        <v>45651</v>
      </c>
      <c r="AC39" s="9">
        <f t="shared" si="90"/>
        <v>45652</v>
      </c>
      <c r="AD39" s="9">
        <f t="shared" si="91"/>
        <v>45653</v>
      </c>
      <c r="AE39" s="9">
        <f t="shared" si="92"/>
        <v>45654</v>
      </c>
      <c r="AF39" s="9">
        <f t="shared" si="93"/>
        <v>45655</v>
      </c>
      <c r="AG39" s="2"/>
    </row>
    <row r="40" spans="1:33" x14ac:dyDescent="0.25">
      <c r="A40" s="3">
        <v>6</v>
      </c>
      <c r="B40" s="14">
        <f t="shared" si="66"/>
        <v>45565</v>
      </c>
      <c r="C40" s="14">
        <f t="shared" si="67"/>
        <v>45566</v>
      </c>
      <c r="D40" s="14">
        <f t="shared" si="68"/>
        <v>45567</v>
      </c>
      <c r="E40" s="14">
        <f t="shared" si="69"/>
        <v>45568</v>
      </c>
      <c r="F40" s="14">
        <f t="shared" si="70"/>
        <v>45569</v>
      </c>
      <c r="G40" s="14">
        <f t="shared" si="71"/>
        <v>45570</v>
      </c>
      <c r="H40" s="14">
        <f t="shared" si="72"/>
        <v>45571</v>
      </c>
      <c r="J40" s="14">
        <f t="shared" si="73"/>
        <v>45600</v>
      </c>
      <c r="K40" s="14">
        <f t="shared" si="74"/>
        <v>45601</v>
      </c>
      <c r="L40" s="14">
        <f t="shared" si="75"/>
        <v>45602</v>
      </c>
      <c r="M40" s="14">
        <f t="shared" si="76"/>
        <v>45603</v>
      </c>
      <c r="N40" s="14">
        <f t="shared" si="77"/>
        <v>45604</v>
      </c>
      <c r="O40" s="14">
        <f t="shared" si="78"/>
        <v>45605</v>
      </c>
      <c r="P40" s="14">
        <f t="shared" si="79"/>
        <v>45606</v>
      </c>
      <c r="R40" s="9">
        <f t="shared" si="80"/>
        <v>45628</v>
      </c>
      <c r="S40" s="9">
        <f t="shared" si="81"/>
        <v>45629</v>
      </c>
      <c r="T40" s="9">
        <f t="shared" si="82"/>
        <v>45630</v>
      </c>
      <c r="U40" s="9">
        <f t="shared" si="83"/>
        <v>45631</v>
      </c>
      <c r="V40" s="9">
        <f t="shared" si="84"/>
        <v>45632</v>
      </c>
      <c r="W40" s="9">
        <f t="shared" si="85"/>
        <v>45633</v>
      </c>
      <c r="X40" s="9">
        <f t="shared" si="86"/>
        <v>45634</v>
      </c>
      <c r="Y40" s="2"/>
      <c r="Z40" s="9">
        <f t="shared" si="87"/>
        <v>45656</v>
      </c>
      <c r="AA40" s="9">
        <f t="shared" si="88"/>
        <v>45657</v>
      </c>
      <c r="AB40" s="9">
        <f t="shared" si="89"/>
        <v>45658</v>
      </c>
      <c r="AC40" s="9">
        <f t="shared" si="90"/>
        <v>45659</v>
      </c>
      <c r="AD40" s="9">
        <f t="shared" si="91"/>
        <v>45660</v>
      </c>
      <c r="AE40" s="9">
        <f t="shared" si="92"/>
        <v>45661</v>
      </c>
      <c r="AF40" s="9">
        <f t="shared" si="93"/>
        <v>45662</v>
      </c>
      <c r="AG40" s="2"/>
    </row>
    <row r="41" spans="1:33" x14ac:dyDescent="0.25">
      <c r="A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</row>
    <row r="42" spans="1:33" x14ac:dyDescent="0.25">
      <c r="A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</row>
    <row r="43" spans="1:33" x14ac:dyDescent="0.25">
      <c r="A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</row>
    <row r="44" spans="1:33" x14ac:dyDescent="0.25">
      <c r="A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</row>
    <row r="45" spans="1:33" x14ac:dyDescent="0.25">
      <c r="A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</row>
    <row r="46" spans="1:33" x14ac:dyDescent="0.25">
      <c r="A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</row>
    <row r="47" spans="1:33" x14ac:dyDescent="0.25">
      <c r="A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</row>
    <row r="48" spans="1:33" x14ac:dyDescent="0.25">
      <c r="A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</row>
    <row r="49" spans="1:33" x14ac:dyDescent="0.25">
      <c r="A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</row>
    <row r="50" spans="1:33" x14ac:dyDescent="0.25">
      <c r="A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</row>
    <row r="51" spans="1:33" x14ac:dyDescent="0.25">
      <c r="A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</row>
    <row r="52" spans="1:33" x14ac:dyDescent="0.25">
      <c r="A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</row>
    <row r="53" spans="1:33" x14ac:dyDescent="0.25">
      <c r="A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</row>
    <row r="54" spans="1:33" x14ac:dyDescent="0.25">
      <c r="A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</row>
    <row r="55" spans="1:33" x14ac:dyDescent="0.25">
      <c r="A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</row>
    <row r="56" spans="1:33" x14ac:dyDescent="0.25">
      <c r="A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</row>
    <row r="57" spans="1:33" x14ac:dyDescent="0.25">
      <c r="A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</row>
    <row r="58" spans="1:33" x14ac:dyDescent="0.25">
      <c r="A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</row>
    <row r="59" spans="1:33" x14ac:dyDescent="0.25">
      <c r="A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</row>
    <row r="60" spans="1:33" x14ac:dyDescent="0.25">
      <c r="A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</row>
    <row r="61" spans="1:33" x14ac:dyDescent="0.25">
      <c r="A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</row>
    <row r="62" spans="1:33" x14ac:dyDescent="0.25">
      <c r="A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</row>
    <row r="63" spans="1:33" x14ac:dyDescent="0.25">
      <c r="A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</row>
    <row r="64" spans="1:33" x14ac:dyDescent="0.25">
      <c r="A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</row>
    <row r="65" spans="1:33" x14ac:dyDescent="0.25">
      <c r="A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</row>
    <row r="66" spans="1:33" x14ac:dyDescent="0.25">
      <c r="A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</row>
    <row r="67" spans="1:33" x14ac:dyDescent="0.25">
      <c r="A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</row>
    <row r="68" spans="1:33" x14ac:dyDescent="0.25">
      <c r="A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</row>
    <row r="69" spans="1:33" x14ac:dyDescent="0.25">
      <c r="A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</row>
    <row r="70" spans="1:33" x14ac:dyDescent="0.25">
      <c r="A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</row>
    <row r="71" spans="1:33" x14ac:dyDescent="0.25">
      <c r="A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</row>
    <row r="72" spans="1:33" x14ac:dyDescent="0.25">
      <c r="A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</row>
    <row r="73" spans="1:33" x14ac:dyDescent="0.25">
      <c r="A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</row>
    <row r="74" spans="1:33" x14ac:dyDescent="0.25">
      <c r="A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</row>
    <row r="75" spans="1:33" x14ac:dyDescent="0.25">
      <c r="A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</row>
    <row r="76" spans="1:33" x14ac:dyDescent="0.25">
      <c r="A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</row>
    <row r="77" spans="1:33" x14ac:dyDescent="0.25">
      <c r="A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</row>
    <row r="78" spans="1:33" x14ac:dyDescent="0.25">
      <c r="A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</row>
    <row r="79" spans="1:33" x14ac:dyDescent="0.25">
      <c r="A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</row>
    <row r="80" spans="1:33" x14ac:dyDescent="0.25">
      <c r="A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</row>
    <row r="81" spans="1:33" x14ac:dyDescent="0.25">
      <c r="A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</row>
    <row r="82" spans="1:33" x14ac:dyDescent="0.25">
      <c r="A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</row>
    <row r="83" spans="1:33" x14ac:dyDescent="0.25">
      <c r="A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</row>
    <row r="84" spans="1:33" x14ac:dyDescent="0.25">
      <c r="A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</row>
    <row r="85" spans="1:33" x14ac:dyDescent="0.25">
      <c r="A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</row>
    <row r="86" spans="1:33" x14ac:dyDescent="0.25">
      <c r="A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</row>
    <row r="87" spans="1:33" x14ac:dyDescent="0.25">
      <c r="A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</row>
    <row r="88" spans="1:33" x14ac:dyDescent="0.25">
      <c r="A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</row>
    <row r="89" spans="1:33" x14ac:dyDescent="0.25">
      <c r="A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</row>
    <row r="90" spans="1:33" x14ac:dyDescent="0.25">
      <c r="A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</row>
    <row r="91" spans="1:33" x14ac:dyDescent="0.25">
      <c r="A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</row>
    <row r="92" spans="1:33" x14ac:dyDescent="0.25">
      <c r="A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</row>
    <row r="93" spans="1:33" x14ac:dyDescent="0.25">
      <c r="A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x14ac:dyDescent="0.25">
      <c r="A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</row>
    <row r="95" spans="1:33" x14ac:dyDescent="0.25">
      <c r="A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</row>
    <row r="96" spans="1:33" x14ac:dyDescent="0.25">
      <c r="A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</row>
    <row r="97" spans="1:33" x14ac:dyDescent="0.25">
      <c r="A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</row>
    <row r="98" spans="1:33" x14ac:dyDescent="0.25">
      <c r="A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</row>
    <row r="99" spans="1:33" x14ac:dyDescent="0.25">
      <c r="A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</row>
    <row r="100" spans="1:33" x14ac:dyDescent="0.25">
      <c r="A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</row>
    <row r="101" spans="1:33" x14ac:dyDescent="0.25">
      <c r="A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</row>
    <row r="102" spans="1:33" x14ac:dyDescent="0.25">
      <c r="A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</row>
    <row r="103" spans="1:33" x14ac:dyDescent="0.25">
      <c r="A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</row>
    <row r="104" spans="1:33" x14ac:dyDescent="0.25">
      <c r="A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</row>
    <row r="105" spans="1:33" x14ac:dyDescent="0.25">
      <c r="A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</row>
    <row r="106" spans="1:33" x14ac:dyDescent="0.25">
      <c r="A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</row>
    <row r="107" spans="1:33" x14ac:dyDescent="0.25">
      <c r="A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</row>
    <row r="108" spans="1:33" x14ac:dyDescent="0.25">
      <c r="A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</row>
    <row r="109" spans="1:33" x14ac:dyDescent="0.25">
      <c r="A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</row>
    <row r="110" spans="1:33" x14ac:dyDescent="0.25">
      <c r="A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</row>
    <row r="111" spans="1:33" x14ac:dyDescent="0.25">
      <c r="A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</row>
    <row r="112" spans="1:33" x14ac:dyDescent="0.25">
      <c r="A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</row>
    <row r="113" spans="1:33" x14ac:dyDescent="0.25">
      <c r="A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</row>
    <row r="114" spans="1:33" x14ac:dyDescent="0.25">
      <c r="A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</row>
    <row r="115" spans="1:33" x14ac:dyDescent="0.25">
      <c r="A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</row>
    <row r="116" spans="1:33" x14ac:dyDescent="0.25">
      <c r="A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</row>
    <row r="117" spans="1:33" x14ac:dyDescent="0.25">
      <c r="A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</row>
    <row r="118" spans="1:33" x14ac:dyDescent="0.25">
      <c r="A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</row>
    <row r="119" spans="1:33" x14ac:dyDescent="0.25">
      <c r="A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</row>
    <row r="120" spans="1:33" x14ac:dyDescent="0.25">
      <c r="A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</row>
    <row r="121" spans="1:33" x14ac:dyDescent="0.25">
      <c r="A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</row>
    <row r="122" spans="1:33" x14ac:dyDescent="0.25">
      <c r="A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</row>
    <row r="123" spans="1:33" x14ac:dyDescent="0.25">
      <c r="A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</row>
    <row r="124" spans="1:33" x14ac:dyDescent="0.25">
      <c r="A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</row>
    <row r="125" spans="1:33" x14ac:dyDescent="0.25">
      <c r="A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</row>
    <row r="126" spans="1:33" x14ac:dyDescent="0.25">
      <c r="A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</row>
    <row r="127" spans="1:33" x14ac:dyDescent="0.25">
      <c r="A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</row>
    <row r="128" spans="1:33" x14ac:dyDescent="0.25">
      <c r="A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</row>
    <row r="129" spans="1:33" x14ac:dyDescent="0.25">
      <c r="A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</row>
    <row r="130" spans="1:33" x14ac:dyDescent="0.25">
      <c r="A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</row>
    <row r="131" spans="1:33" x14ac:dyDescent="0.25">
      <c r="A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</row>
    <row r="132" spans="1:33" x14ac:dyDescent="0.25">
      <c r="A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</row>
    <row r="133" spans="1:33" x14ac:dyDescent="0.25">
      <c r="A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</row>
    <row r="134" spans="1:33" x14ac:dyDescent="0.25">
      <c r="A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</row>
    <row r="135" spans="1:33" x14ac:dyDescent="0.25">
      <c r="A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</row>
    <row r="136" spans="1:33" x14ac:dyDescent="0.25">
      <c r="A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</row>
    <row r="137" spans="1:33" x14ac:dyDescent="0.25">
      <c r="A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</row>
    <row r="138" spans="1:33" x14ac:dyDescent="0.25">
      <c r="A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</row>
    <row r="139" spans="1:33" x14ac:dyDescent="0.25">
      <c r="A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</row>
    <row r="140" spans="1:33" x14ac:dyDescent="0.25">
      <c r="A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</row>
    <row r="141" spans="1:33" x14ac:dyDescent="0.25">
      <c r="A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</row>
    <row r="142" spans="1:33" x14ac:dyDescent="0.25">
      <c r="A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</row>
    <row r="143" spans="1:33" x14ac:dyDescent="0.25">
      <c r="A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</row>
    <row r="144" spans="1:33" x14ac:dyDescent="0.25">
      <c r="A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</row>
    <row r="145" spans="1:33" x14ac:dyDescent="0.25">
      <c r="A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</row>
    <row r="146" spans="1:33" x14ac:dyDescent="0.25">
      <c r="A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</row>
    <row r="147" spans="1:33" x14ac:dyDescent="0.25">
      <c r="A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</row>
    <row r="148" spans="1:33" x14ac:dyDescent="0.25">
      <c r="A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</row>
    <row r="149" spans="1:33" x14ac:dyDescent="0.25">
      <c r="A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</row>
    <row r="150" spans="1:33" x14ac:dyDescent="0.25">
      <c r="A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</row>
    <row r="151" spans="1:33" x14ac:dyDescent="0.25">
      <c r="A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</row>
    <row r="152" spans="1:33" x14ac:dyDescent="0.25">
      <c r="A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</row>
    <row r="153" spans="1:33" x14ac:dyDescent="0.25">
      <c r="A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</row>
    <row r="154" spans="1:33" x14ac:dyDescent="0.25">
      <c r="A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</row>
    <row r="155" spans="1:33" x14ac:dyDescent="0.25">
      <c r="A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</row>
    <row r="156" spans="1:33" x14ac:dyDescent="0.25">
      <c r="A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</row>
    <row r="157" spans="1:33" x14ac:dyDescent="0.25">
      <c r="A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</row>
    <row r="158" spans="1:33" x14ac:dyDescent="0.25">
      <c r="A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</row>
    <row r="159" spans="1:33" x14ac:dyDescent="0.25">
      <c r="A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</row>
    <row r="160" spans="1:33" x14ac:dyDescent="0.25">
      <c r="A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</row>
    <row r="161" spans="1:33" x14ac:dyDescent="0.25">
      <c r="A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</row>
    <row r="162" spans="1:33" x14ac:dyDescent="0.25">
      <c r="A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</row>
    <row r="163" spans="1:33" x14ac:dyDescent="0.25">
      <c r="A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</row>
    <row r="164" spans="1:33" x14ac:dyDescent="0.25">
      <c r="A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</row>
    <row r="165" spans="1:33" x14ac:dyDescent="0.25">
      <c r="A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</row>
    <row r="166" spans="1:33" x14ac:dyDescent="0.25">
      <c r="A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</row>
    <row r="167" spans="1:33" x14ac:dyDescent="0.25">
      <c r="A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</row>
    <row r="168" spans="1:33" x14ac:dyDescent="0.25">
      <c r="A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</row>
    <row r="169" spans="1:33" x14ac:dyDescent="0.25">
      <c r="A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</row>
    <row r="170" spans="1:33" x14ac:dyDescent="0.25">
      <c r="A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</row>
    <row r="171" spans="1:33" x14ac:dyDescent="0.25">
      <c r="A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</row>
    <row r="172" spans="1:33" x14ac:dyDescent="0.25">
      <c r="A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</row>
    <row r="173" spans="1:33" x14ac:dyDescent="0.25">
      <c r="A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</row>
    <row r="174" spans="1:33" x14ac:dyDescent="0.25">
      <c r="A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</row>
    <row r="175" spans="1:33" x14ac:dyDescent="0.25">
      <c r="A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</row>
    <row r="176" spans="1:33" x14ac:dyDescent="0.25">
      <c r="A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</row>
    <row r="177" spans="1:33" x14ac:dyDescent="0.25">
      <c r="A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</row>
    <row r="178" spans="1:33" x14ac:dyDescent="0.25">
      <c r="A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2"/>
    </row>
    <row r="179" spans="1:33" x14ac:dyDescent="0.25">
      <c r="A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</row>
    <row r="180" spans="1:33" x14ac:dyDescent="0.25">
      <c r="A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</row>
    <row r="181" spans="1:33" x14ac:dyDescent="0.25">
      <c r="A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</row>
    <row r="182" spans="1:33" x14ac:dyDescent="0.25">
      <c r="A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</row>
    <row r="183" spans="1:33" x14ac:dyDescent="0.25">
      <c r="A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</row>
    <row r="184" spans="1:33" x14ac:dyDescent="0.25">
      <c r="A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  <c r="AG184" s="2"/>
    </row>
    <row r="185" spans="1:33" x14ac:dyDescent="0.25">
      <c r="A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</row>
    <row r="186" spans="1:33" x14ac:dyDescent="0.25">
      <c r="A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</row>
    <row r="187" spans="1:33" x14ac:dyDescent="0.25">
      <c r="A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</row>
    <row r="188" spans="1:33" x14ac:dyDescent="0.25">
      <c r="A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</row>
    <row r="189" spans="1:33" x14ac:dyDescent="0.25">
      <c r="A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</row>
    <row r="190" spans="1:33" x14ac:dyDescent="0.25">
      <c r="A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</row>
    <row r="191" spans="1:33" x14ac:dyDescent="0.25">
      <c r="A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</row>
    <row r="192" spans="1:33" x14ac:dyDescent="0.25">
      <c r="A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</row>
    <row r="193" spans="1:33" x14ac:dyDescent="0.25">
      <c r="A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</row>
    <row r="194" spans="1:33" x14ac:dyDescent="0.25">
      <c r="A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</row>
    <row r="195" spans="1:33" x14ac:dyDescent="0.25">
      <c r="A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</row>
    <row r="196" spans="1:33" x14ac:dyDescent="0.25">
      <c r="A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</row>
    <row r="197" spans="1:33" x14ac:dyDescent="0.25">
      <c r="A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</row>
    <row r="198" spans="1:33" x14ac:dyDescent="0.25">
      <c r="A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</row>
    <row r="199" spans="1:33" x14ac:dyDescent="0.25">
      <c r="A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</row>
    <row r="200" spans="1:33" x14ac:dyDescent="0.25">
      <c r="A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</row>
    <row r="201" spans="1:33" x14ac:dyDescent="0.25">
      <c r="A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  <c r="AF201" s="2"/>
      <c r="AG201" s="2"/>
    </row>
    <row r="202" spans="1:33" x14ac:dyDescent="0.25">
      <c r="A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  <c r="AF202" s="2"/>
      <c r="AG202" s="2"/>
    </row>
    <row r="203" spans="1:33" x14ac:dyDescent="0.25">
      <c r="A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  <c r="AF203" s="2"/>
      <c r="AG203" s="2"/>
    </row>
    <row r="204" spans="1:33" x14ac:dyDescent="0.25">
      <c r="A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  <c r="AG204" s="2"/>
    </row>
    <row r="205" spans="1:33" x14ac:dyDescent="0.25">
      <c r="A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  <c r="AE205" s="2"/>
      <c r="AF205" s="2"/>
      <c r="AG205" s="2"/>
    </row>
    <row r="206" spans="1:33" x14ac:dyDescent="0.25">
      <c r="A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  <c r="AF206" s="2"/>
      <c r="AG206" s="2"/>
    </row>
    <row r="207" spans="1:33" x14ac:dyDescent="0.25">
      <c r="A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  <c r="AE207" s="2"/>
      <c r="AF207" s="2"/>
      <c r="AG207" s="2"/>
    </row>
    <row r="208" spans="1:33" x14ac:dyDescent="0.25">
      <c r="A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  <c r="AF208" s="2"/>
      <c r="AG208" s="2"/>
    </row>
    <row r="209" spans="1:33" x14ac:dyDescent="0.25">
      <c r="A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  <c r="AE209" s="2"/>
      <c r="AF209" s="2"/>
      <c r="AG209" s="2"/>
    </row>
    <row r="210" spans="1:33" x14ac:dyDescent="0.25">
      <c r="A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2"/>
      <c r="AG210" s="2"/>
    </row>
    <row r="211" spans="1:33" x14ac:dyDescent="0.25">
      <c r="A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2"/>
      <c r="AE211" s="2"/>
      <c r="AF211" s="2"/>
      <c r="AG211" s="2"/>
    </row>
    <row r="212" spans="1:33" x14ac:dyDescent="0.25">
      <c r="A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  <c r="AE212" s="2"/>
      <c r="AF212" s="2"/>
      <c r="AG212" s="2"/>
    </row>
    <row r="213" spans="1:33" x14ac:dyDescent="0.25">
      <c r="A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  <c r="AE213" s="2"/>
      <c r="AF213" s="2"/>
      <c r="AG213" s="2"/>
    </row>
    <row r="214" spans="1:33" x14ac:dyDescent="0.25">
      <c r="A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  <c r="AF214" s="2"/>
      <c r="AG214" s="2"/>
    </row>
    <row r="215" spans="1:33" x14ac:dyDescent="0.25">
      <c r="A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  <c r="AF215" s="2"/>
      <c r="AG215" s="2"/>
    </row>
    <row r="216" spans="1:33" x14ac:dyDescent="0.25">
      <c r="A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  <c r="AE216" s="2"/>
      <c r="AF216" s="2"/>
      <c r="AG216" s="2"/>
    </row>
    <row r="217" spans="1:33" x14ac:dyDescent="0.25">
      <c r="A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  <c r="AE217" s="2"/>
      <c r="AF217" s="2"/>
      <c r="AG217" s="2"/>
    </row>
    <row r="218" spans="1:33" x14ac:dyDescent="0.25">
      <c r="A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  <c r="AE218" s="2"/>
      <c r="AF218" s="2"/>
      <c r="AG218" s="2"/>
    </row>
    <row r="219" spans="1:33" x14ac:dyDescent="0.25">
      <c r="A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2"/>
      <c r="AE219" s="2"/>
      <c r="AF219" s="2"/>
      <c r="AG219" s="2"/>
    </row>
    <row r="220" spans="1:33" x14ac:dyDescent="0.25">
      <c r="A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2"/>
      <c r="AE220" s="2"/>
      <c r="AF220" s="2"/>
      <c r="AG220" s="2"/>
    </row>
    <row r="221" spans="1:33" x14ac:dyDescent="0.25">
      <c r="A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2"/>
      <c r="AF221" s="2"/>
      <c r="AG221" s="2"/>
    </row>
    <row r="222" spans="1:33" x14ac:dyDescent="0.25">
      <c r="A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  <c r="AD222" s="2"/>
      <c r="AE222" s="2"/>
      <c r="AF222" s="2"/>
      <c r="AG222" s="2"/>
    </row>
    <row r="223" spans="1:33" x14ac:dyDescent="0.25">
      <c r="A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  <c r="AF223" s="2"/>
      <c r="AG223" s="2"/>
    </row>
    <row r="224" spans="1:33" x14ac:dyDescent="0.25">
      <c r="A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  <c r="AG224" s="2"/>
    </row>
    <row r="225" spans="1:33" x14ac:dyDescent="0.25">
      <c r="A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2"/>
      <c r="AE225" s="2"/>
      <c r="AF225" s="2"/>
      <c r="AG225" s="2"/>
    </row>
    <row r="226" spans="1:33" x14ac:dyDescent="0.25">
      <c r="A226" s="2"/>
    </row>
    <row r="227" spans="1:33" x14ac:dyDescent="0.25">
      <c r="A227" s="2"/>
    </row>
    <row r="228" spans="1:33" x14ac:dyDescent="0.25">
      <c r="A228" s="2"/>
    </row>
    <row r="229" spans="1:33" x14ac:dyDescent="0.25">
      <c r="A229" s="2"/>
    </row>
    <row r="230" spans="1:33" x14ac:dyDescent="0.25">
      <c r="A230" s="2"/>
    </row>
    <row r="231" spans="1:33" x14ac:dyDescent="0.25">
      <c r="A231" s="2"/>
    </row>
    <row r="232" spans="1:33" x14ac:dyDescent="0.25">
      <c r="A232" s="2"/>
    </row>
    <row r="233" spans="1:33" x14ac:dyDescent="0.25">
      <c r="A233" s="2"/>
    </row>
  </sheetData>
  <mergeCells count="10">
    <mergeCell ref="B33:H33"/>
    <mergeCell ref="T5:AE12"/>
    <mergeCell ref="K3:M3"/>
    <mergeCell ref="J24:P24"/>
    <mergeCell ref="R24:X24"/>
    <mergeCell ref="Z24:AF24"/>
    <mergeCell ref="B15:H15"/>
    <mergeCell ref="B24:H24"/>
    <mergeCell ref="R15:X15"/>
    <mergeCell ref="Z15:AF15"/>
  </mergeCells>
  <conditionalFormatting sqref="B17:H17">
    <cfRule type="expression" dxfId="51" priority="25">
      <formula>DAY(B17)&gt;7</formula>
    </cfRule>
  </conditionalFormatting>
  <conditionalFormatting sqref="J17:P17">
    <cfRule type="expression" dxfId="50" priority="24">
      <formula>DAY(J17)&gt;7</formula>
    </cfRule>
  </conditionalFormatting>
  <conditionalFormatting sqref="R17:X17">
    <cfRule type="expression" dxfId="49" priority="23">
      <formula>DAY(R17)&gt;7</formula>
    </cfRule>
  </conditionalFormatting>
  <conditionalFormatting sqref="Z17:AF17">
    <cfRule type="expression" dxfId="48" priority="22">
      <formula>DAY(Z17)&gt;7</formula>
    </cfRule>
  </conditionalFormatting>
  <conditionalFormatting sqref="R26:X26">
    <cfRule type="expression" dxfId="47" priority="20">
      <formula>DAY(R26)&gt;7</formula>
    </cfRule>
  </conditionalFormatting>
  <conditionalFormatting sqref="J26:P26">
    <cfRule type="expression" dxfId="46" priority="19">
      <formula>DAY(J26)&gt;7</formula>
    </cfRule>
  </conditionalFormatting>
  <conditionalFormatting sqref="B26:H26">
    <cfRule type="expression" dxfId="45" priority="18">
      <formula>DAY(B26)&gt;7</formula>
    </cfRule>
  </conditionalFormatting>
  <conditionalFormatting sqref="Z26:AF26">
    <cfRule type="expression" dxfId="44" priority="17">
      <formula>DAY(Z26)&gt;7</formula>
    </cfRule>
  </conditionalFormatting>
  <conditionalFormatting sqref="B35:H35">
    <cfRule type="expression" dxfId="43" priority="16">
      <formula>DAY(B35)&gt;7</formula>
    </cfRule>
  </conditionalFormatting>
  <conditionalFormatting sqref="J35:P35">
    <cfRule type="expression" dxfId="42" priority="15">
      <formula>DAY(J35)&gt;7</formula>
    </cfRule>
  </conditionalFormatting>
  <conditionalFormatting sqref="R35:Y35">
    <cfRule type="expression" dxfId="41" priority="14">
      <formula>DAY(R35)&gt;7</formula>
    </cfRule>
  </conditionalFormatting>
  <conditionalFormatting sqref="Z35:AF35">
    <cfRule type="expression" dxfId="40" priority="13">
      <formula>DAY(Z35)&gt;7</formula>
    </cfRule>
  </conditionalFormatting>
  <conditionalFormatting sqref="B21:H22">
    <cfRule type="expression" dxfId="39" priority="12">
      <formula>DAY(B21)&lt;15</formula>
    </cfRule>
  </conditionalFormatting>
  <conditionalFormatting sqref="J21:P22">
    <cfRule type="expression" dxfId="38" priority="11">
      <formula>DAY(J21)&lt;15</formula>
    </cfRule>
  </conditionalFormatting>
  <conditionalFormatting sqref="R21:X22">
    <cfRule type="expression" dxfId="37" priority="10">
      <formula>DAY(R21)&lt;15</formula>
    </cfRule>
  </conditionalFormatting>
  <conditionalFormatting sqref="Z21:AF22">
    <cfRule type="expression" dxfId="36" priority="9">
      <formula>DAY(Z21)&lt;15</formula>
    </cfRule>
  </conditionalFormatting>
  <conditionalFormatting sqref="Z30:AF31">
    <cfRule type="expression" dxfId="35" priority="8">
      <formula>DAY(Z30)&lt;15</formula>
    </cfRule>
  </conditionalFormatting>
  <conditionalFormatting sqref="R30:X31">
    <cfRule type="expression" dxfId="34" priority="7">
      <formula>DAY(R30)&lt;15</formula>
    </cfRule>
  </conditionalFormatting>
  <conditionalFormatting sqref="J30:P31">
    <cfRule type="expression" dxfId="33" priority="6">
      <formula>DAY(J30)&lt;15</formula>
    </cfRule>
  </conditionalFormatting>
  <conditionalFormatting sqref="B30:H31">
    <cfRule type="expression" dxfId="32" priority="5">
      <formula>DAY(B30)&lt;15</formula>
    </cfRule>
  </conditionalFormatting>
  <conditionalFormatting sqref="B39:H40">
    <cfRule type="expression" dxfId="31" priority="4">
      <formula>DAY(B39)&lt;15</formula>
    </cfRule>
  </conditionalFormatting>
  <conditionalFormatting sqref="J39:P40">
    <cfRule type="expression" dxfId="30" priority="3">
      <formula>DAY(J39)&lt;15</formula>
    </cfRule>
  </conditionalFormatting>
  <conditionalFormatting sqref="R39:X40">
    <cfRule type="expression" dxfId="29" priority="2">
      <formula>DAY(R39)&lt;15</formula>
    </cfRule>
  </conditionalFormatting>
  <conditionalFormatting sqref="Z39:AF40">
    <cfRule type="expression" dxfId="28" priority="1">
      <formula>DAY(Z39)&lt;15</formula>
    </cfRule>
  </conditionalFormatting>
  <dataValidations count="1">
    <dataValidation type="list" allowBlank="1" showInputMessage="1" showErrorMessage="1" sqref="E3 K3" xr:uid="{00000000-0002-0000-0000-000000000000}">
      <formula1>"DIMANCHE,LUNDI"</formula1>
    </dataValidation>
  </dataValidations>
  <pageMargins left="0.7" right="0.7" top="0.75" bottom="0.75" header="0.3" footer="0.3"/>
  <ignoredErrors>
    <ignoredError sqref="Z15 R15 J15" formula="1"/>
  </ignoredErrors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3" name="AfficheJoursFériés">
              <controlPr defaultSize="0" autoFill="0" autoLine="0" autoPict="0">
                <anchor moveWithCells="1">
                  <from>
                    <xdr:col>9</xdr:col>
                    <xdr:colOff>104775</xdr:colOff>
                    <xdr:row>3</xdr:row>
                    <xdr:rowOff>104775</xdr:rowOff>
                  </from>
                  <to>
                    <xdr:col>9</xdr:col>
                    <xdr:colOff>304800</xdr:colOff>
                    <xdr:row>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4" name="AfficheObservés">
              <controlPr defaultSize="0" autoFill="0" autoLine="0" autoPict="0">
                <anchor moveWithCells="1">
                  <from>
                    <xdr:col>9</xdr:col>
                    <xdr:colOff>104775</xdr:colOff>
                    <xdr:row>5</xdr:row>
                    <xdr:rowOff>0</xdr:rowOff>
                  </from>
                  <to>
                    <xdr:col>9</xdr:col>
                    <xdr:colOff>304800</xdr:colOff>
                    <xdr:row>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5" name="Compteur 1">
              <controlPr defaultSize="0" print="0" autoPict="0" altText="Click the spinner to change the calendar year.">
                <anchor moveWithCells="1" sizeWithCells="1">
                  <from>
                    <xdr:col>31</xdr:col>
                    <xdr:colOff>47625</xdr:colOff>
                    <xdr:row>5</xdr:row>
                    <xdr:rowOff>9525</xdr:rowOff>
                  </from>
                  <to>
                    <xdr:col>31</xdr:col>
                    <xdr:colOff>142875</xdr:colOff>
                    <xdr:row>6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4">
    <tabColor theme="3"/>
    <pageSetUpPr fitToPage="1"/>
  </sheetPr>
  <dimension ref="B1:K24"/>
  <sheetViews>
    <sheetView tabSelected="1" topLeftCell="E1" workbookViewId="0">
      <selection activeCell="I22" sqref="I22"/>
    </sheetView>
  </sheetViews>
  <sheetFormatPr baseColWidth="10" defaultColWidth="9.140625" defaultRowHeight="12.75" x14ac:dyDescent="0.2"/>
  <cols>
    <col min="1" max="1" width="3.5703125" style="23" customWidth="1"/>
    <col min="2" max="2" width="21.85546875" style="23" customWidth="1"/>
    <col min="3" max="3" width="35" style="23" customWidth="1"/>
    <col min="4" max="4" width="19.28515625" style="23" bestFit="1" customWidth="1"/>
    <col min="5" max="5" width="15.5703125" style="23" bestFit="1" customWidth="1"/>
    <col min="6" max="6" width="9.140625" style="23"/>
    <col min="7" max="7" width="3.5703125" style="23" customWidth="1"/>
    <col min="8" max="8" width="22.42578125" style="23" customWidth="1"/>
    <col min="9" max="9" width="22.140625" style="23" bestFit="1" customWidth="1"/>
    <col min="10" max="10" width="23.85546875" style="23" bestFit="1" customWidth="1"/>
    <col min="11" max="11" width="15.42578125" style="23" customWidth="1"/>
    <col min="12" max="16384" width="9.140625" style="23"/>
  </cols>
  <sheetData>
    <row r="1" spans="2:11" ht="16.5" customHeight="1" x14ac:dyDescent="0.2"/>
    <row r="2" spans="2:11" ht="26.25" thickBot="1" x14ac:dyDescent="0.25">
      <c r="B2" s="25" t="s">
        <v>27</v>
      </c>
      <c r="C2" s="25">
        <f>AnnéeCal</f>
        <v>2024</v>
      </c>
      <c r="D2" s="26"/>
      <c r="E2" s="26"/>
      <c r="F2" s="26"/>
      <c r="G2" s="23" t="s">
        <v>11</v>
      </c>
    </row>
    <row r="3" spans="2:11" ht="13.5" thickTop="1" x14ac:dyDescent="0.2">
      <c r="B3" s="24"/>
    </row>
    <row r="4" spans="2:11" ht="24" customHeight="1" x14ac:dyDescent="0.2">
      <c r="B4" s="27" t="s">
        <v>12</v>
      </c>
      <c r="C4" s="27" t="s">
        <v>13</v>
      </c>
      <c r="D4" s="27" t="s">
        <v>10</v>
      </c>
      <c r="E4" s="27" t="s">
        <v>9</v>
      </c>
      <c r="F4" s="27" t="s">
        <v>7</v>
      </c>
      <c r="J4" s="45"/>
    </row>
    <row r="5" spans="2:11" x14ac:dyDescent="0.2">
      <c r="B5" s="43">
        <v>45292</v>
      </c>
      <c r="C5" s="27" t="s">
        <v>14</v>
      </c>
      <c r="D5" s="28">
        <f>IFERROR(WEEKDAY(TableauJoursFériés2[[#This Row],[JOUR]],IF(DébutSemaine="LUNDI",2,1)),0)</f>
        <v>1</v>
      </c>
      <c r="E5" s="58">
        <f>DATE(AnnéeCal,1,1)</f>
        <v>45292</v>
      </c>
      <c r="F5" s="27" t="s">
        <v>8</v>
      </c>
      <c r="H5" s="45"/>
      <c r="I5" s="45"/>
      <c r="J5" s="45"/>
    </row>
    <row r="6" spans="2:11" ht="13.5" thickBot="1" x14ac:dyDescent="0.25">
      <c r="B6" s="46">
        <f>ROUND(DATE(C2,4,MOD(234-11*MOD(B1,19),30))/7,0)*7-6</f>
        <v>45403</v>
      </c>
      <c r="C6" s="23" t="s">
        <v>16</v>
      </c>
      <c r="D6" s="28">
        <f>IFERROR(WEEKDAY(TableauJoursFériés2[[#This Row],[JOUR]],IF(DébutSemaine="LUNDI",2,1)),0)</f>
        <v>7</v>
      </c>
      <c r="E6" s="46">
        <f>ROUND(DATE(C2,4,MOD(234-11*MOD(E1,19),30))/7,0)*7-6</f>
        <v>45403</v>
      </c>
      <c r="F6" s="27" t="s">
        <v>8</v>
      </c>
      <c r="H6" s="45"/>
      <c r="I6" s="59" t="s">
        <v>28</v>
      </c>
      <c r="J6" s="59" t="s">
        <v>29</v>
      </c>
      <c r="K6" s="60" t="s">
        <v>30</v>
      </c>
    </row>
    <row r="7" spans="2:11" ht="13.5" thickTop="1" x14ac:dyDescent="0.2">
      <c r="B7" s="43">
        <f>B6+1</f>
        <v>45404</v>
      </c>
      <c r="C7" s="23" t="s">
        <v>17</v>
      </c>
      <c r="D7" s="28">
        <f>IFERROR(WEEKDAY(TableauJoursFériés2[[#This Row],[JOUR]],IF(DébutSemaine="LUNDI",2,1)),0)</f>
        <v>1</v>
      </c>
      <c r="E7" s="43">
        <f>E6+1</f>
        <v>45404</v>
      </c>
      <c r="F7" s="27" t="s">
        <v>8</v>
      </c>
      <c r="H7" s="45">
        <v>45292</v>
      </c>
      <c r="I7" s="61">
        <v>45290</v>
      </c>
      <c r="J7" s="61">
        <v>45306</v>
      </c>
      <c r="K7" s="62" t="s">
        <v>31</v>
      </c>
    </row>
    <row r="8" spans="2:11" x14ac:dyDescent="0.2">
      <c r="B8" s="43">
        <f>DATE(C2,5,1)</f>
        <v>45413</v>
      </c>
      <c r="C8" s="23" t="s">
        <v>5</v>
      </c>
      <c r="D8" s="28">
        <f>IFERROR(WEEKDAY(TableauJoursFériés2[[#This Row],[JOUR]],IF(DébutSemaine="LUNDI",2,1)),0)</f>
        <v>3</v>
      </c>
      <c r="E8" s="43">
        <f>DATE(C2,5,1)</f>
        <v>45413</v>
      </c>
      <c r="F8" s="27" t="s">
        <v>8</v>
      </c>
      <c r="H8" s="45"/>
      <c r="I8" s="61">
        <v>45305</v>
      </c>
      <c r="J8" s="61">
        <v>45316</v>
      </c>
      <c r="K8" s="62" t="s">
        <v>33</v>
      </c>
    </row>
    <row r="9" spans="2:11" ht="15.75" customHeight="1" x14ac:dyDescent="0.2">
      <c r="B9" s="43">
        <f>DATE(C2,5,8)</f>
        <v>45420</v>
      </c>
      <c r="C9" s="23" t="s">
        <v>18</v>
      </c>
      <c r="D9" s="28">
        <f>IFERROR(WEEKDAY(TableauJoursFériés2[[#This Row],[JOUR]],IF(DébutSemaine="LUNDI",2,1)),0)</f>
        <v>3</v>
      </c>
      <c r="E9" s="43">
        <f>DATE(C2,5,8)</f>
        <v>45420</v>
      </c>
      <c r="F9" s="27" t="s">
        <v>8</v>
      </c>
      <c r="I9" s="61">
        <v>45320</v>
      </c>
      <c r="J9" s="61">
        <v>45321</v>
      </c>
      <c r="K9" s="62" t="s">
        <v>32</v>
      </c>
    </row>
    <row r="10" spans="2:11" x14ac:dyDescent="0.2">
      <c r="B10" s="43">
        <f>B6+39</f>
        <v>45442</v>
      </c>
      <c r="C10" s="23" t="s">
        <v>19</v>
      </c>
      <c r="D10" s="28">
        <f>IFERROR(WEEKDAY(TableauJoursFériés2[[#This Row],[JOUR]],IF(DébutSemaine="LUNDI",2,1)),0)</f>
        <v>4</v>
      </c>
      <c r="E10" s="43">
        <f>C2+39</f>
        <v>2063</v>
      </c>
      <c r="F10" s="27" t="s">
        <v>8</v>
      </c>
      <c r="I10" s="61">
        <v>45292</v>
      </c>
      <c r="J10" s="61">
        <v>45301</v>
      </c>
      <c r="K10" s="62" t="s">
        <v>34</v>
      </c>
    </row>
    <row r="11" spans="2:11" x14ac:dyDescent="0.2">
      <c r="B11" s="43">
        <f>B6+49</f>
        <v>45452</v>
      </c>
      <c r="C11" s="23" t="s">
        <v>20</v>
      </c>
      <c r="D11" s="28">
        <f>IFERROR(WEEKDAY(TableauJoursFériés2[[#This Row],[JOUR]],IF(DébutSemaine="LUNDI",2,1)),0)</f>
        <v>7</v>
      </c>
      <c r="E11" s="43">
        <f>C2+49</f>
        <v>2073</v>
      </c>
      <c r="F11" s="27" t="s">
        <v>8</v>
      </c>
      <c r="I11" s="71">
        <v>45322</v>
      </c>
      <c r="J11" s="71">
        <v>45334</v>
      </c>
      <c r="K11" s="62" t="s">
        <v>35</v>
      </c>
    </row>
    <row r="12" spans="2:11" x14ac:dyDescent="0.2">
      <c r="B12" s="43">
        <f>B6+50</f>
        <v>45453</v>
      </c>
      <c r="C12" s="23" t="s">
        <v>21</v>
      </c>
      <c r="D12" s="28">
        <f>IFERROR(WEEKDAY(TableauJoursFériés2[[#This Row],[JOUR]],IF(DébutSemaine="LUNDI",2,1)),0)</f>
        <v>1</v>
      </c>
      <c r="E12" s="43">
        <f>C2+50</f>
        <v>2074</v>
      </c>
      <c r="F12" s="27" t="s">
        <v>8</v>
      </c>
      <c r="I12" s="71">
        <v>45306</v>
      </c>
      <c r="J12" s="71">
        <v>45325</v>
      </c>
      <c r="K12" s="62" t="s">
        <v>36</v>
      </c>
    </row>
    <row r="13" spans="2:11" x14ac:dyDescent="0.2">
      <c r="B13" s="43">
        <f>DATE(C2,7,14)</f>
        <v>45487</v>
      </c>
      <c r="C13" s="23" t="s">
        <v>22</v>
      </c>
      <c r="D13" s="28">
        <f>IFERROR(WEEKDAY(TableauJoursFériés2[[#This Row],[JOUR]],IF(DébutSemaine="LUNDI",2,1)),0)</f>
        <v>7</v>
      </c>
      <c r="E13" s="43">
        <f>DATE(C2,7,14)</f>
        <v>45487</v>
      </c>
      <c r="F13" s="27" t="s">
        <v>8</v>
      </c>
      <c r="I13" s="71">
        <v>45332</v>
      </c>
      <c r="J13" s="71">
        <v>45336</v>
      </c>
      <c r="K13" s="62" t="s">
        <v>31</v>
      </c>
    </row>
    <row r="14" spans="2:11" x14ac:dyDescent="0.2">
      <c r="B14" s="44">
        <f>DATE(C2,8,15)</f>
        <v>45519</v>
      </c>
      <c r="C14" s="23" t="s">
        <v>23</v>
      </c>
      <c r="D14" s="23">
        <f>IFERROR(WEEKDAY(TableauJoursFériés2[[#This Row],[JOUR]],IF(DébutSemaine="LUNDI",2,1)),0)</f>
        <v>4</v>
      </c>
      <c r="E14" s="44">
        <f>DATE(C2,8,15)</f>
        <v>45519</v>
      </c>
      <c r="F14" s="27" t="s">
        <v>8</v>
      </c>
      <c r="I14" s="71">
        <v>45332</v>
      </c>
      <c r="J14" s="71">
        <v>45336</v>
      </c>
      <c r="K14" s="62" t="s">
        <v>33</v>
      </c>
    </row>
    <row r="15" spans="2:11" x14ac:dyDescent="0.2">
      <c r="B15" s="46">
        <f>DATE(C2,11,1)</f>
        <v>45597</v>
      </c>
      <c r="C15" s="23" t="s">
        <v>24</v>
      </c>
      <c r="D15" s="23">
        <f>IFERROR(WEEKDAY(TableauJoursFériés2[[#This Row],[JOUR]],IF(DébutSemaine="LUNDI",2,1)),0)</f>
        <v>5</v>
      </c>
      <c r="E15" s="46">
        <f>DATE(C2,11,1)</f>
        <v>45597</v>
      </c>
      <c r="F15" s="27" t="s">
        <v>8</v>
      </c>
      <c r="I15" s="71">
        <v>45332</v>
      </c>
      <c r="J15" s="71">
        <v>45336</v>
      </c>
      <c r="K15" s="62" t="s">
        <v>32</v>
      </c>
    </row>
    <row r="16" spans="2:11" x14ac:dyDescent="0.2">
      <c r="B16" s="46">
        <f>DATE(C2,11,11)</f>
        <v>45607</v>
      </c>
      <c r="C16" s="23" t="s">
        <v>25</v>
      </c>
      <c r="D16" s="23">
        <f>IFERROR(WEEKDAY(TableauJoursFériés2[[#This Row],[JOUR]],IF(DébutSemaine="LUNDI",2,1)),0)</f>
        <v>1</v>
      </c>
      <c r="E16" s="46">
        <f>DATE(C2,11,11)</f>
        <v>45607</v>
      </c>
      <c r="F16" s="27" t="s">
        <v>8</v>
      </c>
      <c r="I16" s="71">
        <v>45332</v>
      </c>
      <c r="J16" s="71">
        <v>45336</v>
      </c>
      <c r="K16" s="62" t="s">
        <v>34</v>
      </c>
    </row>
    <row r="17" spans="2:11" x14ac:dyDescent="0.2">
      <c r="B17" s="46">
        <f>DATE(C2,12,25)</f>
        <v>45651</v>
      </c>
      <c r="C17" s="23" t="s">
        <v>26</v>
      </c>
      <c r="D17" s="23">
        <f>IFERROR(WEEKDAY(TableauJoursFériés2[[#This Row],[JOUR]],IF(DébutSemaine="LUNDI",2,1)),0)</f>
        <v>3</v>
      </c>
      <c r="E17" s="46">
        <f>DATE(C2,12,25)</f>
        <v>45651</v>
      </c>
      <c r="F17" s="27" t="b">
        <v>1</v>
      </c>
      <c r="I17" s="71">
        <v>45332</v>
      </c>
      <c r="J17" s="71">
        <v>45336</v>
      </c>
      <c r="K17" s="62" t="s">
        <v>36</v>
      </c>
    </row>
    <row r="19" spans="2:11" x14ac:dyDescent="0.2">
      <c r="J19" s="44"/>
      <c r="K19" s="44"/>
    </row>
    <row r="22" spans="2:11" x14ac:dyDescent="0.2">
      <c r="I22" s="45"/>
    </row>
    <row r="24" spans="2:11" x14ac:dyDescent="0.2">
      <c r="J24" s="45"/>
    </row>
  </sheetData>
  <dataValidations disablePrompts="1" count="1">
    <dataValidation type="list" allowBlank="1" showInputMessage="1" showErrorMessage="1" sqref="F5:F17" xr:uid="{00000000-0002-0000-0500-000000000000}">
      <formula1>"VRAI,FAUX"</formula1>
    </dataValidation>
  </dataValidations>
  <printOptions horizontalCentered="1"/>
  <pageMargins left="0.4" right="0.4" top="0.4" bottom="0.4" header="0.3" footer="0.3"/>
  <pageSetup paperSize="9" scale="95" orientation="landscape" r:id="rId1"/>
  <drawing r:id="rId2"/>
  <tableParts count="2">
    <tablePart r:id="rId3"/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K24"/>
  <sheetViews>
    <sheetView workbookViewId="0">
      <selection activeCell="J29" sqref="J29"/>
    </sheetView>
  </sheetViews>
  <sheetFormatPr baseColWidth="10" defaultColWidth="10.85546875" defaultRowHeight="15" x14ac:dyDescent="0.25"/>
  <cols>
    <col min="1" max="1" width="26" customWidth="1"/>
    <col min="2" max="3" width="18.7109375" customWidth="1"/>
    <col min="4" max="4" width="21.7109375" bestFit="1" customWidth="1"/>
    <col min="5" max="5" width="18.7109375" customWidth="1"/>
    <col min="6" max="6" width="21.7109375" bestFit="1" customWidth="1"/>
    <col min="7" max="7" width="20" bestFit="1" customWidth="1"/>
    <col min="8" max="8" width="22.42578125" bestFit="1" customWidth="1"/>
    <col min="10" max="10" width="19.140625" bestFit="1" customWidth="1"/>
  </cols>
  <sheetData>
    <row r="1" spans="1:11" ht="22.5" customHeight="1" x14ac:dyDescent="0.25"/>
    <row r="2" spans="1:11" ht="27.75" x14ac:dyDescent="0.45">
      <c r="A2" s="29"/>
      <c r="B2" s="75">
        <f>B10</f>
        <v>45299</v>
      </c>
      <c r="C2" s="75"/>
      <c r="H2" s="64"/>
      <c r="I2" s="30"/>
      <c r="J2" s="61"/>
      <c r="K2" s="65"/>
    </row>
    <row r="3" spans="1:11" ht="22.5" customHeight="1" x14ac:dyDescent="0.25">
      <c r="H3" s="30"/>
      <c r="I3" s="30"/>
      <c r="J3" s="61"/>
    </row>
    <row r="4" spans="1:11" ht="22.5" customHeight="1" x14ac:dyDescent="0.25">
      <c r="J4" s="61"/>
    </row>
    <row r="5" spans="1:11" ht="22.5" customHeight="1" x14ac:dyDescent="0.25"/>
    <row r="6" spans="1:11" ht="22.5" customHeight="1" x14ac:dyDescent="0.25">
      <c r="B6" s="67" t="str">
        <f>DébutSemaine</f>
        <v>LUNDI</v>
      </c>
      <c r="C6" s="54" t="str">
        <f>UPPER(TEXT(C7,"jjjj"))</f>
        <v>MARDI</v>
      </c>
      <c r="D6" s="54" t="str">
        <f>UPPER(TEXT(D7,"jjjj"))</f>
        <v>MERCREDI</v>
      </c>
      <c r="E6" s="54" t="str">
        <f t="shared" ref="E6:H6" si="0">UPPER(TEXT(E7,"jjjj"))</f>
        <v>JEUDI</v>
      </c>
      <c r="F6" s="54" t="str">
        <f t="shared" si="0"/>
        <v>VENDREDI</v>
      </c>
      <c r="G6" s="54" t="str">
        <f t="shared" si="0"/>
        <v>SAMEDI</v>
      </c>
      <c r="H6" s="54" t="str">
        <f t="shared" si="0"/>
        <v>DIMANCHE</v>
      </c>
    </row>
    <row r="7" spans="1:11" ht="22.5" customHeight="1" x14ac:dyDescent="0.25">
      <c r="B7" s="70">
        <f>Jours+DATE(AnnéeCal,1,1)-WEEKDAY(DATE(AnnéeCal,1,1),(DébutSemaine="LUNDI")+1)+1</f>
        <v>45292</v>
      </c>
      <c r="C7" s="70">
        <f>Jours+DATE(AnnéeCal,1,1)-WEEKDAY(DATE(AnnéeCal,1,1),(DébutSemaine="LUNDI")+1)+2</f>
        <v>45293</v>
      </c>
      <c r="D7" s="70">
        <f>Jours+DATE(AnnéeCal,1,1)-WEEKDAY(DATE(AnnéeCal,1,1),(DébutSemaine="LUNDI")+1)+3</f>
        <v>45294</v>
      </c>
      <c r="E7" s="70">
        <f>Jours+DATE(AnnéeCal,1,1)-WEEKDAY(DATE(AnnéeCal,1,1),(DébutSemaine="LUNDI")+1)+4</f>
        <v>45295</v>
      </c>
      <c r="F7" s="70">
        <f>Jours+DATE(AnnéeCal,1,1)-WEEKDAY(DATE(AnnéeCal,1,1),(DébutSemaine="LUNDI")+1)+5</f>
        <v>45296</v>
      </c>
      <c r="G7" s="70">
        <f>Jours+DATE(AnnéeCal,1,1)-WEEKDAY(DATE(AnnéeCal,1,1),(DébutSemaine="LUNDI")+1)+6</f>
        <v>45297</v>
      </c>
      <c r="H7" s="70">
        <f>Jours+DATE(AnnéeCal,1,1)-WEEKDAY(DATE(AnnéeCal,1,1),(DébutSemaine="LUNDI")+1)+7</f>
        <v>45298</v>
      </c>
    </row>
    <row r="8" spans="1:11" s="80" customFormat="1" ht="22.5" customHeight="1" x14ac:dyDescent="0.25">
      <c r="B8" s="81" t="s">
        <v>37</v>
      </c>
      <c r="C8" s="81" t="s">
        <v>37</v>
      </c>
      <c r="D8" s="81" t="s">
        <v>37</v>
      </c>
      <c r="E8" s="81" t="s">
        <v>37</v>
      </c>
      <c r="F8" s="81" t="s">
        <v>37</v>
      </c>
      <c r="G8" s="81" t="s">
        <v>37</v>
      </c>
      <c r="H8" s="81" t="s">
        <v>37</v>
      </c>
    </row>
    <row r="9" spans="1:11" ht="22.5" customHeight="1" x14ac:dyDescent="0.25">
      <c r="A9" s="30"/>
      <c r="B9" s="69" t="str">
        <f>IFERROR(IF(AfficherJoursFériés,IF(INDEX(TableauJoursFériés2[],MATCH(DATE(AnnéeCal,MONTH(B$7),DAY(B$7)),IF(AfficherObservés,TableauJoursFériés2[CORRIGÉ],TableauJoursFériés2[JOUR]),0),5),INDEX(TableauJoursFériés2[],MATCH(DATE(AnnéeCal,MONTH(B$7),DAY(B$7)),IF(AfficherObservés,TableauJoursFériés2[CORRIGÉ],TableauJoursFériés2[JOUR]),0),2),""),""),"")</f>
        <v>Premier jour de l’an</v>
      </c>
      <c r="C9" s="69" t="str">
        <f>IFERROR(IF(AfficherJoursFériés,IF(INDEX(TableauJoursFériés2[],MATCH(DATE(AnnéeCal,MONTH(C$7),DAY(C$7)),IF(AfficherObservés,TableauJoursFériés2[CORRIGÉ],TableauJoursFériés2[JOUR]),0),5),INDEX(TableauJoursFériés2[],MATCH(DATE(AnnéeCal,MONTH(C$7),DAY(C$7)),IF(AfficherObservés,TableauJoursFériés2[CORRIGÉ],TableauJoursFériés2[JOUR]),0),2),""),""),"")</f>
        <v/>
      </c>
      <c r="D9" s="69" t="str">
        <f>IFERROR(IF(AfficherJoursFériés,IF(INDEX(TableauJoursFériés2[],MATCH(DATE(AnnéeCal,MONTH(D$7),DAY(D$7)),IF(AfficherObservés,TableauJoursFériés2[CORRIGÉ],TableauJoursFériés2[JOUR]),0),5),INDEX(TableauJoursFériés2[],MATCH(DATE(AnnéeCal,MONTH(D$7),DAY(D$7)),IF(AfficherObservés,TableauJoursFériés2[CORRIGÉ],TableauJoursFériés2[JOUR]),0),2),""),""),"")</f>
        <v/>
      </c>
      <c r="E9" s="69" t="str">
        <f>IFERROR(IF(AfficherJoursFériés,IF(INDEX(TableauJoursFériés2[],MATCH(DATE(AnnéeCal,MONTH(E$7),DAY(E$7)),IF(AfficherObservés,TableauJoursFériés2[CORRIGÉ],TableauJoursFériés2[JOUR]),0),5),INDEX(TableauJoursFériés2[],MATCH(DATE(AnnéeCal,MONTH(E$7),DAY(E$7)),IF(AfficherObservés,TableauJoursFériés2[CORRIGÉ],TableauJoursFériés2[JOUR]),0),2),""),""),"")</f>
        <v/>
      </c>
      <c r="F9" s="69" t="str">
        <f>IFERROR(IF(AfficherJoursFériés,IF(INDEX(TableauJoursFériés2[],MATCH(DATE(AnnéeCal,MONTH(F$7),DAY(F$7)),IF(AfficherObservés,TableauJoursFériés2[CORRIGÉ],TableauJoursFériés2[JOUR]),0),5),INDEX(TableauJoursFériés2[],MATCH(DATE(AnnéeCal,MONTH(F$7),DAY(F$7)),IF(AfficherObservés,TableauJoursFériés2[CORRIGÉ],TableauJoursFériés2[JOUR]),0),2),""),""),"")</f>
        <v/>
      </c>
      <c r="G9" s="69" t="str">
        <f>IFERROR(IF(AfficherJoursFériés,IF(INDEX(TableauJoursFériés2[],MATCH(DATE(AnnéeCal,MONTH(G$7),DAY(G$7)),IF(AfficherObservés,TableauJoursFériés2[CORRIGÉ],TableauJoursFériés2[JOUR]),0),5),INDEX(TableauJoursFériés2[],MATCH(DATE(AnnéeCal,MONTH(G$7),DAY(G$7)),IF(AfficherObservés,TableauJoursFériés2[CORRIGÉ],TableauJoursFériés2[JOUR]),0),2),""),""),"")</f>
        <v/>
      </c>
      <c r="H9" s="69" t="str">
        <f>IFERROR(IF(AfficherJoursFériés,IF(INDEX(TableauJoursFériés2[],MATCH(DATE(AnnéeCal,MONTH(H$7),DAY(H$7)),IF(AfficherObservés,TableauJoursFériés2[CORRIGÉ],TableauJoursFériés2[JOUR]),0),5),INDEX(TableauJoursFériés2[],MATCH(DATE(AnnéeCal,MONTH(H$7),DAY(H$7)),IF(AfficherObservés,TableauJoursFériés2[CORRIGÉ],TableauJoursFériés2[JOUR]),0),2),""),""),"")</f>
        <v/>
      </c>
      <c r="J9" s="63"/>
    </row>
    <row r="10" spans="1:11" ht="22.5" customHeight="1" x14ac:dyDescent="0.25">
      <c r="B10" s="70">
        <f>Jours+DATE(AnnéeCal,1,1)-WEEKDAY(DATE(AnnéeCal,1,1),(DébutSemaine="LUNDI")+1)+8</f>
        <v>45299</v>
      </c>
      <c r="C10" s="70">
        <f>Jours+DATE(AnnéeCal,MONTH(Paramètres!$A$15),1)-WEEKDAY(DATE(AnnéeCal,MONTH(Paramètres!$A$15),1),(DébutSemaine="LUNDI")+1)+Paramètres!$A18*7-6+1</f>
        <v>45300</v>
      </c>
      <c r="D10" s="70">
        <f>Jours+DATE(AnnéeCal,MONTH(Paramètres!$A$15),1)-WEEKDAY(DATE(AnnéeCal,MONTH(Paramètres!$A$15),1),(DébutSemaine="LUNDI")+1)+Paramètres!$A18*7-6+2</f>
        <v>45301</v>
      </c>
      <c r="E10" s="70">
        <f>Jours+DATE(AnnéeCal,MONTH(Paramètres!$A$15),1)-WEEKDAY(DATE(AnnéeCal,MONTH(Paramètres!$A$15),1),(DébutSemaine="LUNDI")+1)+Paramètres!$A18*7-6+3</f>
        <v>45302</v>
      </c>
      <c r="F10" s="70">
        <f>Jours+DATE(AnnéeCal,MONTH(Paramètres!$A$15),1)-WEEKDAY(DATE(AnnéeCal,MONTH(Paramètres!$A$15),1),(DébutSemaine="LUNDI")+1)+Paramètres!$A18*7-6+4</f>
        <v>45303</v>
      </c>
      <c r="G10" s="70">
        <f>Jours+DATE(AnnéeCal,MONTH(Paramètres!$A$15),1)-WEEKDAY(DATE(AnnéeCal,MONTH(Paramètres!$A$15),1),(DébutSemaine="LUNDI")+1)+Paramètres!$A18*7-6+5</f>
        <v>45304</v>
      </c>
      <c r="H10" s="70">
        <f>Jours+DATE(AnnéeCal,MONTH(Paramètres!$A$15),1)-WEEKDAY(DATE(AnnéeCal,MONTH(Paramètres!$A$15),1),(DébutSemaine="LUNDI")+1)+Paramètres!$A18*7-6+6</f>
        <v>45305</v>
      </c>
    </row>
    <row r="11" spans="1:11" s="80" customFormat="1" ht="22.5" customHeight="1" x14ac:dyDescent="0.25">
      <c r="B11" s="81" t="s">
        <v>37</v>
      </c>
      <c r="C11" s="81" t="s">
        <v>37</v>
      </c>
      <c r="D11" s="81" t="s">
        <v>37</v>
      </c>
      <c r="E11" s="81" t="s">
        <v>31</v>
      </c>
      <c r="F11" s="81" t="s">
        <v>31</v>
      </c>
      <c r="G11" s="81" t="s">
        <v>31</v>
      </c>
      <c r="H11" s="81" t="s">
        <v>41</v>
      </c>
    </row>
    <row r="12" spans="1:11" ht="22.5" customHeight="1" x14ac:dyDescent="0.25">
      <c r="A12" s="30"/>
      <c r="B12" s="69" t="str">
        <f>IFERROR(IF(AfficherJoursFériés,IF(INDEX(TableauJoursFériés2[],MATCH(DATE(AnnéeCal,MONTH(B10),DAY(B10)),IF(AfficherObservés,TableauJoursFériés2[CORRIGÉ],TableauJoursFériés2[JOUR]),0),5),INDEX(TableauJoursFériés2[],MATCH(DATE(AnnéeCal,MONTH(B10),DAY(B10)),IF(AfficherObservés,TableauJoursFériés2[CORRIGÉ],TableauJoursFériés2[JOUR]),0),2),""),""),"")</f>
        <v/>
      </c>
      <c r="C12" s="69" t="str">
        <f>IFERROR(IF(AfficherJoursFériés,IF(INDEX(TableauJoursFériés2[],MATCH(DATE(AnnéeCal,MONTH(C10),DAY(C10)),IF(AfficherObservés,TableauJoursFériés2[AFFICHER],TableauJoursFériés2[JOUR FÉRIÉ]),0),5),INDEX(TableauJoursFériés2[],MATCH(DATE(AnnéeCal,MONTH(C10),DAY(C10)),IF(AfficherObservés,TableauJoursFériés2[AFFICHER],TableauJoursFériés2[JOUR FÉRIÉ]),0),2),""),""),"")</f>
        <v/>
      </c>
      <c r="D12" s="69" t="str">
        <f>IFERROR(IF(AfficherJoursFériés,IF(INDEX(TableauJoursFériés2[],MATCH(DATE(AnnéeCal,MONTH(D10),DAY(D10)),IF(AfficherObservés,TableauJoursFériés2[JOUR],TableauJoursFériés2[JOUR DE LA SEMAINE]),0),5),INDEX(TableauJoursFériés2[],MATCH(DATE(AnnéeCal,MONTH(D10),DAY(D10)),IF(AfficherObservés,TableauJoursFériés2[JOUR],TableauJoursFériés2[JOUR DE LA SEMAINE]),0),2),""),""),"")</f>
        <v/>
      </c>
      <c r="E12" s="69" t="str">
        <f>IFERROR(IF(AfficherJoursFériés,IF(INDEX(TableauJoursFériés2[],MATCH(DATE(AnnéeCal,MONTH(E10),DAY(E10)),IF(AfficherObservés,TableauJoursFériés2[JOUR FÉRIÉ],TableauJoursFériés2[CORRIGÉ]),0),5),INDEX(TableauJoursFériés2[],MATCH(DATE(AnnéeCal,MONTH(E10),DAY(E10)),IF(AfficherObservés,TableauJoursFériés2[JOUR FÉRIÉ],TableauJoursFériés2[CORRIGÉ]),0),2),""),""),"")</f>
        <v/>
      </c>
      <c r="F12" s="69" t="str">
        <f>IFERROR(IF(AfficherJoursFériés,IF(INDEX(TableauJoursFériés2[],MATCH(DATE(AnnéeCal,MONTH(F10),DAY(F10)),IF(AfficherObservés,TableauJoursFériés2[JOUR DE LA SEMAINE],TableauJoursFériés2[AFFICHER]),0),5),INDEX(TableauJoursFériés2[],MATCH(DATE(AnnéeCal,MONTH(F10),DAY(F10)),IF(AfficherObservés,TableauJoursFériés2[JOUR DE LA SEMAINE],TableauJoursFériés2[AFFICHER]),0),2),""),""),"")</f>
        <v/>
      </c>
      <c r="G12" s="69" t="str">
        <f>IFERROR(IF(AfficherJoursFériés,IF(INDEX(TableauJoursFériés2[],MATCH(DATE(AnnéeCal,MONTH(G10),DAY(G10)),IF(AfficherObservés,TableauJoursFériés2[CORRIGÉ],TableauJoursFériés2[JOUR]),0),5),INDEX(TableauJoursFériés2[],MATCH(DATE(AnnéeCal,MONTH(G10),DAY(G10)),IF(AfficherObservés,TableauJoursFériés2[CORRIGÉ],TableauJoursFériés2[JOUR]),0),2),""),""),"")</f>
        <v/>
      </c>
      <c r="H12" s="69" t="str">
        <f>IFERROR(IF(AfficherJoursFériés,IF(INDEX(TableauJoursFériés2[],MATCH(DATE(AnnéeCal,MONTH(H10),DAY(H10)),IF(AfficherObservés,TableauJoursFériés2[AFFICHER],TableauJoursFériés2[JOUR FÉRIÉ]),0),5),INDEX(TableauJoursFériés2[],MATCH(DATE(AnnéeCal,MONTH(H10),DAY(H10)),IF(AfficherObservés,TableauJoursFériés2[AFFICHER],TableauJoursFériés2[JOUR FÉRIÉ]),0),2),""),""),"")</f>
        <v/>
      </c>
      <c r="J12" s="63"/>
    </row>
    <row r="13" spans="1:11" ht="22.5" customHeight="1" x14ac:dyDescent="0.25">
      <c r="B13" s="70">
        <f>Jours+DATE(AnnéeCal,MONTH(Paramètres!$A$15),1)-WEEKDAY(DATE(AnnéeCal,MONTH(Paramètres!$A$15),1),(DébutSemaine="LUNDI")+1)+Paramètres!$A19*7-6</f>
        <v>45306</v>
      </c>
      <c r="C13" s="70">
        <f>Jours+DATE(AnnéeCal,MONTH(Paramètres!$A$15),1)-WEEKDAY(DATE(AnnéeCal,MONTH(Paramètres!$A$15),1),(DébutSemaine="LUNDI")+1)+Paramètres!$A19*7-6+1</f>
        <v>45307</v>
      </c>
      <c r="D13" s="70">
        <f>Jours+DATE(AnnéeCal,MONTH(Paramètres!$A$15),1)-WEEKDAY(DATE(AnnéeCal,MONTH(Paramètres!$A$15),1),(DébutSemaine="LUNDI")+1)+Paramètres!$A19*7-6+2</f>
        <v>45308</v>
      </c>
      <c r="E13" s="70">
        <f>Jours+DATE(AnnéeCal,MONTH(Paramètres!$A$15),1)-WEEKDAY(DATE(AnnéeCal,MONTH(Paramètres!$A$15),1),(DébutSemaine="LUNDI")+1)+Paramètres!$A19*7-6+3</f>
        <v>45309</v>
      </c>
      <c r="F13" s="70">
        <f>Jours+DATE(AnnéeCal,MONTH(Paramètres!$A$15),1)-WEEKDAY(DATE(AnnéeCal,MONTH(Paramètres!$A$15),1),(DébutSemaine="LUNDI")+1)+Paramètres!$A19*7-6+4</f>
        <v>45310</v>
      </c>
      <c r="G13" s="70">
        <f>Jours+DATE(AnnéeCal,MONTH(Paramètres!$A$15),1)-WEEKDAY(DATE(AnnéeCal,MONTH(Paramètres!$A$15),1),(DébutSemaine="LUNDI")+1)+Paramètres!$A19*7-6+5</f>
        <v>45311</v>
      </c>
      <c r="H13" s="70">
        <f>Jours+DATE(AnnéeCal,MONTH(Paramètres!$A$15),1)-WEEKDAY(DATE(AnnéeCal,MONTH(Paramètres!$A$15),1),(DébutSemaine="LUNDI")+1)+Paramètres!$A19*7-6+6</f>
        <v>45312</v>
      </c>
    </row>
    <row r="14" spans="1:11" s="80" customFormat="1" ht="30" x14ac:dyDescent="0.25">
      <c r="B14" s="81" t="s">
        <v>42</v>
      </c>
      <c r="C14" s="81" t="s">
        <v>39</v>
      </c>
      <c r="D14" s="81" t="s">
        <v>39</v>
      </c>
      <c r="E14" s="81" t="s">
        <v>39</v>
      </c>
      <c r="F14" s="81" t="s">
        <v>39</v>
      </c>
      <c r="G14" s="81" t="s">
        <v>39</v>
      </c>
      <c r="H14" s="81" t="s">
        <v>39</v>
      </c>
    </row>
    <row r="15" spans="1:11" ht="22.5" customHeight="1" x14ac:dyDescent="0.25">
      <c r="A15" s="30"/>
      <c r="B15" s="69" t="str">
        <f>IFERROR(IF(AfficherJoursFériés,IF(INDEX(TableauJoursFériés2[],MATCH(DATE(AnnéeCal,MONTH(B13),DAY(B13)),IF(AfficherObservés,TableauJoursFériés2[CORRIGÉ],TableauJoursFériés2[JOUR]),0),5),INDEX(TableauJoursFériés2[],MATCH(DATE(AnnéeCal,MONTH(B13),DAY(B13)),IF(AfficherObservés,TableauJoursFériés2[CORRIGÉ],TableauJoursFériés2[JOUR]),0),2),""),""),"")</f>
        <v/>
      </c>
      <c r="C15" s="69" t="str">
        <f>IFERROR(IF(AfficherJoursFériés,IF(INDEX(TableauJoursFériés2[],MATCH(DATE(AnnéeCal,MONTH(C13),DAY(C13)),IF(AfficherObservés,TableauJoursFériés2[CORRIGÉ],TableauJoursFériés2[JOUR]),0),5),INDEX(TableauJoursFériés2[],MATCH(DATE(AnnéeCal,MONTH(C13),DAY(C13)),IF(AfficherObservés,TableauJoursFériés2[CORRIGÉ],TableauJoursFériés2[JOUR]),0),2),""),""),"")</f>
        <v/>
      </c>
      <c r="D15" s="69" t="str">
        <f>IFERROR(IF(AfficherJoursFériés,IF(INDEX(TableauJoursFériés2[],MATCH(DATE(AnnéeCal,MONTH(D13),DAY(D13)),IF(AfficherObservés,TableauJoursFériés2[CORRIGÉ],TableauJoursFériés2[JOUR]),0),5),INDEX(TableauJoursFériés2[],MATCH(DATE(AnnéeCal,MONTH(D13),DAY(D13)),IF(AfficherObservés,TableauJoursFériés2[CORRIGÉ],TableauJoursFériés2[JOUR]),0),2),""),""),"")</f>
        <v/>
      </c>
      <c r="E15" s="69" t="str">
        <f>IFERROR(IF(AfficherJoursFériés,IF(INDEX(TableauJoursFériés2[],MATCH(DATE(AnnéeCal,MONTH(E13),DAY(E13)),IF(AfficherObservés,TableauJoursFériés2[CORRIGÉ],TableauJoursFériés2[JOUR]),0),5),INDEX(TableauJoursFériés2[],MATCH(DATE(AnnéeCal,MONTH(E13),DAY(E13)),IF(AfficherObservés,TableauJoursFériés2[CORRIGÉ],TableauJoursFériés2[JOUR]),0),2),""),""),"")</f>
        <v/>
      </c>
      <c r="F15" s="69" t="str">
        <f>IFERROR(IF(AfficherJoursFériés,IF(INDEX(TableauJoursFériés2[],MATCH(DATE(AnnéeCal,MONTH(F13),DAY(F13)),IF(AfficherObservés,TableauJoursFériés2[CORRIGÉ],TableauJoursFériés2[JOUR]),0),5),INDEX(TableauJoursFériés2[],MATCH(DATE(AnnéeCal,MONTH(F13),DAY(F13)),IF(AfficherObservés,TableauJoursFériés2[CORRIGÉ],TableauJoursFériés2[JOUR]),0),2),""),""),"")</f>
        <v/>
      </c>
      <c r="G15" s="69" t="str">
        <f>IFERROR(IF(AfficherJoursFériés,IF(INDEX(TableauJoursFériés2[],MATCH(DATE(AnnéeCal,MONTH(G13),DAY(G13)),IF(AfficherObservés,TableauJoursFériés2[CORRIGÉ],TableauJoursFériés2[JOUR]),0),5),INDEX(TableauJoursFériés2[],MATCH(DATE(AnnéeCal,MONTH(G13),DAY(G13)),IF(AfficherObservés,TableauJoursFériés2[CORRIGÉ],TableauJoursFériés2[JOUR]),0),2),""),""),"")</f>
        <v/>
      </c>
      <c r="H15" s="69" t="str">
        <f>IFERROR(IF(AfficherJoursFériés,IF(INDEX(TableauJoursFériés2[],MATCH(DATE(AnnéeCal,MONTH(H13),DAY(H13)),IF(AfficherObservés,TableauJoursFériés2[CORRIGÉ],TableauJoursFériés2[JOUR]),0),5),INDEX(TableauJoursFériés2[],MATCH(DATE(AnnéeCal,MONTH(H13),DAY(H13)),IF(AfficherObservés,TableauJoursFériés2[CORRIGÉ],TableauJoursFériés2[JOUR]),0),2),""),""),"")</f>
        <v/>
      </c>
      <c r="J15" s="63"/>
    </row>
    <row r="16" spans="1:11" ht="22.5" customHeight="1" x14ac:dyDescent="0.25">
      <c r="B16" s="70">
        <f>Jours+DATE(AnnéeCal,MONTH(Paramètres!$A$15),1)-WEEKDAY(DATE(AnnéeCal,MONTH(Paramètres!$A$15),1),(DébutSemaine="LUNDI")+1)+Paramètres!$A20*7-6</f>
        <v>45313</v>
      </c>
      <c r="C16" s="70">
        <f>Jours+DATE(AnnéeCal,MONTH(Paramètres!$A$15),1)-WEEKDAY(DATE(AnnéeCal,MONTH(Paramètres!$A$15),1),(DébutSemaine="LUNDI")+1)+Paramètres!$A20*7-6+1</f>
        <v>45314</v>
      </c>
      <c r="D16" s="70">
        <f>Jours+DATE(AnnéeCal,MONTH(Paramètres!$A$15),1)-WEEKDAY(DATE(AnnéeCal,MONTH(Paramètres!$A$15),1),(DébutSemaine="LUNDI")+1)+Paramètres!$A20*7-6+2</f>
        <v>45315</v>
      </c>
      <c r="E16" s="70">
        <f>Jours+DATE(AnnéeCal,MONTH(Paramètres!$A$15),1)-WEEKDAY(DATE(AnnéeCal,MONTH(Paramètres!$A$15),1),(DébutSemaine="LUNDI")+1)+Paramètres!$A20*7-6+3</f>
        <v>45316</v>
      </c>
      <c r="F16" s="70">
        <f>Jours+DATE(AnnéeCal,MONTH(Paramètres!$A$15),1)-WEEKDAY(DATE(AnnéeCal,MONTH(Paramètres!$A$15),1),(DébutSemaine="LUNDI")+1)+Paramètres!$A20*7-6+4</f>
        <v>45317</v>
      </c>
      <c r="G16" s="70">
        <f>Jours+DATE(AnnéeCal,MONTH(Paramètres!$A$15),1)-WEEKDAY(DATE(AnnéeCal,MONTH(Paramètres!$A$15),1),(DébutSemaine="LUNDI")+1)+Paramètres!$A20*7-6+5</f>
        <v>45318</v>
      </c>
      <c r="H16" s="70">
        <f>Jours+DATE(AnnéeCal,MONTH(Paramètres!$A$15),1)-WEEKDAY(DATE(AnnéeCal,MONTH(Paramètres!$A$15),1),(DébutSemaine="LUNDI")+1)+Paramètres!$A20*7-6+6</f>
        <v>45319</v>
      </c>
    </row>
    <row r="17" spans="1:10" s="80" customFormat="1" ht="22.5" customHeight="1" x14ac:dyDescent="0.25">
      <c r="B17" s="81" t="s">
        <v>39</v>
      </c>
      <c r="C17" s="81" t="s">
        <v>39</v>
      </c>
      <c r="D17" s="81" t="s">
        <v>39</v>
      </c>
      <c r="E17" s="81" t="s">
        <v>39</v>
      </c>
      <c r="F17" s="81" t="s">
        <v>36</v>
      </c>
      <c r="G17" s="81" t="s">
        <v>36</v>
      </c>
      <c r="H17" s="81" t="s">
        <v>36</v>
      </c>
    </row>
    <row r="18" spans="1:10" ht="22.5" customHeight="1" x14ac:dyDescent="0.25">
      <c r="A18" s="30"/>
      <c r="B18" s="69"/>
      <c r="C18" s="69"/>
      <c r="D18" s="69"/>
      <c r="E18" s="69"/>
      <c r="F18" s="69"/>
      <c r="G18" s="69"/>
      <c r="H18" s="69"/>
      <c r="J18" s="63"/>
    </row>
    <row r="19" spans="1:10" ht="22.5" customHeight="1" x14ac:dyDescent="0.25">
      <c r="B19" s="70">
        <f>Jours+DATE(AnnéeCal,MONTH(Paramètres!$A$15),1)-WEEKDAY(DATE(AnnéeCal,MONTH(Paramètres!$A$15),1),(DébutSemaine="LUNDI")+1)+Paramètres!$A21*7-6</f>
        <v>45320</v>
      </c>
      <c r="C19" s="70">
        <f>Jours+DATE(AnnéeCal,MONTH(Paramètres!$A$15),1)-WEEKDAY(DATE(AnnéeCal,MONTH(Paramètres!$A$15),1),(DébutSemaine="LUNDI")+1)+Paramètres!$A21*7-6+1</f>
        <v>45321</v>
      </c>
      <c r="D19" s="70">
        <f>Jours+DATE(AnnéeCal,MONTH(Paramètres!$A$15),1)-WEEKDAY(DATE(AnnéeCal,MONTH(Paramètres!$A$15),1),(DébutSemaine="LUNDI")+1)+Paramètres!$A21*7-6+2</f>
        <v>45322</v>
      </c>
      <c r="E19" s="70">
        <f>Jours+DATE(AnnéeCal,MONTH(Paramètres!$A$15),1)-WEEKDAY(DATE(AnnéeCal,MONTH(Paramètres!$A$15),1),(DébutSemaine="LUNDI")+1)+Paramètres!$A21*7-6+3</f>
        <v>45323</v>
      </c>
      <c r="F19" s="70">
        <f>Jours+DATE(AnnéeCal,MONTH(Paramètres!$A$15),1)-WEEKDAY(DATE(AnnéeCal,MONTH(Paramètres!$A$15),1),(DébutSemaine="LUNDI")+1)+Paramètres!$A21*7-6+4</f>
        <v>45324</v>
      </c>
      <c r="G19" s="70">
        <f>Jours+DATE(AnnéeCal,MONTH(Paramètres!$A$15),1)-WEEKDAY(DATE(AnnéeCal,MONTH(Paramètres!$A$15),1),(DébutSemaine="LUNDI")+1)+Paramètres!$A21*7-6+5</f>
        <v>45325</v>
      </c>
      <c r="H19" s="70">
        <f>Jours+DATE(AnnéeCal,MONTH(Paramètres!$A$15),1)-WEEKDAY(DATE(AnnéeCal,MONTH(Paramètres!$A$15),1),(DébutSemaine="LUNDI")+1)+Paramètres!$A21*7-6+6</f>
        <v>45326</v>
      </c>
    </row>
    <row r="20" spans="1:10" s="80" customFormat="1" ht="22.5" customHeight="1" x14ac:dyDescent="0.25">
      <c r="B20" s="81" t="s">
        <v>38</v>
      </c>
      <c r="C20" s="81" t="s">
        <v>38</v>
      </c>
      <c r="D20" s="81" t="s">
        <v>40</v>
      </c>
      <c r="E20" s="81"/>
      <c r="F20" s="81"/>
      <c r="G20" s="81"/>
      <c r="H20" s="81"/>
    </row>
    <row r="21" spans="1:10" ht="22.5" customHeight="1" x14ac:dyDescent="0.25">
      <c r="B21" s="68"/>
      <c r="C21" s="68"/>
      <c r="D21" s="68"/>
      <c r="E21" s="68"/>
      <c r="F21" s="68"/>
      <c r="G21" s="68"/>
      <c r="H21" s="68"/>
    </row>
    <row r="22" spans="1:10" ht="19.5" customHeight="1" x14ac:dyDescent="0.25">
      <c r="B22" s="70">
        <f>Jours+DATE(AnnéeCal,MONTH(Paramètres!$A$15),1)-WEEKDAY(DATE(AnnéeCal,MONTH(Paramètres!$A$15),1),(DébutSemaine="LUNDI")+1)+Paramètres!$A22*7-6</f>
        <v>45327</v>
      </c>
      <c r="C22" s="70">
        <f>Jours+DATE(AnnéeCal,MONTH(Paramètres!$A$15),1)-WEEKDAY(DATE(AnnéeCal,MONTH(Paramètres!$A$15),1),(DébutSemaine="LUNDI")+1)+Paramètres!$A22*7-6+1</f>
        <v>45328</v>
      </c>
      <c r="D22" s="70">
        <f>Jours+DATE(AnnéeCal,MONTH(Paramètres!$A$15),1)-WEEKDAY(DATE(AnnéeCal,MONTH(Paramètres!$A$15),1),(DébutSemaine="LUNDI")+1)+Paramètres!$A22*7-6+2</f>
        <v>45329</v>
      </c>
      <c r="E22" s="70">
        <f>Jours+DATE(AnnéeCal,MONTH(Paramètres!$A$15),1)-WEEKDAY(DATE(AnnéeCal,MONTH(Paramètres!$A$15),1),(DébutSemaine="LUNDI")+1)+Paramètres!$A22*7-6+3</f>
        <v>45330</v>
      </c>
      <c r="F22" s="70">
        <f>Jours+DATE(AnnéeCal,MONTH(Paramètres!$A$15),1)-WEEKDAY(DATE(AnnéeCal,MONTH(Paramètres!$A$15),1),(DébutSemaine="LUNDI")+1)+Paramètres!$A22*7-6+4</f>
        <v>45331</v>
      </c>
      <c r="G22" s="70">
        <f>Jours+DATE(AnnéeCal,MONTH(Paramètres!$A$15),1)-WEEKDAY(DATE(AnnéeCal,MONTH(Paramètres!$A$15),1),(DébutSemaine="LUNDI")+1)+Paramètres!$A22*7-6+5</f>
        <v>45332</v>
      </c>
      <c r="H22" s="70">
        <f>Jours+DATE(AnnéeCal,MONTH(Paramètres!$A$15),1)-WEEKDAY(DATE(AnnéeCal,MONTH(Paramètres!$A$15),1),(DébutSemaine="LUNDI")+1)+Paramètres!$A22*7-6+6</f>
        <v>45333</v>
      </c>
    </row>
    <row r="23" spans="1:10" s="80" customFormat="1" x14ac:dyDescent="0.25">
      <c r="B23" s="81"/>
      <c r="C23" s="81"/>
      <c r="D23" s="81"/>
      <c r="E23" s="81"/>
      <c r="F23" s="81"/>
      <c r="G23" s="81"/>
      <c r="H23" s="81"/>
    </row>
    <row r="24" spans="1:10" ht="19.5" customHeight="1" x14ac:dyDescent="0.25">
      <c r="B24" s="68"/>
      <c r="C24" s="68"/>
      <c r="D24" s="68"/>
      <c r="E24" s="68"/>
      <c r="F24" s="68"/>
      <c r="G24" s="68"/>
      <c r="H24" s="68"/>
    </row>
  </sheetData>
  <mergeCells count="1">
    <mergeCell ref="B2:C2"/>
  </mergeCells>
  <pageMargins left="0.7" right="0.7" top="0.75" bottom="0.75" header="0.3" footer="0.3"/>
  <pageSetup paperSize="9" orientation="portrait" horizontalDpi="360" verticalDpi="36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3"/>
  <dimension ref="A1:J25"/>
  <sheetViews>
    <sheetView workbookViewId="0">
      <selection activeCell="J22" sqref="J22"/>
    </sheetView>
  </sheetViews>
  <sheetFormatPr baseColWidth="10" defaultColWidth="10.85546875" defaultRowHeight="15" x14ac:dyDescent="0.25"/>
  <cols>
    <col min="1" max="1" width="24.7109375" bestFit="1" customWidth="1"/>
    <col min="2" max="8" width="25.7109375" customWidth="1"/>
  </cols>
  <sheetData>
    <row r="1" spans="1:10" ht="22.5" customHeight="1" x14ac:dyDescent="0.25"/>
    <row r="2" spans="1:10" ht="27.75" x14ac:dyDescent="0.45">
      <c r="B2" s="76">
        <f>C13</f>
        <v>45335</v>
      </c>
      <c r="C2" s="76"/>
      <c r="D2" s="76"/>
    </row>
    <row r="3" spans="1:10" ht="27.75" x14ac:dyDescent="0.45">
      <c r="B3" s="66"/>
      <c r="C3" s="66"/>
      <c r="D3" s="66"/>
    </row>
    <row r="4" spans="1:10" ht="22.5" customHeight="1" x14ac:dyDescent="0.25"/>
    <row r="5" spans="1:10" ht="22.5" customHeight="1" x14ac:dyDescent="0.25"/>
    <row r="6" spans="1:10" ht="22.5" customHeight="1" x14ac:dyDescent="0.25">
      <c r="B6" s="17" t="str">
        <f>DébutSemaine</f>
        <v>LUNDI</v>
      </c>
      <c r="C6" t="str">
        <f>UPPER(TEXT(C7,"jjjj"))</f>
        <v>MARDI</v>
      </c>
      <c r="D6" t="str">
        <f t="shared" ref="D6:H6" si="0">UPPER(TEXT(D7,"jjjj"))</f>
        <v>MERCREDI</v>
      </c>
      <c r="E6" t="str">
        <f t="shared" si="0"/>
        <v>JEUDI</v>
      </c>
      <c r="F6" t="str">
        <f t="shared" si="0"/>
        <v>VENDREDI</v>
      </c>
      <c r="G6" t="str">
        <f t="shared" si="0"/>
        <v>SAMEDI</v>
      </c>
      <c r="H6" t="str">
        <f t="shared" si="0"/>
        <v>DIMANCHE</v>
      </c>
    </row>
    <row r="7" spans="1:10" ht="22.5" customHeight="1" x14ac:dyDescent="0.25">
      <c r="B7" s="70">
        <f t="array" ref="B7:H7">Jours+DATE(AnnéeCal,2,1)-WEEKDAY(DATE(AnnéeCal,2,1),(DébutSemaine="LUNDI")+1)+1</f>
        <v>45320</v>
      </c>
      <c r="C7" s="70">
        <v>45321</v>
      </c>
      <c r="D7" s="70">
        <v>45322</v>
      </c>
      <c r="E7" s="70">
        <v>45323</v>
      </c>
      <c r="F7" s="70">
        <v>45324</v>
      </c>
      <c r="G7" s="70">
        <v>45325</v>
      </c>
      <c r="H7" s="70">
        <v>45326</v>
      </c>
    </row>
    <row r="8" spans="1:10" s="80" customFormat="1" ht="22.5" customHeight="1" x14ac:dyDescent="0.25">
      <c r="B8" s="81"/>
      <c r="C8" s="81"/>
      <c r="D8" s="81"/>
      <c r="E8" s="81" t="s">
        <v>40</v>
      </c>
      <c r="F8" s="81" t="s">
        <v>40</v>
      </c>
      <c r="G8" s="81" t="s">
        <v>40</v>
      </c>
      <c r="H8" s="81" t="s">
        <v>35</v>
      </c>
    </row>
    <row r="9" spans="1:10" ht="22.5" customHeight="1" x14ac:dyDescent="0.25">
      <c r="A9" s="30"/>
      <c r="B9" s="69"/>
      <c r="C9" s="69"/>
      <c r="D9" s="69"/>
      <c r="E9" s="69"/>
      <c r="F9" s="69"/>
      <c r="G9" s="69"/>
      <c r="H9" s="69"/>
      <c r="J9" s="63"/>
    </row>
    <row r="10" spans="1:10" ht="22.5" customHeight="1" x14ac:dyDescent="0.25">
      <c r="B10" s="70">
        <f t="array" ref="B10:H10">Jours+DATE(AnnéeCal,2,1)-WEEKDAY(DATE(AnnéeCal,2,1),(DébutSemaine="LUNDI")+1)+8</f>
        <v>45327</v>
      </c>
      <c r="C10" s="70">
        <v>45328</v>
      </c>
      <c r="D10" s="70">
        <v>45329</v>
      </c>
      <c r="E10" s="70">
        <v>45330</v>
      </c>
      <c r="F10" s="70">
        <v>45331</v>
      </c>
      <c r="G10" s="70">
        <v>45332</v>
      </c>
      <c r="H10" s="70">
        <v>45333</v>
      </c>
    </row>
    <row r="11" spans="1:10" s="80" customFormat="1" ht="45" x14ac:dyDescent="0.25">
      <c r="B11" s="81" t="s">
        <v>35</v>
      </c>
      <c r="C11" s="81" t="s">
        <v>35</v>
      </c>
      <c r="D11" s="81" t="s">
        <v>35</v>
      </c>
      <c r="E11" s="81" t="s">
        <v>35</v>
      </c>
      <c r="F11" s="81" t="s">
        <v>35</v>
      </c>
      <c r="G11" s="81" t="s">
        <v>43</v>
      </c>
      <c r="H11" s="81" t="s">
        <v>43</v>
      </c>
    </row>
    <row r="12" spans="1:10" ht="22.5" customHeight="1" x14ac:dyDescent="0.25">
      <c r="A12" s="30"/>
      <c r="B12" s="69"/>
      <c r="C12" s="69"/>
      <c r="D12" s="69"/>
      <c r="E12" s="69"/>
      <c r="F12" s="69"/>
      <c r="G12" s="69"/>
      <c r="H12" s="69"/>
      <c r="J12" s="63"/>
    </row>
    <row r="13" spans="1:10" ht="22.5" customHeight="1" x14ac:dyDescent="0.25">
      <c r="B13" s="70">
        <f t="array" ref="B13:H13">Jours+DATE(AnnéeCal,2,1)-WEEKDAY(DATE(AnnéeCal,2,1),(DébutSemaine="LUNDI")+1)+15</f>
        <v>45334</v>
      </c>
      <c r="C13" s="70">
        <v>45335</v>
      </c>
      <c r="D13" s="70">
        <v>45336</v>
      </c>
      <c r="E13" s="70">
        <v>45337</v>
      </c>
      <c r="F13" s="70">
        <v>45338</v>
      </c>
      <c r="G13" s="70">
        <v>45339</v>
      </c>
      <c r="H13" s="70">
        <v>45340</v>
      </c>
    </row>
    <row r="14" spans="1:10" s="80" customFormat="1" ht="45" x14ac:dyDescent="0.25">
      <c r="B14" s="81" t="s">
        <v>43</v>
      </c>
      <c r="C14" s="81" t="s">
        <v>44</v>
      </c>
      <c r="D14" s="81" t="s">
        <v>44</v>
      </c>
      <c r="E14" s="81"/>
      <c r="F14" s="81"/>
      <c r="G14" s="81"/>
      <c r="H14" s="81"/>
    </row>
    <row r="15" spans="1:10" ht="22.5" customHeight="1" x14ac:dyDescent="0.25">
      <c r="A15" s="30"/>
      <c r="B15" s="69"/>
      <c r="C15" s="69"/>
      <c r="D15" s="69"/>
      <c r="E15" s="69"/>
      <c r="F15" s="69"/>
      <c r="G15" s="69"/>
      <c r="H15" s="69"/>
      <c r="J15" s="63"/>
    </row>
    <row r="16" spans="1:10" ht="22.5" customHeight="1" x14ac:dyDescent="0.25">
      <c r="B16" s="70">
        <f t="array" ref="B16:H16">Jours+DATE(AnnéeCal,2,1)-WEEKDAY(DATE(AnnéeCal,2,1),(DébutSemaine="LUNDI")+1)+22</f>
        <v>45341</v>
      </c>
      <c r="C16" s="70">
        <v>45342</v>
      </c>
      <c r="D16" s="70">
        <v>45343</v>
      </c>
      <c r="E16" s="70">
        <v>45344</v>
      </c>
      <c r="F16" s="70">
        <v>45345</v>
      </c>
      <c r="G16" s="70">
        <v>45346</v>
      </c>
      <c r="H16" s="70">
        <v>45347</v>
      </c>
    </row>
    <row r="17" spans="1:10" s="80" customFormat="1" ht="22.5" customHeight="1" x14ac:dyDescent="0.25">
      <c r="B17" s="81"/>
      <c r="C17" s="81"/>
      <c r="D17" s="81"/>
      <c r="E17" s="81"/>
      <c r="F17" s="81"/>
      <c r="G17" s="81"/>
      <c r="H17" s="81"/>
    </row>
    <row r="18" spans="1:10" ht="22.5" customHeight="1" x14ac:dyDescent="0.25">
      <c r="A18" s="30"/>
      <c r="B18" s="69"/>
      <c r="C18" s="69"/>
      <c r="D18" s="69"/>
      <c r="E18" s="69"/>
      <c r="F18" s="69"/>
      <c r="G18" s="69"/>
      <c r="H18" s="69"/>
      <c r="J18" s="63"/>
    </row>
    <row r="19" spans="1:10" ht="22.5" customHeight="1" x14ac:dyDescent="0.25">
      <c r="B19" s="70">
        <f t="array" ref="B19:H19">Jours+DATE(AnnéeCal,2,1)-WEEKDAY(DATE(AnnéeCal,2,1),(DébutSemaine="LUNDI")+1)+29</f>
        <v>45348</v>
      </c>
      <c r="C19" s="70">
        <v>45349</v>
      </c>
      <c r="D19" s="70">
        <v>45350</v>
      </c>
      <c r="E19" s="70">
        <v>45351</v>
      </c>
      <c r="F19" s="70">
        <v>45352</v>
      </c>
      <c r="G19" s="70">
        <v>45353</v>
      </c>
      <c r="H19" s="70">
        <v>45354</v>
      </c>
    </row>
    <row r="20" spans="1:10" s="80" customFormat="1" ht="22.5" customHeight="1" x14ac:dyDescent="0.25">
      <c r="B20" s="81"/>
      <c r="C20" s="81"/>
      <c r="D20" s="81"/>
      <c r="E20" s="81"/>
      <c r="F20" s="81"/>
      <c r="G20" s="81"/>
      <c r="H20" s="81"/>
    </row>
    <row r="21" spans="1:10" ht="22.5" customHeight="1" x14ac:dyDescent="0.25">
      <c r="A21" s="30"/>
      <c r="B21" s="69"/>
      <c r="C21" s="69"/>
      <c r="D21" s="69"/>
      <c r="E21" s="69"/>
      <c r="F21" s="69"/>
      <c r="G21" s="69"/>
      <c r="H21" s="69"/>
      <c r="J21" s="63"/>
    </row>
    <row r="23" spans="1:10" s="80" customFormat="1" x14ac:dyDescent="0.25"/>
    <row r="25" spans="1:10" ht="33.75" customHeight="1" x14ac:dyDescent="0.25"/>
  </sheetData>
  <mergeCells count="1">
    <mergeCell ref="B2:D2"/>
  </mergeCells>
  <conditionalFormatting sqref="B19:H19">
    <cfRule type="expression" dxfId="21" priority="2">
      <formula>AND(DAY(B19)&gt;=1,DAY(B19)&lt;=15)</formula>
    </cfRule>
  </conditionalFormatting>
  <conditionalFormatting sqref="B7:G7">
    <cfRule type="expression" dxfId="20" priority="1">
      <formula>DAY(B7)&gt;8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5"/>
  <dimension ref="B2:H20"/>
  <sheetViews>
    <sheetView workbookViewId="0">
      <selection activeCell="D18" sqref="D18"/>
    </sheetView>
  </sheetViews>
  <sheetFormatPr baseColWidth="10" defaultColWidth="10.85546875" defaultRowHeight="15" x14ac:dyDescent="0.25"/>
  <cols>
    <col min="2" max="8" width="25.7109375" customWidth="1"/>
  </cols>
  <sheetData>
    <row r="2" spans="2:8" ht="27.75" x14ac:dyDescent="0.45">
      <c r="B2" s="40">
        <f>C11</f>
        <v>45356</v>
      </c>
    </row>
    <row r="8" spans="2:8" ht="15.75" thickBot="1" x14ac:dyDescent="0.3">
      <c r="B8" s="17"/>
    </row>
    <row r="9" spans="2:8" ht="16.5" thickTop="1" x14ac:dyDescent="0.25">
      <c r="B9" s="31">
        <f t="array" ref="B9:H9">Jours+DATE(AnnéeCal,3,1)-WEEKDAY(DATE(AnnéeCal,3,1),(DébutSemaine="LUNDI")+1)+1</f>
        <v>45348</v>
      </c>
      <c r="C9" s="32">
        <v>45349</v>
      </c>
      <c r="D9" s="32">
        <v>45350</v>
      </c>
      <c r="E9" s="32">
        <v>45351</v>
      </c>
      <c r="F9" s="32">
        <v>45352</v>
      </c>
      <c r="G9" s="32">
        <v>45353</v>
      </c>
      <c r="H9" s="33">
        <v>45354</v>
      </c>
    </row>
    <row r="10" spans="2:8" ht="57.95" customHeight="1" x14ac:dyDescent="0.25">
      <c r="B10" s="47" t="str">
        <f>IFERROR(IF(AfficherJoursFériés,IF(INDEX(TableauJoursFériés2[],MATCH(DATE(AnnéeCal,MONTH(B$9),DAY(B$9)),IF(AfficherObservés,TableauJoursFériés2[CORRIGÉ],TableauJoursFériés2[JOUR]),0),5),INDEX(TableauJoursFériés2[],MATCH(DATE(AnnéeCal,MONTH(B$9),DAY(B$9)),IF(AfficherObservés,TableauJoursFériés2[CORRIGÉ],TableauJoursFériés2[JOUR]),0),2),""),""),"")</f>
        <v/>
      </c>
      <c r="C10" s="47" t="str">
        <f>IFERROR(IF(AfficherJoursFériés,IF(INDEX(TableauJoursFériés2[],MATCH(DATE(AnnéeCal,MONTH(C$9),DAY(C$9)),IF(AfficherObservés,TableauJoursFériés2[AFFICHER],TableauJoursFériés2[JOUR FÉRIÉ]),0),5),INDEX(TableauJoursFériés2[],MATCH(DATE(AnnéeCal,MONTH(C$9),DAY(C$9)),IF(AfficherObservés,TableauJoursFériés2[AFFICHER],TableauJoursFériés2[JOUR FÉRIÉ]),0),2),""),""),"")</f>
        <v/>
      </c>
      <c r="D10" s="47" t="str">
        <f>IFERROR(IF(AfficherJoursFériés,IF(INDEX(TableauJoursFériés2[],MATCH(DATE(AnnéeCal,MONTH(D$9),DAY(D$9)),IF(AfficherObservés,TableauJoursFériés2[JOUR],TableauJoursFériés2[JOUR DE LA SEMAINE]),0),5),INDEX(TableauJoursFériés2[],MATCH(DATE(AnnéeCal,MONTH(D$9),DAY(D$9)),IF(AfficherObservés,TableauJoursFériés2[JOUR],TableauJoursFériés2[JOUR DE LA SEMAINE]),0),2),""),""),"")</f>
        <v/>
      </c>
      <c r="E10" s="47" t="str">
        <f>IFERROR(IF(AfficherJoursFériés,IF(INDEX(TableauJoursFériés2[],MATCH(DATE(AnnéeCal,MONTH(E$9),DAY(E$9)),IF(AfficherObservés,TableauJoursFériés2[JOUR FÉRIÉ],TableauJoursFériés2[CORRIGÉ]),0),5),INDEX(TableauJoursFériés2[],MATCH(DATE(AnnéeCal,MONTH(E$9),DAY(E$9)),IF(AfficherObservés,TableauJoursFériés2[JOUR FÉRIÉ],TableauJoursFériés2[CORRIGÉ]),0),2),""),""),"")</f>
        <v/>
      </c>
      <c r="F10" s="47" t="str">
        <f>IFERROR(IF(AfficherJoursFériés,IF(INDEX(TableauJoursFériés2[],MATCH(DATE(AnnéeCal,MONTH(F$9),DAY(F$9)),IF(AfficherObservés,TableauJoursFériés2[JOUR DE LA SEMAINE],TableauJoursFériés2[AFFICHER]),0),5),INDEX(TableauJoursFériés2[],MATCH(DATE(AnnéeCal,MONTH(F$9),DAY(F$9)),IF(AfficherObservés,TableauJoursFériés2[JOUR DE LA SEMAINE],TableauJoursFériés2[AFFICHER]),0),2),""),""),"")</f>
        <v/>
      </c>
      <c r="G10" s="47" t="str">
        <f>IFERROR(IF(AfficherJoursFériés,IF(INDEX(TableauJoursFériés2[],MATCH(DATE(AnnéeCal,MONTH(G$9),DAY(G$9)),IF(AfficherObservés,TableauJoursFériés2[CORRIGÉ],TableauJoursFériés2[JOUR]),0),5),INDEX(TableauJoursFériés2[],MATCH(DATE(AnnéeCal,MONTH(G$9),DAY(G$9)),IF(AfficherObservés,TableauJoursFériés2[CORRIGÉ],TableauJoursFériés2[JOUR]),0),2),""),""),"")</f>
        <v/>
      </c>
      <c r="H10" s="47" t="str">
        <f>IFERROR(IF(AfficherJoursFériés,IF(INDEX(TableauJoursFériés2[],MATCH(DATE(AnnéeCal,MONTH(H$9),DAY(H$9)),IF(AfficherObservés,TableauJoursFériés2[AFFICHER],TableauJoursFériés2[JOUR FÉRIÉ]),0),5),INDEX(TableauJoursFériés2[],MATCH(DATE(AnnéeCal,MONTH(H$9),DAY(H$9)),IF(AfficherObservés,TableauJoursFériés2[AFFICHER],TableauJoursFériés2[JOUR FÉRIÉ]),0),2),""),""),"")</f>
        <v/>
      </c>
    </row>
    <row r="11" spans="2:8" x14ac:dyDescent="0.25">
      <c r="B11" s="34">
        <f t="array" ref="B11:H11">Jours+DATE(AnnéeCal,3,1)-WEEKDAY(DATE(AnnéeCal,3,1),(DébutSemaine="LUNDI")+1)+8</f>
        <v>45355</v>
      </c>
      <c r="C11" s="35">
        <v>45356</v>
      </c>
      <c r="D11" s="35">
        <v>45357</v>
      </c>
      <c r="E11" s="35">
        <v>45358</v>
      </c>
      <c r="F11" s="35">
        <v>45359</v>
      </c>
      <c r="G11" s="35">
        <v>45360</v>
      </c>
      <c r="H11" s="36">
        <v>45361</v>
      </c>
    </row>
    <row r="12" spans="2:8" ht="57.95" customHeight="1" x14ac:dyDescent="0.25">
      <c r="B12" s="47" t="str">
        <f>IFERROR(IF(AfficherJoursFériés,IF(INDEX(TableauJoursFériés2[],MATCH(DATE(AnnéeCal,MONTH(B11),DAY(B11)),IF(AfficherObservés,TableauJoursFériés2[CORRIGÉ],TableauJoursFériés2[JOUR]),0),6),INDEX(TableauJoursFériés2[],MATCH(DATE(AnnéeCal,MONTH(B11),DAY(B11)),IF(AfficherObservés,TableauJoursFériés2[CORRIGÉ],TableauJoursFériés2[JOUR]),0),2),""),""),"")</f>
        <v/>
      </c>
      <c r="C12" s="47" t="str">
        <f>IFERROR(IF(AfficherJoursFériés,IF(INDEX(TableauJoursFériés2[],MATCH(DATE(AnnéeCal,MONTH(C11),DAY(C11)),IF(AfficherObservés,TableauJoursFériés2[AFFICHER],TableauJoursFériés2[JOUR FÉRIÉ]),0),6),INDEX(TableauJoursFériés2[],MATCH(DATE(AnnéeCal,MONTH(C11),DAY(C11)),IF(AfficherObservés,TableauJoursFériés2[AFFICHER],TableauJoursFériés2[JOUR FÉRIÉ]),0),2),""),""),"")</f>
        <v/>
      </c>
      <c r="D12" s="47" t="str">
        <f>IFERROR(IF(AfficherJoursFériés,IF(INDEX(TableauJoursFériés2[],MATCH(DATE(AnnéeCal,MONTH(D11),DAY(D11)),IF(AfficherObservés,TableauJoursFériés2[JOUR],TableauJoursFériés2[JOUR DE LA SEMAINE]),0),6),INDEX(TableauJoursFériés2[],MATCH(DATE(AnnéeCal,MONTH(D11),DAY(D11)),IF(AfficherObservés,TableauJoursFériés2[JOUR],TableauJoursFériés2[JOUR DE LA SEMAINE]),0),2),""),""),"")</f>
        <v/>
      </c>
      <c r="E12" s="47" t="str">
        <f>IFERROR(IF(AfficherJoursFériés,IF(INDEX(TableauJoursFériés2[],MATCH(DATE(AnnéeCal,MONTH(E11),DAY(E11)),IF(AfficherObservés,TableauJoursFériés2[JOUR FÉRIÉ],TableauJoursFériés2[CORRIGÉ]),0),6),INDEX(TableauJoursFériés2[],MATCH(DATE(AnnéeCal,MONTH(E11),DAY(E11)),IF(AfficherObservés,TableauJoursFériés2[JOUR FÉRIÉ],TableauJoursFériés2[CORRIGÉ]),0),2),""),""),"")</f>
        <v/>
      </c>
      <c r="F12" s="47" t="str">
        <f>IFERROR(IF(AfficherJoursFériés,IF(INDEX(TableauJoursFériés2[],MATCH(DATE(AnnéeCal,MONTH(F11),DAY(F11)),IF(AfficherObservés,TableauJoursFériés2[JOUR DE LA SEMAINE],TableauJoursFériés2[AFFICHER]),0),6),INDEX(TableauJoursFériés2[],MATCH(DATE(AnnéeCal,MONTH(F11),DAY(F11)),IF(AfficherObservés,TableauJoursFériés2[JOUR DE LA SEMAINE],TableauJoursFériés2[AFFICHER]),0),2),""),""),"")</f>
        <v/>
      </c>
      <c r="G12" s="47" t="str">
        <f>IFERROR(IF(AfficherJoursFériés,IF(INDEX(TableauJoursFériés2[],MATCH(DATE(AnnéeCal,MONTH(G11),DAY(G11)),IF(AfficherObservés,TableauJoursFériés2[CORRIGÉ],TableauJoursFériés2[JOUR]),0),6),INDEX(TableauJoursFériés2[],MATCH(DATE(AnnéeCal,MONTH(G11),DAY(G11)),IF(AfficherObservés,TableauJoursFériés2[CORRIGÉ],TableauJoursFériés2[JOUR]),0),2),""),""),"")</f>
        <v/>
      </c>
      <c r="H12" s="47" t="str">
        <f>IFERROR(IF(AfficherJoursFériés,IF(INDEX(TableauJoursFériés2[],MATCH(DATE(AnnéeCal,MONTH(H11),DAY(H11)),IF(AfficherObservés,TableauJoursFériés2[AFFICHER],TableauJoursFériés2[JOUR FÉRIÉ]),0),6),INDEX(TableauJoursFériés2[],MATCH(DATE(AnnéeCal,MONTH(H11),DAY(H11)),IF(AfficherObservés,TableauJoursFériés2[AFFICHER],TableauJoursFériés2[JOUR FÉRIÉ]),0),2),""),""),"")</f>
        <v/>
      </c>
    </row>
    <row r="13" spans="2:8" x14ac:dyDescent="0.25">
      <c r="B13" s="37">
        <f t="array" ref="B13:H13">Jours+DATE(AnnéeCal,3,1)-WEEKDAY(DATE(AnnéeCal,3,1),(DébutSemaine="LUNDI")+1)+15</f>
        <v>45362</v>
      </c>
      <c r="C13" s="38">
        <v>45363</v>
      </c>
      <c r="D13" s="38">
        <v>45364</v>
      </c>
      <c r="E13" s="38">
        <v>45365</v>
      </c>
      <c r="F13" s="38">
        <v>45366</v>
      </c>
      <c r="G13" s="38">
        <v>45367</v>
      </c>
      <c r="H13" s="39">
        <v>45368</v>
      </c>
    </row>
    <row r="14" spans="2:8" ht="57.95" customHeight="1" x14ac:dyDescent="0.25">
      <c r="B14" s="47" t="str">
        <f>IFERROR(IF(AfficherJoursFériés,IF(INDEX(TableauJoursFériés2[],MATCH(DATE(AnnéeCal,MONTH(B13),DAY(B13)),IF(AfficherObservés,TableauJoursFériés2[CORRIGÉ],TableauJoursFériés2[JOUR]),0),6),INDEX(TableauJoursFériés2[],MATCH(DATE(AnnéeCal,MONTH(B13),DAY(B13)),IF(AfficherObservés,TableauJoursFériés2[CORRIGÉ],TableauJoursFériés2[JOUR]),0),2),""),""),"")</f>
        <v/>
      </c>
      <c r="C14" s="47" t="str">
        <f>IFERROR(IF(AfficherJoursFériés,IF(INDEX(TableauJoursFériés2[],MATCH(DATE(AnnéeCal,MONTH(C13),DAY(C13)),IF(AfficherObservés,TableauJoursFériés2[AFFICHER],TableauJoursFériés2[JOUR FÉRIÉ]),0),6),INDEX(TableauJoursFériés2[],MATCH(DATE(AnnéeCal,MONTH(C13),DAY(C13)),IF(AfficherObservés,TableauJoursFériés2[AFFICHER],TableauJoursFériés2[JOUR FÉRIÉ]),0),2),""),""),"")</f>
        <v/>
      </c>
      <c r="D14" s="47" t="str">
        <f>IFERROR(IF(AfficherJoursFériés,IF(INDEX(TableauJoursFériés2[],MATCH(DATE(AnnéeCal,MONTH(D13),DAY(D13)),IF(AfficherObservés,TableauJoursFériés2[JOUR],TableauJoursFériés2[JOUR DE LA SEMAINE]),0),6),INDEX(TableauJoursFériés2[],MATCH(DATE(AnnéeCal,MONTH(D13),DAY(D13)),IF(AfficherObservés,TableauJoursFériés2[JOUR],TableauJoursFériés2[JOUR DE LA SEMAINE]),0),2),""),""),"")</f>
        <v/>
      </c>
      <c r="E14" s="47" t="str">
        <f>IFERROR(IF(AfficherJoursFériés,IF(INDEX(TableauJoursFériés2[],MATCH(DATE(AnnéeCal,MONTH(E13),DAY(E13)),IF(AfficherObservés,TableauJoursFériés2[JOUR FÉRIÉ],TableauJoursFériés2[CORRIGÉ]),0),6),INDEX(TableauJoursFériés2[],MATCH(DATE(AnnéeCal,MONTH(E13),DAY(E13)),IF(AfficherObservés,TableauJoursFériés2[JOUR FÉRIÉ],TableauJoursFériés2[CORRIGÉ]),0),2),""),""),"")</f>
        <v/>
      </c>
      <c r="F14" s="47" t="str">
        <f>IFERROR(IF(AfficherJoursFériés,IF(INDEX(TableauJoursFériés2[],MATCH(DATE(AnnéeCal,MONTH(F13),DAY(F13)),IF(AfficherObservés,TableauJoursFériés2[JOUR DE LA SEMAINE],TableauJoursFériés2[AFFICHER]),0),6),INDEX(TableauJoursFériés2[],MATCH(DATE(AnnéeCal,MONTH(F13),DAY(F13)),IF(AfficherObservés,TableauJoursFériés2[JOUR DE LA SEMAINE],TableauJoursFériés2[AFFICHER]),0),2),""),""),"")</f>
        <v/>
      </c>
      <c r="G14" s="47" t="str">
        <f>IFERROR(IF(AfficherJoursFériés,IF(INDEX(TableauJoursFériés2[],MATCH(DATE(AnnéeCal,MONTH(G13),DAY(G13)),IF(AfficherObservés,TableauJoursFériés2[CORRIGÉ],TableauJoursFériés2[JOUR]),0),6),INDEX(TableauJoursFériés2[],MATCH(DATE(AnnéeCal,MONTH(G13),DAY(G13)),IF(AfficherObservés,TableauJoursFériés2[CORRIGÉ],TableauJoursFériés2[JOUR]),0),2),""),""),"")</f>
        <v/>
      </c>
      <c r="H14" s="47" t="str">
        <f>IFERROR(IF(AfficherJoursFériés,IF(INDEX(TableauJoursFériés2[],MATCH(DATE(AnnéeCal,MONTH(H13),DAY(H13)),IF(AfficherObservés,TableauJoursFériés2[AFFICHER],TableauJoursFériés2[JOUR FÉRIÉ]),0),6),INDEX(TableauJoursFériés2[],MATCH(DATE(AnnéeCal,MONTH(H13),DAY(H13)),IF(AfficherObservés,TableauJoursFériés2[AFFICHER],TableauJoursFériés2[JOUR FÉRIÉ]),0),2),""),""),"")</f>
        <v/>
      </c>
    </row>
    <row r="15" spans="2:8" x14ac:dyDescent="0.25">
      <c r="B15" s="34">
        <f t="array" ref="B15:H15">Jours+DATE(AnnéeCal,3,1)-WEEKDAY(DATE(AnnéeCal,3,1),(DébutSemaine="LUNDI")+1)+22</f>
        <v>45369</v>
      </c>
      <c r="C15" s="35">
        <v>45370</v>
      </c>
      <c r="D15" s="35">
        <v>45371</v>
      </c>
      <c r="E15" s="35">
        <v>45372</v>
      </c>
      <c r="F15" s="35">
        <v>45373</v>
      </c>
      <c r="G15" s="35">
        <v>45374</v>
      </c>
      <c r="H15" s="36">
        <v>45375</v>
      </c>
    </row>
    <row r="16" spans="2:8" ht="57.95" customHeight="1" x14ac:dyDescent="0.25">
      <c r="B16" s="47" t="str">
        <f>IFERROR(IF(AfficherJoursFériés,IF(INDEX(TableauJoursFériés2[],MATCH(DATE(AnnéeCal,MONTH(B15),DAY(B15)),IF(AfficherObservés,TableauJoursFériés2[CORRIGÉ],TableauJoursFériés2[JOUR]),0),6),INDEX(TableauJoursFériés2[],MATCH(DATE(AnnéeCal,MONTH(B15),DAY(B15)),IF(AfficherObservés,TableauJoursFériés2[CORRIGÉ],TableauJoursFériés2[JOUR]),0),2),""),""),"")</f>
        <v/>
      </c>
      <c r="C16" s="47" t="str">
        <f>IFERROR(IF(AfficherJoursFériés,IF(INDEX(TableauJoursFériés2[],MATCH(DATE(AnnéeCal,MONTH(C15),DAY(C15)),IF(AfficherObservés,TableauJoursFériés2[AFFICHER],TableauJoursFériés2[JOUR FÉRIÉ]),0),6),INDEX(TableauJoursFériés2[],MATCH(DATE(AnnéeCal,MONTH(C15),DAY(C15)),IF(AfficherObservés,TableauJoursFériés2[AFFICHER],TableauJoursFériés2[JOUR FÉRIÉ]),0),2),""),""),"")</f>
        <v/>
      </c>
      <c r="D16" s="47" t="str">
        <f>IFERROR(IF(AfficherJoursFériés,IF(INDEX(TableauJoursFériés2[],MATCH(DATE(AnnéeCal,MONTH(D15),DAY(D15)),IF(AfficherObservés,TableauJoursFériés2[JOUR],TableauJoursFériés2[JOUR DE LA SEMAINE]),0),6),INDEX(TableauJoursFériés2[],MATCH(DATE(AnnéeCal,MONTH(D15),DAY(D15)),IF(AfficherObservés,TableauJoursFériés2[JOUR],TableauJoursFériés2[JOUR DE LA SEMAINE]),0),2),""),""),"")</f>
        <v/>
      </c>
      <c r="E16" s="47" t="str">
        <f>IFERROR(IF(AfficherJoursFériés,IF(INDEX(TableauJoursFériés2[],MATCH(DATE(AnnéeCal,MONTH(E15),DAY(E15)),IF(AfficherObservés,TableauJoursFériés2[JOUR FÉRIÉ],TableauJoursFériés2[CORRIGÉ]),0),6),INDEX(TableauJoursFériés2[],MATCH(DATE(AnnéeCal,MONTH(E15),DAY(E15)),IF(AfficherObservés,TableauJoursFériés2[JOUR FÉRIÉ],TableauJoursFériés2[CORRIGÉ]),0),2),""),""),"")</f>
        <v/>
      </c>
      <c r="F16" s="47" t="str">
        <f>IFERROR(IF(AfficherJoursFériés,IF(INDEX(TableauJoursFériés2[],MATCH(DATE(AnnéeCal,MONTH(F15),DAY(F15)),IF(AfficherObservés,TableauJoursFériés2[JOUR DE LA SEMAINE],TableauJoursFériés2[AFFICHER]),0),6),INDEX(TableauJoursFériés2[],MATCH(DATE(AnnéeCal,MONTH(F15),DAY(F15)),IF(AfficherObservés,TableauJoursFériés2[JOUR DE LA SEMAINE],TableauJoursFériés2[AFFICHER]),0),2),""),""),"")</f>
        <v/>
      </c>
      <c r="G16" s="47" t="str">
        <f>IFERROR(IF(AfficherJoursFériés,IF(INDEX(TableauJoursFériés2[],MATCH(DATE(AnnéeCal,MONTH(G15),DAY(G15)),IF(AfficherObservés,TableauJoursFériés2[CORRIGÉ],TableauJoursFériés2[JOUR]),0),6),INDEX(TableauJoursFériés2[],MATCH(DATE(AnnéeCal,MONTH(G15),DAY(G15)),IF(AfficherObservés,TableauJoursFériés2[CORRIGÉ],TableauJoursFériés2[JOUR]),0),2),""),""),"")</f>
        <v/>
      </c>
      <c r="H16" s="47" t="str">
        <f>IFERROR(IF(AfficherJoursFériés,IF(INDEX(TableauJoursFériés2[],MATCH(DATE(AnnéeCal,MONTH(H15),DAY(H15)),IF(AfficherObservés,TableauJoursFériés2[AFFICHER],TableauJoursFériés2[JOUR FÉRIÉ]),0),6),INDEX(TableauJoursFériés2[],MATCH(DATE(AnnéeCal,MONTH(H15),DAY(H15)),IF(AfficherObservés,TableauJoursFériés2[AFFICHER],TableauJoursFériés2[JOUR FÉRIÉ]),0),2),""),""),"")</f>
        <v/>
      </c>
    </row>
    <row r="17" spans="2:8" x14ac:dyDescent="0.25">
      <c r="B17" s="37">
        <f t="array" ref="B17:H17">Jours+DATE(AnnéeCal,3,1)-WEEKDAY(DATE(AnnéeCal,3,1),(DébutSemaine="LUNDI")+1)+29</f>
        <v>45376</v>
      </c>
      <c r="C17" s="38">
        <v>45377</v>
      </c>
      <c r="D17" s="38">
        <v>45378</v>
      </c>
      <c r="E17" s="38">
        <v>45379</v>
      </c>
      <c r="F17" s="38">
        <v>45380</v>
      </c>
      <c r="G17" s="38">
        <v>45381</v>
      </c>
      <c r="H17" s="39">
        <v>45382</v>
      </c>
    </row>
    <row r="18" spans="2:8" ht="57.95" customHeight="1" x14ac:dyDescent="0.25">
      <c r="B18" s="47" t="str">
        <f>IFERROR(IF(AfficherJoursFériés,IF(INDEX(TableauJoursFériés2[],MATCH(DATE(AnnéeCal,MONTH(B17),DAY(B17)),IF(AfficherObservés,TableauJoursFériés2[CORRIGÉ],TableauJoursFériés2[JOUR]),0),6),INDEX(TableauJoursFériés2[],MATCH(DATE(AnnéeCal,MONTH(B17),DAY(B17)),IF(AfficherObservés,TableauJoursFériés2[CORRIGÉ],TableauJoursFériés2[JOUR]),0),2),""),""),"")</f>
        <v/>
      </c>
      <c r="C18" s="47" t="str">
        <f>IFERROR(IF(AfficherJoursFériés,IF(INDEX(TableauJoursFériés2[],MATCH(DATE(AnnéeCal,MONTH(C17),DAY(C17)),IF(AfficherObservés,TableauJoursFériés2[AFFICHER],TableauJoursFériés2[JOUR FÉRIÉ]),0),6),INDEX(TableauJoursFériés2[],MATCH(DATE(AnnéeCal,MONTH(C17),DAY(C17)),IF(AfficherObservés,TableauJoursFériés2[AFFICHER],TableauJoursFériés2[JOUR FÉRIÉ]),0),2),""),""),"")</f>
        <v/>
      </c>
      <c r="D18" s="47" t="str">
        <f>IFERROR(IF(AfficherJoursFériés,IF(INDEX(TableauJoursFériés2[],MATCH(DATE(AnnéeCal,MONTH(D17),DAY(D17)),IF(AfficherObservés,TableauJoursFériés2[JOUR],TableauJoursFériés2[JOUR DE LA SEMAINE]),0),6),INDEX(TableauJoursFériés2[],MATCH(DATE(AnnéeCal,MONTH(D17),DAY(D17)),IF(AfficherObservés,TableauJoursFériés2[JOUR],TableauJoursFériés2[JOUR DE LA SEMAINE]),0),2),""),""),"")</f>
        <v/>
      </c>
      <c r="E18" s="47" t="str">
        <f>IFERROR(IF(AfficherJoursFériés,IF(INDEX(TableauJoursFériés2[],MATCH(DATE(AnnéeCal,MONTH(E17),DAY(E17)),IF(AfficherObservés,TableauJoursFériés2[JOUR FÉRIÉ],TableauJoursFériés2[CORRIGÉ]),0),6),INDEX(TableauJoursFériés2[],MATCH(DATE(AnnéeCal,MONTH(E17),DAY(E17)),IF(AfficherObservés,TableauJoursFériés2[JOUR FÉRIÉ],TableauJoursFériés2[CORRIGÉ]),0),2),""),""),"")</f>
        <v/>
      </c>
      <c r="F18" s="47" t="str">
        <f>IFERROR(IF(AfficherJoursFériés,IF(INDEX(TableauJoursFériés2[],MATCH(DATE(AnnéeCal,MONTH(F17),DAY(F17)),IF(AfficherObservés,TableauJoursFériés2[JOUR DE LA SEMAINE],TableauJoursFériés2[AFFICHER]),0),6),INDEX(TableauJoursFériés2[],MATCH(DATE(AnnéeCal,MONTH(F17),DAY(F17)),IF(AfficherObservés,TableauJoursFériés2[JOUR DE LA SEMAINE],TableauJoursFériés2[AFFICHER]),0),2),""),""),"")</f>
        <v/>
      </c>
      <c r="G18" s="47" t="str">
        <f>IFERROR(IF(AfficherJoursFériés,IF(INDEX(TableauJoursFériés2[],MATCH(DATE(AnnéeCal,MONTH(G17),DAY(G17)),IF(AfficherObservés,TableauJoursFériés2[CORRIGÉ],TableauJoursFériés2[JOUR]),0),6),INDEX(TableauJoursFériés2[],MATCH(DATE(AnnéeCal,MONTH(G17),DAY(G17)),IF(AfficherObservés,TableauJoursFériés2[CORRIGÉ],TableauJoursFériés2[JOUR]),0),2),""),""),"")</f>
        <v/>
      </c>
      <c r="H18" s="47" t="str">
        <f>IFERROR(IF(AfficherJoursFériés,IF(INDEX(TableauJoursFériés2[],MATCH(DATE(AnnéeCal,MONTH(H17),DAY(H17)),IF(AfficherObservés,TableauJoursFériés2[AFFICHER],TableauJoursFériés2[JOUR FÉRIÉ]),0),6),INDEX(TableauJoursFériés2[],MATCH(DATE(AnnéeCal,MONTH(H17),DAY(H17)),IF(AfficherObservés,TableauJoursFériés2[AFFICHER],TableauJoursFériés2[JOUR FÉRIÉ]),0),2),""),""),"")</f>
        <v/>
      </c>
    </row>
    <row r="19" spans="2:8" ht="15.75" x14ac:dyDescent="0.25">
      <c r="B19" s="34">
        <f t="array" ref="B19:C19">Jours+DATE(AnnéeCal,3,1)-WEEKDAY(DATE(AnnéeCal,3,1),(DébutSemaine="LUNDI")+1)+36</f>
        <v>45383</v>
      </c>
      <c r="C19" s="35">
        <v>45384</v>
      </c>
      <c r="D19" s="77" t="s">
        <v>15</v>
      </c>
      <c r="E19" s="77"/>
      <c r="F19" s="77"/>
      <c r="G19" s="77"/>
      <c r="H19" s="78"/>
    </row>
    <row r="20" spans="2:8" ht="57.95" customHeight="1" x14ac:dyDescent="0.25">
      <c r="B20" s="47" t="str">
        <f>IFERROR(IF(AfficherJoursFériés,IF(INDEX(TableauJoursFériés2[],MATCH(DATE(AnnéeCal,MONTH(B19),DAY(B19)),IF(AfficherObservés,TableauJoursFériés2[CORRIGÉ],TableauJoursFériés2[JOUR]),0),6),INDEX(TableauJoursFériés2[],MATCH(DATE(AnnéeCal,MONTH(B19),DAY(B19)),IF(AfficherObservés,TableauJoursFériés2[CORRIGÉ],TableauJoursFériés2[JOUR]),0),2),""),""),"")</f>
        <v/>
      </c>
      <c r="C20" s="47" t="str">
        <f>IFERROR(IF(AfficherJoursFériés,IF(INDEX(TableauJoursFériés2[],MATCH(DATE(AnnéeCal,MONTH(C19),DAY(C19)),IF(AfficherObservés,TableauJoursFériés2[AFFICHER],TableauJoursFériés2[JOUR FÉRIÉ]),0),6),INDEX(TableauJoursFériés2[],MATCH(DATE(AnnéeCal,MONTH(C19),DAY(C19)),IF(AfficherObservés,TableauJoursFériés2[AFFICHER],TableauJoursFériés2[JOUR FÉRIÉ]),0),2),""),""),"")</f>
        <v/>
      </c>
      <c r="D20" s="79"/>
      <c r="E20" s="79"/>
      <c r="F20" s="79"/>
      <c r="G20" s="79"/>
      <c r="H20" s="79"/>
    </row>
  </sheetData>
  <mergeCells count="2">
    <mergeCell ref="D19:H19"/>
    <mergeCell ref="D20:H20"/>
  </mergeCells>
  <conditionalFormatting sqref="B17:H17 B19:C19">
    <cfRule type="expression" dxfId="19" priority="2">
      <formula>AND(DAY(B17)&gt;=1,DAY(B17)&lt;=15)</formula>
    </cfRule>
  </conditionalFormatting>
  <conditionalFormatting sqref="B9:G9">
    <cfRule type="expression" dxfId="18" priority="1">
      <formula>DAY(B9)&gt;8</formula>
    </cfRule>
  </conditionalFormatting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6"/>
  <dimension ref="B2:H17"/>
  <sheetViews>
    <sheetView workbookViewId="0"/>
  </sheetViews>
  <sheetFormatPr baseColWidth="10" defaultColWidth="10.85546875" defaultRowHeight="15" x14ac:dyDescent="0.25"/>
  <cols>
    <col min="2" max="8" width="25.7109375" customWidth="1"/>
  </cols>
  <sheetData>
    <row r="2" spans="2:8" ht="27.75" x14ac:dyDescent="0.45">
      <c r="B2" s="40">
        <f>Paramètres!Z15</f>
        <v>45383</v>
      </c>
    </row>
    <row r="5" spans="2:8" ht="15.75" thickBot="1" x14ac:dyDescent="0.3">
      <c r="B5" s="17" t="str">
        <f>DébutSemaine</f>
        <v>LUNDI</v>
      </c>
      <c r="C5" s="42" t="str">
        <f>UPPER(TEXT(C6,"jjjj"))</f>
        <v>MARDI</v>
      </c>
      <c r="D5" s="42" t="str">
        <f>UPPER(TEXT(D6,"jjjj"))</f>
        <v>MERCREDI</v>
      </c>
      <c r="E5" s="42" t="str">
        <f t="shared" ref="E5:H5" si="0">UPPER(TEXT(E6,"jjjj"))</f>
        <v>JEUDI</v>
      </c>
      <c r="F5" s="42" t="str">
        <f t="shared" si="0"/>
        <v>VENDREDI</v>
      </c>
      <c r="G5" s="42" t="str">
        <f t="shared" si="0"/>
        <v>SAMEDI</v>
      </c>
      <c r="H5" s="42" t="str">
        <f t="shared" si="0"/>
        <v>DIMANCHE</v>
      </c>
    </row>
    <row r="6" spans="2:8" ht="15.75" thickTop="1" x14ac:dyDescent="0.25">
      <c r="B6" s="49">
        <f>Jours+DATE(AnnéeCal,4,1)-WEEKDAY(DATE(AnnéeCal,4,1),(DébutSemaine="LUNDI")+1)+1</f>
        <v>45383</v>
      </c>
      <c r="C6" s="50">
        <f>Jours+DATE(AnnéeCal,4,1)-WEEKDAY(DATE(AnnéeCal,4,1),(DébutSemaine="LUNDI")+1)+2</f>
        <v>45384</v>
      </c>
      <c r="D6" s="50">
        <f>Jours+DATE(AnnéeCal,4,1)-WEEKDAY(DATE(AnnéeCal,4,1),(DébutSemaine="LUNDI")+1)+3</f>
        <v>45385</v>
      </c>
      <c r="E6" s="50">
        <f>Jours+DATE(AnnéeCal,4,1)-WEEKDAY(DATE(AnnéeCal,4,1),(DébutSemaine="LUNDI")+1)+4</f>
        <v>45386</v>
      </c>
      <c r="F6" s="50">
        <f>Jours+DATE(AnnéeCal,4,1)-WEEKDAY(DATE(AnnéeCal,4,1),(DébutSemaine="LUNDI")+1)+5</f>
        <v>45387</v>
      </c>
      <c r="G6" s="50">
        <f>Jours+DATE(AnnéeCal,4,1)-WEEKDAY(DATE(AnnéeCal,4,1),(DébutSemaine="LUNDI")+1)+6</f>
        <v>45388</v>
      </c>
      <c r="H6" s="51">
        <f>Jours+DATE(AnnéeCal,4,1)-WEEKDAY(DATE(AnnéeCal,4,1),(DébutSemaine="LUNDI")+1)+7</f>
        <v>45389</v>
      </c>
    </row>
    <row r="7" spans="2:8" ht="57.95" customHeight="1" x14ac:dyDescent="0.25">
      <c r="B7" s="18"/>
      <c r="C7" s="18"/>
      <c r="D7" s="18"/>
      <c r="E7" s="18"/>
      <c r="F7" s="18"/>
      <c r="G7" s="18"/>
      <c r="H7" s="18"/>
    </row>
    <row r="8" spans="2:8" x14ac:dyDescent="0.25">
      <c r="B8" s="48">
        <f>Jours+DATE(AnnéeCal,MONTH($B$2),1)-WEEKDAY(DATE(AnnéeCal,MONTH($B$2),1),(DébutSemaine="LUNDI")+1)+Paramètres!$A18*7-6</f>
        <v>45390</v>
      </c>
      <c r="C8" s="48">
        <f>Jours+DATE(AnnéeCal,MONTH($B$2),1)-WEEKDAY(DATE(AnnéeCal,MONTH($B$2),1),(DébutSemaine="LUNDI")+1)+Paramètres!$A18*7-6+1</f>
        <v>45391</v>
      </c>
      <c r="D8" s="48">
        <f>Jours+DATE(AnnéeCal,MONTH($B$2),1)-WEEKDAY(DATE(AnnéeCal,MONTH($B$2),1),(DébutSemaine="LUNDI")+1)+Paramètres!$A18*7-6+2</f>
        <v>45392</v>
      </c>
      <c r="E8" s="48">
        <f>Jours+DATE(AnnéeCal,MONTH($B$2),1)-WEEKDAY(DATE(AnnéeCal,MONTH($B$2),1),(DébutSemaine="LUNDI")+1)+Paramètres!$A18*7-6+3</f>
        <v>45393</v>
      </c>
      <c r="F8" s="48">
        <f>Jours+DATE(AnnéeCal,MONTH($B$2),1)-WEEKDAY(DATE(AnnéeCal,MONTH($B$2),1),(DébutSemaine="LUNDI")+1)+Paramètres!$A18*7-6+4</f>
        <v>45394</v>
      </c>
      <c r="G8" s="48">
        <f>Jours+DATE(AnnéeCal,MONTH($B$2),1)-WEEKDAY(DATE(AnnéeCal,MONTH($B$2),1),(DébutSemaine="LUNDI")+1)+Paramètres!$A18*7-6+5</f>
        <v>45395</v>
      </c>
      <c r="H8" s="48">
        <f>Jours+DATE(AnnéeCal,MONTH($B$2),1)-WEEKDAY(DATE(AnnéeCal,MONTH($B$2),1),(DébutSemaine="LUNDI")+1)+Paramètres!$A18*7-6+6</f>
        <v>45396</v>
      </c>
    </row>
    <row r="9" spans="2:8" ht="57.95" customHeight="1" x14ac:dyDescent="0.25"/>
    <row r="10" spans="2:8" x14ac:dyDescent="0.25">
      <c r="B10" s="41">
        <f>Jours+DATE(AnnéeCal,MONTH($B$2),1)-WEEKDAY(DATE(AnnéeCal,MONTH($B$2),1),(DébutSemaine="LUNDI")+1)+Paramètres!$A19*7-6</f>
        <v>45397</v>
      </c>
      <c r="C10" s="41">
        <f>Jours+DATE(AnnéeCal,MONTH($B$2),1)-WEEKDAY(DATE(AnnéeCal,MONTH($B$2),1),(DébutSemaine="LUNDI")+1)+Paramètres!$A19*7-6+1</f>
        <v>45398</v>
      </c>
      <c r="D10" s="41">
        <f>Jours+DATE(AnnéeCal,MONTH($B$2),1)-WEEKDAY(DATE(AnnéeCal,MONTH($B$2),1),(DébutSemaine="LUNDI")+1)+Paramètres!$A19*7-6+2</f>
        <v>45399</v>
      </c>
      <c r="E10" s="41">
        <f>Jours+DATE(AnnéeCal,MONTH($B$2),1)-WEEKDAY(DATE(AnnéeCal,MONTH($B$2),1),(DébutSemaine="LUNDI")+1)+Paramètres!$A19*7-6+3</f>
        <v>45400</v>
      </c>
      <c r="F10" s="41">
        <f>Jours+DATE(AnnéeCal,MONTH($B$2),1)-WEEKDAY(DATE(AnnéeCal,MONTH($B$2),1),(DébutSemaine="LUNDI")+1)+Paramètres!$A19*7-6+4</f>
        <v>45401</v>
      </c>
      <c r="G10" s="41">
        <f>Jours+DATE(AnnéeCal,MONTH($B$2),1)-WEEKDAY(DATE(AnnéeCal,MONTH($B$2),1),(DébutSemaine="LUNDI")+1)+Paramètres!$A19*7-6+5</f>
        <v>45402</v>
      </c>
      <c r="H10" s="41">
        <f>Jours+DATE(AnnéeCal,MONTH($B$2),1)-WEEKDAY(DATE(AnnéeCal,MONTH($B$2),1),(DébutSemaine="LUNDI")+1)+Paramètres!$A19*7-6+6</f>
        <v>45403</v>
      </c>
    </row>
    <row r="11" spans="2:8" ht="57.95" customHeight="1" x14ac:dyDescent="0.25"/>
    <row r="12" spans="2:8" x14ac:dyDescent="0.25">
      <c r="B12" s="48">
        <f>Jours+DATE(AnnéeCal,MONTH($B$2),1)-WEEKDAY(DATE(AnnéeCal,MONTH($B$2),1),(DébutSemaine="LUNDI")+1)+Paramètres!$A20*7-6</f>
        <v>45404</v>
      </c>
      <c r="C12" s="48">
        <f>Jours+DATE(AnnéeCal,MONTH($B$2),1)-WEEKDAY(DATE(AnnéeCal,MONTH($B$2),1),(DébutSemaine="LUNDI")+1)+Paramètres!$A20*7-6+1</f>
        <v>45405</v>
      </c>
      <c r="D12" s="48">
        <f>Jours+DATE(AnnéeCal,MONTH($B$2),1)-WEEKDAY(DATE(AnnéeCal,MONTH($B$2),1),(DébutSemaine="LUNDI")+1)+Paramètres!$A20*7-6+2</f>
        <v>45406</v>
      </c>
      <c r="E12" s="48">
        <f>Jours+DATE(AnnéeCal,MONTH($B$2),1)-WEEKDAY(DATE(AnnéeCal,MONTH($B$2),1),(DébutSemaine="LUNDI")+1)+Paramètres!$A20*7-6+3</f>
        <v>45407</v>
      </c>
      <c r="F12" s="48">
        <f>Jours+DATE(AnnéeCal,MONTH($B$2),1)-WEEKDAY(DATE(AnnéeCal,MONTH($B$2),1),(DébutSemaine="LUNDI")+1)+Paramètres!$A20*7-6+4</f>
        <v>45408</v>
      </c>
      <c r="G12" s="48">
        <f>Jours+DATE(AnnéeCal,MONTH($B$2),1)-WEEKDAY(DATE(AnnéeCal,MONTH($B$2),1),(DébutSemaine="LUNDI")+1)+Paramètres!$A20*7-6+5</f>
        <v>45409</v>
      </c>
      <c r="H12" s="48">
        <f>Jours+DATE(AnnéeCal,MONTH($B$2),1)-WEEKDAY(DATE(AnnéeCal,MONTH($B$2),1),(DébutSemaine="LUNDI")+1)+Paramètres!$A20*7-6+6</f>
        <v>45410</v>
      </c>
    </row>
    <row r="13" spans="2:8" ht="57.95" customHeight="1" x14ac:dyDescent="0.25"/>
    <row r="14" spans="2:8" x14ac:dyDescent="0.25">
      <c r="B14" s="48">
        <f>Jours+DATE(AnnéeCal,MONTH($B$2),1)-WEEKDAY(DATE(AnnéeCal,MONTH($B$2),1),(DébutSemaine="LUNDI")+1)+Paramètres!$A21*7-6</f>
        <v>45411</v>
      </c>
      <c r="C14" s="48">
        <f>Jours+DATE(AnnéeCal,MONTH($B$2),1)-WEEKDAY(DATE(AnnéeCal,MONTH($B$2),1),(DébutSemaine="LUNDI")+1)+Paramètres!$A21*7-6+1</f>
        <v>45412</v>
      </c>
      <c r="D14" s="48">
        <f>Jours+DATE(AnnéeCal,MONTH($B$2),1)-WEEKDAY(DATE(AnnéeCal,MONTH($B$2),1),(DébutSemaine="LUNDI")+1)+Paramètres!$A21*7-6+2</f>
        <v>45413</v>
      </c>
      <c r="E14" s="48">
        <f>Jours+DATE(AnnéeCal,MONTH($B$2),1)-WEEKDAY(DATE(AnnéeCal,MONTH($B$2),1),(DébutSemaine="LUNDI")+1)+Paramètres!$A21*7-6+3</f>
        <v>45414</v>
      </c>
      <c r="F14" s="48">
        <f>Jours+DATE(AnnéeCal,MONTH($B$2),1)-WEEKDAY(DATE(AnnéeCal,MONTH($B$2),1),(DébutSemaine="LUNDI")+1)+Paramètres!$A21*7-6+4</f>
        <v>45415</v>
      </c>
      <c r="G14" s="48">
        <f>Jours+DATE(AnnéeCal,MONTH($B$2),1)-WEEKDAY(DATE(AnnéeCal,MONTH($B$2),1),(DébutSemaine="LUNDI")+1)+Paramètres!$A21*7-6+5</f>
        <v>45416</v>
      </c>
      <c r="H14" s="48">
        <f>Jours+DATE(AnnéeCal,MONTH($B$2),1)-WEEKDAY(DATE(AnnéeCal,MONTH($B$2),1),(DébutSemaine="LUNDI")+1)+Paramètres!$A21*7-6+6</f>
        <v>45417</v>
      </c>
    </row>
    <row r="15" spans="2:8" ht="57.95" customHeight="1" x14ac:dyDescent="0.25"/>
    <row r="16" spans="2:8" x14ac:dyDescent="0.25">
      <c r="B16" s="48">
        <f>Jours+DATE(AnnéeCal,MONTH($B$2),1)-WEEKDAY(DATE(AnnéeCal,MONTH($B$2),1),(DébutSemaine="LUNDI")+1)+Paramètres!$A22*7-6</f>
        <v>45418</v>
      </c>
      <c r="C16" s="48">
        <f>Jours+DATE(AnnéeCal,MONTH($B$2),1)-WEEKDAY(DATE(AnnéeCal,MONTH($B$2),1),(DébutSemaine="LUNDI")+1)+Paramètres!$A22*7-6+1</f>
        <v>45419</v>
      </c>
      <c r="D16" s="48">
        <f>Jours+DATE(AnnéeCal,MONTH($B$2),1)-WEEKDAY(DATE(AnnéeCal,MONTH($B$2),1),(DébutSemaine="LUNDI")+1)+Paramètres!$A22*7-6+2</f>
        <v>45420</v>
      </c>
      <c r="E16" s="48">
        <f>Jours+DATE(AnnéeCal,MONTH($B$2),1)-WEEKDAY(DATE(AnnéeCal,MONTH($B$2),1),(DébutSemaine="LUNDI")+1)+Paramètres!$A22*7-6+3</f>
        <v>45421</v>
      </c>
      <c r="F16" s="48">
        <f>Jours+DATE(AnnéeCal,MONTH($B$2),1)-WEEKDAY(DATE(AnnéeCal,MONTH($B$2),1),(DébutSemaine="LUNDI")+1)+Paramètres!$A22*7-6+4</f>
        <v>45422</v>
      </c>
      <c r="G16" s="48">
        <f>Jours+DATE(AnnéeCal,MONTH($B$2),1)-WEEKDAY(DATE(AnnéeCal,MONTH($B$2),1),(DébutSemaine="LUNDI")+1)+Paramètres!$A22*7-6+5</f>
        <v>45423</v>
      </c>
      <c r="H16" s="48">
        <f>Jours+DATE(AnnéeCal,MONTH($B$2),1)-WEEKDAY(DATE(AnnéeCal,MONTH($B$2),1),(DébutSemaine="LUNDI")+1)+Paramètres!$A22*7-6+6</f>
        <v>45424</v>
      </c>
    </row>
    <row r="17" ht="57.95" customHeight="1" x14ac:dyDescent="0.25"/>
  </sheetData>
  <conditionalFormatting sqref="B6:G6">
    <cfRule type="expression" dxfId="17" priority="3">
      <formula>DAY(B6)&gt;8</formula>
    </cfRule>
  </conditionalFormatting>
  <conditionalFormatting sqref="B6:H6">
    <cfRule type="expression" dxfId="16" priority="2">
      <formula>DAY(B6)&lt;1</formula>
    </cfRule>
  </conditionalFormatting>
  <conditionalFormatting sqref="B14:H14 B16:H16">
    <cfRule type="expression" dxfId="15" priority="1">
      <formula>AND(DAY(B12)&gt;=1,DAY(B14)&lt;=15)</formula>
    </cfRule>
  </conditionalFormatting>
  <pageMargins left="0.7" right="0.7" top="0.75" bottom="0.75" header="0.3" footer="0.3"/>
  <pageSetup paperSize="9" orientation="portrait" horizontalDpi="0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7"/>
  <dimension ref="B2:K20"/>
  <sheetViews>
    <sheetView workbookViewId="0"/>
  </sheetViews>
  <sheetFormatPr baseColWidth="10" defaultColWidth="10.85546875" defaultRowHeight="15" x14ac:dyDescent="0.25"/>
  <cols>
    <col min="2" max="8" width="25.7109375" customWidth="1"/>
  </cols>
  <sheetData>
    <row r="2" spans="2:11" ht="27.75" x14ac:dyDescent="0.45">
      <c r="C2" s="16" t="str">
        <f>UPPER(TEXT(Paramètres!B24,"MMMM AAAA"))</f>
        <v>MAI 2024</v>
      </c>
    </row>
    <row r="6" spans="2:11" ht="15.75" thickBot="1" x14ac:dyDescent="0.3">
      <c r="B6" s="17" t="str">
        <f>DébutSemaine</f>
        <v>LUNDI</v>
      </c>
      <c r="C6" t="str">
        <f>UPPER(TEXT(C7,"jjjj"))</f>
        <v>MARDI</v>
      </c>
      <c r="D6" t="str">
        <f>UPPER(TEXT(D7,"jjjj"))</f>
        <v>MERCREDI</v>
      </c>
      <c r="E6" t="str">
        <f t="shared" ref="E6:H6" si="0">UPPER(TEXT(E7,"jjjj"))</f>
        <v>JEUDI</v>
      </c>
      <c r="F6" t="str">
        <f t="shared" si="0"/>
        <v>VENDREDI</v>
      </c>
      <c r="G6" t="str">
        <f t="shared" si="0"/>
        <v>SAMEDI</v>
      </c>
      <c r="H6" t="str">
        <f t="shared" si="0"/>
        <v>DIMANCHE</v>
      </c>
    </row>
    <row r="7" spans="2:11" ht="15.75" thickTop="1" x14ac:dyDescent="0.25">
      <c r="B7" s="49">
        <f>Jours+DATE(AnnéeCal,5,1)-WEEKDAY(DATE(AnnéeCal,5,1),(DébutSemaine="LUNDI")+1)+1</f>
        <v>45411</v>
      </c>
      <c r="C7" s="50">
        <f>Jours+DATE(AnnéeCal,5,1)-WEEKDAY(DATE(AnnéeCal,5,1),(DébutSemaine="LUNDI")+1)+2</f>
        <v>45412</v>
      </c>
      <c r="D7" s="50">
        <f>Jours+DATE(AnnéeCal,5,1)-WEEKDAY(DATE(AnnéeCal,5,1),(DébutSemaine="LUNDI")+1)+3</f>
        <v>45413</v>
      </c>
      <c r="E7" s="50">
        <f>Jours+DATE(AnnéeCal,5,1)-WEEKDAY(DATE(AnnéeCal,5,1),(DébutSemaine="LUNDI")+1)+4</f>
        <v>45414</v>
      </c>
      <c r="F7" s="50">
        <f>Jours+DATE(AnnéeCal,MONTH(C2),1)-WEEKDAY(DATE(AnnéeCal,MONTH(C2),1),(DébutSemaine="LUNDI")+1)+5</f>
        <v>45415</v>
      </c>
      <c r="G7" s="50">
        <f>Jours+DATE(AnnéeCal,5,1)-WEEKDAY(DATE(AnnéeCal,5,1),(DébutSemaine="LUNDI")+1)+6</f>
        <v>45416</v>
      </c>
      <c r="H7" s="51">
        <f>Jours+DATE(AnnéeCal,5,1)-WEEKDAY(DATE(AnnéeCal,5,1),(DébutSemaine="LUNDI")+1)+7</f>
        <v>45417</v>
      </c>
    </row>
    <row r="8" spans="2:11" ht="57.95" customHeight="1" x14ac:dyDescent="0.25">
      <c r="B8" s="47" t="str">
        <f>IFERROR(IF(AfficherJoursFériés,IF(INDEX(TableauJoursFériés2[],MATCH(DATE(AnnéeCal,MONTH(B$7),DAY(B$7)),IF(AfficherObservés,TableauJoursFériés2[CORRIGÉ],TableauJoursFériés2[JOUR]),0),5),INDEX(TableauJoursFériés2[],MATCH(DATE(AnnéeCal,MONTH(B$7),DAY(B$7)),IF(AfficherObservés,TableauJoursFériés2[CORRIGÉ],TableauJoursFériés2[JOUR]),0),2),""),""),"")</f>
        <v/>
      </c>
      <c r="C8" s="47" t="str">
        <f>IFERROR(IF(AfficherJoursFériés,IF(INDEX(TableauJoursFériés2[],MATCH(DATE(AnnéeCal,MONTH(C$7),DAY(C$7)),IF(AfficherObservés,TableauJoursFériés2[AFFICHER],TableauJoursFériés2[JOUR FÉRIÉ]),0),5),INDEX(TableauJoursFériés2[],MATCH(DATE(AnnéeCal,MONTH(C$7),DAY(C$7)),IF(AfficherObservés,TableauJoursFériés2[AFFICHER],TableauJoursFériés2[JOUR FÉRIÉ]),0),2),""),""),"")</f>
        <v/>
      </c>
      <c r="D8" s="47" t="str">
        <f>IFERROR(IF(AfficherJoursFériés,IF(INDEX(TableauJoursFériés2[],MATCH(DATE(AnnéeCal,MONTH(D$7),DAY(D$7)),IF(AfficherObservés,TableauJoursFériés2[JOUR],TableauJoursFériés2[JOUR DE LA SEMAINE]),0),5),INDEX(TableauJoursFériés2[],MATCH(DATE(AnnéeCal,MONTH(D$7),DAY(D$7)),IF(AfficherObservés,TableauJoursFériés2[JOUR],TableauJoursFériés2[JOUR DE LA SEMAINE]),0),2),""),""),"")</f>
        <v>Fête du travail</v>
      </c>
      <c r="E8" s="47" t="str">
        <f>IFERROR(IF(AfficherJoursFériés,IF(INDEX(TableauJoursFériés2[],MATCH(DATE(AnnéeCal,MONTH(E$7),DAY(E$7)),IF(AfficherObservés,TableauJoursFériés2[JOUR FÉRIÉ],TableauJoursFériés2[CORRIGÉ]),0),5),INDEX(TableauJoursFériés2[],MATCH(DATE(AnnéeCal,MONTH(E$7),DAY(E$7)),IF(AfficherObservés,TableauJoursFériés2[JOUR FÉRIÉ],TableauJoursFériés2[CORRIGÉ]),0),2),""),""),"")</f>
        <v/>
      </c>
      <c r="F8" s="47" t="str">
        <f>IFERROR(IF(AfficherJoursFériés,IF(INDEX(TableauJoursFériés2[],MATCH(DATE(AnnéeCal,MONTH(F$7),DAY(F$7)),IF(AfficherObservés,TableauJoursFériés2[JOUR DE LA SEMAINE],TableauJoursFériés2[AFFICHER]),0),5),INDEX(TableauJoursFériés2[],MATCH(DATE(AnnéeCal,MONTH(F$7),DAY(F$7)),IF(AfficherObservés,TableauJoursFériés2[JOUR DE LA SEMAINE],TableauJoursFériés2[AFFICHER]),0),2),""),""),"")</f>
        <v/>
      </c>
      <c r="G8" s="47" t="str">
        <f>IFERROR(IF(AfficherJoursFériés,IF(INDEX(TableauJoursFériés2[],MATCH(DATE(AnnéeCal,MONTH(G$7),DAY(G$7)),IF(AfficherObservés,TableauJoursFériés2[CORRIGÉ],TableauJoursFériés2[JOUR]),0),5),INDEX(TableauJoursFériés2[],MATCH(DATE(AnnéeCal,MONTH(G$7),DAY(G$7)),IF(AfficherObservés,TableauJoursFériés2[CORRIGÉ],TableauJoursFériés2[JOUR]),0),2),""),""),"")</f>
        <v/>
      </c>
      <c r="H8" s="47" t="str">
        <f>IFERROR(IF(AfficherJoursFériés,IF(INDEX(TableauJoursFériés2[],MATCH(DATE(AnnéeCal,MONTH(H$7),DAY(H$7)),IF(AfficherObservés,TableauJoursFériés2[AFFICHER],TableauJoursFériés2[JOUR FÉRIÉ]),0),5),INDEX(TableauJoursFériés2[],MATCH(DATE(AnnéeCal,MONTH(H$7),DAY(H$7)),IF(AfficherObservés,TableauJoursFériés2[AFFICHER],TableauJoursFériés2[JOUR FÉRIÉ]),0),2),""),""),"")</f>
        <v/>
      </c>
    </row>
    <row r="9" spans="2:11" x14ac:dyDescent="0.25">
      <c r="B9" s="41">
        <f>Jours+DATE(AnnéeCal,MONTH(C2),1)-WEEKDAY(DATE(AnnéeCal,MONTH(C2),1),(DébutSemaine="LUNDI")+1)+Paramètres!$A27*7-6</f>
        <v>45418</v>
      </c>
      <c r="C9" s="41">
        <f>Jours+DATE(AnnéeCal,MONTH($C$2),1)-WEEKDAY(DATE(AnnéeCal,MONTH($C$2),1),(DébutSemaine="LUNDI")+1)+Paramètres!$A27*7-6+1</f>
        <v>45419</v>
      </c>
      <c r="D9" s="41">
        <f>Jours+DATE(AnnéeCal,MONTH($C$2),1)-WEEKDAY(DATE(AnnéeCal,MONTH($C$2),1),(DébutSemaine="LUNDI")+1)+Paramètres!$A27*7-6+2</f>
        <v>45420</v>
      </c>
      <c r="E9" s="41">
        <f>Jours+DATE(AnnéeCal,MONTH($C$2),1)-WEEKDAY(DATE(AnnéeCal,MONTH($C$2),1),(DébutSemaine="LUNDI")+1)+Paramètres!$A27*7-6+3</f>
        <v>45421</v>
      </c>
      <c r="F9" s="41">
        <f>Jours+DATE(AnnéeCal,MONTH($C$2),1)-WEEKDAY(DATE(AnnéeCal,MONTH($C$2),1),(DébutSemaine="LUNDI")+1)+Paramètres!$A27*7-6+4</f>
        <v>45422</v>
      </c>
      <c r="G9" s="41">
        <f>Jours+DATE(AnnéeCal,MONTH($C$2),1)-WEEKDAY(DATE(AnnéeCal,MONTH($C$2),1),(DébutSemaine="LUNDI")+1)+Paramètres!$A27*7-6+5</f>
        <v>45423</v>
      </c>
      <c r="H9" s="41">
        <f>Jours+DATE(AnnéeCal,MONTH($C$2),1)-WEEKDAY(DATE(AnnéeCal,MONTH($C$2),1),(DébutSemaine="LUNDI")+1)+Paramètres!$A27*7-6+6</f>
        <v>45424</v>
      </c>
    </row>
    <row r="10" spans="2:11" ht="57.95" customHeight="1" x14ac:dyDescent="0.25">
      <c r="B10" s="47" t="str">
        <f>IFERROR(IF(AfficherJoursFériés,IF(INDEX(TableauJoursFériés2[],MATCH(DATE(AnnéeCal,MONTH(B9),DAY(B9)),IF(AfficherObservés,TableauJoursFériés2[CORRIGÉ],TableauJoursFériés2[JOUR]),0),5),INDEX(TableauJoursFériés2[],MATCH(DATE(AnnéeCal,MONTH(B9),DAY(B9)),IF(AfficherObservés,TableauJoursFériés2[CORRIGÉ],TableauJoursFériés2[JOUR]),0),2),""),""),"")</f>
        <v/>
      </c>
      <c r="C10" s="47" t="str">
        <f>IFERROR(IF(AfficherJoursFériés,IF(INDEX(TableauJoursFériés2[],MATCH(DATE(AnnéeCal,MONTH(C9),DAY(C9)),IF(AfficherObservés,TableauJoursFériés2[CORRIGÉ],TableauJoursFériés2[JOUR]),0),5),INDEX(TableauJoursFériés2[],MATCH(DATE(AnnéeCal,MONTH(C9),DAY(C9)),IF(AfficherObservés,TableauJoursFériés2[CORRIGÉ],TableauJoursFériés2[JOUR]),0),2),""),""),"")</f>
        <v/>
      </c>
      <c r="D10" s="47" t="str">
        <f>IFERROR(IF(AfficherJoursFériés,IF(INDEX(TableauJoursFériés2[],MATCH(DATE(AnnéeCal,MONTH(D9),DAY(D9)),IF(AfficherObservés,TableauJoursFériés2[CORRIGÉ],TableauJoursFériés2[JOUR]),0),5),INDEX(TableauJoursFériés2[],MATCH(DATE(AnnéeCal,MONTH(D9),DAY(D9)),IF(AfficherObservés,TableauJoursFériés2[CORRIGÉ],TableauJoursFériés2[JOUR]),0),2),""),""),"")</f>
        <v>Victoire 1945</v>
      </c>
      <c r="E10" s="47" t="str">
        <f>IFERROR(IF(AfficherJoursFériés,IF(INDEX(TableauJoursFériés2[],MATCH(DATE(AnnéeCal,MONTH(E9),DAY(E9)),IF(AfficherObservés,TableauJoursFériés2[CORRIGÉ],TableauJoursFériés2[JOUR]),0),5),INDEX(TableauJoursFériés2[],MATCH(DATE(AnnéeCal,MONTH(E9),DAY(E9)),IF(AfficherObservés,TableauJoursFériés2[CORRIGÉ],TableauJoursFériés2[JOUR]),0),2),""),""),"")</f>
        <v/>
      </c>
      <c r="F10" s="47" t="str">
        <f>IFERROR(IF(AfficherJoursFériés,IF(INDEX(TableauJoursFériés2[],MATCH(DATE(AnnéeCal,MONTH(F9),DAY(F9)),IF(AfficherObservés,TableauJoursFériés2[CORRIGÉ],TableauJoursFériés2[JOUR]),0),5),INDEX(TableauJoursFériés2[],MATCH(DATE(AnnéeCal,MONTH(F9),DAY(F9)),IF(AfficherObservés,TableauJoursFériés2[CORRIGÉ],TableauJoursFériés2[JOUR]),0),2),""),""),"")</f>
        <v/>
      </c>
      <c r="G10" s="47" t="str">
        <f>IFERROR(IF(AfficherJoursFériés,IF(INDEX(TableauJoursFériés2[],MATCH(DATE(AnnéeCal,MONTH(G9),DAY(G9)),IF(AfficherObservés,TableauJoursFériés2[CORRIGÉ],TableauJoursFériés2[JOUR]),0),5),INDEX(TableauJoursFériés2[],MATCH(DATE(AnnéeCal,MONTH(G9),DAY(G9)),IF(AfficherObservés,TableauJoursFériés2[CORRIGÉ],TableauJoursFériés2[JOUR]),0),2),""),""),"")</f>
        <v/>
      </c>
      <c r="H10" s="47" t="str">
        <f>IFERROR(IF(AfficherJoursFériés,IF(INDEX(TableauJoursFériés2[],MATCH(DATE(AnnéeCal,MONTH(H9),DAY(H9)),IF(AfficherObservés,TableauJoursFériés2[CORRIGÉ],TableauJoursFériés2[JOUR]),0),5),INDEX(TableauJoursFériés2[],MATCH(DATE(AnnéeCal,MONTH(H9),DAY(H9)),IF(AfficherObservés,TableauJoursFériés2[CORRIGÉ],TableauJoursFériés2[JOUR]),0),2),""),""),"")</f>
        <v/>
      </c>
      <c r="K10" s="30"/>
    </row>
    <row r="11" spans="2:11" x14ac:dyDescent="0.25">
      <c r="B11" s="41">
        <f>Jours+DATE(AnnéeCal,MONTH($C$2),1)-WEEKDAY(DATE(AnnéeCal,MONTH($C$2),1),(DébutSemaine="LUNDI")+1)+Paramètres!$A28*7-6</f>
        <v>45425</v>
      </c>
      <c r="C11" s="41">
        <f>Jours+DATE(AnnéeCal,MONTH($C$2),1)-WEEKDAY(DATE(AnnéeCal,MONTH($C$2),1),(DébutSemaine="LUNDI")+1)+Paramètres!$A28*7-6+1</f>
        <v>45426</v>
      </c>
      <c r="D11" s="41">
        <f>Jours+DATE(AnnéeCal,MONTH($C$2),1)-WEEKDAY(DATE(AnnéeCal,MONTH($C$2),1),(DébutSemaine="LUNDI")+1)+Paramètres!$A28*7-6+2</f>
        <v>45427</v>
      </c>
      <c r="E11" s="41">
        <f>Jours+DATE(AnnéeCal,MONTH($C$2),1)-WEEKDAY(DATE(AnnéeCal,MONTH($C$2),1),(DébutSemaine="LUNDI")+1)+Paramètres!$A28*7-6+3</f>
        <v>45428</v>
      </c>
      <c r="F11" s="41">
        <f>Jours+DATE(AnnéeCal,MONTH($C$2),1)-WEEKDAY(DATE(AnnéeCal,MONTH($C$2),1),(DébutSemaine="LUNDI")+1)+Paramètres!$A28*7-6+4</f>
        <v>45429</v>
      </c>
      <c r="G11" s="41">
        <f>Jours+DATE(AnnéeCal,MONTH($C$2),1)-WEEKDAY(DATE(AnnéeCal,MONTH($C$2),1),(DébutSemaine="LUNDI")+1)+Paramètres!$A28*7-6+5</f>
        <v>45430</v>
      </c>
      <c r="H11" s="41">
        <f>Jours+DATE(AnnéeCal,MONTH($C$2),1)-WEEKDAY(DATE(AnnéeCal,MONTH($C$2),1),(DébutSemaine="LUNDI")+1)+Paramètres!$A28*7-6+6</f>
        <v>45431</v>
      </c>
    </row>
    <row r="12" spans="2:11" ht="57.95" customHeight="1" x14ac:dyDescent="0.25">
      <c r="B12" s="47" t="str">
        <f>IFERROR(IF(AfficherJoursFériés,IF(INDEX(TableauJoursFériés2[],MATCH(DATE(AnnéeCal,MONTH(B11),DAY(B11)),IF(AfficherObservés,TableauJoursFériés2[CORRIGÉ],TableauJoursFériés2[JOUR]),0),5),INDEX(TableauJoursFériés2[],MATCH(DATE(AnnéeCal,MONTH(B11),DAY(B11)),IF(AfficherObservés,TableauJoursFériés2[CORRIGÉ],TableauJoursFériés2[JOUR]),0),2),""),""),"")</f>
        <v/>
      </c>
      <c r="C12" s="47" t="str">
        <f>IFERROR(IF(AfficherJoursFériés,IF(INDEX(TableauJoursFériés2[],MATCH(DATE(AnnéeCal,MONTH(C11),DAY(C11)),IF(AfficherObservés,TableauJoursFériés2[CORRIGÉ],TableauJoursFériés2[JOUR]),0),5),INDEX(TableauJoursFériés2[],MATCH(DATE(AnnéeCal,MONTH(C11),DAY(C11)),IF(AfficherObservés,TableauJoursFériés2[CORRIGÉ],TableauJoursFériés2[JOUR]),0),2),""),""),"")</f>
        <v/>
      </c>
      <c r="D12" s="47" t="str">
        <f>IFERROR(IF(AfficherJoursFériés,IF(INDEX(TableauJoursFériés2[],MATCH(DATE(AnnéeCal,MONTH(D11),DAY(D11)),IF(AfficherObservés,TableauJoursFériés2[CORRIGÉ],TableauJoursFériés2[JOUR]),0),5),INDEX(TableauJoursFériés2[],MATCH(DATE(AnnéeCal,MONTH(D11),DAY(D11)),IF(AfficherObservés,TableauJoursFériés2[CORRIGÉ],TableauJoursFériés2[JOUR]),0),2),""),""),"")</f>
        <v/>
      </c>
      <c r="E12" s="47" t="str">
        <f>IFERROR(IF(AfficherJoursFériés,IF(INDEX(TableauJoursFériés2[],MATCH(DATE(AnnéeCal,MONTH(E11),DAY(E11)),IF(AfficherObservés,TableauJoursFériés2[CORRIGÉ],TableauJoursFériés2[JOUR]),0),5),INDEX(TableauJoursFériés2[],MATCH(DATE(AnnéeCal,MONTH(E11),DAY(E11)),IF(AfficherObservés,TableauJoursFériés2[CORRIGÉ],TableauJoursFériés2[JOUR]),0),2),""),""),"")</f>
        <v/>
      </c>
      <c r="F12" s="47" t="str">
        <f>IFERROR(IF(AfficherJoursFériés,IF(INDEX(TableauJoursFériés2[],MATCH(DATE(AnnéeCal,MONTH(F11),DAY(F11)),IF(AfficherObservés,TableauJoursFériés2[CORRIGÉ],TableauJoursFériés2[JOUR]),0),5),INDEX(TableauJoursFériés2[],MATCH(DATE(AnnéeCal,MONTH(F11),DAY(F11)),IF(AfficherObservés,TableauJoursFériés2[CORRIGÉ],TableauJoursFériés2[JOUR]),0),2),""),""),"")</f>
        <v/>
      </c>
      <c r="G12" s="47" t="str">
        <f>IFERROR(IF(AfficherJoursFériés,IF(INDEX(TableauJoursFériés2[],MATCH(DATE(AnnéeCal,MONTH(G11),DAY(G11)),IF(AfficherObservés,TableauJoursFériés2[CORRIGÉ],TableauJoursFériés2[JOUR]),0),5),INDEX(TableauJoursFériés2[],MATCH(DATE(AnnéeCal,MONTH(G11),DAY(G11)),IF(AfficherObservés,TableauJoursFériés2[CORRIGÉ],TableauJoursFériés2[JOUR]),0),2),""),""),"")</f>
        <v/>
      </c>
      <c r="H12" s="47" t="str">
        <f>IFERROR(IF(AfficherJoursFériés,IF(INDEX(TableauJoursFériés2[],MATCH(DATE(AnnéeCal,MONTH(H11),DAY(H11)),IF(AfficherObservés,TableauJoursFériés2[CORRIGÉ],TableauJoursFériés2[JOUR]),0),5),INDEX(TableauJoursFériés2[],MATCH(DATE(AnnéeCal,MONTH(H11),DAY(H11)),IF(AfficherObservés,TableauJoursFériés2[CORRIGÉ],TableauJoursFériés2[JOUR]),0),2),""),""),"")</f>
        <v/>
      </c>
    </row>
    <row r="13" spans="2:11" x14ac:dyDescent="0.25">
      <c r="B13" s="41">
        <f>Jours+DATE(AnnéeCal,MONTH($C$2),1)-WEEKDAY(DATE(AnnéeCal,MONTH($C$2),1),(DébutSemaine="LUNDI")+1)+Paramètres!$A29*7-6</f>
        <v>45432</v>
      </c>
      <c r="C13" s="41">
        <f>Jours+DATE(AnnéeCal,MONTH($C$2),1)-WEEKDAY(DATE(AnnéeCal,MONTH($C$2),1),(DébutSemaine="LUNDI")+1)+Paramètres!$A29*7-6+1</f>
        <v>45433</v>
      </c>
      <c r="D13" s="41">
        <f>Jours+DATE(AnnéeCal,MONTH($C$2),1)-WEEKDAY(DATE(AnnéeCal,MONTH($C$2),1),(DébutSemaine="LUNDI")+1)+Paramètres!$A29*7-6+2</f>
        <v>45434</v>
      </c>
      <c r="E13" s="41">
        <f>Jours+DATE(AnnéeCal,MONTH($C$2),1)-WEEKDAY(DATE(AnnéeCal,MONTH($C$2),1),(DébutSemaine="LUNDI")+1)+Paramètres!$A29*7-6+3</f>
        <v>45435</v>
      </c>
      <c r="F13" s="41">
        <f>Jours+DATE(AnnéeCal,MONTH($C$2),1)-WEEKDAY(DATE(AnnéeCal,MONTH($C$2),1),(DébutSemaine="LUNDI")+1)+Paramètres!$A29*7-6+4</f>
        <v>45436</v>
      </c>
      <c r="G13" s="41">
        <f>Jours+DATE(AnnéeCal,MONTH($C$2),1)-WEEKDAY(DATE(AnnéeCal,MONTH($C$2),1),(DébutSemaine="LUNDI")+1)+Paramètres!$A29*7-6+5</f>
        <v>45437</v>
      </c>
      <c r="H13" s="41">
        <f>Jours+DATE(AnnéeCal,MONTH($C$2),1)-WEEKDAY(DATE(AnnéeCal,MONTH($C$2),1),(DébutSemaine="LUNDI")+1)+Paramètres!$A29*7-6+6</f>
        <v>45438</v>
      </c>
    </row>
    <row r="14" spans="2:11" ht="57.95" customHeight="1" x14ac:dyDescent="0.25">
      <c r="B14" s="47" t="str">
        <f>IFERROR(IF(AfficherJoursFériés,IF(INDEX(TableauJoursFériés2[],MATCH(DATE(AnnéeCal,MONTH(B13),DAY(B13)),IF(AfficherObservés,TableauJoursFériés2[CORRIGÉ],TableauJoursFériés2[JOUR]),0),5),INDEX(TableauJoursFériés2[],MATCH(DATE(AnnéeCal,MONTH(B13),DAY(B13)),IF(AfficherObservés,TableauJoursFériés2[CORRIGÉ],TableauJoursFériés2[JOUR]),0),2),""),""),"")</f>
        <v/>
      </c>
      <c r="C14" s="47" t="str">
        <f>IFERROR(IF(AfficherJoursFériés,IF(INDEX(TableauJoursFériés2[],MATCH(DATE(AnnéeCal,MONTH(C13),DAY(C13)),IF(AfficherObservés,TableauJoursFériés2[CORRIGÉ],TableauJoursFériés2[JOUR]),0),5),INDEX(TableauJoursFériés2[],MATCH(DATE(AnnéeCal,MONTH(C13),DAY(C13)),IF(AfficherObservés,TableauJoursFériés2[CORRIGÉ],TableauJoursFériés2[JOUR]),0),2),""),""),"")</f>
        <v/>
      </c>
      <c r="D14" s="47" t="str">
        <f>IFERROR(IF(AfficherJoursFériés,IF(INDEX(TableauJoursFériés2[],MATCH(DATE(AnnéeCal,MONTH(D13),DAY(D13)),IF(AfficherObservés,TableauJoursFériés2[CORRIGÉ],TableauJoursFériés2[JOUR]),0),5),INDEX(TableauJoursFériés2[],MATCH(DATE(AnnéeCal,MONTH(D13),DAY(D13)),IF(AfficherObservés,TableauJoursFériés2[CORRIGÉ],TableauJoursFériés2[JOUR]),0),2),""),""),"")</f>
        <v/>
      </c>
      <c r="E14" s="47" t="str">
        <f>IFERROR(IF(AfficherJoursFériés,IF(INDEX(TableauJoursFériés2[],MATCH(DATE(AnnéeCal,MONTH(E13),DAY(E13)),IF(AfficherObservés,TableauJoursFériés2[CORRIGÉ],TableauJoursFériés2[JOUR]),0),5),INDEX(TableauJoursFériés2[],MATCH(DATE(AnnéeCal,MONTH(E13),DAY(E13)),IF(AfficherObservés,TableauJoursFériés2[CORRIGÉ],TableauJoursFériés2[JOUR]),0),2),""),""),"")</f>
        <v/>
      </c>
      <c r="F14" s="47" t="str">
        <f>IFERROR(IF(AfficherJoursFériés,IF(INDEX(TableauJoursFériés2[],MATCH(DATE(AnnéeCal,MONTH(F13),DAY(F13)),IF(AfficherObservés,TableauJoursFériés2[CORRIGÉ],TableauJoursFériés2[JOUR]),0),5),INDEX(TableauJoursFériés2[],MATCH(DATE(AnnéeCal,MONTH(F13),DAY(F13)),IF(AfficherObservés,TableauJoursFériés2[CORRIGÉ],TableauJoursFériés2[JOUR]),0),2),""),""),"")</f>
        <v/>
      </c>
      <c r="G14" s="47" t="str">
        <f>IFERROR(IF(AfficherJoursFériés,IF(INDEX(TableauJoursFériés2[],MATCH(DATE(AnnéeCal,MONTH(G13),DAY(G13)),IF(AfficherObservés,TableauJoursFériés2[CORRIGÉ],TableauJoursFériés2[JOUR]),0),5),INDEX(TableauJoursFériés2[],MATCH(DATE(AnnéeCal,MONTH(G13),DAY(G13)),IF(AfficherObservés,TableauJoursFériés2[CORRIGÉ],TableauJoursFériés2[JOUR]),0),2),""),""),"")</f>
        <v/>
      </c>
      <c r="H14" s="47" t="str">
        <f>IFERROR(IF(AfficherJoursFériés,IF(INDEX(TableauJoursFériés2[],MATCH(DATE(AnnéeCal,MONTH(H13),DAY(H13)),IF(AfficherObservés,TableauJoursFériés2[CORRIGÉ],TableauJoursFériés2[JOUR]),0),5),INDEX(TableauJoursFériés2[],MATCH(DATE(AnnéeCal,MONTH(H13),DAY(H13)),IF(AfficherObservés,TableauJoursFériés2[CORRIGÉ],TableauJoursFériés2[JOUR]),0),2),""),""),"")</f>
        <v/>
      </c>
    </row>
    <row r="15" spans="2:11" x14ac:dyDescent="0.25">
      <c r="B15" s="41">
        <f>Jours+DATE(AnnéeCal,MONTH($C$2),1)-WEEKDAY(DATE(AnnéeCal,MONTH($C$2),1),(DébutSemaine="LUNDI")+1)+Paramètres!$A30*7-6</f>
        <v>45439</v>
      </c>
      <c r="C15" s="41">
        <f>Jours+DATE(AnnéeCal,MONTH($C$2),1)-WEEKDAY(DATE(AnnéeCal,MONTH($C$2),1),(DébutSemaine="LUNDI")+1)+Paramètres!$A30*7-6+1</f>
        <v>45440</v>
      </c>
      <c r="D15" s="41">
        <f>Jours+DATE(AnnéeCal,MONTH($C$2),1)-WEEKDAY(DATE(AnnéeCal,MONTH($C$2),1),(DébutSemaine="LUNDI")+1)+Paramètres!$A30*7-6+2</f>
        <v>45441</v>
      </c>
      <c r="E15" s="41">
        <f>Jours+DATE(AnnéeCal,MONTH($C$2),1)-WEEKDAY(DATE(AnnéeCal,MONTH($C$2),1),(DébutSemaine="LUNDI")+1)+Paramètres!$A30*7-6+3</f>
        <v>45442</v>
      </c>
      <c r="F15" s="41">
        <f>Jours+DATE(AnnéeCal,MONTH($C$2),1)-WEEKDAY(DATE(AnnéeCal,MONTH($C$2),1),(DébutSemaine="LUNDI")+1)+Paramètres!$A30*7-6+4</f>
        <v>45443</v>
      </c>
      <c r="G15" s="41">
        <f>Jours+DATE(AnnéeCal,MONTH($C$2),1)-WEEKDAY(DATE(AnnéeCal,MONTH($C$2),1),(DébutSemaine="LUNDI")+1)+Paramètres!$A30*7-6+5</f>
        <v>45444</v>
      </c>
      <c r="H15" s="41">
        <f>Jours+DATE(AnnéeCal,MONTH($C$2),1)-WEEKDAY(DATE(AnnéeCal,MONTH($C$2),1),(DébutSemaine="LUNDI")+1)+Paramètres!$A30*7-6+6</f>
        <v>45445</v>
      </c>
    </row>
    <row r="16" spans="2:11" ht="57.95" customHeight="1" x14ac:dyDescent="0.25">
      <c r="B16" s="47" t="str">
        <f>IFERROR(IF(AfficherJoursFériés,IF(INDEX(TableauJoursFériés2[],MATCH(DATE(AnnéeCal,MONTH(B15),DAY(B15)),IF(AfficherObservés,TableauJoursFériés2[CORRIGÉ],TableauJoursFériés2[JOUR]),0),5),INDEX(TableauJoursFériés2[],MATCH(DATE(AnnéeCal,MONTH(B15),DAY(B15)),IF(AfficherObservés,TableauJoursFériés2[CORRIGÉ],TableauJoursFériés2[JOUR]),0),2),""),""),"")</f>
        <v/>
      </c>
      <c r="C16" s="47" t="str">
        <f>IFERROR(IF(AfficherJoursFériés,IF(INDEX(TableauJoursFériés2[],MATCH(DATE(AnnéeCal,MONTH(C15),DAY(C15)),IF(AfficherObservés,TableauJoursFériés2[CORRIGÉ],TableauJoursFériés2[JOUR]),0),5),INDEX(TableauJoursFériés2[],MATCH(DATE(AnnéeCal,MONTH(C15),DAY(C15)),IF(AfficherObservés,TableauJoursFériés2[CORRIGÉ],TableauJoursFériés2[JOUR]),0),2),""),""),"")</f>
        <v/>
      </c>
      <c r="D16" s="47" t="str">
        <f>IFERROR(IF(AfficherJoursFériés,IF(INDEX(TableauJoursFériés2[],MATCH(DATE(AnnéeCal,MONTH(D15),DAY(D15)),IF(AfficherObservés,TableauJoursFériés2[CORRIGÉ],TableauJoursFériés2[JOUR]),0),5),INDEX(TableauJoursFériés2[],MATCH(DATE(AnnéeCal,MONTH(D15),DAY(D15)),IF(AfficherObservés,TableauJoursFériés2[CORRIGÉ],TableauJoursFériés2[JOUR]),0),2),""),""),"")</f>
        <v/>
      </c>
      <c r="E16" s="47" t="str">
        <f>IFERROR(IF(AfficherJoursFériés,IF(INDEX(TableauJoursFériés2[],MATCH(DATE(AnnéeCal,MONTH(E15),DAY(E15)),IF(AfficherObservés,TableauJoursFériés2[CORRIGÉ],TableauJoursFériés2[JOUR]),0),5),INDEX(TableauJoursFériés2[],MATCH(DATE(AnnéeCal,MONTH(E15),DAY(E15)),IF(AfficherObservés,TableauJoursFériés2[CORRIGÉ],TableauJoursFériés2[JOUR]),0),2),""),""),"")</f>
        <v/>
      </c>
      <c r="F16" s="47" t="str">
        <f>IFERROR(IF(AfficherJoursFériés,IF(INDEX(TableauJoursFériés2[],MATCH(DATE(AnnéeCal,MONTH(F15),DAY(F15)),IF(AfficherObservés,TableauJoursFériés2[CORRIGÉ],TableauJoursFériés2[JOUR]),0),5),INDEX(TableauJoursFériés2[],MATCH(DATE(AnnéeCal,MONTH(F15),DAY(F15)),IF(AfficherObservés,TableauJoursFériés2[CORRIGÉ],TableauJoursFériés2[JOUR]),0),2),""),""),"")</f>
        <v/>
      </c>
      <c r="G16" s="47" t="str">
        <f>IFERROR(IF(AfficherJoursFériés,IF(INDEX(TableauJoursFériés2[],MATCH(DATE(AnnéeCal,MONTH(G15),DAY(G15)),IF(AfficherObservés,TableauJoursFériés2[CORRIGÉ],TableauJoursFériés2[JOUR]),0),5),INDEX(TableauJoursFériés2[],MATCH(DATE(AnnéeCal,MONTH(G15),DAY(G15)),IF(AfficherObservés,TableauJoursFériés2[CORRIGÉ],TableauJoursFériés2[JOUR]),0),2),""),""),"")</f>
        <v/>
      </c>
      <c r="H16" s="47" t="str">
        <f>IFERROR(IF(AfficherJoursFériés,IF(INDEX(TableauJoursFériés2[],MATCH(DATE(AnnéeCal,MONTH(H15),DAY(H15)),IF(AfficherObservés,TableauJoursFériés2[CORRIGÉ],TableauJoursFériés2[JOUR]),0),5),INDEX(TableauJoursFériés2[],MATCH(DATE(AnnéeCal,MONTH(H15),DAY(H15)),IF(AfficherObservés,TableauJoursFériés2[CORRIGÉ],TableauJoursFériés2[JOUR]),0),2),""),""),"")</f>
        <v/>
      </c>
    </row>
    <row r="17" spans="2:8" x14ac:dyDescent="0.25">
      <c r="B17" s="41">
        <f>Jours+DATE(AnnéeCal,MONTH($C$2),1)-WEEKDAY(DATE(AnnéeCal,MONTH($C$2),1),(DébutSemaine="LUNDI")+1)+Paramètres!$A31*7-6</f>
        <v>45446</v>
      </c>
      <c r="C17" s="41">
        <f>Jours+DATE(AnnéeCal,MONTH($C$2),1)-WEEKDAY(DATE(AnnéeCal,MONTH($C$2),1),(DébutSemaine="LUNDI")+1)+Paramètres!$A31*7-6+1</f>
        <v>45447</v>
      </c>
      <c r="D17" s="41">
        <f>Jours+DATE(AnnéeCal,MONTH($C$2),1)-WEEKDAY(DATE(AnnéeCal,MONTH($C$2),1),(DébutSemaine="LUNDI")+1)+Paramètres!$A31*7-6+2</f>
        <v>45448</v>
      </c>
      <c r="E17" s="41">
        <f>Jours+DATE(AnnéeCal,MONTH($C$2),1)-WEEKDAY(DATE(AnnéeCal,MONTH($C$2),1),(DébutSemaine="LUNDI")+1)+Paramètres!$A31*7-6+3</f>
        <v>45449</v>
      </c>
      <c r="F17" s="41">
        <f>Jours+DATE(AnnéeCal,MONTH($C$2),1)-WEEKDAY(DATE(AnnéeCal,MONTH($C$2),1),(DébutSemaine="LUNDI")+1)+Paramètres!$A31*7-6+4</f>
        <v>45450</v>
      </c>
      <c r="G17" s="41">
        <f>Jours+DATE(AnnéeCal,MONTH($C$2),1)-WEEKDAY(DATE(AnnéeCal,MONTH($C$2),1),(DébutSemaine="LUNDI")+1)+Paramètres!$A31*7-6+5</f>
        <v>45451</v>
      </c>
      <c r="H17" s="41">
        <f>Jours+DATE(AnnéeCal,MONTH($C$2),1)-WEEKDAY(DATE(AnnéeCal,MONTH($C$2),1),(DébutSemaine="LUNDI")+1)+Paramètres!$A31*7-6+6</f>
        <v>45452</v>
      </c>
    </row>
    <row r="18" spans="2:8" ht="57.95" customHeight="1" x14ac:dyDescent="0.25">
      <c r="B18" s="47" t="str">
        <f>IFERROR(IF(AfficherJoursFériés,IF(INDEX(TableauJoursFériés2[],MATCH(DATE(AnnéeCal,MONTH(B17),DAY(B17)),IF(AfficherObservés,TableauJoursFériés2[CORRIGÉ],TableauJoursFériés2[JOUR]),0),5),INDEX(TableauJoursFériés2[],MATCH(DATE(AnnéeCal,MONTH(B17),DAY(B17)),IF(AfficherObservés,TableauJoursFériés2[CORRIGÉ],TableauJoursFériés2[JOUR]),0),2),""),""),"")</f>
        <v/>
      </c>
      <c r="C18" s="47" t="str">
        <f>IFERROR(IF(AfficherJoursFériés,IF(INDEX(TableauJoursFériés2[],MATCH(DATE(AnnéeCal,MONTH(C17),DAY(C17)),IF(AfficherObservés,TableauJoursFériés2[CORRIGÉ],TableauJoursFériés2[JOUR]),0),5),INDEX(TableauJoursFériés2[],MATCH(DATE(AnnéeCal,MONTH(C17),DAY(C17)),IF(AfficherObservés,TableauJoursFériés2[CORRIGÉ],TableauJoursFériés2[JOUR]),0),2),""),""),"")</f>
        <v/>
      </c>
      <c r="D18" s="47" t="str">
        <f>IFERROR(IF(AfficherJoursFériés,IF(INDEX(TableauJoursFériés2[],MATCH(DATE(AnnéeCal,MONTH(D17),DAY(D17)),IF(AfficherObservés,TableauJoursFériés2[CORRIGÉ],TableauJoursFériés2[JOUR]),0),5),INDEX(TableauJoursFériés2[],MATCH(DATE(AnnéeCal,MONTH(D17),DAY(D17)),IF(AfficherObservés,TableauJoursFériés2[CORRIGÉ],TableauJoursFériés2[JOUR]),0),2),""),""),"")</f>
        <v/>
      </c>
      <c r="E18" s="47" t="str">
        <f>IFERROR(IF(AfficherJoursFériés,IF(INDEX(TableauJoursFériés2[],MATCH(DATE(AnnéeCal,MONTH(E17),DAY(E17)),IF(AfficherObservés,TableauJoursFériés2[CORRIGÉ],TableauJoursFériés2[JOUR]),0),5),INDEX(TableauJoursFériés2[],MATCH(DATE(AnnéeCal,MONTH(E17),DAY(E17)),IF(AfficherObservés,TableauJoursFériés2[CORRIGÉ],TableauJoursFériés2[JOUR]),0),2),""),""),"")</f>
        <v/>
      </c>
      <c r="F18" s="47" t="str">
        <f>IFERROR(IF(AfficherJoursFériés,IF(INDEX(TableauJoursFériés2[],MATCH(DATE(AnnéeCal,MONTH(F17),DAY(F17)),IF(AfficherObservés,TableauJoursFériés2[CORRIGÉ],TableauJoursFériés2[JOUR]),0),5),INDEX(TableauJoursFériés2[],MATCH(DATE(AnnéeCal,MONTH(F17),DAY(F17)),IF(AfficherObservés,TableauJoursFériés2[CORRIGÉ],TableauJoursFériés2[JOUR]),0),2),""),""),"")</f>
        <v/>
      </c>
      <c r="G18" s="47" t="str">
        <f>IFERROR(IF(AfficherJoursFériés,IF(INDEX(TableauJoursFériés2[],MATCH(DATE(AnnéeCal,MONTH(G17),DAY(G17)),IF(AfficherObservés,TableauJoursFériés2[CORRIGÉ],TableauJoursFériés2[JOUR]),0),5),INDEX(TableauJoursFériés2[],MATCH(DATE(AnnéeCal,MONTH(G17),DAY(G17)),IF(AfficherObservés,TableauJoursFériés2[CORRIGÉ],TableauJoursFériés2[JOUR]),0),2),""),""),"")</f>
        <v/>
      </c>
      <c r="H18" s="47" t="str">
        <f>IFERROR(IF(AfficherJoursFériés,IF(INDEX(TableauJoursFériés2[],MATCH(DATE(AnnéeCal,MONTH(H17),DAY(H17)),IF(AfficherObservés,TableauJoursFériés2[CORRIGÉ],TableauJoursFériés2[JOUR]),0),5),INDEX(TableauJoursFériés2[],MATCH(DATE(AnnéeCal,MONTH(H17),DAY(H17)),IF(AfficherObservés,TableauJoursFériés2[CORRIGÉ],TableauJoursFériés2[JOUR]),0),2),""),""),"")</f>
        <v/>
      </c>
    </row>
    <row r="19" spans="2:8" x14ac:dyDescent="0.25">
      <c r="B19" s="41"/>
      <c r="C19" s="41"/>
      <c r="D19" s="41"/>
      <c r="E19" s="41"/>
      <c r="F19" s="41"/>
      <c r="G19" s="41"/>
      <c r="H19" s="41"/>
    </row>
    <row r="20" spans="2:8" x14ac:dyDescent="0.25">
      <c r="B20" s="41"/>
      <c r="C20" s="41"/>
      <c r="D20" s="42"/>
      <c r="E20" s="42"/>
      <c r="F20" s="42"/>
      <c r="G20" s="42"/>
      <c r="H20" s="42"/>
    </row>
  </sheetData>
  <conditionalFormatting sqref="B7:G7">
    <cfRule type="expression" dxfId="14" priority="1">
      <formula>DAY(B7)&gt;8</formula>
    </cfRule>
  </conditionalFormatting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8"/>
  <dimension ref="A2:H18"/>
  <sheetViews>
    <sheetView workbookViewId="0"/>
  </sheetViews>
  <sheetFormatPr baseColWidth="10" defaultColWidth="10.85546875" defaultRowHeight="15" x14ac:dyDescent="0.25"/>
  <cols>
    <col min="2" max="8" width="25.7109375" customWidth="1"/>
  </cols>
  <sheetData>
    <row r="2" spans="2:8" ht="27.75" x14ac:dyDescent="0.45">
      <c r="B2" s="16" t="str">
        <f>UPPER(TEXT(Paramètres!J24,"MMMM AAAA"))</f>
        <v>JUIN 2024</v>
      </c>
    </row>
    <row r="6" spans="2:8" ht="15.75" thickBot="1" x14ac:dyDescent="0.3">
      <c r="B6" s="17" t="str">
        <f>DébutSemaine</f>
        <v>LUNDI</v>
      </c>
      <c r="C6" s="42" t="str">
        <f>UPPER(TEXT(C7,"jjjj"))</f>
        <v>MARDI</v>
      </c>
      <c r="D6" s="42" t="str">
        <f>UPPER(TEXT(D7,"jjjj"))</f>
        <v>MERCREDI</v>
      </c>
      <c r="E6" s="42" t="str">
        <f t="shared" ref="E6:H6" si="0">UPPER(TEXT(E7,"jjjj"))</f>
        <v>JEUDI</v>
      </c>
      <c r="F6" s="42" t="str">
        <f t="shared" si="0"/>
        <v>VENDREDI</v>
      </c>
      <c r="G6" s="42" t="str">
        <f t="shared" si="0"/>
        <v>SAMEDI</v>
      </c>
      <c r="H6" s="42" t="str">
        <f t="shared" si="0"/>
        <v>DIMANCHE</v>
      </c>
    </row>
    <row r="7" spans="2:8" ht="15.75" thickTop="1" x14ac:dyDescent="0.25">
      <c r="B7" s="49">
        <f>Jours+DATE(AnnéeCal,MONTH($B$2),1)-WEEKDAY(DATE(AnnéeCal,MONTH($B$2),1),(DébutSemaine="LUNDI")+1)+1</f>
        <v>45439</v>
      </c>
      <c r="C7" s="50">
        <f>Jours+DATE(AnnéeCal,MONTH($B$2),1)-WEEKDAY(DATE(AnnéeCal,MONTH($B2),1),(DébutSemaine="LUNDI")+1)+2</f>
        <v>45440</v>
      </c>
      <c r="D7" s="50">
        <f>Jours+DATE(AnnéeCal,MONTH($B$2),1)-WEEKDAY(DATE(AnnéeCal,MONTH($B2),1),(DébutSemaine="LUNDI")+1)+3</f>
        <v>45441</v>
      </c>
      <c r="E7" s="50">
        <f>Jours+DATE(AnnéeCal,MONTH($B$2),1)-WEEKDAY(DATE(AnnéeCal,MONTH($B2),1),(DébutSemaine="LUNDI")+1)+4</f>
        <v>45442</v>
      </c>
      <c r="F7" s="50">
        <f>Jours+DATE(AnnéeCal,MONTH($B$2),1)-WEEKDAY(DATE(AnnéeCal,MONTH($B2),1),(DébutSemaine="LUNDI")+1)+5</f>
        <v>45443</v>
      </c>
      <c r="G7" s="50">
        <f>Jours+DATE(AnnéeCal,MONTH($B$2),1)-WEEKDAY(DATE(AnnéeCal,MONTH($B2),1),(DébutSemaine="LUNDI")+1)+6</f>
        <v>45444</v>
      </c>
      <c r="H7" s="51">
        <f>Jours+DATE(AnnéeCal,MONTH($B$2),1)-WEEKDAY(DATE(AnnéeCal,MONTH($B2),1),(DébutSemaine="LUNDI")+1)+7</f>
        <v>45445</v>
      </c>
    </row>
    <row r="8" spans="2:8" ht="57.95" customHeight="1" x14ac:dyDescent="0.25">
      <c r="B8" s="53"/>
      <c r="C8" s="53"/>
      <c r="D8" s="53"/>
      <c r="E8" s="53"/>
      <c r="F8" s="53"/>
      <c r="G8" s="53"/>
      <c r="H8" s="53"/>
    </row>
    <row r="9" spans="2:8" x14ac:dyDescent="0.25">
      <c r="B9" s="52">
        <f>Jours+DATE(AnnéeCal,MONTH($B$2),1)-WEEKDAY(DATE(AnnéeCal,MONTH($B$2),1),(DébutSemaine="LUNDI")+1)+Paramètres!$A27*7-6</f>
        <v>45446</v>
      </c>
      <c r="C9" s="52">
        <f>Jours+DATE(AnnéeCal,MONTH($B$2),1)-WEEKDAY(DATE(AnnéeCal,MONTH($B$2),1),(DébutSemaine="LUNDI")+1)+Paramètres!$A27*7-6+1</f>
        <v>45447</v>
      </c>
      <c r="D9" s="52">
        <f>Jours+DATE(AnnéeCal,MONTH($B$2),1)-WEEKDAY(DATE(AnnéeCal,MONTH($B$2),1),(DébutSemaine="LUNDI")+1)+Paramètres!$A27*7-6+2</f>
        <v>45448</v>
      </c>
      <c r="E9" s="52">
        <f>Jours+DATE(AnnéeCal,MONTH($B$2),1)-WEEKDAY(DATE(AnnéeCal,MONTH($B$2),1),(DébutSemaine="LUNDI")+1)+Paramètres!$A27*7-6+3</f>
        <v>45449</v>
      </c>
      <c r="F9" s="52">
        <f>Jours+DATE(AnnéeCal,MONTH($B$2),1)-WEEKDAY(DATE(AnnéeCal,MONTH($B$2),1),(DébutSemaine="LUNDI")+1)+Paramètres!$A27*7-6+4</f>
        <v>45450</v>
      </c>
      <c r="G9" s="52">
        <f>Jours+DATE(AnnéeCal,MONTH($B$2),1)-WEEKDAY(DATE(AnnéeCal,MONTH($B$2),1),(DébutSemaine="LUNDI")+1)+Paramètres!$A27*7-6+5</f>
        <v>45451</v>
      </c>
      <c r="H9" s="52">
        <f>Jours+DATE(AnnéeCal,MONTH($B$2),1)-WEEKDAY(DATE(AnnéeCal,MONTH($B$2),1),(DébutSemaine="LUNDI")+1)+Paramètres!$A27*7-6+6</f>
        <v>45452</v>
      </c>
    </row>
    <row r="10" spans="2:8" ht="57.95" customHeight="1" x14ac:dyDescent="0.25">
      <c r="B10" s="54"/>
      <c r="C10" s="54"/>
      <c r="D10" s="54"/>
      <c r="E10" s="54"/>
      <c r="F10" s="54"/>
      <c r="G10" s="54"/>
      <c r="H10" s="54"/>
    </row>
    <row r="11" spans="2:8" x14ac:dyDescent="0.25">
      <c r="B11" s="52">
        <f>Jours+DATE(AnnéeCal,MONTH($B$2),1)-WEEKDAY(DATE(AnnéeCal,MONTH($B$2),1),(DébutSemaine="LUNDI")+1)+Paramètres!$A28*7-6</f>
        <v>45453</v>
      </c>
      <c r="C11" s="52">
        <f>Jours+DATE(AnnéeCal,MONTH($B$2),1)-WEEKDAY(DATE(AnnéeCal,MONTH($B$2),1),(DébutSemaine="LUNDI")+1)+Paramètres!$A28*7-6+1</f>
        <v>45454</v>
      </c>
      <c r="D11" s="52">
        <f>Jours+DATE(AnnéeCal,MONTH($B$2),1)-WEEKDAY(DATE(AnnéeCal,MONTH($B$2),1),(DébutSemaine="LUNDI")+1)+Paramètres!$A28*7-6+2</f>
        <v>45455</v>
      </c>
      <c r="E11" s="52">
        <f>Jours+DATE(AnnéeCal,MONTH($B$2),1)-WEEKDAY(DATE(AnnéeCal,MONTH($B$2),1),(DébutSemaine="LUNDI")+1)+Paramètres!$A28*7-6+3</f>
        <v>45456</v>
      </c>
      <c r="F11" s="52">
        <f>Jours+DATE(AnnéeCal,MONTH($B$2),1)-WEEKDAY(DATE(AnnéeCal,MONTH($B$2),1),(DébutSemaine="LUNDI")+1)+Paramètres!$A28*7-6+4</f>
        <v>45457</v>
      </c>
      <c r="G11" s="52">
        <f>Jours+DATE(AnnéeCal,MONTH($B$2),1)-WEEKDAY(DATE(AnnéeCal,MONTH($B$2),1),(DébutSemaine="LUNDI")+1)+Paramètres!$A28*7-6+5</f>
        <v>45458</v>
      </c>
      <c r="H11" s="52">
        <f>Jours+DATE(AnnéeCal,MONTH($B$2),1)-WEEKDAY(DATE(AnnéeCal,MONTH($B$2),1),(DébutSemaine="LUNDI")+1)+Paramètres!$A28*7-6+6</f>
        <v>45459</v>
      </c>
    </row>
    <row r="12" spans="2:8" ht="57.95" customHeight="1" x14ac:dyDescent="0.25">
      <c r="B12" s="54"/>
      <c r="C12" s="54"/>
      <c r="D12" s="54"/>
      <c r="E12" s="54"/>
      <c r="F12" s="54"/>
      <c r="G12" s="54"/>
      <c r="H12" s="54"/>
    </row>
    <row r="13" spans="2:8" x14ac:dyDescent="0.25">
      <c r="B13" s="52">
        <f>Jours+DATE(AnnéeCal,MONTH($B$2),1)-WEEKDAY(DATE(AnnéeCal,MONTH($B$2),1),(DébutSemaine="LUNDI")+1)+Paramètres!$A29*7-6</f>
        <v>45460</v>
      </c>
      <c r="C13" s="52">
        <f>Jours+DATE(AnnéeCal,MONTH($B$2),1)-WEEKDAY(DATE(AnnéeCal,MONTH($B$2),1),(DébutSemaine="LUNDI")+1)+Paramètres!$A29*7-6+1</f>
        <v>45461</v>
      </c>
      <c r="D13" s="52">
        <f>Jours+DATE(AnnéeCal,MONTH($B$2),1)-WEEKDAY(DATE(AnnéeCal,MONTH($B$2),1),(DébutSemaine="LUNDI")+1)+Paramètres!$A29*7-6+2</f>
        <v>45462</v>
      </c>
      <c r="E13" s="52">
        <f>Jours+DATE(AnnéeCal,MONTH($B$2),1)-WEEKDAY(DATE(AnnéeCal,MONTH($B$2),1),(DébutSemaine="LUNDI")+1)+Paramètres!$A29*7-6+3</f>
        <v>45463</v>
      </c>
      <c r="F13" s="52">
        <f>Jours+DATE(AnnéeCal,MONTH($B$2),1)-WEEKDAY(DATE(AnnéeCal,MONTH($B$2),1),(DébutSemaine="LUNDI")+1)+Paramètres!$A29*7-6+4</f>
        <v>45464</v>
      </c>
      <c r="G13" s="52">
        <f>Jours+DATE(AnnéeCal,MONTH($B$2),1)-WEEKDAY(DATE(AnnéeCal,MONTH($B$2),1),(DébutSemaine="LUNDI")+1)+Paramètres!$A29*7-6+5</f>
        <v>45465</v>
      </c>
      <c r="H13" s="52">
        <f>Jours+DATE(AnnéeCal,MONTH($B$2),1)-WEEKDAY(DATE(AnnéeCal,MONTH($B$2),1),(DébutSemaine="LUNDI")+1)+Paramètres!$A29*7-6+6</f>
        <v>45466</v>
      </c>
    </row>
    <row r="14" spans="2:8" ht="57.95" customHeight="1" x14ac:dyDescent="0.25">
      <c r="B14" s="54"/>
      <c r="C14" s="54"/>
      <c r="D14" s="54"/>
      <c r="E14" s="54"/>
      <c r="F14" s="54"/>
      <c r="G14" s="54"/>
      <c r="H14" s="54"/>
    </row>
    <row r="15" spans="2:8" x14ac:dyDescent="0.25">
      <c r="B15" s="52">
        <f>Jours+DATE(AnnéeCal,MONTH($B$2),1)-WEEKDAY(DATE(AnnéeCal,MONTH($B$2),1),(DébutSemaine="LUNDI")+1)+Paramètres!$A30*7-6</f>
        <v>45467</v>
      </c>
      <c r="C15" s="52">
        <f>Jours+DATE(AnnéeCal,MONTH($B$2),1)-WEEKDAY(DATE(AnnéeCal,MONTH($B$2),1),(DébutSemaine="LUNDI")+1)+Paramètres!$A30*7-6+1</f>
        <v>45468</v>
      </c>
      <c r="D15" s="52">
        <f>Jours+DATE(AnnéeCal,MONTH($B$2),1)-WEEKDAY(DATE(AnnéeCal,MONTH($B$2),1),(DébutSemaine="LUNDI")+1)+Paramètres!$A30*7-6+2</f>
        <v>45469</v>
      </c>
      <c r="E15" s="52">
        <f>Jours+DATE(AnnéeCal,MONTH($B$2),1)-WEEKDAY(DATE(AnnéeCal,MONTH($B$2),1),(DébutSemaine="LUNDI")+1)+Paramètres!$A30*7-6+3</f>
        <v>45470</v>
      </c>
      <c r="F15" s="52">
        <f>Jours+DATE(AnnéeCal,MONTH($B$2),1)-WEEKDAY(DATE(AnnéeCal,MONTH($B$2),1),(DébutSemaine="LUNDI")+1)+Paramètres!$A30*7-6+4</f>
        <v>45471</v>
      </c>
      <c r="G15" s="52">
        <f>Jours+DATE(AnnéeCal,MONTH($B$2),1)-WEEKDAY(DATE(AnnéeCal,MONTH($B$2),1),(DébutSemaine="LUNDI")+1)+Paramètres!$A30*7-6+5</f>
        <v>45472</v>
      </c>
      <c r="H15" s="52">
        <f>Jours+DATE(AnnéeCal,MONTH($B$2),1)-WEEKDAY(DATE(AnnéeCal,MONTH($B$2),1),(DébutSemaine="LUNDI")+1)+Paramètres!$A30*7-6+6</f>
        <v>45473</v>
      </c>
    </row>
    <row r="16" spans="2:8" ht="57.95" customHeight="1" x14ac:dyDescent="0.25">
      <c r="B16" s="54"/>
      <c r="C16" s="54"/>
      <c r="D16" s="54"/>
      <c r="E16" s="54"/>
      <c r="F16" s="54"/>
      <c r="G16" s="54"/>
      <c r="H16" s="54"/>
    </row>
    <row r="17" spans="1:8" x14ac:dyDescent="0.25">
      <c r="B17" s="52">
        <f>Jours+DATE(AnnéeCal,MONTH($B$2),1)-WEEKDAY(DATE(AnnéeCal,MONTH($B$2),1),(DébutSemaine="LUNDI")+1)+Paramètres!$A31*7-6</f>
        <v>45474</v>
      </c>
      <c r="C17" s="52">
        <f>Jours+DATE(AnnéeCal,MONTH($B$2),1)-WEEKDAY(DATE(AnnéeCal,MONTH($B$2),1),(DébutSemaine="LUNDI")+1)+Paramètres!$A31*7-6+1</f>
        <v>45475</v>
      </c>
      <c r="D17" s="52">
        <f>Jours+DATE(AnnéeCal,MONTH($B$2),1)-WEEKDAY(DATE(AnnéeCal,MONTH($B$2),1),(DébutSemaine="LUNDI")+1)+Paramètres!$A31*7-6+2</f>
        <v>45476</v>
      </c>
      <c r="E17" s="52">
        <f>Jours+DATE(AnnéeCal,MONTH($B$2),1)-WEEKDAY(DATE(AnnéeCal,MONTH($B$2),1),(DébutSemaine="LUNDI")+1)+Paramètres!$A31*7-6+3</f>
        <v>45477</v>
      </c>
      <c r="F17" s="52">
        <f>Jours+DATE(AnnéeCal,MONTH($B$2),1)-WEEKDAY(DATE(AnnéeCal,MONTH($B$2),1),(DébutSemaine="LUNDI")+1)+Paramètres!$A31*7-6+4</f>
        <v>45478</v>
      </c>
      <c r="G17" s="52">
        <f>Jours+DATE(AnnéeCal,MONTH($B$2),1)-WEEKDAY(DATE(AnnéeCal,MONTH($B$2),1),(DébutSemaine="LUNDI")+1)+Paramètres!$A31*7-6+5</f>
        <v>45479</v>
      </c>
      <c r="H17" s="52">
        <f>Jours+DATE(AnnéeCal,MONTH($B$2),1)-WEEKDAY(DATE(AnnéeCal,MONTH($B$2),1),(DébutSemaine="LUNDI")+1)+Paramètres!$A31*7-6+6</f>
        <v>45480</v>
      </c>
    </row>
    <row r="18" spans="1:8" ht="57.95" customHeight="1" x14ac:dyDescent="0.25">
      <c r="A18" s="18"/>
      <c r="B18" s="53"/>
      <c r="C18" s="53"/>
      <c r="D18" s="53"/>
      <c r="E18" s="53"/>
      <c r="F18" s="53"/>
      <c r="G18" s="53"/>
      <c r="H18" s="54"/>
    </row>
  </sheetData>
  <conditionalFormatting sqref="B7:G7">
    <cfRule type="expression" dxfId="13" priority="1">
      <formula>DAY(B7)&gt;8</formula>
    </cfRule>
  </conditionalFormatting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Feuil9"/>
  <dimension ref="B2:H18"/>
  <sheetViews>
    <sheetView workbookViewId="0"/>
  </sheetViews>
  <sheetFormatPr baseColWidth="10" defaultColWidth="10.85546875" defaultRowHeight="15" x14ac:dyDescent="0.25"/>
  <cols>
    <col min="2" max="8" width="25.7109375" customWidth="1"/>
  </cols>
  <sheetData>
    <row r="2" spans="2:8" ht="27.75" x14ac:dyDescent="0.45">
      <c r="B2" s="16" t="str">
        <f>UPPER(TEXT(Paramètres!R24,"MMMM AAAA"))</f>
        <v>JUILLET 2024</v>
      </c>
    </row>
    <row r="6" spans="2:8" ht="15.75" thickBot="1" x14ac:dyDescent="0.3">
      <c r="B6" s="17" t="str">
        <f>DébutSemaine</f>
        <v>LUNDI</v>
      </c>
      <c r="C6" s="42" t="str">
        <f>UPPER(TEXT(C7,"jjjj"))</f>
        <v>MARDI</v>
      </c>
      <c r="D6" s="42" t="str">
        <f>UPPER(TEXT(D7,"jjjj"))</f>
        <v>MERCREDI</v>
      </c>
      <c r="E6" s="42" t="str">
        <f t="shared" ref="E6:H6" si="0">UPPER(TEXT(E7,"jjjj"))</f>
        <v>JEUDI</v>
      </c>
      <c r="F6" s="42" t="str">
        <f t="shared" si="0"/>
        <v>VENDREDI</v>
      </c>
      <c r="G6" s="42" t="str">
        <f t="shared" si="0"/>
        <v>SAMEDI</v>
      </c>
      <c r="H6" s="42" t="str">
        <f t="shared" si="0"/>
        <v>DIMANCHE</v>
      </c>
    </row>
    <row r="7" spans="2:8" ht="15.75" thickTop="1" x14ac:dyDescent="0.25">
      <c r="B7" s="49">
        <f>Jours+DATE(AnnéeCal,MONTH($B$2),1)-WEEKDAY(DATE(AnnéeCal,MONTH($B$2),1),(DébutSemaine="LUNDI")+1)+1</f>
        <v>45474</v>
      </c>
      <c r="C7" s="50">
        <f>Jours+DATE(AnnéeCal,MONTH($B$2),1)-WEEKDAY(DATE(AnnéeCal,MONTH($B2),1),(DébutSemaine="LUNDI")+1)+2</f>
        <v>45475</v>
      </c>
      <c r="D7" s="50">
        <f>Jours+DATE(AnnéeCal,MONTH($B$2),1)-WEEKDAY(DATE(AnnéeCal,MONTH($B2),1),(DébutSemaine="LUNDI")+1)+3</f>
        <v>45476</v>
      </c>
      <c r="E7" s="50">
        <f>Jours+DATE(AnnéeCal,MONTH($B$2),1)-WEEKDAY(DATE(AnnéeCal,MONTH($B2),1),(DébutSemaine="LUNDI")+1)+4</f>
        <v>45477</v>
      </c>
      <c r="F7" s="50">
        <f>Jours+DATE(AnnéeCal,MONTH($B$2),1)-WEEKDAY(DATE(AnnéeCal,MONTH($B2),1),(DébutSemaine="LUNDI")+1)+5</f>
        <v>45478</v>
      </c>
      <c r="G7" s="50">
        <f>Jours+DATE(AnnéeCal,MONTH($B$2),1)-WEEKDAY(DATE(AnnéeCal,MONTH($B2),1),(DébutSemaine="LUNDI")+1)+6</f>
        <v>45479</v>
      </c>
      <c r="H7" s="51">
        <f>Jours+DATE(AnnéeCal,MONTH($B$2),1)-WEEKDAY(DATE(AnnéeCal,MONTH($B2),1),(DébutSemaine="LUNDI")+1)+7</f>
        <v>45480</v>
      </c>
    </row>
    <row r="8" spans="2:8" ht="57.95" customHeight="1" x14ac:dyDescent="0.25">
      <c r="B8" s="18" t="str">
        <f>IFERROR(IF(AfficherJoursFériés,IF(INDEX(TableauJoursFériés2[],MATCH(DATE(AnnéeCal,MONTH(B$7),DAY(B$7)),IF(AfficherObservés,TableauJoursFériés2[CORRIGÉ],TableauJoursFériés2[JOUR]),0),5),INDEX(TableauJoursFériés2[],MATCH(DATE(AnnéeCal,MONTH(B$7),DAY(B$7)),IF(AfficherObservés,TableauJoursFériés2[CORRIGÉ],TableauJoursFériés2[JOUR]),0),2),""),""),"")</f>
        <v/>
      </c>
      <c r="C8" s="18" t="str">
        <f>IFERROR(IF(AfficherJoursFériés,IF(INDEX(TableauJoursFériés2[],MATCH(DATE(AnnéeCal,MONTH(C$7),DAY(C$7)),IF(AfficherObservés,TableauJoursFériés2[CORRIGÉ],TableauJoursFériés2[JOUR]),0),5),INDEX(TableauJoursFériés2[],MATCH(DATE(AnnéeCal,MONTH(C$7),DAY(C$7)),IF(AfficherObservés,TableauJoursFériés2[CORRIGÉ],TableauJoursFériés2[JOUR]),0),2),""),""),"")</f>
        <v/>
      </c>
      <c r="D8" s="18" t="str">
        <f>IFERROR(IF(AfficherJoursFériés,IF(INDEX(TableauJoursFériés2[],MATCH(DATE(AnnéeCal,MONTH(D$7),DAY(D$7)),IF(AfficherObservés,TableauJoursFériés2[CORRIGÉ],TableauJoursFériés2[JOUR]),0),5),INDEX(TableauJoursFériés2[],MATCH(DATE(AnnéeCal,MONTH(D$7),DAY(D$7)),IF(AfficherObservés,TableauJoursFériés2[CORRIGÉ],TableauJoursFériés2[JOUR]),0),2),""),""),"")</f>
        <v/>
      </c>
      <c r="E8" s="18" t="str">
        <f>IFERROR(IF(AfficherJoursFériés,IF(INDEX(TableauJoursFériés2[],MATCH(DATE(AnnéeCal,MONTH(E$7),DAY(E$7)),IF(AfficherObservés,TableauJoursFériés2[CORRIGÉ],TableauJoursFériés2[JOUR]),0),5),INDEX(TableauJoursFériés2[],MATCH(DATE(AnnéeCal,MONTH(E$7),DAY(E$7)),IF(AfficherObservés,TableauJoursFériés2[CORRIGÉ],TableauJoursFériés2[JOUR]),0),2),""),""),"")</f>
        <v/>
      </c>
      <c r="F8" s="18" t="str">
        <f>IFERROR(IF(AfficherJoursFériés,IF(INDEX(TableauJoursFériés2[],MATCH(DATE(AnnéeCal,MONTH(F$7),DAY(F$7)),IF(AfficherObservés,TableauJoursFériés2[CORRIGÉ],TableauJoursFériés2[JOUR]),0),5),INDEX(TableauJoursFériés2[],MATCH(DATE(AnnéeCal,MONTH(F$7),DAY(F$7)),IF(AfficherObservés,TableauJoursFériés2[CORRIGÉ],TableauJoursFériés2[JOUR]),0),2),""),""),"")</f>
        <v/>
      </c>
      <c r="G8" s="18" t="str">
        <f>IFERROR(IF(AfficherJoursFériés,IF(INDEX(TableauJoursFériés2[],MATCH(DATE(AnnéeCal,MONTH(G$7),DAY(G$7)),IF(AfficherObservés,TableauJoursFériés2[CORRIGÉ],TableauJoursFériés2[JOUR]),0),5),INDEX(TableauJoursFériés2[],MATCH(DATE(AnnéeCal,MONTH(G$7),DAY(G$7)),IF(AfficherObservés,TableauJoursFériés2[CORRIGÉ],TableauJoursFériés2[JOUR]),0),2),""),""),"")</f>
        <v/>
      </c>
      <c r="H8" s="18" t="str">
        <f>IFERROR(IF(AfficherJoursFériés,IF(INDEX(TableauJoursFériés2[],MATCH(DATE(AnnéeCal,MONTH(H$7),DAY(H$7)),IF(AfficherObservés,TableauJoursFériés2[CORRIGÉ],TableauJoursFériés2[JOUR]),0),5),INDEX(TableauJoursFériés2[],MATCH(DATE(AnnéeCal,MONTH(H$7),DAY(H$7)),IF(AfficherObservés,TableauJoursFériés2[CORRIGÉ],TableauJoursFériés2[JOUR]),0),2),""),""),"")</f>
        <v/>
      </c>
    </row>
    <row r="9" spans="2:8" x14ac:dyDescent="0.25">
      <c r="B9" s="41">
        <f>Jours+DATE(AnnéeCal,MONTH($B$2),1)-WEEKDAY(DATE(AnnéeCal,MONTH($B$2),1),(DébutSemaine="LUNDI")+1)+Paramètres!$A$27*7-6</f>
        <v>45481</v>
      </c>
      <c r="C9" s="41">
        <f>Jours+DATE(AnnéeCal,MONTH($B$2),1)-WEEKDAY(DATE(AnnéeCal,MONTH($B$2),1),(DébutSemaine="LUNDI")+1)+Paramètres!$A$27*7-6+1</f>
        <v>45482</v>
      </c>
      <c r="D9" s="41">
        <f>Jours+DATE(AnnéeCal,MONTH($B$2),1)-WEEKDAY(DATE(AnnéeCal,MONTH($B$2),1),(DébutSemaine="LUNDI")+1)+Paramètres!$A$27*7-6+2</f>
        <v>45483</v>
      </c>
      <c r="E9" s="41">
        <f>Jours+DATE(AnnéeCal,MONTH($B$2),1)-WEEKDAY(DATE(AnnéeCal,MONTH($B$2),1),(DébutSemaine="LUNDI")+1)+Paramètres!$A$27*7-6+3</f>
        <v>45484</v>
      </c>
      <c r="F9" s="41">
        <f>Jours+DATE(AnnéeCal,MONTH($B$2),1)-WEEKDAY(DATE(AnnéeCal,MONTH($B$2),1),(DébutSemaine="LUNDI")+1)+Paramètres!$A$27*7-6+4</f>
        <v>45485</v>
      </c>
      <c r="G9" s="41">
        <f>Jours+DATE(AnnéeCal,MONTH($B$2),1)-WEEKDAY(DATE(AnnéeCal,MONTH($B$2),1),(DébutSemaine="LUNDI")+1)+Paramètres!$A$27*7-6+5</f>
        <v>45486</v>
      </c>
      <c r="H9" s="41">
        <f>Jours+DATE(AnnéeCal,MONTH($B$2),1)-WEEKDAY(DATE(AnnéeCal,MONTH($B$2),1),(DébutSemaine="LUNDI")+1)+Paramètres!$A$27*7-6+6</f>
        <v>45487</v>
      </c>
    </row>
    <row r="10" spans="2:8" ht="57.95" customHeight="1" x14ac:dyDescent="0.25">
      <c r="B10" s="18" t="str">
        <f>IFERROR(IF(AfficherJoursFériés,IF(INDEX(TableauJoursFériés2[],MATCH(DATE(AnnéeCal,MONTH(B$9),DAY(B$9)),IF(AfficherObservés,TableauJoursFériés2[CORRIGÉ],TableauJoursFériés2[JOUR]),0),5),INDEX(TableauJoursFériés2[],MATCH(DATE(AnnéeCal,MONTH(B$9),DAY(B$9)),IF(AfficherObservés,TableauJoursFériés2[CORRIGÉ],TableauJoursFériés2[JOUR]),0),2),""),""),"")</f>
        <v/>
      </c>
      <c r="C10" s="18" t="str">
        <f>IFERROR(IF(AfficherJoursFériés,IF(INDEX(TableauJoursFériés2[],MATCH(DATE(AnnéeCal,MONTH(C$9),DAY(C$9)),IF(AfficherObservés,TableauJoursFériés2[CORRIGÉ],TableauJoursFériés2[JOUR]),0),5),INDEX(TableauJoursFériés2[],MATCH(DATE(AnnéeCal,MONTH(C$9),DAY(C$9)),IF(AfficherObservés,TableauJoursFériés2[CORRIGÉ],TableauJoursFériés2[JOUR]),0),2),""),""),"")</f>
        <v/>
      </c>
      <c r="D10" s="18" t="str">
        <f>IFERROR(IF(AfficherJoursFériés,IF(INDEX(TableauJoursFériés2[],MATCH(DATE(AnnéeCal,MONTH(D$9),DAY(D$9)),IF(AfficherObservés,TableauJoursFériés2[CORRIGÉ],TableauJoursFériés2[JOUR]),0),5),INDEX(TableauJoursFériés2[],MATCH(DATE(AnnéeCal,MONTH(D$9),DAY(D$9)),IF(AfficherObservés,TableauJoursFériés2[CORRIGÉ],TableauJoursFériés2[JOUR]),0),2),""),""),"")</f>
        <v/>
      </c>
      <c r="E10" s="18" t="str">
        <f>IFERROR(IF(AfficherJoursFériés,IF(INDEX(TableauJoursFériés2[],MATCH(DATE(AnnéeCal,MONTH(E$9),DAY(E$9)),IF(AfficherObservés,TableauJoursFériés2[CORRIGÉ],TableauJoursFériés2[JOUR]),0),5),INDEX(TableauJoursFériés2[],MATCH(DATE(AnnéeCal,MONTH(E$9),DAY(E$9)),IF(AfficherObservés,TableauJoursFériés2[CORRIGÉ],TableauJoursFériés2[JOUR]),0),2),""),""),"")</f>
        <v/>
      </c>
      <c r="F10" s="18" t="str">
        <f>IFERROR(IF(AfficherJoursFériés,IF(INDEX(TableauJoursFériés2[],MATCH(DATE(AnnéeCal,MONTH(F$9),DAY(F$9)),IF(AfficherObservés,TableauJoursFériés2[CORRIGÉ],TableauJoursFériés2[JOUR]),0),5),INDEX(TableauJoursFériés2[],MATCH(DATE(AnnéeCal,MONTH(F$9),DAY(F$9)),IF(AfficherObservés,TableauJoursFériés2[CORRIGÉ],TableauJoursFériés2[JOUR]),0),2),""),""),"")</f>
        <v/>
      </c>
      <c r="G10" s="18" t="str">
        <f>IFERROR(IF(AfficherJoursFériés,IF(INDEX(TableauJoursFériés2[],MATCH(DATE(AnnéeCal,MONTH(G$9),DAY(G$9)),IF(AfficherObservés,TableauJoursFériés2[CORRIGÉ],TableauJoursFériés2[JOUR]),0),5),INDEX(TableauJoursFériés2[],MATCH(DATE(AnnéeCal,MONTH(G$9),DAY(G$9)),IF(AfficherObservés,TableauJoursFériés2[CORRIGÉ],TableauJoursFériés2[JOUR]),0),2),""),""),"")</f>
        <v/>
      </c>
      <c r="H10" s="56" t="str">
        <f>IFERROR(IF(AfficherJoursFériés,IF(INDEX(TableauJoursFériés2[],MATCH(DATE(AnnéeCal,MONTH(H9),DAY(H9)),IF(AfficherObservés,TableauJoursFériés2[CORRIGÉ],TableauJoursFériés2[JOUR]),0),5),INDEX(TableauJoursFériés2[],MATCH(DATE(AnnéeCal,MONTH(H9),DAY(H9)),IF(AfficherObservés,TableauJoursFériés2[CORRIGÉ],TableauJoursFériés2[JOUR]),0),2),""),""),"")</f>
        <v>Fête Nationale</v>
      </c>
    </row>
    <row r="11" spans="2:8" x14ac:dyDescent="0.25">
      <c r="B11" s="41">
        <f>Jours+DATE(AnnéeCal,MONTH($B$2),1)-WEEKDAY(DATE(AnnéeCal,MONTH($B$2),1),(DébutSemaine="LUNDI")+1)+Paramètres!$A$28*7-6</f>
        <v>45488</v>
      </c>
      <c r="C11" s="41">
        <f>Jours+DATE(AnnéeCal,MONTH($B$2),1)-WEEKDAY(DATE(AnnéeCal,MONTH($B$2),1),(DébutSemaine="LUNDI")+1)+Paramètres!$A$28*7-6+1</f>
        <v>45489</v>
      </c>
      <c r="D11" s="41">
        <f>Jours+DATE(AnnéeCal,MONTH($B$2),1)-WEEKDAY(DATE(AnnéeCal,MONTH($B$2),1),(DébutSemaine="LUNDI")+1)+Paramètres!$A$28*7-6+2</f>
        <v>45490</v>
      </c>
      <c r="E11" s="41">
        <f>Jours+DATE(AnnéeCal,MONTH($B$2),1)-WEEKDAY(DATE(AnnéeCal,MONTH($B$2),1),(DébutSemaine="LUNDI")+1)+Paramètres!$A$28*7-6+3</f>
        <v>45491</v>
      </c>
      <c r="F11" s="41">
        <f>Jours+DATE(AnnéeCal,MONTH($B$2),1)-WEEKDAY(DATE(AnnéeCal,MONTH($B$2),1),(DébutSemaine="LUNDI")+1)+Paramètres!$A$28*7-6+4</f>
        <v>45492</v>
      </c>
      <c r="G11" s="41">
        <f>Jours+DATE(AnnéeCal,MONTH($B$2),1)-WEEKDAY(DATE(AnnéeCal,MONTH($B$2),1),(DébutSemaine="LUNDI")+1)+Paramètres!$A$28*7-6+5</f>
        <v>45493</v>
      </c>
      <c r="H11" s="41">
        <f>Jours+DATE(AnnéeCal,MONTH($B$2),1)-WEEKDAY(DATE(AnnéeCal,MONTH($B$2),1),(DébutSemaine="LUNDI")+1)+Paramètres!$A$28*7-6+6</f>
        <v>45494</v>
      </c>
    </row>
    <row r="12" spans="2:8" ht="57.95" customHeight="1" x14ac:dyDescent="0.25">
      <c r="B12" s="47" t="str">
        <f>IFERROR(IF(AfficherJoursFériés,IF(INDEX(TableauJoursFériés2[],MATCH(DATE(AnnéeCal,MONTH(B11),DAY(B11)),IF(AfficherObservés,TableauJoursFériés2[CORRIGÉ],TableauJoursFériés2[JOUR]),0),5),INDEX(TableauJoursFériés2[],MATCH(DATE(AnnéeCal,MONTH(B11),DAY(B11)),IF(AfficherObservés,TableauJoursFériés2[CORRIGÉ],TableauJoursFériés2[JOUR]),0),2),""),""),"")</f>
        <v/>
      </c>
      <c r="C12" s="47" t="str">
        <f>IFERROR(IF(AfficherJoursFériés,IF(INDEX(TableauJoursFériés2[],MATCH(DATE(AnnéeCal,MONTH(C11),DAY(C11)),IF(AfficherObservés,TableauJoursFériés2[CORRIGÉ],TableauJoursFériés2[JOUR]),0),5),INDEX(TableauJoursFériés2[],MATCH(DATE(AnnéeCal,MONTH(C11),DAY(C11)),IF(AfficherObservés,TableauJoursFériés2[CORRIGÉ],TableauJoursFériés2[JOUR]),0),2),""),""),"")</f>
        <v/>
      </c>
      <c r="D12" s="47" t="str">
        <f>IFERROR(IF(AfficherJoursFériés,IF(INDEX(TableauJoursFériés2[],MATCH(DATE(AnnéeCal,MONTH(D11),DAY(D11)),IF(AfficherObservés,TableauJoursFériés2[CORRIGÉ],TableauJoursFériés2[JOUR]),0),5),INDEX(TableauJoursFériés2[],MATCH(DATE(AnnéeCal,MONTH(D11),DAY(D11)),IF(AfficherObservés,TableauJoursFériés2[CORRIGÉ],TableauJoursFériés2[JOUR]),0),2),""),""),"")</f>
        <v/>
      </c>
      <c r="E12" s="47" t="str">
        <f>IFERROR(IF(AfficherJoursFériés,IF(INDEX(TableauJoursFériés2[],MATCH(DATE(AnnéeCal,MONTH(E11),DAY(E11)),IF(AfficherObservés,TableauJoursFériés2[CORRIGÉ],TableauJoursFériés2[JOUR]),0),5),INDEX(TableauJoursFériés2[],MATCH(DATE(AnnéeCal,MONTH(E11),DAY(E11)),IF(AfficherObservés,TableauJoursFériés2[CORRIGÉ],TableauJoursFériés2[JOUR]),0),2),""),""),"")</f>
        <v/>
      </c>
      <c r="F12" s="47" t="str">
        <f>IFERROR(IF(AfficherJoursFériés,IF(INDEX(TableauJoursFériés2[],MATCH(DATE(AnnéeCal,MONTH(F11),DAY(F11)),IF(AfficherObservés,TableauJoursFériés2[CORRIGÉ],TableauJoursFériés2[JOUR]),0),5),INDEX(TableauJoursFériés2[],MATCH(DATE(AnnéeCal,MONTH(F11),DAY(F11)),IF(AfficherObservés,TableauJoursFériés2[CORRIGÉ],TableauJoursFériés2[JOUR]),0),2),""),""),"")</f>
        <v/>
      </c>
      <c r="G12" s="47" t="str">
        <f>IFERROR(IF(AfficherJoursFériés,IF(INDEX(TableauJoursFériés2[],MATCH(DATE(AnnéeCal,MONTH(G11),DAY(G11)),IF(AfficherObservés,TableauJoursFériés2[CORRIGÉ],TableauJoursFériés2[JOUR]),0),5),INDEX(TableauJoursFériés2[],MATCH(DATE(AnnéeCal,MONTH(G11),DAY(G11)),IF(AfficherObservés,TableauJoursFériés2[CORRIGÉ],TableauJoursFériés2[JOUR]),0),2),""),""),"")</f>
        <v/>
      </c>
      <c r="H12" s="47" t="str">
        <f>IFERROR(IF(AfficherJoursFériés,IF(INDEX(TableauJoursFériés2[],MATCH(DATE(AnnéeCal,MONTH(H11),DAY(H11)),IF(AfficherObservés,TableauJoursFériés2[CORRIGÉ],TableauJoursFériés2[JOUR]),0),5),INDEX(TableauJoursFériés2[],MATCH(DATE(AnnéeCal,MONTH(H11),DAY(H11)),IF(AfficherObservés,TableauJoursFériés2[CORRIGÉ],TableauJoursFériés2[JOUR]),0),2),""),""),"")</f>
        <v/>
      </c>
    </row>
    <row r="13" spans="2:8" x14ac:dyDescent="0.25">
      <c r="B13" s="41">
        <f>Jours+DATE(AnnéeCal,MONTH($B$2),1)-WEEKDAY(DATE(AnnéeCal,MONTH($B$2),1),(DébutSemaine="LUNDI")+1)+Paramètres!$A$29*7-6</f>
        <v>45495</v>
      </c>
      <c r="C13" s="41">
        <f>Jours+DATE(AnnéeCal,MONTH($B$2),1)-WEEKDAY(DATE(AnnéeCal,MONTH($B$2),1),(DébutSemaine="LUNDI")+1)+Paramètres!$A$29*7-6+1</f>
        <v>45496</v>
      </c>
      <c r="D13" s="41">
        <f>Jours+DATE(AnnéeCal,MONTH($B$2),1)-WEEKDAY(DATE(AnnéeCal,MONTH($B$2),1),(DébutSemaine="LUNDI")+1)+Paramètres!$A$29*7-6+2</f>
        <v>45497</v>
      </c>
      <c r="E13" s="41">
        <f>Jours+DATE(AnnéeCal,MONTH($B$2),1)-WEEKDAY(DATE(AnnéeCal,MONTH($B$2),1),(DébutSemaine="LUNDI")+1)+Paramètres!$A$29*7-6+3</f>
        <v>45498</v>
      </c>
      <c r="F13" s="41">
        <f>Jours+DATE(AnnéeCal,MONTH($B$2),1)-WEEKDAY(DATE(AnnéeCal,MONTH($B$2),1),(DébutSemaine="LUNDI")+1)+Paramètres!$A$29*7-6+4</f>
        <v>45499</v>
      </c>
      <c r="G13" s="41">
        <f>Jours+DATE(AnnéeCal,MONTH($B$2),1)-WEEKDAY(DATE(AnnéeCal,MONTH($B$2),1),(DébutSemaine="LUNDI")+1)+Paramètres!$A$29*7-6+5</f>
        <v>45500</v>
      </c>
      <c r="H13" s="41">
        <f>Jours+DATE(AnnéeCal,MONTH($B$2),1)-WEEKDAY(DATE(AnnéeCal,MONTH($B$2),1),(DébutSemaine="LUNDI")+1)+Paramètres!$A$29*7-6+6</f>
        <v>45501</v>
      </c>
    </row>
    <row r="14" spans="2:8" ht="57.95" customHeight="1" x14ac:dyDescent="0.25">
      <c r="B14" s="47" t="str">
        <f>IFERROR(IF(AfficherJoursFériés,IF(INDEX(TableauJoursFériés2[],MATCH(DATE(AnnéeCal,MONTH(B13),DAY(B13)),IF(AfficherObservés,TableauJoursFériés2[CORRIGÉ],TableauJoursFériés2[JOUR]),0),5),INDEX(TableauJoursFériés2[],MATCH(DATE(AnnéeCal,MONTH(B13),DAY(B13)),IF(AfficherObservés,TableauJoursFériés2[CORRIGÉ],TableauJoursFériés2[JOUR]),0),2),""),""),"")</f>
        <v/>
      </c>
      <c r="C14" s="47" t="str">
        <f>IFERROR(IF(AfficherJoursFériés,IF(INDEX(TableauJoursFériés2[],MATCH(DATE(AnnéeCal,MONTH(C13),DAY(C13)),IF(AfficherObservés,TableauJoursFériés2[CORRIGÉ],TableauJoursFériés2[JOUR]),0),5),INDEX(TableauJoursFériés2[],MATCH(DATE(AnnéeCal,MONTH(C13),DAY(C13)),IF(AfficherObservés,TableauJoursFériés2[CORRIGÉ],TableauJoursFériés2[JOUR]),0),2),""),""),"")</f>
        <v/>
      </c>
      <c r="D14" s="47" t="str">
        <f>IFERROR(IF(AfficherJoursFériés,IF(INDEX(TableauJoursFériés2[],MATCH(DATE(AnnéeCal,MONTH(D13),DAY(D13)),IF(AfficherObservés,TableauJoursFériés2[CORRIGÉ],TableauJoursFériés2[JOUR]),0),5),INDEX(TableauJoursFériés2[],MATCH(DATE(AnnéeCal,MONTH(D13),DAY(D13)),IF(AfficherObservés,TableauJoursFériés2[CORRIGÉ],TableauJoursFériés2[JOUR]),0),2),""),""),"")</f>
        <v/>
      </c>
      <c r="E14" s="47" t="str">
        <f>IFERROR(IF(AfficherJoursFériés,IF(INDEX(TableauJoursFériés2[],MATCH(DATE(AnnéeCal,MONTH(E13),DAY(E13)),IF(AfficherObservés,TableauJoursFériés2[CORRIGÉ],TableauJoursFériés2[JOUR]),0),5),INDEX(TableauJoursFériés2[],MATCH(DATE(AnnéeCal,MONTH(E13),DAY(E13)),IF(AfficherObservés,TableauJoursFériés2[CORRIGÉ],TableauJoursFériés2[JOUR]),0),2),""),""),"")</f>
        <v/>
      </c>
      <c r="F14" s="47" t="str">
        <f>IFERROR(IF(AfficherJoursFériés,IF(INDEX(TableauJoursFériés2[],MATCH(DATE(AnnéeCal,MONTH(F13),DAY(F13)),IF(AfficherObservés,TableauJoursFériés2[CORRIGÉ],TableauJoursFériés2[JOUR]),0),5),INDEX(TableauJoursFériés2[],MATCH(DATE(AnnéeCal,MONTH(F13),DAY(F13)),IF(AfficherObservés,TableauJoursFériés2[CORRIGÉ],TableauJoursFériés2[JOUR]),0),2),""),""),"")</f>
        <v/>
      </c>
      <c r="G14" s="47" t="str">
        <f>IFERROR(IF(AfficherJoursFériés,IF(INDEX(TableauJoursFériés2[],MATCH(DATE(AnnéeCal,MONTH(G13),DAY(G13)),IF(AfficherObservés,TableauJoursFériés2[CORRIGÉ],TableauJoursFériés2[JOUR]),0),5),INDEX(TableauJoursFériés2[],MATCH(DATE(AnnéeCal,MONTH(G13),DAY(G13)),IF(AfficherObservés,TableauJoursFériés2[CORRIGÉ],TableauJoursFériés2[JOUR]),0),2),""),""),"")</f>
        <v/>
      </c>
      <c r="H14" s="47" t="str">
        <f>IFERROR(IF(AfficherJoursFériés,IF(INDEX(TableauJoursFériés2[],MATCH(DATE(AnnéeCal,MONTH(H13),DAY(H13)),IF(AfficherObservés,TableauJoursFériés2[CORRIGÉ],TableauJoursFériés2[JOUR]),0),5),INDEX(TableauJoursFériés2[],MATCH(DATE(AnnéeCal,MONTH(H13),DAY(H13)),IF(AfficherObservés,TableauJoursFériés2[CORRIGÉ],TableauJoursFériés2[JOUR]),0),2),""),""),"")</f>
        <v/>
      </c>
    </row>
    <row r="15" spans="2:8" x14ac:dyDescent="0.25">
      <c r="B15" s="41">
        <f>Jours+DATE(AnnéeCal,MONTH($B$2),1)-WEEKDAY(DATE(AnnéeCal,MONTH($B$2),1),(DébutSemaine="LUNDI")+1)+Paramètres!$A$30*7-6</f>
        <v>45502</v>
      </c>
      <c r="C15" s="41">
        <f>Jours+DATE(AnnéeCal,MONTH($B$2),1)-WEEKDAY(DATE(AnnéeCal,MONTH($B$2),1),(DébutSemaine="LUNDI")+1)+Paramètres!$A30*7-6+1</f>
        <v>45503</v>
      </c>
      <c r="D15" s="41">
        <f>Jours+DATE(AnnéeCal,MONTH($B$2),1)-WEEKDAY(DATE(AnnéeCal,MONTH($B$2),1),(DébutSemaine="LUNDI")+1)+Paramètres!$A$30*7-6+2</f>
        <v>45504</v>
      </c>
      <c r="E15" s="41">
        <f>Jours+DATE(AnnéeCal,MONTH($B$2),1)-WEEKDAY(DATE(AnnéeCal,MONTH($B$2),1),(DébutSemaine="LUNDI")+1)+Paramètres!$A$30*7-6+3</f>
        <v>45505</v>
      </c>
      <c r="F15" s="41">
        <f>Jours+DATE(AnnéeCal,MONTH($B$2),1)-WEEKDAY(DATE(AnnéeCal,MONTH($B$2),1),(DébutSemaine="LUNDI")+1)+Paramètres!$A$30*7-6+4</f>
        <v>45506</v>
      </c>
      <c r="G15" s="41">
        <f>Jours+DATE(AnnéeCal,MONTH($B$2),1)-WEEKDAY(DATE(AnnéeCal,MONTH($B$2),1),(DébutSemaine="LUNDI")+1)+Paramètres!$A$30*7-6+5</f>
        <v>45507</v>
      </c>
      <c r="H15" s="41">
        <f>Jours+DATE(AnnéeCal,MONTH($B$2),1)-WEEKDAY(DATE(AnnéeCal,MONTH($B$2),1),(DébutSemaine="LUNDI")+1)+Paramètres!$A$30*7-6+6</f>
        <v>45508</v>
      </c>
    </row>
    <row r="16" spans="2:8" ht="57.95" customHeight="1" x14ac:dyDescent="0.25">
      <c r="B16" s="47" t="str">
        <f>IFERROR(IF(AfficherJoursFériés,IF(INDEX(TableauJoursFériés2[],MATCH(DATE(AnnéeCal,MONTH(B15),DAY(B15)),IF(AfficherObservés,TableauJoursFériés2[CORRIGÉ],TableauJoursFériés2[JOUR]),0),5),INDEX(TableauJoursFériés2[],MATCH(DATE(AnnéeCal,MONTH(B15),DAY(B15)),IF(AfficherObservés,TableauJoursFériés2[CORRIGÉ],TableauJoursFériés2[JOUR]),0),2),""),""),"")</f>
        <v/>
      </c>
      <c r="C16" s="47" t="str">
        <f>IFERROR(IF(AfficherJoursFériés,IF(INDEX(TableauJoursFériés2[],MATCH(DATE(AnnéeCal,MONTH(C15),DAY(C15)),IF(AfficherObservés,TableauJoursFériés2[CORRIGÉ],TableauJoursFériés2[JOUR]),0),5),INDEX(TableauJoursFériés2[],MATCH(DATE(AnnéeCal,MONTH(C15),DAY(C15)),IF(AfficherObservés,TableauJoursFériés2[CORRIGÉ],TableauJoursFériés2[JOUR]),0),2),""),""),"")</f>
        <v/>
      </c>
      <c r="D16" s="47" t="str">
        <f>IFERROR(IF(AfficherJoursFériés,IF(INDEX(TableauJoursFériés2[],MATCH(DATE(AnnéeCal,MONTH(D15),DAY(D15)),IF(AfficherObservés,TableauJoursFériés2[CORRIGÉ],TableauJoursFériés2[JOUR]),0),5),INDEX(TableauJoursFériés2[],MATCH(DATE(AnnéeCal,MONTH(D15),DAY(D15)),IF(AfficherObservés,TableauJoursFériés2[CORRIGÉ],TableauJoursFériés2[JOUR]),0),2),""),""),"")</f>
        <v/>
      </c>
      <c r="E16" s="47" t="str">
        <f>IFERROR(IF(AfficherJoursFériés,IF(INDEX(TableauJoursFériés2[],MATCH(DATE(AnnéeCal,MONTH(E15),DAY(E15)),IF(AfficherObservés,TableauJoursFériés2[CORRIGÉ],TableauJoursFériés2[JOUR]),0),5),INDEX(TableauJoursFériés2[],MATCH(DATE(AnnéeCal,MONTH(E15),DAY(E15)),IF(AfficherObservés,TableauJoursFériés2[CORRIGÉ],TableauJoursFériés2[JOUR]),0),2),""),""),"")</f>
        <v/>
      </c>
      <c r="F16" s="47" t="str">
        <f>IFERROR(IF(AfficherJoursFériés,IF(INDEX(TableauJoursFériés2[],MATCH(DATE(AnnéeCal,MONTH(F15),DAY(F15)),IF(AfficherObservés,TableauJoursFériés2[CORRIGÉ],TableauJoursFériés2[JOUR]),0),5),INDEX(TableauJoursFériés2[],MATCH(DATE(AnnéeCal,MONTH(F15),DAY(F15)),IF(AfficherObservés,TableauJoursFériés2[CORRIGÉ],TableauJoursFériés2[JOUR]),0),2),""),""),"")</f>
        <v/>
      </c>
      <c r="G16" s="47" t="str">
        <f>IFERROR(IF(AfficherJoursFériés,IF(INDEX(TableauJoursFériés2[],MATCH(DATE(AnnéeCal,MONTH(G15),DAY(G15)),IF(AfficherObservés,TableauJoursFériés2[CORRIGÉ],TableauJoursFériés2[JOUR]),0),5),INDEX(TableauJoursFériés2[],MATCH(DATE(AnnéeCal,MONTH(G15),DAY(G15)),IF(AfficherObservés,TableauJoursFériés2[CORRIGÉ],TableauJoursFériés2[JOUR]),0),2),""),""),"")</f>
        <v/>
      </c>
      <c r="H16" s="47" t="str">
        <f>IFERROR(IF(AfficherJoursFériés,IF(INDEX(TableauJoursFériés2[],MATCH(DATE(AnnéeCal,MONTH(H15),DAY(H15)),IF(AfficherObservés,TableauJoursFériés2[CORRIGÉ],TableauJoursFériés2[JOUR]),0),5),INDEX(TableauJoursFériés2[],MATCH(DATE(AnnéeCal,MONTH(H15),DAY(H15)),IF(AfficherObservés,TableauJoursFériés2[CORRIGÉ],TableauJoursFériés2[JOUR]),0),2),""),""),"")</f>
        <v/>
      </c>
    </row>
    <row r="17" spans="2:8" x14ac:dyDescent="0.25">
      <c r="B17" s="41">
        <f>Jours+DATE(AnnéeCal,MONTH($B$2),1)-WEEKDAY(DATE(AnnéeCal,MONTH($B$2),1),(DébutSemaine="LUNDI")+1)+Paramètres!$A$31*7-6</f>
        <v>45509</v>
      </c>
      <c r="C17" s="41">
        <f>Jours+DATE(AnnéeCal,MONTH($B$2),1)-WEEKDAY(DATE(AnnéeCal,MONTH($B$2),1),(DébutSemaine="LUNDI")+1)+Paramètres!$A31*7-6+1</f>
        <v>45510</v>
      </c>
      <c r="D17" s="41">
        <f>Jours+DATE(AnnéeCal,MONTH($B$2),1)-WEEKDAY(DATE(AnnéeCal,MONTH($B$2),1),(DébutSemaine="LUNDI")+1)+Paramètres!$A$31*7-6+2</f>
        <v>45511</v>
      </c>
      <c r="E17" s="41">
        <f>Jours+DATE(AnnéeCal,MONTH($B$2),1)-WEEKDAY(DATE(AnnéeCal,MONTH($B$2),1),(DébutSemaine="LUNDI")+1)+Paramètres!$A$31*7-6+3</f>
        <v>45512</v>
      </c>
      <c r="F17" s="41">
        <f>Jours+DATE(AnnéeCal,MONTH($B$2),1)-WEEKDAY(DATE(AnnéeCal,MONTH($B$2),1),(DébutSemaine="LUNDI")+1)+Paramètres!$A$31*7-6+4</f>
        <v>45513</v>
      </c>
      <c r="G17" s="41">
        <f>Jours+DATE(AnnéeCal,MONTH($B$2),1)-WEEKDAY(DATE(AnnéeCal,MONTH($B$2),1),(DébutSemaine="LUNDI")+1)+Paramètres!$A$31*7-6+5</f>
        <v>45514</v>
      </c>
      <c r="H17" s="41">
        <f>Jours+DATE(AnnéeCal,MONTH($B$2),1)-WEEKDAY(DATE(AnnéeCal,MONTH($B$2),1),(DébutSemaine="LUNDI")+1)+Paramètres!$A$31*7-6+6</f>
        <v>45515</v>
      </c>
    </row>
    <row r="18" spans="2:8" ht="57.95" customHeight="1" x14ac:dyDescent="0.25">
      <c r="B18" s="47" t="str">
        <f>IFERROR(IF(AfficherJoursFériés,IF(INDEX(TableauJoursFériés2[],MATCH(DATE(AnnéeCal,MONTH(B17),DAY(B17)),IF(AfficherObservés,TableauJoursFériés2[CORRIGÉ],TableauJoursFériés2[JOUR]),0),5),INDEX(TableauJoursFériés2[],MATCH(DATE(AnnéeCal,MONTH(B17),DAY(B17)),IF(AfficherObservés,TableauJoursFériés2[CORRIGÉ],TableauJoursFériés2[JOUR]),0),2),""),""),"")</f>
        <v/>
      </c>
      <c r="C18" s="47" t="str">
        <f>IFERROR(IF(AfficherJoursFériés,IF(INDEX(TableauJoursFériés2[],MATCH(DATE(AnnéeCal,MONTH(C17),DAY(C17)),IF(AfficherObservés,TableauJoursFériés2[CORRIGÉ],TableauJoursFériés2[JOUR]),0),5),INDEX(TableauJoursFériés2[],MATCH(DATE(AnnéeCal,MONTH(C17),DAY(C17)),IF(AfficherObservés,TableauJoursFériés2[CORRIGÉ],TableauJoursFériés2[JOUR]),0),2),""),""),"")</f>
        <v/>
      </c>
      <c r="D18" s="47" t="str">
        <f>IFERROR(IF(AfficherJoursFériés,IF(INDEX(TableauJoursFériés2[],MATCH(DATE(AnnéeCal,MONTH(D17),DAY(D17)),IF(AfficherObservés,TableauJoursFériés2[CORRIGÉ],TableauJoursFériés2[JOUR]),0),5),INDEX(TableauJoursFériés2[],MATCH(DATE(AnnéeCal,MONTH(D17),DAY(D17)),IF(AfficherObservés,TableauJoursFériés2[CORRIGÉ],TableauJoursFériés2[JOUR]),0),2),""),""),"")</f>
        <v/>
      </c>
      <c r="E18" s="47" t="str">
        <f>IFERROR(IF(AfficherJoursFériés,IF(INDEX(TableauJoursFériés2[],MATCH(DATE(AnnéeCal,MONTH(E17),DAY(E17)),IF(AfficherObservés,TableauJoursFériés2[CORRIGÉ],TableauJoursFériés2[JOUR]),0),5),INDEX(TableauJoursFériés2[],MATCH(DATE(AnnéeCal,MONTH(E17),DAY(E17)),IF(AfficherObservés,TableauJoursFériés2[CORRIGÉ],TableauJoursFériés2[JOUR]),0),2),""),""),"")</f>
        <v/>
      </c>
      <c r="F18" s="47" t="str">
        <f>IFERROR(IF(AfficherJoursFériés,IF(INDEX(TableauJoursFériés2[],MATCH(DATE(AnnéeCal,MONTH(F17),DAY(F17)),IF(AfficherObservés,TableauJoursFériés2[CORRIGÉ],TableauJoursFériés2[JOUR]),0),5),INDEX(TableauJoursFériés2[],MATCH(DATE(AnnéeCal,MONTH(F17),DAY(F17)),IF(AfficherObservés,TableauJoursFériés2[CORRIGÉ],TableauJoursFériés2[JOUR]),0),2),""),""),"")</f>
        <v/>
      </c>
      <c r="G18" s="47" t="str">
        <f>IFERROR(IF(AfficherJoursFériés,IF(INDEX(TableauJoursFériés2[],MATCH(DATE(AnnéeCal,MONTH(G17),DAY(G17)),IF(AfficherObservés,TableauJoursFériés2[CORRIGÉ],TableauJoursFériés2[JOUR]),0),5),INDEX(TableauJoursFériés2[],MATCH(DATE(AnnéeCal,MONTH(G17),DAY(G17)),IF(AfficherObservés,TableauJoursFériés2[CORRIGÉ],TableauJoursFériés2[JOUR]),0),2),""),""),"")</f>
        <v/>
      </c>
      <c r="H18" s="47" t="str">
        <f>IFERROR(IF(AfficherJoursFériés,IF(INDEX(TableauJoursFériés2[],MATCH(DATE(AnnéeCal,MONTH(H17),DAY(H17)),IF(AfficherObservés,TableauJoursFériés2[CORRIGÉ],TableauJoursFériés2[JOUR]),0),5),INDEX(TableauJoursFériés2[],MATCH(DATE(AnnéeCal,MONTH(H17),DAY(H17)),IF(AfficherObservés,TableauJoursFériés2[CORRIGÉ],TableauJoursFériés2[JOUR]),0),2),""),""),"")</f>
        <v/>
      </c>
    </row>
  </sheetData>
  <conditionalFormatting sqref="B7:G7">
    <cfRule type="expression" dxfId="12" priority="2">
      <formula>DAY(B7)&gt;8</formula>
    </cfRule>
  </conditionalFormatting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Feuil10"/>
  <dimension ref="B2:H18"/>
  <sheetViews>
    <sheetView workbookViewId="0"/>
  </sheetViews>
  <sheetFormatPr baseColWidth="10" defaultColWidth="10.85546875" defaultRowHeight="15" x14ac:dyDescent="0.25"/>
  <cols>
    <col min="2" max="8" width="25.7109375" customWidth="1"/>
  </cols>
  <sheetData>
    <row r="2" spans="2:8" ht="27.75" x14ac:dyDescent="0.45">
      <c r="B2" s="16" t="str">
        <f>UPPER(TEXT(Paramètres!Z24,"MMMM AAAA"))</f>
        <v>AOÛT 2024</v>
      </c>
    </row>
    <row r="6" spans="2:8" ht="15.75" thickBot="1" x14ac:dyDescent="0.3">
      <c r="B6" s="17" t="str">
        <f>DébutSemaine</f>
        <v>LUNDI</v>
      </c>
      <c r="C6" s="42" t="str">
        <f>UPPER(TEXT(C7,"jjjj"))</f>
        <v>MARDI</v>
      </c>
      <c r="D6" s="42" t="str">
        <f>UPPER(TEXT(D7,"jjjj"))</f>
        <v>MERCREDI</v>
      </c>
      <c r="E6" s="42" t="str">
        <f t="shared" ref="E6:H6" si="0">UPPER(TEXT(E7,"jjjj"))</f>
        <v>JEUDI</v>
      </c>
      <c r="F6" s="42" t="str">
        <f t="shared" si="0"/>
        <v>VENDREDI</v>
      </c>
      <c r="G6" s="42" t="str">
        <f t="shared" si="0"/>
        <v>SAMEDI</v>
      </c>
      <c r="H6" s="42" t="str">
        <f t="shared" si="0"/>
        <v>DIMANCHE</v>
      </c>
    </row>
    <row r="7" spans="2:8" ht="15.75" thickTop="1" x14ac:dyDescent="0.25">
      <c r="B7" s="49">
        <f>Jours+DATE(AnnéeCal,MONTH($B$2),1)-WEEKDAY(DATE(AnnéeCal,MONTH($B$2),1),(DébutSemaine="LUNDI")+1)+1</f>
        <v>45502</v>
      </c>
      <c r="C7" s="50">
        <f>Jours+DATE(AnnéeCal,MONTH($B$2),1)-WEEKDAY(DATE(AnnéeCal,MONTH($B2),1),(DébutSemaine="LUNDI")+1)+2</f>
        <v>45503</v>
      </c>
      <c r="D7" s="50">
        <f>Jours+DATE(AnnéeCal,MONTH($B$2),1)-WEEKDAY(DATE(AnnéeCal,MONTH($B2),1),(DébutSemaine="LUNDI")+1)+3</f>
        <v>45504</v>
      </c>
      <c r="E7" s="50">
        <f>Jours+DATE(AnnéeCal,MONTH($B$2),1)-WEEKDAY(DATE(AnnéeCal,MONTH($B2),1),(DébutSemaine="LUNDI")+1)+4</f>
        <v>45505</v>
      </c>
      <c r="F7" s="50">
        <f>Jours+DATE(AnnéeCal,MONTH($B$2),1)-WEEKDAY(DATE(AnnéeCal,MONTH($B2),1),(DébutSemaine="LUNDI")+1)+5</f>
        <v>45506</v>
      </c>
      <c r="G7" s="50">
        <f>Jours+DATE(AnnéeCal,MONTH($B$2),1)-WEEKDAY(DATE(AnnéeCal,MONTH($B2),1),(DébutSemaine="LUNDI")+1)+6</f>
        <v>45507</v>
      </c>
      <c r="H7" s="51">
        <f>Jours+DATE(AnnéeCal,MONTH($B$2),1)-WEEKDAY(DATE(AnnéeCal,MONTH($B2),1),(DébutSemaine="LUNDI")+1)+7</f>
        <v>45508</v>
      </c>
    </row>
    <row r="8" spans="2:8" ht="57.95" customHeight="1" x14ac:dyDescent="0.25">
      <c r="B8" s="18" t="str">
        <f>IFERROR(IF(AfficherJoursFériés,IF(INDEX(TableauJoursFériés2[],MATCH(DATE(AnnéeCal,MONTH(B$7),DAY(B$7)),IF(AfficherObservés,TableauJoursFériés2[CORRIGÉ],TableauJoursFériés2[JOUR]),0),5),INDEX(TableauJoursFériés2[],MATCH(DATE(AnnéeCal,MONTH(B$7),DAY(B$7)),IF(AfficherObservés,TableauJoursFériés2[CORRIGÉ],TableauJoursFériés2[JOUR]),0),2),""),""),"")</f>
        <v/>
      </c>
      <c r="C8" s="18" t="str">
        <f>IFERROR(IF(AfficherJoursFériés,IF(INDEX(TableauJoursFériés2[],MATCH(DATE(AnnéeCal,MONTH(C$7),DAY(C$7)),IF(AfficherObservés,TableauJoursFériés2[CORRIGÉ],TableauJoursFériés2[JOUR]),0),5),INDEX(TableauJoursFériés2[],MATCH(DATE(AnnéeCal,MONTH(C$7),DAY(C$7)),IF(AfficherObservés,TableauJoursFériés2[CORRIGÉ],TableauJoursFériés2[JOUR]),0),2),""),""),"")</f>
        <v/>
      </c>
      <c r="D8" s="18" t="str">
        <f>IFERROR(IF(AfficherJoursFériés,IF(INDEX(TableauJoursFériés2[],MATCH(DATE(AnnéeCal,MONTH(D$7),DAY(D$7)),IF(AfficherObservés,TableauJoursFériés2[CORRIGÉ],TableauJoursFériés2[JOUR]),0),5),INDEX(TableauJoursFériés2[],MATCH(DATE(AnnéeCal,MONTH(D$7),DAY(D$7)),IF(AfficherObservés,TableauJoursFériés2[CORRIGÉ],TableauJoursFériés2[JOUR]),0),2),""),""),"")</f>
        <v/>
      </c>
      <c r="E8" s="18" t="str">
        <f>IFERROR(IF(AfficherJoursFériés,IF(INDEX(TableauJoursFériés2[],MATCH(DATE(AnnéeCal,MONTH(E$7),DAY(E$7)),IF(AfficherObservés,TableauJoursFériés2[CORRIGÉ],TableauJoursFériés2[JOUR]),0),5),INDEX(TableauJoursFériés2[],MATCH(DATE(AnnéeCal,MONTH(E$7),DAY(E$7)),IF(AfficherObservés,TableauJoursFériés2[CORRIGÉ],TableauJoursFériés2[JOUR]),0),2),""),""),"")</f>
        <v/>
      </c>
      <c r="F8" s="18" t="str">
        <f>IFERROR(IF(AfficherJoursFériés,IF(INDEX(TableauJoursFériés2[],MATCH(DATE(AnnéeCal,MONTH(F$7),DAY(F$7)),IF(AfficherObservés,TableauJoursFériés2[CORRIGÉ],TableauJoursFériés2[JOUR]),0),5),INDEX(TableauJoursFériés2[],MATCH(DATE(AnnéeCal,MONTH(F$7),DAY(F$7)),IF(AfficherObservés,TableauJoursFériés2[CORRIGÉ],TableauJoursFériés2[JOUR]),0),2),""),""),"")</f>
        <v/>
      </c>
      <c r="G8" s="18" t="str">
        <f>IFERROR(IF(AfficherJoursFériés,IF(INDEX(TableauJoursFériés2[],MATCH(DATE(AnnéeCal,MONTH(G$7),DAY(G$7)),IF(AfficherObservés,TableauJoursFériés2[CORRIGÉ],TableauJoursFériés2[JOUR]),0),5),INDEX(TableauJoursFériés2[],MATCH(DATE(AnnéeCal,MONTH(G$7),DAY(G$7)),IF(AfficherObservés,TableauJoursFériés2[CORRIGÉ],TableauJoursFériés2[JOUR]),0),2),""),""),"")</f>
        <v/>
      </c>
      <c r="H8" s="18" t="str">
        <f>IFERROR(IF(AfficherJoursFériés,IF(INDEX(TableauJoursFériés2[],MATCH(DATE(AnnéeCal,MONTH(H$7),DAY(H$7)),IF(AfficherObservés,TableauJoursFériés2[CORRIGÉ],TableauJoursFériés2[JOUR]),0),5),INDEX(TableauJoursFériés2[],MATCH(DATE(AnnéeCal,MONTH(H$7),DAY(H$7)),IF(AfficherObservés,TableauJoursFériés2[CORRIGÉ],TableauJoursFériés2[JOUR]),0),2),""),""),"")</f>
        <v/>
      </c>
    </row>
    <row r="9" spans="2:8" x14ac:dyDescent="0.25">
      <c r="B9" s="41">
        <f>Jours+DATE(AnnéeCal,MONTH($B$2),1)-WEEKDAY(DATE(AnnéeCal,MONTH($B$2),1),(DébutSemaine="LUNDI")+1)+Paramètres!$A$27*7-6</f>
        <v>45509</v>
      </c>
      <c r="C9" s="41">
        <f>Jours+DATE(AnnéeCal,MONTH($B$2),1)-WEEKDAY(DATE(AnnéeCal,MONTH($B$2),1),(DébutSemaine="LUNDI")+1)+Paramètres!$A$27*7-6+1</f>
        <v>45510</v>
      </c>
      <c r="D9" s="41">
        <f>Jours+DATE(AnnéeCal,MONTH($B$2),1)-WEEKDAY(DATE(AnnéeCal,MONTH($B$2),1),(DébutSemaine="LUNDI")+1)+Paramètres!$A$27*7-6+2</f>
        <v>45511</v>
      </c>
      <c r="E9" s="41">
        <f>Jours+DATE(AnnéeCal,MONTH($B$2),1)-WEEKDAY(DATE(AnnéeCal,MONTH($B$2),1),(DébutSemaine="LUNDI")+1)+Paramètres!$A$27*7-6+3</f>
        <v>45512</v>
      </c>
      <c r="F9" s="41">
        <f>Jours+DATE(AnnéeCal,MONTH($B$2),1)-WEEKDAY(DATE(AnnéeCal,MONTH($B$2),1),(DébutSemaine="LUNDI")+1)+Paramètres!$A$27*7-6+4</f>
        <v>45513</v>
      </c>
      <c r="G9" s="41">
        <f>Jours+DATE(AnnéeCal,MONTH($B$2),1)-WEEKDAY(DATE(AnnéeCal,MONTH($B$2),1),(DébutSemaine="LUNDI")+1)+Paramètres!$A$27*7-6+5</f>
        <v>45514</v>
      </c>
      <c r="H9" s="41">
        <f>Jours+DATE(AnnéeCal,MONTH($B$2),1)-WEEKDAY(DATE(AnnéeCal,MONTH($B$2),1),(DébutSemaine="LUNDI")+1)+Paramètres!$A$27*7-6+6</f>
        <v>45515</v>
      </c>
    </row>
    <row r="10" spans="2:8" ht="57.95" customHeight="1" x14ac:dyDescent="0.25">
      <c r="B10" s="18" t="str">
        <f>IFERROR(IF(AfficherJoursFériés,IF(INDEX(TableauJoursFériés2[],MATCH(DATE(AnnéeCal,MONTH(B$9),DAY(B$9)),IF(AfficherObservés,TableauJoursFériés2[CORRIGÉ],TableauJoursFériés2[JOUR]),0),5),INDEX(TableauJoursFériés2[],MATCH(DATE(AnnéeCal,MONTH(B$9),DAY(B$9)),IF(AfficherObservés,TableauJoursFériés2[CORRIGÉ],TableauJoursFériés2[JOUR]),0),2),""),""),"")</f>
        <v/>
      </c>
      <c r="C10" s="18" t="str">
        <f>IFERROR(IF(AfficherJoursFériés,IF(INDEX(TableauJoursFériés2[],MATCH(DATE(AnnéeCal,MONTH(C$9),DAY(C$9)),IF(AfficherObservés,TableauJoursFériés2[CORRIGÉ],TableauJoursFériés2[JOUR]),0),5),INDEX(TableauJoursFériés2[],MATCH(DATE(AnnéeCal,MONTH(C$9),DAY(C$9)),IF(AfficherObservés,TableauJoursFériés2[CORRIGÉ],TableauJoursFériés2[JOUR]),0),2),""),""),"")</f>
        <v/>
      </c>
      <c r="D10" s="18" t="str">
        <f>IFERROR(IF(AfficherJoursFériés,IF(INDEX(TableauJoursFériés2[],MATCH(DATE(AnnéeCal,MONTH(D$9),DAY(D$9)),IF(AfficherObservés,TableauJoursFériés2[CORRIGÉ],TableauJoursFériés2[JOUR]),0),5),INDEX(TableauJoursFériés2[],MATCH(DATE(AnnéeCal,MONTH(D$9),DAY(D$9)),IF(AfficherObservés,TableauJoursFériés2[CORRIGÉ],TableauJoursFériés2[JOUR]),0),2),""),""),"")</f>
        <v/>
      </c>
      <c r="E10" s="18" t="str">
        <f>IFERROR(IF(AfficherJoursFériés,IF(INDEX(TableauJoursFériés2[],MATCH(DATE(AnnéeCal,MONTH(E$9),DAY(E$9)),IF(AfficherObservés,TableauJoursFériés2[CORRIGÉ],TableauJoursFériés2[JOUR]),0),5),INDEX(TableauJoursFériés2[],MATCH(DATE(AnnéeCal,MONTH(E$9),DAY(E$9)),IF(AfficherObservés,TableauJoursFériés2[CORRIGÉ],TableauJoursFériés2[JOUR]),0),2),""),""),"")</f>
        <v/>
      </c>
      <c r="F10" s="18" t="str">
        <f>IFERROR(IF(AfficherJoursFériés,IF(INDEX(TableauJoursFériés2[],MATCH(DATE(AnnéeCal,MONTH(F$9),DAY(F$9)),IF(AfficherObservés,TableauJoursFériés2[CORRIGÉ],TableauJoursFériés2[JOUR]),0),5),INDEX(TableauJoursFériés2[],MATCH(DATE(AnnéeCal,MONTH(F$9),DAY(F$9)),IF(AfficherObservés,TableauJoursFériés2[CORRIGÉ],TableauJoursFériés2[JOUR]),0),2),""),""),"")</f>
        <v/>
      </c>
      <c r="G10" s="18" t="str">
        <f>IFERROR(IF(AfficherJoursFériés,IF(INDEX(TableauJoursFériés2[],MATCH(DATE(AnnéeCal,MONTH(G$9),DAY(G$9)),IF(AfficherObservés,TableauJoursFériés2[CORRIGÉ],TableauJoursFériés2[JOUR]),0),5),INDEX(TableauJoursFériés2[],MATCH(DATE(AnnéeCal,MONTH(G$9),DAY(G$9)),IF(AfficherObservés,TableauJoursFériés2[CORRIGÉ],TableauJoursFériés2[JOUR]),0),2),""),""),"")</f>
        <v/>
      </c>
      <c r="H10" s="18" t="str">
        <f>IFERROR(IF(AfficherJoursFériés,IF(INDEX(TableauJoursFériés2[],MATCH(DATE(AnnéeCal,MONTH(H$9),DAY(H$9)),IF(AfficherObservés,TableauJoursFériés2[CORRIGÉ],TableauJoursFériés2[JOUR]),0),5),INDEX(TableauJoursFériés2[],MATCH(DATE(AnnéeCal,MONTH(H$9),DAY(H$9)),IF(AfficherObservés,TableauJoursFériés2[CORRIGÉ],TableauJoursFériés2[JOUR]),0),2),""),""),"")</f>
        <v/>
      </c>
    </row>
    <row r="11" spans="2:8" x14ac:dyDescent="0.25">
      <c r="B11" s="41">
        <f>Jours+DATE(AnnéeCal,MONTH($B$2),1)-WEEKDAY(DATE(AnnéeCal,MONTH($B$2),1),(DébutSemaine="LUNDI")+1)+Paramètres!$A$28*7-6</f>
        <v>45516</v>
      </c>
      <c r="C11" s="41">
        <f>Jours+DATE(AnnéeCal,MONTH($B$2),1)-WEEKDAY(DATE(AnnéeCal,MONTH($B$2),1),(DébutSemaine="LUNDI")+1)+Paramètres!$A$28*7-6+1</f>
        <v>45517</v>
      </c>
      <c r="D11" s="41">
        <f>Jours+DATE(AnnéeCal,MONTH($B$2),1)-WEEKDAY(DATE(AnnéeCal,MONTH($B$2),1),(DébutSemaine="LUNDI")+1)+Paramètres!$A$28*7-6+2</f>
        <v>45518</v>
      </c>
      <c r="E11" s="41">
        <f>Jours+DATE(AnnéeCal,MONTH($B$2),1)-WEEKDAY(DATE(AnnéeCal,MONTH($B$2),1),(DébutSemaine="LUNDI")+1)+Paramètres!$A$28*7-6+3</f>
        <v>45519</v>
      </c>
      <c r="F11" s="41">
        <f>Jours+DATE(AnnéeCal,MONTH($B$2),1)-WEEKDAY(DATE(AnnéeCal,MONTH($B$2),1),(DébutSemaine="LUNDI")+1)+Paramètres!$A$28*7-6+4</f>
        <v>45520</v>
      </c>
      <c r="G11" s="41">
        <f>Jours+DATE(AnnéeCal,MONTH($B$2),1)-WEEKDAY(DATE(AnnéeCal,MONTH($B$2),1),(DébutSemaine="LUNDI")+1)+Paramètres!$A$28*7-6+5</f>
        <v>45521</v>
      </c>
      <c r="H11" s="41">
        <f>Jours+DATE(AnnéeCal,MONTH($B$2),1)-WEEKDAY(DATE(AnnéeCal,MONTH($B$2),1),(DébutSemaine="LUNDI")+1)+Paramètres!$A$28*7-6+6</f>
        <v>45522</v>
      </c>
    </row>
    <row r="12" spans="2:8" ht="57.95" customHeight="1" x14ac:dyDescent="0.25">
      <c r="B12" s="47" t="str">
        <f>IFERROR(IF(AfficherJoursFériés,IF(INDEX(TableauJoursFériés2[],MATCH(DATE(AnnéeCal,MONTH(B11),DAY(B11)),IF(AfficherObservés,TableauJoursFériés2[CORRIGÉ],TableauJoursFériés2[JOUR]),0),5),INDEX(TableauJoursFériés2[],MATCH(DATE(AnnéeCal,MONTH(B11),DAY(B11)),IF(AfficherObservés,TableauJoursFériés2[CORRIGÉ],TableauJoursFériés2[JOUR]),0),2),""),""),"")</f>
        <v/>
      </c>
      <c r="C12" s="47" t="str">
        <f>IFERROR(IF(AfficherJoursFériés,IF(INDEX(TableauJoursFériés2[],MATCH(DATE(AnnéeCal,MONTH(C11),DAY(C11)),IF(AfficherObservés,TableauJoursFériés2[CORRIGÉ],TableauJoursFériés2[JOUR]),0),5),INDEX(TableauJoursFériés2[],MATCH(DATE(AnnéeCal,MONTH(C11),DAY(C11)),IF(AfficherObservés,TableauJoursFériés2[CORRIGÉ],TableauJoursFériés2[JOUR]),0),2),""),""),"")</f>
        <v/>
      </c>
      <c r="D12" s="47" t="str">
        <f>IFERROR(IF(AfficherJoursFériés,IF(INDEX(TableauJoursFériés2[],MATCH(DATE(AnnéeCal,MONTH(D11),DAY(D11)),IF(AfficherObservés,TableauJoursFériés2[CORRIGÉ],TableauJoursFériés2[JOUR]),0),5),INDEX(TableauJoursFériés2[],MATCH(DATE(AnnéeCal,MONTH(D11),DAY(D11)),IF(AfficherObservés,TableauJoursFériés2[CORRIGÉ],TableauJoursFériés2[JOUR]),0),2),""),""),"")</f>
        <v/>
      </c>
      <c r="E12" s="47" t="str">
        <f>IFERROR(IF(AfficherJoursFériés,IF(INDEX(TableauJoursFériés2[],MATCH(DATE(AnnéeCal,MONTH(E11),DAY(E11)),IF(AfficherObservés,TableauJoursFériés2[CORRIGÉ],TableauJoursFériés2[JOUR]),0),5),INDEX(TableauJoursFériés2[],MATCH(DATE(AnnéeCal,MONTH(E11),DAY(E11)),IF(AfficherObservés,TableauJoursFériés2[CORRIGÉ],TableauJoursFériés2[JOUR]),0),2),""),""),"")</f>
        <v>Assomption</v>
      </c>
      <c r="F12" s="47" t="str">
        <f>IFERROR(IF(AfficherJoursFériés,IF(INDEX(TableauJoursFériés2[],MATCH(DATE(AnnéeCal,MONTH(F11),DAY(F11)),IF(AfficherObservés,TableauJoursFériés2[CORRIGÉ],TableauJoursFériés2[JOUR]),0),5),INDEX(TableauJoursFériés2[],MATCH(DATE(AnnéeCal,MONTH(F11),DAY(F11)),IF(AfficherObservés,TableauJoursFériés2[CORRIGÉ],TableauJoursFériés2[JOUR]),0),2),""),""),"")</f>
        <v/>
      </c>
      <c r="G12" s="47" t="str">
        <f>IFERROR(IF(AfficherJoursFériés,IF(INDEX(TableauJoursFériés2[],MATCH(DATE(AnnéeCal,MONTH(G11),DAY(G11)),IF(AfficherObservés,TableauJoursFériés2[CORRIGÉ],TableauJoursFériés2[JOUR]),0),5),INDEX(TableauJoursFériés2[],MATCH(DATE(AnnéeCal,MONTH(G11),DAY(G11)),IF(AfficherObservés,TableauJoursFériés2[CORRIGÉ],TableauJoursFériés2[JOUR]),0),2),""),""),"")</f>
        <v/>
      </c>
      <c r="H12" s="47" t="str">
        <f>IFERROR(IF(AfficherJoursFériés,IF(INDEX(TableauJoursFériés2[],MATCH(DATE(AnnéeCal,MONTH(H11),DAY(H11)),IF(AfficherObservés,TableauJoursFériés2[CORRIGÉ],TableauJoursFériés2[JOUR]),0),5),INDEX(TableauJoursFériés2[],MATCH(DATE(AnnéeCal,MONTH(H11),DAY(H11)),IF(AfficherObservés,TableauJoursFériés2[CORRIGÉ],TableauJoursFériés2[JOUR]),0),2),""),""),"")</f>
        <v/>
      </c>
    </row>
    <row r="13" spans="2:8" x14ac:dyDescent="0.25">
      <c r="B13" s="41">
        <f>Jours+DATE(AnnéeCal,MONTH($B$2),1)-WEEKDAY(DATE(AnnéeCal,MONTH($B$2),1),(DébutSemaine="LUNDI")+1)+Paramètres!$A$29*7-6</f>
        <v>45523</v>
      </c>
      <c r="C13" s="41">
        <f>Jours+DATE(AnnéeCal,MONTH($B$2),1)-WEEKDAY(DATE(AnnéeCal,MONTH($B$2),1),(DébutSemaine="LUNDI")+1)+Paramètres!$A$29*7-6+1</f>
        <v>45524</v>
      </c>
      <c r="D13" s="41">
        <f>Jours+DATE(AnnéeCal,MONTH($B$2),1)-WEEKDAY(DATE(AnnéeCal,MONTH($B$2),1),(DébutSemaine="LUNDI")+1)+Paramètres!$A$29*7-6+2</f>
        <v>45525</v>
      </c>
      <c r="E13" s="41">
        <f>Jours+DATE(AnnéeCal,MONTH($B$2),1)-WEEKDAY(DATE(AnnéeCal,MONTH($B$2),1),(DébutSemaine="LUNDI")+1)+Paramètres!$A$29*7-6+3</f>
        <v>45526</v>
      </c>
      <c r="F13" s="41">
        <f>Jours+DATE(AnnéeCal,MONTH($B$2),1)-WEEKDAY(DATE(AnnéeCal,MONTH($B$2),1),(DébutSemaine="LUNDI")+1)+Paramètres!$A$29*7-6+4</f>
        <v>45527</v>
      </c>
      <c r="G13" s="41">
        <f>Jours+DATE(AnnéeCal,MONTH($B$2),1)-WEEKDAY(DATE(AnnéeCal,MONTH($B$2),1),(DébutSemaine="LUNDI")+1)+Paramètres!$A$29*7-6+5</f>
        <v>45528</v>
      </c>
      <c r="H13" s="41">
        <f>Jours+DATE(AnnéeCal,MONTH($B$2),1)-WEEKDAY(DATE(AnnéeCal,MONTH($B$2),1),(DébutSemaine="LUNDI")+1)+Paramètres!$A$29*7-6+6</f>
        <v>45529</v>
      </c>
    </row>
    <row r="14" spans="2:8" ht="57.95" customHeight="1" x14ac:dyDescent="0.25">
      <c r="B14" s="47" t="str">
        <f>IFERROR(IF(AfficherJoursFériés,IF(INDEX(TableauJoursFériés2[],MATCH(DATE(AnnéeCal,MONTH(B13),DAY(B13)),IF(AfficherObservés,TableauJoursFériés2[CORRIGÉ],TableauJoursFériés2[JOUR]),0),5),INDEX(TableauJoursFériés2[],MATCH(DATE(AnnéeCal,MONTH(B13),DAY(B13)),IF(AfficherObservés,TableauJoursFériés2[CORRIGÉ],TableauJoursFériés2[JOUR]),0),2),""),""),"")</f>
        <v/>
      </c>
      <c r="C14" s="47" t="str">
        <f>IFERROR(IF(AfficherJoursFériés,IF(INDEX(TableauJoursFériés2[],MATCH(DATE(AnnéeCal,MONTH(C13),DAY(C13)),IF(AfficherObservés,TableauJoursFériés2[CORRIGÉ],TableauJoursFériés2[JOUR]),0),5),INDEX(TableauJoursFériés2[],MATCH(DATE(AnnéeCal,MONTH(C13),DAY(C13)),IF(AfficherObservés,TableauJoursFériés2[CORRIGÉ],TableauJoursFériés2[JOUR]),0),2),""),""),"")</f>
        <v/>
      </c>
      <c r="D14" s="47" t="str">
        <f>IFERROR(IF(AfficherJoursFériés,IF(INDEX(TableauJoursFériés2[],MATCH(DATE(AnnéeCal,MONTH(D13),DAY(D13)),IF(AfficherObservés,TableauJoursFériés2[CORRIGÉ],TableauJoursFériés2[JOUR]),0),5),INDEX(TableauJoursFériés2[],MATCH(DATE(AnnéeCal,MONTH(D13),DAY(D13)),IF(AfficherObservés,TableauJoursFériés2[CORRIGÉ],TableauJoursFériés2[JOUR]),0),2),""),""),"")</f>
        <v/>
      </c>
      <c r="E14" s="47" t="str">
        <f>IFERROR(IF(AfficherJoursFériés,IF(INDEX(TableauJoursFériés2[],MATCH(DATE(AnnéeCal,MONTH(E13),DAY(E13)),IF(AfficherObservés,TableauJoursFériés2[CORRIGÉ],TableauJoursFériés2[JOUR]),0),5),INDEX(TableauJoursFériés2[],MATCH(DATE(AnnéeCal,MONTH(E13),DAY(E13)),IF(AfficherObservés,TableauJoursFériés2[CORRIGÉ],TableauJoursFériés2[JOUR]),0),2),""),""),"")</f>
        <v/>
      </c>
      <c r="F14" s="47" t="str">
        <f>IFERROR(IF(AfficherJoursFériés,IF(INDEX(TableauJoursFériés2[],MATCH(DATE(AnnéeCal,MONTH(F13),DAY(F13)),IF(AfficherObservés,TableauJoursFériés2[CORRIGÉ],TableauJoursFériés2[JOUR]),0),5),INDEX(TableauJoursFériés2[],MATCH(DATE(AnnéeCal,MONTH(F13),DAY(F13)),IF(AfficherObservés,TableauJoursFériés2[CORRIGÉ],TableauJoursFériés2[JOUR]),0),2),""),""),"")</f>
        <v/>
      </c>
      <c r="G14" s="47" t="str">
        <f>IFERROR(IF(AfficherJoursFériés,IF(INDEX(TableauJoursFériés2[],MATCH(DATE(AnnéeCal,MONTH(G13),DAY(G13)),IF(AfficherObservés,TableauJoursFériés2[CORRIGÉ],TableauJoursFériés2[JOUR]),0),5),INDEX(TableauJoursFériés2[],MATCH(DATE(AnnéeCal,MONTH(G13),DAY(G13)),IF(AfficherObservés,TableauJoursFériés2[CORRIGÉ],TableauJoursFériés2[JOUR]),0),2),""),""),"")</f>
        <v/>
      </c>
      <c r="H14" s="47" t="str">
        <f>IFERROR(IF(AfficherJoursFériés,IF(INDEX(TableauJoursFériés2[],MATCH(DATE(AnnéeCal,MONTH(H13),DAY(H13)),IF(AfficherObservés,TableauJoursFériés2[CORRIGÉ],TableauJoursFériés2[JOUR]),0),5),INDEX(TableauJoursFériés2[],MATCH(DATE(AnnéeCal,MONTH(H13),DAY(H13)),IF(AfficherObservés,TableauJoursFériés2[CORRIGÉ],TableauJoursFériés2[JOUR]),0),2),""),""),"")</f>
        <v/>
      </c>
    </row>
    <row r="15" spans="2:8" x14ac:dyDescent="0.25">
      <c r="B15" s="41">
        <f>Jours+DATE(AnnéeCal,MONTH($B$2),1)-WEEKDAY(DATE(AnnéeCal,MONTH($B$2),1),(DébutSemaine="LUNDI")+1)+Paramètres!$A$30*7-6</f>
        <v>45530</v>
      </c>
      <c r="C15" s="41">
        <f>Jours+DATE(AnnéeCal,MONTH($B$2),1)-WEEKDAY(DATE(AnnéeCal,MONTH($B$2),1),(DébutSemaine="LUNDI")+1)+Paramètres!$A30*7-6+1</f>
        <v>45531</v>
      </c>
      <c r="D15" s="41">
        <f>Jours+DATE(AnnéeCal,MONTH($B$2),1)-WEEKDAY(DATE(AnnéeCal,MONTH($B$2),1),(DébutSemaine="LUNDI")+1)+Paramètres!$A$30*7-6+2</f>
        <v>45532</v>
      </c>
      <c r="E15" s="41">
        <f>Jours+DATE(AnnéeCal,MONTH($B$2),1)-WEEKDAY(DATE(AnnéeCal,MONTH($B$2),1),(DébutSemaine="LUNDI")+1)+Paramètres!$A$30*7-6+3</f>
        <v>45533</v>
      </c>
      <c r="F15" s="41">
        <f>Jours+DATE(AnnéeCal,MONTH($B$2),1)-WEEKDAY(DATE(AnnéeCal,MONTH($B$2),1),(DébutSemaine="LUNDI")+1)+Paramètres!$A$30*7-6+4</f>
        <v>45534</v>
      </c>
      <c r="G15" s="41">
        <f>Jours+DATE(AnnéeCal,MONTH($B$2),1)-WEEKDAY(DATE(AnnéeCal,MONTH($B$2),1),(DébutSemaine="LUNDI")+1)+Paramètres!$A$30*7-6+5</f>
        <v>45535</v>
      </c>
      <c r="H15" s="41">
        <f>Jours+DATE(AnnéeCal,MONTH($B$2),1)-WEEKDAY(DATE(AnnéeCal,MONTH($B$2),1),(DébutSemaine="LUNDI")+1)+Paramètres!$A$30*7-6+6</f>
        <v>45536</v>
      </c>
    </row>
    <row r="16" spans="2:8" ht="57.95" customHeight="1" x14ac:dyDescent="0.25">
      <c r="B16" s="47" t="str">
        <f>IFERROR(IF(AfficherJoursFériés,IF(INDEX(TableauJoursFériés2[],MATCH(DATE(AnnéeCal,MONTH(B15),DAY(B15)),IF(AfficherObservés,TableauJoursFériés2[CORRIGÉ],TableauJoursFériés2[JOUR]),0),5),INDEX(TableauJoursFériés2[],MATCH(DATE(AnnéeCal,MONTH(B15),DAY(B15)),IF(AfficherObservés,TableauJoursFériés2[CORRIGÉ],TableauJoursFériés2[JOUR]),0),2),""),""),"")</f>
        <v/>
      </c>
      <c r="C16" s="47" t="str">
        <f>IFERROR(IF(AfficherJoursFériés,IF(INDEX(TableauJoursFériés2[],MATCH(DATE(AnnéeCal,MONTH(C15),DAY(C15)),IF(AfficherObservés,TableauJoursFériés2[CORRIGÉ],TableauJoursFériés2[JOUR]),0),5),INDEX(TableauJoursFériés2[],MATCH(DATE(AnnéeCal,MONTH(C15),DAY(C15)),IF(AfficherObservés,TableauJoursFériés2[CORRIGÉ],TableauJoursFériés2[JOUR]),0),2),""),""),"")</f>
        <v/>
      </c>
      <c r="D16" s="47" t="str">
        <f>IFERROR(IF(AfficherJoursFériés,IF(INDEX(TableauJoursFériés2[],MATCH(DATE(AnnéeCal,MONTH(D15),DAY(D15)),IF(AfficherObservés,TableauJoursFériés2[CORRIGÉ],TableauJoursFériés2[JOUR]),0),5),INDEX(TableauJoursFériés2[],MATCH(DATE(AnnéeCal,MONTH(D15),DAY(D15)),IF(AfficherObservés,TableauJoursFériés2[CORRIGÉ],TableauJoursFériés2[JOUR]),0),2),""),""),"")</f>
        <v/>
      </c>
      <c r="E16" s="47" t="str">
        <f>IFERROR(IF(AfficherJoursFériés,IF(INDEX(TableauJoursFériés2[],MATCH(DATE(AnnéeCal,MONTH(E15),DAY(E15)),IF(AfficherObservés,TableauJoursFériés2[CORRIGÉ],TableauJoursFériés2[JOUR]),0),5),INDEX(TableauJoursFériés2[],MATCH(DATE(AnnéeCal,MONTH(E15),DAY(E15)),IF(AfficherObservés,TableauJoursFériés2[CORRIGÉ],TableauJoursFériés2[JOUR]),0),2),""),""),"")</f>
        <v/>
      </c>
      <c r="F16" s="47" t="str">
        <f>IFERROR(IF(AfficherJoursFériés,IF(INDEX(TableauJoursFériés2[],MATCH(DATE(AnnéeCal,MONTH(F15),DAY(F15)),IF(AfficherObservés,TableauJoursFériés2[CORRIGÉ],TableauJoursFériés2[JOUR]),0),5),INDEX(TableauJoursFériés2[],MATCH(DATE(AnnéeCal,MONTH(F15),DAY(F15)),IF(AfficherObservés,TableauJoursFériés2[CORRIGÉ],TableauJoursFériés2[JOUR]),0),2),""),""),"")</f>
        <v/>
      </c>
      <c r="G16" s="47" t="str">
        <f>IFERROR(IF(AfficherJoursFériés,IF(INDEX(TableauJoursFériés2[],MATCH(DATE(AnnéeCal,MONTH(G15),DAY(G15)),IF(AfficherObservés,TableauJoursFériés2[CORRIGÉ],TableauJoursFériés2[JOUR]),0),5),INDEX(TableauJoursFériés2[],MATCH(DATE(AnnéeCal,MONTH(G15),DAY(G15)),IF(AfficherObservés,TableauJoursFériés2[CORRIGÉ],TableauJoursFériés2[JOUR]),0),2),""),""),"")</f>
        <v/>
      </c>
      <c r="H16" s="47" t="str">
        <f>IFERROR(IF(AfficherJoursFériés,IF(INDEX(TableauJoursFériés2[],MATCH(DATE(AnnéeCal,MONTH(H15),DAY(H15)),IF(AfficherObservés,TableauJoursFériés2[CORRIGÉ],TableauJoursFériés2[JOUR]),0),5),INDEX(TableauJoursFériés2[],MATCH(DATE(AnnéeCal,MONTH(H15),DAY(H15)),IF(AfficherObservés,TableauJoursFériés2[CORRIGÉ],TableauJoursFériés2[JOUR]),0),2),""),""),"")</f>
        <v/>
      </c>
    </row>
    <row r="17" spans="2:8" x14ac:dyDescent="0.25">
      <c r="B17" s="41">
        <f>Jours+DATE(AnnéeCal,MONTH($B$2),1)-WEEKDAY(DATE(AnnéeCal,MONTH($B$2),1),(DébutSemaine="LUNDI")+1)+Paramètres!$A$31*7-6</f>
        <v>45537</v>
      </c>
      <c r="C17" s="41">
        <f>Jours+DATE(AnnéeCal,MONTH($B$2),1)-WEEKDAY(DATE(AnnéeCal,MONTH($B$2),1),(DébutSemaine="LUNDI")+1)+Paramètres!$A31*7-6+1</f>
        <v>45538</v>
      </c>
      <c r="D17" s="41">
        <f>Jours+DATE(AnnéeCal,MONTH($B$2),1)-WEEKDAY(DATE(AnnéeCal,MONTH($B$2),1),(DébutSemaine="LUNDI")+1)+Paramètres!$A$31*7-6+2</f>
        <v>45539</v>
      </c>
      <c r="E17" s="41">
        <f>Jours+DATE(AnnéeCal,MONTH($B$2),1)-WEEKDAY(DATE(AnnéeCal,MONTH($B$2),1),(DébutSemaine="LUNDI")+1)+Paramètres!$A$31*7-6+3</f>
        <v>45540</v>
      </c>
      <c r="F17" s="41">
        <f>Jours+DATE(AnnéeCal,MONTH($B$2),1)-WEEKDAY(DATE(AnnéeCal,MONTH($B$2),1),(DébutSemaine="LUNDI")+1)+Paramètres!$A$31*7-6+4</f>
        <v>45541</v>
      </c>
      <c r="G17" s="41">
        <f>Jours+DATE(AnnéeCal,MONTH($B$2),1)-WEEKDAY(DATE(AnnéeCal,MONTH($B$2),1),(DébutSemaine="LUNDI")+1)+Paramètres!$A$31*7-6+5</f>
        <v>45542</v>
      </c>
      <c r="H17" s="41">
        <f>Jours+DATE(AnnéeCal,MONTH($B$2),1)-WEEKDAY(DATE(AnnéeCal,MONTH($B$2),1),(DébutSemaine="LUNDI")+1)+Paramètres!$A$31*7-6+6</f>
        <v>45543</v>
      </c>
    </row>
    <row r="18" spans="2:8" ht="57.95" customHeight="1" x14ac:dyDescent="0.25">
      <c r="B18" s="47" t="str">
        <f>IFERROR(IF(AfficherJoursFériés,IF(INDEX(TableauJoursFériés2[],MATCH(DATE(AnnéeCal,MONTH(B17),DAY(B17)),IF(AfficherObservés,TableauJoursFériés2[CORRIGÉ],TableauJoursFériés2[JOUR]),0),5),INDEX(TableauJoursFériés2[],MATCH(DATE(AnnéeCal,MONTH(B17),DAY(B17)),IF(AfficherObservés,TableauJoursFériés2[CORRIGÉ],TableauJoursFériés2[JOUR]),0),2),""),""),"")</f>
        <v/>
      </c>
      <c r="C18" s="47" t="str">
        <f>IFERROR(IF(AfficherJoursFériés,IF(INDEX(TableauJoursFériés2[],MATCH(DATE(AnnéeCal,MONTH(C17),DAY(C17)),IF(AfficherObservés,TableauJoursFériés2[CORRIGÉ],TableauJoursFériés2[JOUR]),0),5),INDEX(TableauJoursFériés2[],MATCH(DATE(AnnéeCal,MONTH(C17),DAY(C17)),IF(AfficherObservés,TableauJoursFériés2[CORRIGÉ],TableauJoursFériés2[JOUR]),0),2),""),""),"")</f>
        <v/>
      </c>
      <c r="D18" s="47" t="str">
        <f>IFERROR(IF(AfficherJoursFériés,IF(INDEX(TableauJoursFériés2[],MATCH(DATE(AnnéeCal,MONTH(D17),DAY(D17)),IF(AfficherObservés,TableauJoursFériés2[CORRIGÉ],TableauJoursFériés2[JOUR]),0),5),INDEX(TableauJoursFériés2[],MATCH(DATE(AnnéeCal,MONTH(D17),DAY(D17)),IF(AfficherObservés,TableauJoursFériés2[CORRIGÉ],TableauJoursFériés2[JOUR]),0),2),""),""),"")</f>
        <v/>
      </c>
      <c r="E18" s="47" t="str">
        <f>IFERROR(IF(AfficherJoursFériés,IF(INDEX(TableauJoursFériés2[],MATCH(DATE(AnnéeCal,MONTH(E17),DAY(E17)),IF(AfficherObservés,TableauJoursFériés2[CORRIGÉ],TableauJoursFériés2[JOUR]),0),5),INDEX(TableauJoursFériés2[],MATCH(DATE(AnnéeCal,MONTH(E17),DAY(E17)),IF(AfficherObservés,TableauJoursFériés2[CORRIGÉ],TableauJoursFériés2[JOUR]),0),2),""),""),"")</f>
        <v/>
      </c>
      <c r="F18" s="47" t="str">
        <f>IFERROR(IF(AfficherJoursFériés,IF(INDEX(TableauJoursFériés2[],MATCH(DATE(AnnéeCal,MONTH(F17),DAY(F17)),IF(AfficherObservés,TableauJoursFériés2[CORRIGÉ],TableauJoursFériés2[JOUR]),0),5),INDEX(TableauJoursFériés2[],MATCH(DATE(AnnéeCal,MONTH(F17),DAY(F17)),IF(AfficherObservés,TableauJoursFériés2[CORRIGÉ],TableauJoursFériés2[JOUR]),0),2),""),""),"")</f>
        <v/>
      </c>
      <c r="G18" s="47" t="str">
        <f>IFERROR(IF(AfficherJoursFériés,IF(INDEX(TableauJoursFériés2[],MATCH(DATE(AnnéeCal,MONTH(G17),DAY(G17)),IF(AfficherObservés,TableauJoursFériés2[CORRIGÉ],TableauJoursFériés2[JOUR]),0),5),INDEX(TableauJoursFériés2[],MATCH(DATE(AnnéeCal,MONTH(G17),DAY(G17)),IF(AfficherObservés,TableauJoursFériés2[CORRIGÉ],TableauJoursFériés2[JOUR]),0),2),""),""),"")</f>
        <v/>
      </c>
      <c r="H18" s="47" t="str">
        <f>IFERROR(IF(AfficherJoursFériés,IF(INDEX(TableauJoursFériés2[],MATCH(DATE(AnnéeCal,MONTH(H17),DAY(H17)),IF(AfficherObservés,TableauJoursFériés2[CORRIGÉ],TableauJoursFériés2[JOUR]),0),5),INDEX(TableauJoursFériés2[],MATCH(DATE(AnnéeCal,MONTH(H17),DAY(H17)),IF(AfficherObservés,TableauJoursFériés2[CORRIGÉ],TableauJoursFériés2[JOUR]),0),2),""),""),"")</f>
        <v/>
      </c>
    </row>
  </sheetData>
  <conditionalFormatting sqref="B7:G7">
    <cfRule type="expression" dxfId="11" priority="2">
      <formula>DAY(B7)&gt;8</formula>
    </cfRule>
  </conditionalFormatting>
  <conditionalFormatting sqref="B7:G7">
    <cfRule type="expression" dxfId="10" priority="1">
      <formula>DAY(B7)&gt;8</formula>
    </cfRule>
  </conditionalFormatting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Feuil11"/>
  <dimension ref="B2:H18"/>
  <sheetViews>
    <sheetView workbookViewId="0"/>
  </sheetViews>
  <sheetFormatPr baseColWidth="10" defaultColWidth="10.85546875" defaultRowHeight="15" x14ac:dyDescent="0.25"/>
  <cols>
    <col min="1" max="1" width="11.5703125" customWidth="1"/>
    <col min="2" max="8" width="25.7109375" style="17" customWidth="1"/>
  </cols>
  <sheetData>
    <row r="2" spans="2:8" ht="27.75" x14ac:dyDescent="0.25">
      <c r="B2" s="57" t="str">
        <f>UPPER(TEXT(Paramètres!B33,"MMMM AAAA"))</f>
        <v>SEPTEMBRE 2024</v>
      </c>
    </row>
    <row r="6" spans="2:8" ht="15.75" thickBot="1" x14ac:dyDescent="0.3">
      <c r="B6" s="17" t="str">
        <f>DébutSemaine</f>
        <v>LUNDI</v>
      </c>
      <c r="C6" s="17" t="str">
        <f>UPPER(TEXT(C7,"jjjj"))</f>
        <v>MARDI</v>
      </c>
      <c r="D6" s="17" t="str">
        <f>UPPER(TEXT(D7,"jjjj"))</f>
        <v>MERCREDI</v>
      </c>
      <c r="E6" s="17" t="str">
        <f t="shared" ref="E6:H6" si="0">UPPER(TEXT(E7,"jjjj"))</f>
        <v>JEUDI</v>
      </c>
      <c r="F6" s="17" t="str">
        <f t="shared" si="0"/>
        <v>VENDREDI</v>
      </c>
      <c r="G6" s="17" t="str">
        <f t="shared" si="0"/>
        <v>SAMEDI</v>
      </c>
      <c r="H6" s="17" t="str">
        <f t="shared" si="0"/>
        <v>DIMANCHE</v>
      </c>
    </row>
    <row r="7" spans="2:8" ht="15.75" thickTop="1" x14ac:dyDescent="0.25">
      <c r="B7" s="49">
        <f>Jours+DATE(AnnéeCal,MONTH($B$2),1)-WEEKDAY(DATE(AnnéeCal,MONTH($B$2),1),(DébutSemaine="LUNDI")+1)+1</f>
        <v>45530</v>
      </c>
      <c r="C7" s="50">
        <f>Jours+DATE(AnnéeCal,MONTH($B$2),1)-WEEKDAY(DATE(AnnéeCal,MONTH($B2),1),(DébutSemaine="LUNDI")+1)+2</f>
        <v>45531</v>
      </c>
      <c r="D7" s="50">
        <f>Jours+DATE(AnnéeCal,MONTH($B$2),1)-WEEKDAY(DATE(AnnéeCal,MONTH($B2),1),(DébutSemaine="LUNDI")+1)+3</f>
        <v>45532</v>
      </c>
      <c r="E7" s="50">
        <f>Jours+DATE(AnnéeCal,MONTH($B$2),1)-WEEKDAY(DATE(AnnéeCal,MONTH($B2),1),(DébutSemaine="LUNDI")+1)+4</f>
        <v>45533</v>
      </c>
      <c r="F7" s="50">
        <f>Jours+DATE(AnnéeCal,MONTH($B$2),1)-WEEKDAY(DATE(AnnéeCal,MONTH($B2),1),(DébutSemaine="LUNDI")+1)+5</f>
        <v>45534</v>
      </c>
      <c r="G7" s="50">
        <f>Jours+DATE(AnnéeCal,MONTH($B$2),1)-WEEKDAY(DATE(AnnéeCal,MONTH($B2),1),(DébutSemaine="LUNDI")+1)+6</f>
        <v>45535</v>
      </c>
      <c r="H7" s="51">
        <f>Jours+DATE(AnnéeCal,MONTH($B$2),1)-WEEKDAY(DATE(AnnéeCal,MONTH($B2),1),(DébutSemaine="LUNDI")+1)+7</f>
        <v>45536</v>
      </c>
    </row>
    <row r="8" spans="2:8" ht="57.95" customHeight="1" x14ac:dyDescent="0.25">
      <c r="B8" s="18" t="str">
        <f>IFERROR(IF(AfficherJoursFériés,IF(INDEX(TableauJoursFériés2[],MATCH(DATE(AnnéeCal,MONTH(B$7),DAY(B$7)),IF(AfficherObservés,TableauJoursFériés2[CORRIGÉ],TableauJoursFériés2[JOUR]),0),5),INDEX(TableauJoursFériés2[],MATCH(DATE(AnnéeCal,MONTH(B$7),DAY(B$7)),IF(AfficherObservés,TableauJoursFériés2[CORRIGÉ],TableauJoursFériés2[JOUR]),0),2),""),""),"")</f>
        <v/>
      </c>
      <c r="C8" s="18" t="str">
        <f>IFERROR(IF(AfficherJoursFériés,IF(INDEX(TableauJoursFériés2[],MATCH(DATE(AnnéeCal,MONTH(C$7),DAY(C$7)),IF(AfficherObservés,TableauJoursFériés2[CORRIGÉ],TableauJoursFériés2[JOUR]),0),5),INDEX(TableauJoursFériés2[],MATCH(DATE(AnnéeCal,MONTH(C$7),DAY(C$7)),IF(AfficherObservés,TableauJoursFériés2[CORRIGÉ],TableauJoursFériés2[JOUR]),0),2),""),""),"")</f>
        <v/>
      </c>
      <c r="D8" s="18" t="str">
        <f>IFERROR(IF(AfficherJoursFériés,IF(INDEX(TableauJoursFériés2[],MATCH(DATE(AnnéeCal,MONTH(D$7),DAY(D$7)),IF(AfficherObservés,TableauJoursFériés2[CORRIGÉ],TableauJoursFériés2[JOUR]),0),5),INDEX(TableauJoursFériés2[],MATCH(DATE(AnnéeCal,MONTH(D$7),DAY(D$7)),IF(AfficherObservés,TableauJoursFériés2[CORRIGÉ],TableauJoursFériés2[JOUR]),0),2),""),""),"")</f>
        <v/>
      </c>
      <c r="E8" s="18" t="str">
        <f>IFERROR(IF(AfficherJoursFériés,IF(INDEX(TableauJoursFériés2[],MATCH(DATE(AnnéeCal,MONTH(E$7),DAY(E$7)),IF(AfficherObservés,TableauJoursFériés2[CORRIGÉ],TableauJoursFériés2[JOUR]),0),5),INDEX(TableauJoursFériés2[],MATCH(DATE(AnnéeCal,MONTH(E$7),DAY(E$7)),IF(AfficherObservés,TableauJoursFériés2[CORRIGÉ],TableauJoursFériés2[JOUR]),0),2),""),""),"")</f>
        <v/>
      </c>
      <c r="F8" s="18" t="str">
        <f>IFERROR(IF(AfficherJoursFériés,IF(INDEX(TableauJoursFériés2[],MATCH(DATE(AnnéeCal,MONTH(F$7),DAY(F$7)),IF(AfficherObservés,TableauJoursFériés2[CORRIGÉ],TableauJoursFériés2[JOUR]),0),5),INDEX(TableauJoursFériés2[],MATCH(DATE(AnnéeCal,MONTH(F$7),DAY(F$7)),IF(AfficherObservés,TableauJoursFériés2[CORRIGÉ],TableauJoursFériés2[JOUR]),0),2),""),""),"")</f>
        <v/>
      </c>
      <c r="G8" s="18" t="str">
        <f>IFERROR(IF(AfficherJoursFériés,IF(INDEX(TableauJoursFériés2[],MATCH(DATE(AnnéeCal,MONTH(G$7),DAY(G$7)),IF(AfficherObservés,TableauJoursFériés2[CORRIGÉ],TableauJoursFériés2[JOUR]),0),5),INDEX(TableauJoursFériés2[],MATCH(DATE(AnnéeCal,MONTH(G$7),DAY(G$7)),IF(AfficherObservés,TableauJoursFériés2[CORRIGÉ],TableauJoursFériés2[JOUR]),0),2),""),""),"")</f>
        <v/>
      </c>
      <c r="H8" s="18" t="str">
        <f>IFERROR(IF(AfficherJoursFériés,IF(INDEX(TableauJoursFériés2[],MATCH(DATE(AnnéeCal,MONTH(H$7),DAY(H$7)),IF(AfficherObservés,TableauJoursFériés2[CORRIGÉ],TableauJoursFériés2[JOUR]),0),5),INDEX(TableauJoursFériés2[],MATCH(DATE(AnnéeCal,MONTH(H$7),DAY(H$7)),IF(AfficherObservés,TableauJoursFériés2[CORRIGÉ],TableauJoursFériés2[JOUR]),0),2),""),""),"")</f>
        <v/>
      </c>
    </row>
    <row r="9" spans="2:8" x14ac:dyDescent="0.25">
      <c r="B9" s="41">
        <f>Jours+DATE(AnnéeCal,MONTH($B$2),1)-WEEKDAY(DATE(AnnéeCal,MONTH($B$2),1),(DébutSemaine="LUNDI")+1)+Paramètres!$A$27*7-6</f>
        <v>45537</v>
      </c>
      <c r="C9" s="41">
        <f>Jours+DATE(AnnéeCal,MONTH($B$2),1)-WEEKDAY(DATE(AnnéeCal,MONTH($B$2),1),(DébutSemaine="LUNDI")+1)+Paramètres!$A$27*7-6+1</f>
        <v>45538</v>
      </c>
      <c r="D9" s="41">
        <f>Jours+DATE(AnnéeCal,MONTH($B$2),1)-WEEKDAY(DATE(AnnéeCal,MONTH($B$2),1),(DébutSemaine="LUNDI")+1)+Paramètres!$A$27*7-6+2</f>
        <v>45539</v>
      </c>
      <c r="E9" s="41">
        <f>Jours+DATE(AnnéeCal,MONTH($B$2),1)-WEEKDAY(DATE(AnnéeCal,MONTH($B$2),1),(DébutSemaine="LUNDI")+1)+Paramètres!$A$27*7-6+3</f>
        <v>45540</v>
      </c>
      <c r="F9" s="41">
        <f>Jours+DATE(AnnéeCal,MONTH($B$2),1)-WEEKDAY(DATE(AnnéeCal,MONTH($B$2),1),(DébutSemaine="LUNDI")+1)+Paramètres!$A$27*7-6+4</f>
        <v>45541</v>
      </c>
      <c r="G9" s="41">
        <f>Jours+DATE(AnnéeCal,MONTH($B$2),1)-WEEKDAY(DATE(AnnéeCal,MONTH($B$2),1),(DébutSemaine="LUNDI")+1)+Paramètres!$A$27*7-6+5</f>
        <v>45542</v>
      </c>
      <c r="H9" s="41">
        <f>Jours+DATE(AnnéeCal,MONTH($B$2),1)-WEEKDAY(DATE(AnnéeCal,MONTH($B$2),1),(DébutSemaine="LUNDI")+1)+Paramètres!$A$27*7-6+6</f>
        <v>45543</v>
      </c>
    </row>
    <row r="10" spans="2:8" ht="57.95" customHeight="1" x14ac:dyDescent="0.25">
      <c r="B10" s="18" t="str">
        <f>IFERROR(IF(AfficherJoursFériés,IF(INDEX(TableauJoursFériés2[],MATCH(DATE(AnnéeCal,MONTH(B$9),DAY(B$9)),IF(AfficherObservés,TableauJoursFériés2[CORRIGÉ],TableauJoursFériés2[JOUR]),0),5),INDEX(TableauJoursFériés2[],MATCH(DATE(AnnéeCal,MONTH(B$9),DAY(B$9)),IF(AfficherObservés,TableauJoursFériés2[CORRIGÉ],TableauJoursFériés2[JOUR]),0),2),""),""),"")</f>
        <v/>
      </c>
      <c r="C10" s="18" t="str">
        <f>IFERROR(IF(AfficherJoursFériés,IF(INDEX(TableauJoursFériés2[],MATCH(DATE(AnnéeCal,MONTH(C$9),DAY(C$9)),IF(AfficherObservés,TableauJoursFériés2[CORRIGÉ],TableauJoursFériés2[JOUR]),0),5),INDEX(TableauJoursFériés2[],MATCH(DATE(AnnéeCal,MONTH(C$9),DAY(C$9)),IF(AfficherObservés,TableauJoursFériés2[CORRIGÉ],TableauJoursFériés2[JOUR]),0),2),""),""),"")</f>
        <v/>
      </c>
      <c r="D10" s="18" t="str">
        <f>IFERROR(IF(AfficherJoursFériés,IF(INDEX(TableauJoursFériés2[],MATCH(DATE(AnnéeCal,MONTH(D$9),DAY(D$9)),IF(AfficherObservés,TableauJoursFériés2[CORRIGÉ],TableauJoursFériés2[JOUR]),0),5),INDEX(TableauJoursFériés2[],MATCH(DATE(AnnéeCal,MONTH(D$9),DAY(D$9)),IF(AfficherObservés,TableauJoursFériés2[CORRIGÉ],TableauJoursFériés2[JOUR]),0),2),""),""),"")</f>
        <v/>
      </c>
      <c r="E10" s="18" t="str">
        <f>IFERROR(IF(AfficherJoursFériés,IF(INDEX(TableauJoursFériés2[],MATCH(DATE(AnnéeCal,MONTH(E$9),DAY(E$9)),IF(AfficherObservés,TableauJoursFériés2[CORRIGÉ],TableauJoursFériés2[JOUR]),0),5),INDEX(TableauJoursFériés2[],MATCH(DATE(AnnéeCal,MONTH(E$9),DAY(E$9)),IF(AfficherObservés,TableauJoursFériés2[CORRIGÉ],TableauJoursFériés2[JOUR]),0),2),""),""),"")</f>
        <v/>
      </c>
      <c r="F10" s="18" t="str">
        <f>IFERROR(IF(AfficherJoursFériés,IF(INDEX(TableauJoursFériés2[],MATCH(DATE(AnnéeCal,MONTH(F$9),DAY(F$9)),IF(AfficherObservés,TableauJoursFériés2[CORRIGÉ],TableauJoursFériés2[JOUR]),0),5),INDEX(TableauJoursFériés2[],MATCH(DATE(AnnéeCal,MONTH(F$9),DAY(F$9)),IF(AfficherObservés,TableauJoursFériés2[CORRIGÉ],TableauJoursFériés2[JOUR]),0),2),""),""),"")</f>
        <v/>
      </c>
      <c r="G10" s="18" t="str">
        <f>IFERROR(IF(AfficherJoursFériés,IF(INDEX(TableauJoursFériés2[],MATCH(DATE(AnnéeCal,MONTH(G$9),DAY(G$9)),IF(AfficherObservés,TableauJoursFériés2[CORRIGÉ],TableauJoursFériés2[JOUR]),0),5),INDEX(TableauJoursFériés2[],MATCH(DATE(AnnéeCal,MONTH(G$9),DAY(G$9)),IF(AfficherObservés,TableauJoursFériés2[CORRIGÉ],TableauJoursFériés2[JOUR]),0),2),""),""),"")</f>
        <v/>
      </c>
      <c r="H10" s="18" t="str">
        <f>IFERROR(IF(AfficherJoursFériés,IF(INDEX(TableauJoursFériés2[],MATCH(DATE(AnnéeCal,MONTH(H$9),DAY(H$9)),IF(AfficherObservés,TableauJoursFériés2[CORRIGÉ],TableauJoursFériés2[JOUR]),0),5),INDEX(TableauJoursFériés2[],MATCH(DATE(AnnéeCal,MONTH(H$9),DAY(H$9)),IF(AfficherObservés,TableauJoursFériés2[CORRIGÉ],TableauJoursFériés2[JOUR]),0),2),""),""),"")</f>
        <v/>
      </c>
    </row>
    <row r="11" spans="2:8" x14ac:dyDescent="0.25">
      <c r="B11" s="41">
        <f>Jours+DATE(AnnéeCal,MONTH($B$2),1)-WEEKDAY(DATE(AnnéeCal,MONTH($B$2),1),(DébutSemaine="LUNDI")+1)+Paramètres!$A$28*7-6</f>
        <v>45544</v>
      </c>
      <c r="C11" s="41">
        <f>Jours+DATE(AnnéeCal,MONTH($B$2),1)-WEEKDAY(DATE(AnnéeCal,MONTH($B$2),1),(DébutSemaine="LUNDI")+1)+Paramètres!$A$28*7-6+1</f>
        <v>45545</v>
      </c>
      <c r="D11" s="41">
        <f>Jours+DATE(AnnéeCal,MONTH($B$2),1)-WEEKDAY(DATE(AnnéeCal,MONTH($B$2),1),(DébutSemaine="LUNDI")+1)+Paramètres!$A$28*7-6+2</f>
        <v>45546</v>
      </c>
      <c r="E11" s="41">
        <f>Jours+DATE(AnnéeCal,MONTH($B$2),1)-WEEKDAY(DATE(AnnéeCal,MONTH($B$2),1),(DébutSemaine="LUNDI")+1)+Paramètres!$A$28*7-6+3</f>
        <v>45547</v>
      </c>
      <c r="F11" s="41">
        <f>Jours+DATE(AnnéeCal,MONTH($B$2),1)-WEEKDAY(DATE(AnnéeCal,MONTH($B$2),1),(DébutSemaine="LUNDI")+1)+Paramètres!$A$28*7-6+4</f>
        <v>45548</v>
      </c>
      <c r="G11" s="41">
        <f>Jours+DATE(AnnéeCal,MONTH($B$2),1)-WEEKDAY(DATE(AnnéeCal,MONTH($B$2),1),(DébutSemaine="LUNDI")+1)+Paramètres!$A$28*7-6+5</f>
        <v>45549</v>
      </c>
      <c r="H11" s="41">
        <f>Jours+DATE(AnnéeCal,MONTH($B$2),1)-WEEKDAY(DATE(AnnéeCal,MONTH($B$2),1),(DébutSemaine="LUNDI")+1)+Paramètres!$A$28*7-6+6</f>
        <v>45550</v>
      </c>
    </row>
    <row r="12" spans="2:8" ht="57.95" customHeight="1" x14ac:dyDescent="0.25">
      <c r="B12" s="55" t="str">
        <f>IFERROR(IF(AfficherJoursFériés,IF(INDEX(TableauJoursFériés2[],MATCH(DATE(AnnéeCal,MONTH(B11),DAY(B11)),IF(AfficherObservés,TableauJoursFériés2[CORRIGÉ],TableauJoursFériés2[JOUR]),0),5),INDEX(TableauJoursFériés2[],MATCH(DATE(AnnéeCal,MONTH(B11),DAY(B11)),IF(AfficherObservés,TableauJoursFériés2[CORRIGÉ],TableauJoursFériés2[JOUR]),0),2),""),""),"")</f>
        <v/>
      </c>
      <c r="C12" s="55" t="str">
        <f>IFERROR(IF(AfficherJoursFériés,IF(INDEX(TableauJoursFériés2[],MATCH(DATE(AnnéeCal,MONTH(C11),DAY(C11)),IF(AfficherObservés,TableauJoursFériés2[CORRIGÉ],TableauJoursFériés2[JOUR]),0),5),INDEX(TableauJoursFériés2[],MATCH(DATE(AnnéeCal,MONTH(C11),DAY(C11)),IF(AfficherObservés,TableauJoursFériés2[CORRIGÉ],TableauJoursFériés2[JOUR]),0),2),""),""),"")</f>
        <v/>
      </c>
      <c r="D12" s="55" t="str">
        <f>IFERROR(IF(AfficherJoursFériés,IF(INDEX(TableauJoursFériés2[],MATCH(DATE(AnnéeCal,MONTH(D11),DAY(D11)),IF(AfficherObservés,TableauJoursFériés2[CORRIGÉ],TableauJoursFériés2[JOUR]),0),5),INDEX(TableauJoursFériés2[],MATCH(DATE(AnnéeCal,MONTH(D11),DAY(D11)),IF(AfficherObservés,TableauJoursFériés2[CORRIGÉ],TableauJoursFériés2[JOUR]),0),2),""),""),"")</f>
        <v/>
      </c>
      <c r="E12" s="55" t="str">
        <f>IFERROR(IF(AfficherJoursFériés,IF(INDEX(TableauJoursFériés2[],MATCH(DATE(AnnéeCal,MONTH(E11),DAY(E11)),IF(AfficherObservés,TableauJoursFériés2[CORRIGÉ],TableauJoursFériés2[JOUR]),0),5),INDEX(TableauJoursFériés2[],MATCH(DATE(AnnéeCal,MONTH(E11),DAY(E11)),IF(AfficherObservés,TableauJoursFériés2[CORRIGÉ],TableauJoursFériés2[JOUR]),0),2),""),""),"")</f>
        <v/>
      </c>
      <c r="F12" s="55" t="str">
        <f>IFERROR(IF(AfficherJoursFériés,IF(INDEX(TableauJoursFériés2[],MATCH(DATE(AnnéeCal,MONTH(F11),DAY(F11)),IF(AfficherObservés,TableauJoursFériés2[CORRIGÉ],TableauJoursFériés2[JOUR]),0),5),INDEX(TableauJoursFériés2[],MATCH(DATE(AnnéeCal,MONTH(F11),DAY(F11)),IF(AfficherObservés,TableauJoursFériés2[CORRIGÉ],TableauJoursFériés2[JOUR]),0),2),""),""),"")</f>
        <v/>
      </c>
      <c r="G12" s="55" t="str">
        <f>IFERROR(IF(AfficherJoursFériés,IF(INDEX(TableauJoursFériés2[],MATCH(DATE(AnnéeCal,MONTH(G11),DAY(G11)),IF(AfficherObservés,TableauJoursFériés2[CORRIGÉ],TableauJoursFériés2[JOUR]),0),5),INDEX(TableauJoursFériés2[],MATCH(DATE(AnnéeCal,MONTH(G11),DAY(G11)),IF(AfficherObservés,TableauJoursFériés2[CORRIGÉ],TableauJoursFériés2[JOUR]),0),2),""),""),"")</f>
        <v/>
      </c>
      <c r="H12" s="55" t="str">
        <f>IFERROR(IF(AfficherJoursFériés,IF(INDEX(TableauJoursFériés2[],MATCH(DATE(AnnéeCal,MONTH(H11),DAY(H11)),IF(AfficherObservés,TableauJoursFériés2[CORRIGÉ],TableauJoursFériés2[JOUR]),0),5),INDEX(TableauJoursFériés2[],MATCH(DATE(AnnéeCal,MONTH(H11),DAY(H11)),IF(AfficherObservés,TableauJoursFériés2[CORRIGÉ],TableauJoursFériés2[JOUR]),0),2),""),""),"")</f>
        <v/>
      </c>
    </row>
    <row r="13" spans="2:8" x14ac:dyDescent="0.25">
      <c r="B13" s="41">
        <f>Jours+DATE(AnnéeCal,MONTH($B$2),1)-WEEKDAY(DATE(AnnéeCal,MONTH($B$2),1),(DébutSemaine="LUNDI")+1)+Paramètres!$A$29*7-6</f>
        <v>45551</v>
      </c>
      <c r="C13" s="41">
        <f>Jours+DATE(AnnéeCal,MONTH($B$2),1)-WEEKDAY(DATE(AnnéeCal,MONTH($B$2),1),(DébutSemaine="LUNDI")+1)+Paramètres!$A$29*7-6+1</f>
        <v>45552</v>
      </c>
      <c r="D13" s="41">
        <f>Jours+DATE(AnnéeCal,MONTH($B$2),1)-WEEKDAY(DATE(AnnéeCal,MONTH($B$2),1),(DébutSemaine="LUNDI")+1)+Paramètres!$A$29*7-6+2</f>
        <v>45553</v>
      </c>
      <c r="E13" s="41">
        <f>Jours+DATE(AnnéeCal,MONTH($B$2),1)-WEEKDAY(DATE(AnnéeCal,MONTH($B$2),1),(DébutSemaine="LUNDI")+1)+Paramètres!$A$29*7-6+3</f>
        <v>45554</v>
      </c>
      <c r="F13" s="41">
        <f>Jours+DATE(AnnéeCal,MONTH($B$2),1)-WEEKDAY(DATE(AnnéeCal,MONTH($B$2),1),(DébutSemaine="LUNDI")+1)+Paramètres!$A$29*7-6+4</f>
        <v>45555</v>
      </c>
      <c r="G13" s="41">
        <f>Jours+DATE(AnnéeCal,MONTH($B$2),1)-WEEKDAY(DATE(AnnéeCal,MONTH($B$2),1),(DébutSemaine="LUNDI")+1)+Paramètres!$A$29*7-6+5</f>
        <v>45556</v>
      </c>
      <c r="H13" s="41">
        <f>Jours+DATE(AnnéeCal,MONTH($B$2),1)-WEEKDAY(DATE(AnnéeCal,MONTH($B$2),1),(DébutSemaine="LUNDI")+1)+Paramètres!$A$29*7-6+6</f>
        <v>45557</v>
      </c>
    </row>
    <row r="14" spans="2:8" ht="57.95" customHeight="1" x14ac:dyDescent="0.25">
      <c r="B14" s="55" t="str">
        <f>IFERROR(IF(AfficherJoursFériés,IF(INDEX(TableauJoursFériés2[],MATCH(DATE(AnnéeCal,MONTH(B13),DAY(B13)),IF(AfficherObservés,TableauJoursFériés2[CORRIGÉ],TableauJoursFériés2[JOUR]),0),5),INDEX(TableauJoursFériés2[],MATCH(DATE(AnnéeCal,MONTH(B13),DAY(B13)),IF(AfficherObservés,TableauJoursFériés2[CORRIGÉ],TableauJoursFériés2[JOUR]),0),2),""),""),"")</f>
        <v/>
      </c>
      <c r="C14" s="55" t="str">
        <f>IFERROR(IF(AfficherJoursFériés,IF(INDEX(TableauJoursFériés2[],MATCH(DATE(AnnéeCal,MONTH(C13),DAY(C13)),IF(AfficherObservés,TableauJoursFériés2[CORRIGÉ],TableauJoursFériés2[JOUR]),0),5),INDEX(TableauJoursFériés2[],MATCH(DATE(AnnéeCal,MONTH(C13),DAY(C13)),IF(AfficherObservés,TableauJoursFériés2[CORRIGÉ],TableauJoursFériés2[JOUR]),0),2),""),""),"")</f>
        <v/>
      </c>
      <c r="D14" s="55" t="str">
        <f>IFERROR(IF(AfficherJoursFériés,IF(INDEX(TableauJoursFériés2[],MATCH(DATE(AnnéeCal,MONTH(D13),DAY(D13)),IF(AfficherObservés,TableauJoursFériés2[CORRIGÉ],TableauJoursFériés2[JOUR]),0),5),INDEX(TableauJoursFériés2[],MATCH(DATE(AnnéeCal,MONTH(D13),DAY(D13)),IF(AfficherObservés,TableauJoursFériés2[CORRIGÉ],TableauJoursFériés2[JOUR]),0),2),""),""),"")</f>
        <v/>
      </c>
      <c r="E14" s="55" t="str">
        <f>IFERROR(IF(AfficherJoursFériés,IF(INDEX(TableauJoursFériés2[],MATCH(DATE(AnnéeCal,MONTH(E13),DAY(E13)),IF(AfficherObservés,TableauJoursFériés2[CORRIGÉ],TableauJoursFériés2[JOUR]),0),5),INDEX(TableauJoursFériés2[],MATCH(DATE(AnnéeCal,MONTH(E13),DAY(E13)),IF(AfficherObservés,TableauJoursFériés2[CORRIGÉ],TableauJoursFériés2[JOUR]),0),2),""),""),"")</f>
        <v/>
      </c>
      <c r="F14" s="55" t="str">
        <f>IFERROR(IF(AfficherJoursFériés,IF(INDEX(TableauJoursFériés2[],MATCH(DATE(AnnéeCal,MONTH(F13),DAY(F13)),IF(AfficherObservés,TableauJoursFériés2[CORRIGÉ],TableauJoursFériés2[JOUR]),0),5),INDEX(TableauJoursFériés2[],MATCH(DATE(AnnéeCal,MONTH(F13),DAY(F13)),IF(AfficherObservés,TableauJoursFériés2[CORRIGÉ],TableauJoursFériés2[JOUR]),0),2),""),""),"")</f>
        <v/>
      </c>
      <c r="G14" s="55" t="str">
        <f>IFERROR(IF(AfficherJoursFériés,IF(INDEX(TableauJoursFériés2[],MATCH(DATE(AnnéeCal,MONTH(G13),DAY(G13)),IF(AfficherObservés,TableauJoursFériés2[CORRIGÉ],TableauJoursFériés2[JOUR]),0),5),INDEX(TableauJoursFériés2[],MATCH(DATE(AnnéeCal,MONTH(G13),DAY(G13)),IF(AfficherObservés,TableauJoursFériés2[CORRIGÉ],TableauJoursFériés2[JOUR]),0),2),""),""),"")</f>
        <v/>
      </c>
      <c r="H14" s="55" t="str">
        <f>IFERROR(IF(AfficherJoursFériés,IF(INDEX(TableauJoursFériés2[],MATCH(DATE(AnnéeCal,MONTH(H13),DAY(H13)),IF(AfficherObservés,TableauJoursFériés2[CORRIGÉ],TableauJoursFériés2[JOUR]),0),5),INDEX(TableauJoursFériés2[],MATCH(DATE(AnnéeCal,MONTH(H13),DAY(H13)),IF(AfficherObservés,TableauJoursFériés2[CORRIGÉ],TableauJoursFériés2[JOUR]),0),2),""),""),"")</f>
        <v/>
      </c>
    </row>
    <row r="15" spans="2:8" x14ac:dyDescent="0.25">
      <c r="B15" s="41">
        <f>Jours+DATE(AnnéeCal,MONTH($B$2),1)-WEEKDAY(DATE(AnnéeCal,MONTH($B$2),1),(DébutSemaine="LUNDI")+1)+Paramètres!$A$30*7-6</f>
        <v>45558</v>
      </c>
      <c r="C15" s="41">
        <f>Jours+DATE(AnnéeCal,MONTH($B$2),1)-WEEKDAY(DATE(AnnéeCal,MONTH($B$2),1),(DébutSemaine="LUNDI")+1)+Paramètres!$A30*7-6+1</f>
        <v>45559</v>
      </c>
      <c r="D15" s="41">
        <f>Jours+DATE(AnnéeCal,MONTH($B$2),1)-WEEKDAY(DATE(AnnéeCal,MONTH($B$2),1),(DébutSemaine="LUNDI")+1)+Paramètres!$A$30*7-6+2</f>
        <v>45560</v>
      </c>
      <c r="E15" s="41">
        <f>Jours+DATE(AnnéeCal,MONTH($B$2),1)-WEEKDAY(DATE(AnnéeCal,MONTH($B$2),1),(DébutSemaine="LUNDI")+1)+Paramètres!$A$30*7-6+3</f>
        <v>45561</v>
      </c>
      <c r="F15" s="41">
        <f>Jours+DATE(AnnéeCal,MONTH($B$2),1)-WEEKDAY(DATE(AnnéeCal,MONTH($B$2),1),(DébutSemaine="LUNDI")+1)+Paramètres!$A$30*7-6+4</f>
        <v>45562</v>
      </c>
      <c r="G15" s="41">
        <f>Jours+DATE(AnnéeCal,MONTH($B$2),1)-WEEKDAY(DATE(AnnéeCal,MONTH($B$2),1),(DébutSemaine="LUNDI")+1)+Paramètres!$A$30*7-6+5</f>
        <v>45563</v>
      </c>
      <c r="H15" s="41">
        <f>Jours+DATE(AnnéeCal,MONTH($B$2),1)-WEEKDAY(DATE(AnnéeCal,MONTH($B$2),1),(DébutSemaine="LUNDI")+1)+Paramètres!$A$30*7-6+6</f>
        <v>45564</v>
      </c>
    </row>
    <row r="16" spans="2:8" ht="57.95" customHeight="1" x14ac:dyDescent="0.25">
      <c r="B16" s="55" t="str">
        <f>IFERROR(IF(AfficherJoursFériés,IF(INDEX(TableauJoursFériés2[],MATCH(DATE(AnnéeCal,MONTH(B15),DAY(B15)),IF(AfficherObservés,TableauJoursFériés2[CORRIGÉ],TableauJoursFériés2[JOUR]),0),5),INDEX(TableauJoursFériés2[],MATCH(DATE(AnnéeCal,MONTH(B15),DAY(B15)),IF(AfficherObservés,TableauJoursFériés2[CORRIGÉ],TableauJoursFériés2[JOUR]),0),2),""),""),"")</f>
        <v/>
      </c>
      <c r="C16" s="55" t="str">
        <f>IFERROR(IF(AfficherJoursFériés,IF(INDEX(TableauJoursFériés2[],MATCH(DATE(AnnéeCal,MONTH(C15),DAY(C15)),IF(AfficherObservés,TableauJoursFériés2[CORRIGÉ],TableauJoursFériés2[JOUR]),0),5),INDEX(TableauJoursFériés2[],MATCH(DATE(AnnéeCal,MONTH(C15),DAY(C15)),IF(AfficherObservés,TableauJoursFériés2[CORRIGÉ],TableauJoursFériés2[JOUR]),0),2),""),""),"")</f>
        <v/>
      </c>
      <c r="D16" s="55" t="str">
        <f>IFERROR(IF(AfficherJoursFériés,IF(INDEX(TableauJoursFériés2[],MATCH(DATE(AnnéeCal,MONTH(D15),DAY(D15)),IF(AfficherObservés,TableauJoursFériés2[CORRIGÉ],TableauJoursFériés2[JOUR]),0),5),INDEX(TableauJoursFériés2[],MATCH(DATE(AnnéeCal,MONTH(D15),DAY(D15)),IF(AfficherObservés,TableauJoursFériés2[CORRIGÉ],TableauJoursFériés2[JOUR]),0),2),""),""),"")</f>
        <v/>
      </c>
      <c r="E16" s="55" t="str">
        <f>IFERROR(IF(AfficherJoursFériés,IF(INDEX(TableauJoursFériés2[],MATCH(DATE(AnnéeCal,MONTH(E15),DAY(E15)),IF(AfficherObservés,TableauJoursFériés2[CORRIGÉ],TableauJoursFériés2[JOUR]),0),5),INDEX(TableauJoursFériés2[],MATCH(DATE(AnnéeCal,MONTH(E15),DAY(E15)),IF(AfficherObservés,TableauJoursFériés2[CORRIGÉ],TableauJoursFériés2[JOUR]),0),2),""),""),"")</f>
        <v/>
      </c>
      <c r="F16" s="55" t="str">
        <f>IFERROR(IF(AfficherJoursFériés,IF(INDEX(TableauJoursFériés2[],MATCH(DATE(AnnéeCal,MONTH(F15),DAY(F15)),IF(AfficherObservés,TableauJoursFériés2[CORRIGÉ],TableauJoursFériés2[JOUR]),0),5),INDEX(TableauJoursFériés2[],MATCH(DATE(AnnéeCal,MONTH(F15),DAY(F15)),IF(AfficherObservés,TableauJoursFériés2[CORRIGÉ],TableauJoursFériés2[JOUR]),0),2),""),""),"")</f>
        <v/>
      </c>
      <c r="G16" s="55" t="str">
        <f>IFERROR(IF(AfficherJoursFériés,IF(INDEX(TableauJoursFériés2[],MATCH(DATE(AnnéeCal,MONTH(G15),DAY(G15)),IF(AfficherObservés,TableauJoursFériés2[CORRIGÉ],TableauJoursFériés2[JOUR]),0),5),INDEX(TableauJoursFériés2[],MATCH(DATE(AnnéeCal,MONTH(G15),DAY(G15)),IF(AfficherObservés,TableauJoursFériés2[CORRIGÉ],TableauJoursFériés2[JOUR]),0),2),""),""),"")</f>
        <v/>
      </c>
      <c r="H16" s="55" t="str">
        <f>IFERROR(IF(AfficherJoursFériés,IF(INDEX(TableauJoursFériés2[],MATCH(DATE(AnnéeCal,MONTH(H15),DAY(H15)),IF(AfficherObservés,TableauJoursFériés2[CORRIGÉ],TableauJoursFériés2[JOUR]),0),5),INDEX(TableauJoursFériés2[],MATCH(DATE(AnnéeCal,MONTH(H15),DAY(H15)),IF(AfficherObservés,TableauJoursFériés2[CORRIGÉ],TableauJoursFériés2[JOUR]),0),2),""),""),"")</f>
        <v/>
      </c>
    </row>
    <row r="17" spans="2:8" x14ac:dyDescent="0.25">
      <c r="B17" s="41">
        <f>Jours+DATE(AnnéeCal,MONTH($B$2),1)-WEEKDAY(DATE(AnnéeCal,MONTH($B$2),1),(DébutSemaine="LUNDI")+1)+Paramètres!$A$31*7-6</f>
        <v>45565</v>
      </c>
      <c r="C17" s="41">
        <f>Jours+DATE(AnnéeCal,MONTH($B$2),1)-WEEKDAY(DATE(AnnéeCal,MONTH($B$2),1),(DébutSemaine="LUNDI")+1)+Paramètres!$A31*7-6+1</f>
        <v>45566</v>
      </c>
      <c r="D17" s="41">
        <f>Jours+DATE(AnnéeCal,MONTH($B$2),1)-WEEKDAY(DATE(AnnéeCal,MONTH($B$2),1),(DébutSemaine="LUNDI")+1)+Paramètres!$A$31*7-6+2</f>
        <v>45567</v>
      </c>
      <c r="E17" s="41">
        <f>Jours+DATE(AnnéeCal,MONTH($B$2),1)-WEEKDAY(DATE(AnnéeCal,MONTH($B$2),1),(DébutSemaine="LUNDI")+1)+Paramètres!$A$31*7-6+3</f>
        <v>45568</v>
      </c>
      <c r="F17" s="41">
        <f>Jours+DATE(AnnéeCal,MONTH($B$2),1)-WEEKDAY(DATE(AnnéeCal,MONTH($B$2),1),(DébutSemaine="LUNDI")+1)+Paramètres!$A$31*7-6+4</f>
        <v>45569</v>
      </c>
      <c r="G17" s="41">
        <f>Jours+DATE(AnnéeCal,MONTH($B$2),1)-WEEKDAY(DATE(AnnéeCal,MONTH($B$2),1),(DébutSemaine="LUNDI")+1)+Paramètres!$A$31*7-6+5</f>
        <v>45570</v>
      </c>
      <c r="H17" s="41">
        <f>Jours+DATE(AnnéeCal,MONTH($B$2),1)-WEEKDAY(DATE(AnnéeCal,MONTH($B$2),1),(DébutSemaine="LUNDI")+1)+Paramètres!$A$31*7-6+6</f>
        <v>45571</v>
      </c>
    </row>
    <row r="18" spans="2:8" ht="57.95" customHeight="1" x14ac:dyDescent="0.25">
      <c r="B18" s="55" t="str">
        <f>IFERROR(IF(AfficherJoursFériés,IF(INDEX(TableauJoursFériés2[],MATCH(DATE(AnnéeCal,MONTH(B17),DAY(B17)),IF(AfficherObservés,TableauJoursFériés2[CORRIGÉ],TableauJoursFériés2[JOUR]),0),5),INDEX(TableauJoursFériés2[],MATCH(DATE(AnnéeCal,MONTH(B17),DAY(B17)),IF(AfficherObservés,TableauJoursFériés2[CORRIGÉ],TableauJoursFériés2[JOUR]),0),2),""),""),"")</f>
        <v/>
      </c>
      <c r="C18" s="55" t="str">
        <f>IFERROR(IF(AfficherJoursFériés,IF(INDEX(TableauJoursFériés2[],MATCH(DATE(AnnéeCal,MONTH(C17),DAY(C17)),IF(AfficherObservés,TableauJoursFériés2[CORRIGÉ],TableauJoursFériés2[JOUR]),0),5),INDEX(TableauJoursFériés2[],MATCH(DATE(AnnéeCal,MONTH(C17),DAY(C17)),IF(AfficherObservés,TableauJoursFériés2[CORRIGÉ],TableauJoursFériés2[JOUR]),0),2),""),""),"")</f>
        <v/>
      </c>
      <c r="D18" s="55" t="str">
        <f>IFERROR(IF(AfficherJoursFériés,IF(INDEX(TableauJoursFériés2[],MATCH(DATE(AnnéeCal,MONTH(D17),DAY(D17)),IF(AfficherObservés,TableauJoursFériés2[CORRIGÉ],TableauJoursFériés2[JOUR]),0),5),INDEX(TableauJoursFériés2[],MATCH(DATE(AnnéeCal,MONTH(D17),DAY(D17)),IF(AfficherObservés,TableauJoursFériés2[CORRIGÉ],TableauJoursFériés2[JOUR]),0),2),""),""),"")</f>
        <v/>
      </c>
      <c r="E18" s="55" t="str">
        <f>IFERROR(IF(AfficherJoursFériés,IF(INDEX(TableauJoursFériés2[],MATCH(DATE(AnnéeCal,MONTH(E17),DAY(E17)),IF(AfficherObservés,TableauJoursFériés2[CORRIGÉ],TableauJoursFériés2[JOUR]),0),5),INDEX(TableauJoursFériés2[],MATCH(DATE(AnnéeCal,MONTH(E17),DAY(E17)),IF(AfficherObservés,TableauJoursFériés2[CORRIGÉ],TableauJoursFériés2[JOUR]),0),2),""),""),"")</f>
        <v/>
      </c>
      <c r="F18" s="55" t="str">
        <f>IFERROR(IF(AfficherJoursFériés,IF(INDEX(TableauJoursFériés2[],MATCH(DATE(AnnéeCal,MONTH(F17),DAY(F17)),IF(AfficherObservés,TableauJoursFériés2[CORRIGÉ],TableauJoursFériés2[JOUR]),0),5),INDEX(TableauJoursFériés2[],MATCH(DATE(AnnéeCal,MONTH(F17),DAY(F17)),IF(AfficherObservés,TableauJoursFériés2[CORRIGÉ],TableauJoursFériés2[JOUR]),0),2),""),""),"")</f>
        <v/>
      </c>
      <c r="G18" s="55" t="str">
        <f>IFERROR(IF(AfficherJoursFériés,IF(INDEX(TableauJoursFériés2[],MATCH(DATE(AnnéeCal,MONTH(G17),DAY(G17)),IF(AfficherObservés,TableauJoursFériés2[CORRIGÉ],TableauJoursFériés2[JOUR]),0),5),INDEX(TableauJoursFériés2[],MATCH(DATE(AnnéeCal,MONTH(G17),DAY(G17)),IF(AfficherObservés,TableauJoursFériés2[CORRIGÉ],TableauJoursFériés2[JOUR]),0),2),""),""),"")</f>
        <v/>
      </c>
      <c r="H18" s="55" t="str">
        <f>IFERROR(IF(AfficherJoursFériés,IF(INDEX(TableauJoursFériés2[],MATCH(DATE(AnnéeCal,MONTH(H17),DAY(H17)),IF(AfficherObservés,TableauJoursFériés2[CORRIGÉ],TableauJoursFériés2[JOUR]),0),5),INDEX(TableauJoursFériés2[],MATCH(DATE(AnnéeCal,MONTH(H17),DAY(H17)),IF(AfficherObservés,TableauJoursFériés2[CORRIGÉ],TableauJoursFériés2[JOUR]),0),2),""),""),"")</f>
        <v/>
      </c>
    </row>
  </sheetData>
  <conditionalFormatting sqref="B7:G7">
    <cfRule type="expression" dxfId="9" priority="2">
      <formula>DAY(B7)&gt;8</formula>
    </cfRule>
  </conditionalFormatting>
  <conditionalFormatting sqref="B7:G7">
    <cfRule type="expression" dxfId="8" priority="1">
      <formula>DAY(B7)&gt;8</formula>
    </cfRule>
  </conditionalFormatting>
  <pageMargins left="0.7" right="0.7" top="0.75" bottom="0.75" header="0.3" footer="0.3"/>
  <ignoredErrors>
    <ignoredError sqref="E10" formula="1"/>
  </ignoredErrors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Feuil12"/>
  <dimension ref="B2:H18"/>
  <sheetViews>
    <sheetView workbookViewId="0"/>
  </sheetViews>
  <sheetFormatPr baseColWidth="10" defaultColWidth="10.85546875" defaultRowHeight="15" x14ac:dyDescent="0.25"/>
  <cols>
    <col min="2" max="8" width="25.7109375" customWidth="1"/>
  </cols>
  <sheetData>
    <row r="2" spans="2:8" ht="27.75" x14ac:dyDescent="0.45">
      <c r="B2" s="16" t="str">
        <f>UPPER(TEXT(Paramètres!J33,"MMMM AAAA"))</f>
        <v>OCTOBRE 2024</v>
      </c>
    </row>
    <row r="6" spans="2:8" ht="15.75" thickBot="1" x14ac:dyDescent="0.3">
      <c r="B6" s="17" t="str">
        <f>DébutSemaine</f>
        <v>LUNDI</v>
      </c>
      <c r="C6" s="17" t="str">
        <f>UPPER(TEXT(C7,"jjjj"))</f>
        <v>MARDI</v>
      </c>
      <c r="D6" s="17" t="str">
        <f>UPPER(TEXT(D7,"jjjj"))</f>
        <v>MERCREDI</v>
      </c>
      <c r="E6" s="17" t="str">
        <f t="shared" ref="E6:H6" si="0">UPPER(TEXT(E7,"jjjj"))</f>
        <v>JEUDI</v>
      </c>
      <c r="F6" s="17" t="str">
        <f t="shared" si="0"/>
        <v>VENDREDI</v>
      </c>
      <c r="G6" s="17" t="str">
        <f t="shared" si="0"/>
        <v>SAMEDI</v>
      </c>
      <c r="H6" s="17" t="str">
        <f t="shared" si="0"/>
        <v>DIMANCHE</v>
      </c>
    </row>
    <row r="7" spans="2:8" ht="15.75" thickTop="1" x14ac:dyDescent="0.25">
      <c r="B7" s="49">
        <f>Jours+DATE(AnnéeCal,MONTH($B$2),1)-WEEKDAY(DATE(AnnéeCal,MONTH($B$2),1),(DébutSemaine="LUNDI")+1)+1</f>
        <v>45565</v>
      </c>
      <c r="C7" s="50">
        <f>Jours+DATE(AnnéeCal,MONTH($B$2),1)-WEEKDAY(DATE(AnnéeCal,MONTH($B2),1),(DébutSemaine="LUNDI")+1)+2</f>
        <v>45566</v>
      </c>
      <c r="D7" s="50">
        <f>Jours+DATE(AnnéeCal,MONTH($B$2),1)-WEEKDAY(DATE(AnnéeCal,MONTH($B2),1),(DébutSemaine="LUNDI")+1)+3</f>
        <v>45567</v>
      </c>
      <c r="E7" s="50">
        <f>Jours+DATE(AnnéeCal,MONTH($B$2),1)-WEEKDAY(DATE(AnnéeCal,MONTH($B2),1),(DébutSemaine="LUNDI")+1)+4</f>
        <v>45568</v>
      </c>
      <c r="F7" s="50">
        <f>Jours+DATE(AnnéeCal,MONTH($B$2),1)-WEEKDAY(DATE(AnnéeCal,MONTH($B2),1),(DébutSemaine="LUNDI")+1)+5</f>
        <v>45569</v>
      </c>
      <c r="G7" s="50">
        <f>Jours+DATE(AnnéeCal,MONTH($B$2),1)-WEEKDAY(DATE(AnnéeCal,MONTH($B2),1),(DébutSemaine="LUNDI")+1)+6</f>
        <v>45570</v>
      </c>
      <c r="H7" s="51">
        <f>Jours+DATE(AnnéeCal,MONTH($B$2),1)-WEEKDAY(DATE(AnnéeCal,MONTH($B2),1),(DébutSemaine="LUNDI")+1)+7</f>
        <v>45571</v>
      </c>
    </row>
    <row r="8" spans="2:8" ht="57.95" customHeight="1" x14ac:dyDescent="0.25">
      <c r="B8" s="18" t="str">
        <f>IFERROR(IF(AfficherJoursFériés,IF(INDEX(TableauJoursFériés2[],MATCH(DATE(AnnéeCal,MONTH(B$7),DAY(B$7)),IF(AfficherObservés,TableauJoursFériés2[CORRIGÉ],TableauJoursFériés2[JOUR]),0),5),INDEX(TableauJoursFériés2[],MATCH(DATE(AnnéeCal,MONTH(B$7),DAY(B$7)),IF(AfficherObservés,TableauJoursFériés2[CORRIGÉ],TableauJoursFériés2[JOUR]),0),2),""),""),"")</f>
        <v/>
      </c>
      <c r="C8" s="18"/>
      <c r="D8" s="18"/>
      <c r="E8" s="18"/>
      <c r="F8" s="18"/>
      <c r="G8" s="18"/>
      <c r="H8" s="18"/>
    </row>
    <row r="9" spans="2:8" x14ac:dyDescent="0.25">
      <c r="B9" s="41">
        <f>Jours+DATE(AnnéeCal,MONTH($B$2),1)-WEEKDAY(DATE(AnnéeCal,MONTH($B$2),1),(DébutSemaine="LUNDI")+1)+Paramètres!$A$27*7-6</f>
        <v>45572</v>
      </c>
      <c r="C9" s="41">
        <f>Jours+DATE(AnnéeCal,MONTH($B$2),1)-WEEKDAY(DATE(AnnéeCal,MONTH($B$2),1),(DébutSemaine="LUNDI")+1)+Paramètres!$A$27*7-6+1</f>
        <v>45573</v>
      </c>
      <c r="D9" s="41">
        <f>Jours+DATE(AnnéeCal,MONTH($B$2),1)-WEEKDAY(DATE(AnnéeCal,MONTH($B$2),1),(DébutSemaine="LUNDI")+1)+Paramètres!$A$27*7-6+2</f>
        <v>45574</v>
      </c>
      <c r="E9" s="41">
        <f>Jours+DATE(AnnéeCal,MONTH($B$2),1)-WEEKDAY(DATE(AnnéeCal,MONTH($B$2),1),(DébutSemaine="LUNDI")+1)+Paramètres!$A$27*7-6+3</f>
        <v>45575</v>
      </c>
      <c r="F9" s="41">
        <f>Jours+DATE(AnnéeCal,MONTH($B$2),1)-WEEKDAY(DATE(AnnéeCal,MONTH($B$2),1),(DébutSemaine="LUNDI")+1)+Paramètres!$A$27*7-6+4</f>
        <v>45576</v>
      </c>
      <c r="G9" s="41">
        <f>Jours+DATE(AnnéeCal,MONTH($B$2),1)-WEEKDAY(DATE(AnnéeCal,MONTH($B$2),1),(DébutSemaine="LUNDI")+1)+Paramètres!$A$27*7-6+5</f>
        <v>45577</v>
      </c>
      <c r="H9" s="41">
        <f>Jours+DATE(AnnéeCal,MONTH($B$2),1)-WEEKDAY(DATE(AnnéeCal,MONTH($B$2),1),(DébutSemaine="LUNDI")+1)+Paramètres!$A$27*7-6+6</f>
        <v>45578</v>
      </c>
    </row>
    <row r="10" spans="2:8" ht="57.95" customHeight="1" x14ac:dyDescent="0.25">
      <c r="B10" s="18" t="str">
        <f>IFERROR(IF(AfficherJoursFériés,IF(INDEX(TableauJoursFériés2[],MATCH(DATE(AnnéeCal,MONTH(B$9),DAY(B$9)),IF(AfficherObservés,TableauJoursFériés2[CORRIGÉ],TableauJoursFériés2[JOUR]),0),5),INDEX(TableauJoursFériés2[],MATCH(DATE(AnnéeCal,MONTH(B$9),DAY(B$9)),IF(AfficherObservés,TableauJoursFériés2[CORRIGÉ],TableauJoursFériés2[JOUR]),0),2),""),""),"")</f>
        <v/>
      </c>
      <c r="C10" s="18" t="str">
        <f>IFERROR(IF(AfficherJoursFériés,IF(INDEX(TableauJoursFériés2[],MATCH(DATE(AnnéeCal,MONTH(C$9),DAY(C$9)),IF(AfficherObservés,TableauJoursFériés2[CORRIGÉ],TableauJoursFériés2[JOUR]),0),5),INDEX(TableauJoursFériés2[],MATCH(DATE(AnnéeCal,MONTH(C$9),DAY(C$9)),IF(AfficherObservés,TableauJoursFériés2[CORRIGÉ],TableauJoursFériés2[JOUR]),0),2),""),""),"")</f>
        <v/>
      </c>
      <c r="D10" s="18" t="str">
        <f>IFERROR(IF(AfficherJoursFériés,IF(INDEX(TableauJoursFériés2[],MATCH(DATE(AnnéeCal,MONTH(D$9),DAY(D$9)),IF(AfficherObservés,TableauJoursFériés2[CORRIGÉ],TableauJoursFériés2[JOUR]),0),5),INDEX(TableauJoursFériés2[],MATCH(DATE(AnnéeCal,MONTH(D$9),DAY(D$9)),IF(AfficherObservés,TableauJoursFériés2[CORRIGÉ],TableauJoursFériés2[JOUR]),0),2),""),""),"")</f>
        <v/>
      </c>
      <c r="E10" s="18" t="str">
        <f>IFERROR(IF(AfficherJoursFériés,IF(INDEX(TableauJoursFériés2[],MATCH(DATE(AnnéeCal,MONTH(E$9),DAY(E$9)),IF(AfficherObservés,TableauJoursFériés2[CORRIGÉ],TableauJoursFériés2[JOUR]),0),5),INDEX(TableauJoursFériés2[],MATCH(DATE(AnnéeCal,MONTH(E$9),DAY(E$9)),IF(AfficherObservés,TableauJoursFériés2[CORRIGÉ],TableauJoursFériés2[JOUR]),0),2),""),""),"")</f>
        <v/>
      </c>
      <c r="F10" s="18" t="str">
        <f>IFERROR(IF(AfficherJoursFériés,IF(INDEX(TableauJoursFériés2[],MATCH(DATE(AnnéeCal,MONTH(F$9),DAY(F$9)),IF(AfficherObservés,TableauJoursFériés2[CORRIGÉ],TableauJoursFériés2[JOUR]),0),5),INDEX(TableauJoursFériés2[],MATCH(DATE(AnnéeCal,MONTH(F$9),DAY(F$9)),IF(AfficherObservés,TableauJoursFériés2[CORRIGÉ],TableauJoursFériés2[JOUR]),0),2),""),""),"")</f>
        <v/>
      </c>
      <c r="G10" s="18" t="str">
        <f>IFERROR(IF(AfficherJoursFériés,IF(INDEX(TableauJoursFériés2[],MATCH(DATE(AnnéeCal,MONTH(G$9),DAY(G$9)),IF(AfficherObservés,TableauJoursFériés2[CORRIGÉ],TableauJoursFériés2[JOUR]),0),5),INDEX(TableauJoursFériés2[],MATCH(DATE(AnnéeCal,MONTH(G$9),DAY(G$9)),IF(AfficherObservés,TableauJoursFériés2[CORRIGÉ],TableauJoursFériés2[JOUR]),0),2),""),""),"")</f>
        <v/>
      </c>
      <c r="H10" s="18" t="str">
        <f>IFERROR(IF(AfficherJoursFériés,IF(INDEX(TableauJoursFériés2[],MATCH(DATE(AnnéeCal,MONTH(H$9),DAY(H$9)),IF(AfficherObservés,TableauJoursFériés2[CORRIGÉ],TableauJoursFériés2[JOUR]),0),5),INDEX(TableauJoursFériés2[],MATCH(DATE(AnnéeCal,MONTH(H$9),DAY(H$9)),IF(AfficherObservés,TableauJoursFériés2[CORRIGÉ],TableauJoursFériés2[JOUR]),0),2),""),""),"")</f>
        <v/>
      </c>
    </row>
    <row r="11" spans="2:8" x14ac:dyDescent="0.25">
      <c r="B11" s="41">
        <f>Jours+DATE(AnnéeCal,MONTH($B$2),1)-WEEKDAY(DATE(AnnéeCal,MONTH($B$2),1),(DébutSemaine="LUNDI")+1)+Paramètres!$A$28*7-6</f>
        <v>45579</v>
      </c>
      <c r="C11" s="41">
        <f>Jours+DATE(AnnéeCal,MONTH($B$2),1)-WEEKDAY(DATE(AnnéeCal,MONTH($B$2),1),(DébutSemaine="LUNDI")+1)+Paramètres!$A$28*7-6+1</f>
        <v>45580</v>
      </c>
      <c r="D11" s="41">
        <f>Jours+DATE(AnnéeCal,MONTH($B$2),1)-WEEKDAY(DATE(AnnéeCal,MONTH($B$2),1),(DébutSemaine="LUNDI")+1)+Paramètres!$A$28*7-6+2</f>
        <v>45581</v>
      </c>
      <c r="E11" s="41">
        <f>Jours+DATE(AnnéeCal,MONTH($B$2),1)-WEEKDAY(DATE(AnnéeCal,MONTH($B$2),1),(DébutSemaine="LUNDI")+1)+Paramètres!$A$28*7-6+3</f>
        <v>45582</v>
      </c>
      <c r="F11" s="41">
        <f>Jours+DATE(AnnéeCal,MONTH($B$2),1)-WEEKDAY(DATE(AnnéeCal,MONTH($B$2),1),(DébutSemaine="LUNDI")+1)+Paramètres!$A$28*7-6+4</f>
        <v>45583</v>
      </c>
      <c r="G11" s="41">
        <f>Jours+DATE(AnnéeCal,MONTH($B$2),1)-WEEKDAY(DATE(AnnéeCal,MONTH($B$2),1),(DébutSemaine="LUNDI")+1)+Paramètres!$A$28*7-6+5</f>
        <v>45584</v>
      </c>
      <c r="H11" s="41">
        <f>Jours+DATE(AnnéeCal,MONTH($B$2),1)-WEEKDAY(DATE(AnnéeCal,MONTH($B$2),1),(DébutSemaine="LUNDI")+1)+Paramètres!$A$28*7-6+6</f>
        <v>45585</v>
      </c>
    </row>
    <row r="12" spans="2:8" ht="57.95" customHeight="1" x14ac:dyDescent="0.25">
      <c r="B12" s="55" t="str">
        <f>IFERROR(IF(AfficherJoursFériés,IF(INDEX(TableauJoursFériés2[],MATCH(DATE(AnnéeCal,MONTH(B11),DAY(B11)),IF(AfficherObservés,TableauJoursFériés2[CORRIGÉ],TableauJoursFériés2[JOUR]),0),5),INDEX(TableauJoursFériés2[],MATCH(DATE(AnnéeCal,MONTH(B11),DAY(B11)),IF(AfficherObservés,TableauJoursFériés2[CORRIGÉ],TableauJoursFériés2[JOUR]),0),2),""),""),"")</f>
        <v/>
      </c>
      <c r="C12" s="55" t="str">
        <f>IFERROR(IF(AfficherJoursFériés,IF(INDEX(TableauJoursFériés2[],MATCH(DATE(AnnéeCal,MONTH(C11),DAY(C11)),IF(AfficherObservés,TableauJoursFériés2[CORRIGÉ],TableauJoursFériés2[JOUR]),0),5),INDEX(TableauJoursFériés2[],MATCH(DATE(AnnéeCal,MONTH(C11),DAY(C11)),IF(AfficherObservés,TableauJoursFériés2[CORRIGÉ],TableauJoursFériés2[JOUR]),0),2),""),""),"")</f>
        <v/>
      </c>
      <c r="D12" s="55" t="str">
        <f>IFERROR(IF(AfficherJoursFériés,IF(INDEX(TableauJoursFériés2[],MATCH(DATE(AnnéeCal,MONTH(D11),DAY(D11)),IF(AfficherObservés,TableauJoursFériés2[CORRIGÉ],TableauJoursFériés2[JOUR]),0),5),INDEX(TableauJoursFériés2[],MATCH(DATE(AnnéeCal,MONTH(D11),DAY(D11)),IF(AfficherObservés,TableauJoursFériés2[CORRIGÉ],TableauJoursFériés2[JOUR]),0),2),""),""),"")</f>
        <v/>
      </c>
      <c r="E12" s="55" t="str">
        <f>IFERROR(IF(AfficherJoursFériés,IF(INDEX(TableauJoursFériés2[],MATCH(DATE(AnnéeCal,MONTH(E11),DAY(E11)),IF(AfficherObservés,TableauJoursFériés2[CORRIGÉ],TableauJoursFériés2[JOUR]),0),5),INDEX(TableauJoursFériés2[],MATCH(DATE(AnnéeCal,MONTH(E11),DAY(E11)),IF(AfficherObservés,TableauJoursFériés2[CORRIGÉ],TableauJoursFériés2[JOUR]),0),2),""),""),"")</f>
        <v/>
      </c>
      <c r="F12" s="55" t="str">
        <f>IFERROR(IF(AfficherJoursFériés,IF(INDEX(TableauJoursFériés2[],MATCH(DATE(AnnéeCal,MONTH(F11),DAY(F11)),IF(AfficherObservés,TableauJoursFériés2[CORRIGÉ],TableauJoursFériés2[JOUR]),0),5),INDEX(TableauJoursFériés2[],MATCH(DATE(AnnéeCal,MONTH(F11),DAY(F11)),IF(AfficherObservés,TableauJoursFériés2[CORRIGÉ],TableauJoursFériés2[JOUR]),0),2),""),""),"")</f>
        <v/>
      </c>
      <c r="G12" s="55" t="str">
        <f>IFERROR(IF(AfficherJoursFériés,IF(INDEX(TableauJoursFériés2[],MATCH(DATE(AnnéeCal,MONTH(G11),DAY(G11)),IF(AfficherObservés,TableauJoursFériés2[CORRIGÉ],TableauJoursFériés2[JOUR]),0),5),INDEX(TableauJoursFériés2[],MATCH(DATE(AnnéeCal,MONTH(G11),DAY(G11)),IF(AfficherObservés,TableauJoursFériés2[CORRIGÉ],TableauJoursFériés2[JOUR]),0),2),""),""),"")</f>
        <v/>
      </c>
      <c r="H12" s="55" t="str">
        <f>IFERROR(IF(AfficherJoursFériés,IF(INDEX(TableauJoursFériés2[],MATCH(DATE(AnnéeCal,MONTH(H11),DAY(H11)),IF(AfficherObservés,TableauJoursFériés2[CORRIGÉ],TableauJoursFériés2[JOUR]),0),5),INDEX(TableauJoursFériés2[],MATCH(DATE(AnnéeCal,MONTH(H11),DAY(H11)),IF(AfficherObservés,TableauJoursFériés2[CORRIGÉ],TableauJoursFériés2[JOUR]),0),2),""),""),"")</f>
        <v/>
      </c>
    </row>
    <row r="13" spans="2:8" x14ac:dyDescent="0.25">
      <c r="B13" s="41">
        <f>Jours+DATE(AnnéeCal,MONTH($B$2),1)-WEEKDAY(DATE(AnnéeCal,MONTH($B$2),1),(DébutSemaine="LUNDI")+1)+Paramètres!$A$29*7-6</f>
        <v>45586</v>
      </c>
      <c r="C13" s="41">
        <f>Jours+DATE(AnnéeCal,MONTH($B$2),1)-WEEKDAY(DATE(AnnéeCal,MONTH($B$2),1),(DébutSemaine="LUNDI")+1)+Paramètres!$A$29*7-6+1</f>
        <v>45587</v>
      </c>
      <c r="D13" s="41">
        <f>Jours+DATE(AnnéeCal,MONTH($B$2),1)-WEEKDAY(DATE(AnnéeCal,MONTH($B$2),1),(DébutSemaine="LUNDI")+1)+Paramètres!$A$29*7-6+2</f>
        <v>45588</v>
      </c>
      <c r="E13" s="41">
        <f>Jours+DATE(AnnéeCal,MONTH($B$2),1)-WEEKDAY(DATE(AnnéeCal,MONTH($B$2),1),(DébutSemaine="LUNDI")+1)+Paramètres!$A$29*7-6+3</f>
        <v>45589</v>
      </c>
      <c r="F13" s="41">
        <f>Jours+DATE(AnnéeCal,MONTH($B$2),1)-WEEKDAY(DATE(AnnéeCal,MONTH($B$2),1),(DébutSemaine="LUNDI")+1)+Paramètres!$A$29*7-6+4</f>
        <v>45590</v>
      </c>
      <c r="G13" s="41">
        <f>Jours+DATE(AnnéeCal,MONTH($B$2),1)-WEEKDAY(DATE(AnnéeCal,MONTH($B$2),1),(DébutSemaine="LUNDI")+1)+Paramètres!$A$29*7-6+5</f>
        <v>45591</v>
      </c>
      <c r="H13" s="41">
        <f>Jours+DATE(AnnéeCal,MONTH($B$2),1)-WEEKDAY(DATE(AnnéeCal,MONTH($B$2),1),(DébutSemaine="LUNDI")+1)+Paramètres!$A$29*7-6+6</f>
        <v>45592</v>
      </c>
    </row>
    <row r="14" spans="2:8" ht="57.95" customHeight="1" x14ac:dyDescent="0.25">
      <c r="B14" s="55" t="str">
        <f>IFERROR(IF(AfficherJoursFériés,IF(INDEX(TableauJoursFériés2[],MATCH(DATE(AnnéeCal,MONTH(B13),DAY(B13)),IF(AfficherObservés,TableauJoursFériés2[CORRIGÉ],TableauJoursFériés2[JOUR]),0),5),INDEX(TableauJoursFériés2[],MATCH(DATE(AnnéeCal,MONTH(B13),DAY(B13)),IF(AfficherObservés,TableauJoursFériés2[CORRIGÉ],TableauJoursFériés2[JOUR]),0),2),""),""),"")</f>
        <v/>
      </c>
      <c r="C14" s="55" t="str">
        <f>IFERROR(IF(AfficherJoursFériés,IF(INDEX(TableauJoursFériés2[],MATCH(DATE(AnnéeCal,MONTH(C13),DAY(C13)),IF(AfficherObservés,TableauJoursFériés2[CORRIGÉ],TableauJoursFériés2[JOUR]),0),5),INDEX(TableauJoursFériés2[],MATCH(DATE(AnnéeCal,MONTH(C13),DAY(C13)),IF(AfficherObservés,TableauJoursFériés2[CORRIGÉ],TableauJoursFériés2[JOUR]),0),2),""),""),"")</f>
        <v/>
      </c>
      <c r="D14" s="55" t="str">
        <f>IFERROR(IF(AfficherJoursFériés,IF(INDEX(TableauJoursFériés2[],MATCH(DATE(AnnéeCal,MONTH(D13),DAY(D13)),IF(AfficherObservés,TableauJoursFériés2[CORRIGÉ],TableauJoursFériés2[JOUR]),0),5),INDEX(TableauJoursFériés2[],MATCH(DATE(AnnéeCal,MONTH(D13),DAY(D13)),IF(AfficherObservés,TableauJoursFériés2[CORRIGÉ],TableauJoursFériés2[JOUR]),0),2),""),""),"")</f>
        <v/>
      </c>
      <c r="E14" s="55" t="str">
        <f>IFERROR(IF(AfficherJoursFériés,IF(INDEX(TableauJoursFériés2[],MATCH(DATE(AnnéeCal,MONTH(E13),DAY(E13)),IF(AfficherObservés,TableauJoursFériés2[CORRIGÉ],TableauJoursFériés2[JOUR]),0),5),INDEX(TableauJoursFériés2[],MATCH(DATE(AnnéeCal,MONTH(E13),DAY(E13)),IF(AfficherObservés,TableauJoursFériés2[CORRIGÉ],TableauJoursFériés2[JOUR]),0),2),""),""),"")</f>
        <v/>
      </c>
      <c r="F14" s="55" t="str">
        <f>IFERROR(IF(AfficherJoursFériés,IF(INDEX(TableauJoursFériés2[],MATCH(DATE(AnnéeCal,MONTH(F13),DAY(F13)),IF(AfficherObservés,TableauJoursFériés2[CORRIGÉ],TableauJoursFériés2[JOUR]),0),5),INDEX(TableauJoursFériés2[],MATCH(DATE(AnnéeCal,MONTH(F13),DAY(F13)),IF(AfficherObservés,TableauJoursFériés2[CORRIGÉ],TableauJoursFériés2[JOUR]),0),2),""),""),"")</f>
        <v/>
      </c>
      <c r="G14" s="55" t="str">
        <f>IFERROR(IF(AfficherJoursFériés,IF(INDEX(TableauJoursFériés2[],MATCH(DATE(AnnéeCal,MONTH(G13),DAY(G13)),IF(AfficherObservés,TableauJoursFériés2[CORRIGÉ],TableauJoursFériés2[JOUR]),0),5),INDEX(TableauJoursFériés2[],MATCH(DATE(AnnéeCal,MONTH(G13),DAY(G13)),IF(AfficherObservés,TableauJoursFériés2[CORRIGÉ],TableauJoursFériés2[JOUR]),0),2),""),""),"")</f>
        <v/>
      </c>
      <c r="H14" s="55" t="str">
        <f>IFERROR(IF(AfficherJoursFériés,IF(INDEX(TableauJoursFériés2[],MATCH(DATE(AnnéeCal,MONTH(H13),DAY(H13)),IF(AfficherObservés,TableauJoursFériés2[CORRIGÉ],TableauJoursFériés2[JOUR]),0),5),INDEX(TableauJoursFériés2[],MATCH(DATE(AnnéeCal,MONTH(H13),DAY(H13)),IF(AfficherObservés,TableauJoursFériés2[CORRIGÉ],TableauJoursFériés2[JOUR]),0),2),""),""),"")</f>
        <v/>
      </c>
    </row>
    <row r="15" spans="2:8" x14ac:dyDescent="0.25">
      <c r="B15" s="41">
        <f>Jours+DATE(AnnéeCal,MONTH($B$2),1)-WEEKDAY(DATE(AnnéeCal,MONTH($B$2),1),(DébutSemaine="LUNDI")+1)+Paramètres!$A$30*7-6</f>
        <v>45593</v>
      </c>
      <c r="C15" s="41">
        <f>Jours+DATE(AnnéeCal,MONTH($B$2),1)-WEEKDAY(DATE(AnnéeCal,MONTH($B$2),1),(DébutSemaine="LUNDI")+1)+Paramètres!$A30*7-6+1</f>
        <v>45594</v>
      </c>
      <c r="D15" s="41">
        <f>Jours+DATE(AnnéeCal,MONTH($B$2),1)-WEEKDAY(DATE(AnnéeCal,MONTH($B$2),1),(DébutSemaine="LUNDI")+1)+Paramètres!$A$30*7-6+2</f>
        <v>45595</v>
      </c>
      <c r="E15" s="41">
        <f>Jours+DATE(AnnéeCal,MONTH($B$2),1)-WEEKDAY(DATE(AnnéeCal,MONTH($B$2),1),(DébutSemaine="LUNDI")+1)+Paramètres!$A$30*7-6+3</f>
        <v>45596</v>
      </c>
      <c r="F15" s="41">
        <f>Jours+DATE(AnnéeCal,MONTH($B$2),1)-WEEKDAY(DATE(AnnéeCal,MONTH($B$2),1),(DébutSemaine="LUNDI")+1)+Paramètres!$A$30*7-6+4</f>
        <v>45597</v>
      </c>
      <c r="G15" s="41">
        <f>Jours+DATE(AnnéeCal,MONTH($B$2),1)-WEEKDAY(DATE(AnnéeCal,MONTH($B$2),1),(DébutSemaine="LUNDI")+1)+Paramètres!$A$30*7-6+5</f>
        <v>45598</v>
      </c>
      <c r="H15" s="41">
        <f>Jours+DATE(AnnéeCal,MONTH($B$2),1)-WEEKDAY(DATE(AnnéeCal,MONTH($B$2),1),(DébutSemaine="LUNDI")+1)+Paramètres!$A$30*7-6+6</f>
        <v>45599</v>
      </c>
    </row>
    <row r="16" spans="2:8" ht="57.95" customHeight="1" x14ac:dyDescent="0.25">
      <c r="B16" s="55" t="str">
        <f>IFERROR(IF(AfficherJoursFériés,IF(INDEX(TableauJoursFériés2[],MATCH(DATE(AnnéeCal,MONTH(B15),DAY(B15)),IF(AfficherObservés,TableauJoursFériés2[CORRIGÉ],TableauJoursFériés2[JOUR]),0),5),INDEX(TableauJoursFériés2[],MATCH(DATE(AnnéeCal,MONTH(B15),DAY(B15)),IF(AfficherObservés,TableauJoursFériés2[CORRIGÉ],TableauJoursFériés2[JOUR]),0),2),""),""),"")</f>
        <v/>
      </c>
      <c r="C16" s="55" t="str">
        <f>IFERROR(IF(AfficherJoursFériés,IF(INDEX(TableauJoursFériés2[],MATCH(DATE(AnnéeCal,MONTH(C15),DAY(C15)),IF(AfficherObservés,TableauJoursFériés2[CORRIGÉ],TableauJoursFériés2[JOUR]),0),5),INDEX(TableauJoursFériés2[],MATCH(DATE(AnnéeCal,MONTH(C15),DAY(C15)),IF(AfficherObservés,TableauJoursFériés2[CORRIGÉ],TableauJoursFériés2[JOUR]),0),2),""),""),"")</f>
        <v/>
      </c>
      <c r="D16" s="55" t="str">
        <f>IFERROR(IF(AfficherJoursFériés,IF(INDEX(TableauJoursFériés2[],MATCH(DATE(AnnéeCal,MONTH(D15),DAY(D15)),IF(AfficherObservés,TableauJoursFériés2[CORRIGÉ],TableauJoursFériés2[JOUR]),0),5),INDEX(TableauJoursFériés2[],MATCH(DATE(AnnéeCal,MONTH(D15),DAY(D15)),IF(AfficherObservés,TableauJoursFériés2[CORRIGÉ],TableauJoursFériés2[JOUR]),0),2),""),""),"")</f>
        <v/>
      </c>
      <c r="E16" s="55" t="str">
        <f>IFERROR(IF(AfficherJoursFériés,IF(INDEX(TableauJoursFériés2[],MATCH(DATE(AnnéeCal,MONTH(E15),DAY(E15)),IF(AfficherObservés,TableauJoursFériés2[CORRIGÉ],TableauJoursFériés2[JOUR]),0),5),INDEX(TableauJoursFériés2[],MATCH(DATE(AnnéeCal,MONTH(E15),DAY(E15)),IF(AfficherObservés,TableauJoursFériés2[CORRIGÉ],TableauJoursFériés2[JOUR]),0),2),""),""),"")</f>
        <v/>
      </c>
      <c r="F16" s="55" t="str">
        <f>IFERROR(IF(AfficherJoursFériés,IF(INDEX(TableauJoursFériés2[],MATCH(DATE(AnnéeCal,MONTH(F15),DAY(F15)),IF(AfficherObservés,TableauJoursFériés2[CORRIGÉ],TableauJoursFériés2[JOUR]),0),5),INDEX(TableauJoursFériés2[],MATCH(DATE(AnnéeCal,MONTH(F15),DAY(F15)),IF(AfficherObservés,TableauJoursFériés2[CORRIGÉ],TableauJoursFériés2[JOUR]),0),2),""),""),"")</f>
        <v>Toussaint</v>
      </c>
      <c r="G16" s="55" t="str">
        <f>IFERROR(IF(AfficherJoursFériés,IF(INDEX(TableauJoursFériés2[],MATCH(DATE(AnnéeCal,MONTH(G15),DAY(G15)),IF(AfficherObservés,TableauJoursFériés2[CORRIGÉ],TableauJoursFériés2[JOUR]),0),5),INDEX(TableauJoursFériés2[],MATCH(DATE(AnnéeCal,MONTH(G15),DAY(G15)),IF(AfficherObservés,TableauJoursFériés2[CORRIGÉ],TableauJoursFériés2[JOUR]),0),2),""),""),"")</f>
        <v/>
      </c>
      <c r="H16" s="55" t="str">
        <f>IFERROR(IF(AfficherJoursFériés,IF(INDEX(TableauJoursFériés2[],MATCH(DATE(AnnéeCal,MONTH(H15),DAY(H15)),IF(AfficherObservés,TableauJoursFériés2[CORRIGÉ],TableauJoursFériés2[JOUR]),0),5),INDEX(TableauJoursFériés2[],MATCH(DATE(AnnéeCal,MONTH(H15),DAY(H15)),IF(AfficherObservés,TableauJoursFériés2[CORRIGÉ],TableauJoursFériés2[JOUR]),0),2),""),""),"")</f>
        <v/>
      </c>
    </row>
    <row r="17" spans="2:8" x14ac:dyDescent="0.25">
      <c r="B17" s="41">
        <f>Jours+DATE(AnnéeCal,MONTH($B$2),1)-WEEKDAY(DATE(AnnéeCal,MONTH($B$2),1),(DébutSemaine="LUNDI")+1)+Paramètres!$A$31*7-6</f>
        <v>45600</v>
      </c>
      <c r="C17" s="41">
        <f>Jours+DATE(AnnéeCal,MONTH($B$2),1)-WEEKDAY(DATE(AnnéeCal,MONTH($B$2),1),(DébutSemaine="LUNDI")+1)+Paramètres!$A31*7-6+1</f>
        <v>45601</v>
      </c>
      <c r="D17" s="41">
        <f>Jours+DATE(AnnéeCal,MONTH($B$2),1)-WEEKDAY(DATE(AnnéeCal,MONTH($B$2),1),(DébutSemaine="LUNDI")+1)+Paramètres!$A$31*7-6+2</f>
        <v>45602</v>
      </c>
      <c r="E17" s="41">
        <f>Jours+DATE(AnnéeCal,MONTH($B$2),1)-WEEKDAY(DATE(AnnéeCal,MONTH($B$2),1),(DébutSemaine="LUNDI")+1)+Paramètres!$A$31*7-6+3</f>
        <v>45603</v>
      </c>
      <c r="F17" s="41">
        <f>Jours+DATE(AnnéeCal,MONTH($B$2),1)-WEEKDAY(DATE(AnnéeCal,MONTH($B$2),1),(DébutSemaine="LUNDI")+1)+Paramètres!$A$31*7-6+4</f>
        <v>45604</v>
      </c>
      <c r="G17" s="41">
        <f>Jours+DATE(AnnéeCal,MONTH($B$2),1)-WEEKDAY(DATE(AnnéeCal,MONTH($B$2),1),(DébutSemaine="LUNDI")+1)+Paramètres!$A$31*7-6+5</f>
        <v>45605</v>
      </c>
      <c r="H17" s="41">
        <f>Jours+DATE(AnnéeCal,MONTH($B$2),1)-WEEKDAY(DATE(AnnéeCal,MONTH($B$2),1),(DébutSemaine="LUNDI")+1)+Paramètres!$A$31*7-6+6</f>
        <v>45606</v>
      </c>
    </row>
    <row r="18" spans="2:8" ht="57.95" customHeight="1" x14ac:dyDescent="0.25">
      <c r="B18" s="55" t="str">
        <f>IFERROR(IF(AfficherJoursFériés,IF(INDEX(TableauJoursFériés2[],MATCH(DATE(AnnéeCal,MONTH(B17),DAY(B17)),IF(AfficherObservés,TableauJoursFériés2[CORRIGÉ],TableauJoursFériés2[JOUR]),0),5),INDEX(TableauJoursFériés2[],MATCH(DATE(AnnéeCal,MONTH(B17),DAY(B17)),IF(AfficherObservés,TableauJoursFériés2[CORRIGÉ],TableauJoursFériés2[JOUR]),0),2),""),""),"")</f>
        <v/>
      </c>
      <c r="C18" s="55" t="str">
        <f>IFERROR(IF(AfficherJoursFériés,IF(INDEX(TableauJoursFériés2[],MATCH(DATE(AnnéeCal,MONTH(C17),DAY(C17)),IF(AfficherObservés,TableauJoursFériés2[CORRIGÉ],TableauJoursFériés2[JOUR]),0),5),INDEX(TableauJoursFériés2[],MATCH(DATE(AnnéeCal,MONTH(C17),DAY(C17)),IF(AfficherObservés,TableauJoursFériés2[CORRIGÉ],TableauJoursFériés2[JOUR]),0),2),""),""),"")</f>
        <v/>
      </c>
      <c r="D18" s="55" t="str">
        <f>IFERROR(IF(AfficherJoursFériés,IF(INDEX(TableauJoursFériés2[],MATCH(DATE(AnnéeCal,MONTH(D17),DAY(D17)),IF(AfficherObservés,TableauJoursFériés2[CORRIGÉ],TableauJoursFériés2[JOUR]),0),5),INDEX(TableauJoursFériés2[],MATCH(DATE(AnnéeCal,MONTH(D17),DAY(D17)),IF(AfficherObservés,TableauJoursFériés2[CORRIGÉ],TableauJoursFériés2[JOUR]),0),2),""),""),"")</f>
        <v/>
      </c>
      <c r="E18" s="55" t="str">
        <f>IFERROR(IF(AfficherJoursFériés,IF(INDEX(TableauJoursFériés2[],MATCH(DATE(AnnéeCal,MONTH(E17),DAY(E17)),IF(AfficherObservés,TableauJoursFériés2[CORRIGÉ],TableauJoursFériés2[JOUR]),0),5),INDEX(TableauJoursFériés2[],MATCH(DATE(AnnéeCal,MONTH(E17),DAY(E17)),IF(AfficherObservés,TableauJoursFériés2[CORRIGÉ],TableauJoursFériés2[JOUR]),0),2),""),""),"")</f>
        <v/>
      </c>
      <c r="F18" s="55" t="str">
        <f>IFERROR(IF(AfficherJoursFériés,IF(INDEX(TableauJoursFériés2[],MATCH(DATE(AnnéeCal,MONTH(F17),DAY(F17)),IF(AfficherObservés,TableauJoursFériés2[CORRIGÉ],TableauJoursFériés2[JOUR]),0),5),INDEX(TableauJoursFériés2[],MATCH(DATE(AnnéeCal,MONTH(F17),DAY(F17)),IF(AfficherObservés,TableauJoursFériés2[CORRIGÉ],TableauJoursFériés2[JOUR]),0),2),""),""),"")</f>
        <v/>
      </c>
      <c r="G18" s="55" t="str">
        <f>IFERROR(IF(AfficherJoursFériés,IF(INDEX(TableauJoursFériés2[],MATCH(DATE(AnnéeCal,MONTH(G17),DAY(G17)),IF(AfficherObservés,TableauJoursFériés2[CORRIGÉ],TableauJoursFériés2[JOUR]),0),5),INDEX(TableauJoursFériés2[],MATCH(DATE(AnnéeCal,MONTH(G17),DAY(G17)),IF(AfficherObservés,TableauJoursFériés2[CORRIGÉ],TableauJoursFériés2[JOUR]),0),2),""),""),"")</f>
        <v/>
      </c>
      <c r="H18" s="55" t="str">
        <f>IFERROR(IF(AfficherJoursFériés,IF(INDEX(TableauJoursFériés2[],MATCH(DATE(AnnéeCal,MONTH(H17),DAY(H17)),IF(AfficherObservés,TableauJoursFériés2[CORRIGÉ],TableauJoursFériés2[JOUR]),0),5),INDEX(TableauJoursFériés2[],MATCH(DATE(AnnéeCal,MONTH(H17),DAY(H17)),IF(AfficherObservés,TableauJoursFériés2[CORRIGÉ],TableauJoursFériés2[JOUR]),0),2),""),""),"")</f>
        <v/>
      </c>
    </row>
  </sheetData>
  <conditionalFormatting sqref="B7:G7">
    <cfRule type="expression" dxfId="7" priority="2">
      <formula>DAY(B7)&gt;8</formula>
    </cfRule>
  </conditionalFormatting>
  <conditionalFormatting sqref="B7:G7">
    <cfRule type="expression" dxfId="6" priority="1">
      <formula>DAY(B7)&gt;8</formula>
    </cfRule>
  </conditionalFormatting>
  <pageMargins left="0.7" right="0.7" top="0.75" bottom="0.75" header="0.3" footer="0.3"/>
  <ignoredErrors>
    <ignoredError sqref="C17:H17 G13:H13 D13:F13 B13:C13 B15:H15 B17" formula="1"/>
  </ignoredErrors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Feuil13"/>
  <dimension ref="B2:H18"/>
  <sheetViews>
    <sheetView workbookViewId="0"/>
  </sheetViews>
  <sheetFormatPr baseColWidth="10" defaultColWidth="10.85546875" defaultRowHeight="15" x14ac:dyDescent="0.25"/>
  <cols>
    <col min="2" max="8" width="25.7109375" customWidth="1"/>
  </cols>
  <sheetData>
    <row r="2" spans="2:8" ht="27.75" x14ac:dyDescent="0.45">
      <c r="B2" s="16" t="str">
        <f>UPPER(TEXT(Paramètres!R33,"MMMM AAAA"))</f>
        <v>NOVEMBRE 2024</v>
      </c>
    </row>
    <row r="6" spans="2:8" ht="15.75" thickBot="1" x14ac:dyDescent="0.3">
      <c r="B6" s="17" t="str">
        <f>DébutSemaine</f>
        <v>LUNDI</v>
      </c>
      <c r="C6" t="str">
        <f>UPPER(TEXT(C7,"jjjj"))</f>
        <v>MARDI</v>
      </c>
      <c r="D6" t="str">
        <f>UPPER(TEXT(D7,"jjjj"))</f>
        <v>MERCREDI</v>
      </c>
      <c r="E6" t="str">
        <f t="shared" ref="E6:H6" si="0">UPPER(TEXT(E7,"jjjj"))</f>
        <v>JEUDI</v>
      </c>
      <c r="F6" t="str">
        <f t="shared" si="0"/>
        <v>VENDREDI</v>
      </c>
      <c r="G6" t="str">
        <f t="shared" si="0"/>
        <v>SAMEDI</v>
      </c>
      <c r="H6" t="str">
        <f t="shared" si="0"/>
        <v>DIMANCHE</v>
      </c>
    </row>
    <row r="7" spans="2:8" ht="15.75" thickTop="1" x14ac:dyDescent="0.25">
      <c r="B7" s="49">
        <f>Jours+DATE(AnnéeCal,MONTH($B$2),1)-WEEKDAY(DATE(AnnéeCal,MONTH($B$2),1),(DébutSemaine="LUNDI")+1)+1</f>
        <v>45593</v>
      </c>
      <c r="C7" s="50">
        <f>Jours+DATE(AnnéeCal,MONTH($B$2),1)-WEEKDAY(DATE(AnnéeCal,MONTH($B2),1),(DébutSemaine="LUNDI")+1)+2</f>
        <v>45594</v>
      </c>
      <c r="D7" s="50">
        <f>Jours+DATE(AnnéeCal,MONTH($B$2),1)-WEEKDAY(DATE(AnnéeCal,MONTH($B2),1),(DébutSemaine="LUNDI")+1)+3</f>
        <v>45595</v>
      </c>
      <c r="E7" s="50">
        <f>Jours+DATE(AnnéeCal,MONTH($B$2),1)-WEEKDAY(DATE(AnnéeCal,MONTH($B2),1),(DébutSemaine="LUNDI")+1)+4</f>
        <v>45596</v>
      </c>
      <c r="F7" s="50">
        <f>Jours+DATE(AnnéeCal,MONTH($B$2),1)-WEEKDAY(DATE(AnnéeCal,MONTH($B2),1),(DébutSemaine="LUNDI")+1)+5</f>
        <v>45597</v>
      </c>
      <c r="G7" s="50">
        <f>Jours+DATE(AnnéeCal,MONTH($B$2),1)-WEEKDAY(DATE(AnnéeCal,MONTH($B2),1),(DébutSemaine="LUNDI")+1)+6</f>
        <v>45598</v>
      </c>
      <c r="H7" s="51">
        <f>Jours+DATE(AnnéeCal,MONTH($B$2),1)-WEEKDAY(DATE(AnnéeCal,MONTH($B2),1),(DébutSemaine="LUNDI")+1)+7</f>
        <v>45599</v>
      </c>
    </row>
    <row r="8" spans="2:8" ht="57.95" customHeight="1" x14ac:dyDescent="0.25">
      <c r="B8" s="18" t="str">
        <f>IFERROR(IF(AfficherJoursFériés,IF(INDEX(TableauJoursFériés2[],MATCH(DATE(AnnéeCal,MONTH(B$7),DAY(B$7)),IF(AfficherObservés,TableauJoursFériés2[CORRIGÉ],TableauJoursFériés2[JOUR]),0),5),INDEX(TableauJoursFériés2[],MATCH(DATE(AnnéeCal,MONTH(B$7),DAY(B$7)),IF(AfficherObservés,TableauJoursFériés2[CORRIGÉ],TableauJoursFériés2[JOUR]),0),2),""),""),"")</f>
        <v/>
      </c>
      <c r="C8" s="55" t="str">
        <f>IFERROR(IF(AfficherJoursFériés,IF(INDEX(TableauJoursFériés2[],MATCH(DATE(AnnéeCal,MONTH(C7),DAY(C7)),IF(AfficherObservés,TableauJoursFériés2[CORRIGÉ],TableauJoursFériés2[JOUR]),0),5),INDEX(TableauJoursFériés2[],MATCH(DATE(AnnéeCal,MONTH(C7),DAY(C7)),IF(AfficherObservés,TableauJoursFériés2[CORRIGÉ],TableauJoursFériés2[JOUR]),0),2),""),""),"")</f>
        <v/>
      </c>
      <c r="D8" s="55" t="str">
        <f>IFERROR(IF(AfficherJoursFériés,IF(INDEX(TableauJoursFériés2[],MATCH(DATE(AnnéeCal,MONTH(D7),DAY(D7)),IF(AfficherObservés,TableauJoursFériés2[CORRIGÉ],TableauJoursFériés2[JOUR]),0),5),INDEX(TableauJoursFériés2[],MATCH(DATE(AnnéeCal,MONTH(D7),DAY(D7)),IF(AfficherObservés,TableauJoursFériés2[CORRIGÉ],TableauJoursFériés2[JOUR]),0),2),""),""),"")</f>
        <v/>
      </c>
      <c r="E8" s="55" t="str">
        <f>IFERROR(IF(AfficherJoursFériés,IF(INDEX(TableauJoursFériés2[],MATCH(DATE(AnnéeCal,MONTH(E7),DAY(E7)),IF(AfficherObservés,TableauJoursFériés2[CORRIGÉ],TableauJoursFériés2[JOUR]),0),5),INDEX(TableauJoursFériés2[],MATCH(DATE(AnnéeCal,MONTH(E7),DAY(E7)),IF(AfficherObservés,TableauJoursFériés2[CORRIGÉ],TableauJoursFériés2[JOUR]),0),2),""),""),"")</f>
        <v/>
      </c>
      <c r="F8" s="55" t="str">
        <f>IFERROR(IF(AfficherJoursFériés,IF(INDEX(TableauJoursFériés2[],MATCH(DATE(AnnéeCal,MONTH(F7),DAY(F7)),IF(AfficherObservés,TableauJoursFériés2[CORRIGÉ],TableauJoursFériés2[JOUR]),0),5),INDEX(TableauJoursFériés2[],MATCH(DATE(AnnéeCal,MONTH(F7),DAY(F7)),IF(AfficherObservés,TableauJoursFériés2[CORRIGÉ],TableauJoursFériés2[JOUR]),0),2),""),""),"")</f>
        <v>Toussaint</v>
      </c>
      <c r="G8" s="55" t="str">
        <f>IFERROR(IF(AfficherJoursFériés,IF(INDEX(TableauJoursFériés2[],MATCH(DATE(AnnéeCal,MONTH(G7),DAY(G7)),IF(AfficherObservés,TableauJoursFériés2[CORRIGÉ],TableauJoursFériés2[JOUR]),0),5),INDEX(TableauJoursFériés2[],MATCH(DATE(AnnéeCal,MONTH(G7),DAY(G7)),IF(AfficherObservés,TableauJoursFériés2[CORRIGÉ],TableauJoursFériés2[JOUR]),0),2),""),""),"")</f>
        <v/>
      </c>
      <c r="H8" s="55" t="str">
        <f>IFERROR(IF(AfficherJoursFériés,IF(INDEX(TableauJoursFériés2[],MATCH(DATE(AnnéeCal,MONTH(H7),DAY(H7)),IF(AfficherObservés,TableauJoursFériés2[CORRIGÉ],TableauJoursFériés2[JOUR]),0),5),INDEX(TableauJoursFériés2[],MATCH(DATE(AnnéeCal,MONTH(H7),DAY(H7)),IF(AfficherObservés,TableauJoursFériés2[CORRIGÉ],TableauJoursFériés2[JOUR]),0),2),""),""),"")</f>
        <v/>
      </c>
    </row>
    <row r="9" spans="2:8" x14ac:dyDescent="0.25">
      <c r="B9" s="41">
        <f>Jours+DATE(AnnéeCal,MONTH($B$2),1)-WEEKDAY(DATE(AnnéeCal,MONTH($B$2),1),(DébutSemaine="LUNDI")+1)+Paramètres!$A$27*7-6</f>
        <v>45600</v>
      </c>
      <c r="C9" s="41">
        <f>Jours+DATE(AnnéeCal,MONTH($B$2),1)-WEEKDAY(DATE(AnnéeCal,MONTH($B$2),1),(DébutSemaine="LUNDI")+1)+Paramètres!$A$27*7-6+1</f>
        <v>45601</v>
      </c>
      <c r="D9" s="41">
        <f>Jours+DATE(AnnéeCal,MONTH($B$2),1)-WEEKDAY(DATE(AnnéeCal,MONTH($B$2),1),(DébutSemaine="LUNDI")+1)+Paramètres!$A$27*7-6+2</f>
        <v>45602</v>
      </c>
      <c r="E9" s="41">
        <f>Jours+DATE(AnnéeCal,MONTH($B$2),1)-WEEKDAY(DATE(AnnéeCal,MONTH($B$2),1),(DébutSemaine="LUNDI")+1)+Paramètres!$A$27*7-6+3</f>
        <v>45603</v>
      </c>
      <c r="F9" s="41">
        <f>Jours+DATE(AnnéeCal,MONTH($B$2),1)-WEEKDAY(DATE(AnnéeCal,MONTH($B$2),1),(DébutSemaine="LUNDI")+1)+Paramètres!$A$27*7-6+4</f>
        <v>45604</v>
      </c>
      <c r="G9" s="41">
        <f>Jours+DATE(AnnéeCal,MONTH($B$2),1)-WEEKDAY(DATE(AnnéeCal,MONTH($B$2),1),(DébutSemaine="LUNDI")+1)+Paramètres!$A$27*7-6+5</f>
        <v>45605</v>
      </c>
      <c r="H9" s="41">
        <f>Jours+DATE(AnnéeCal,MONTH($B$2),1)-WEEKDAY(DATE(AnnéeCal,MONTH($B$2),1),(DébutSemaine="LUNDI")+1)+Paramètres!$A$27*7-6+6</f>
        <v>45606</v>
      </c>
    </row>
    <row r="10" spans="2:8" ht="57.95" customHeight="1" x14ac:dyDescent="0.25">
      <c r="B10" s="18" t="str">
        <f>IFERROR(IF(AfficherJoursFériés,IF(INDEX(TableauJoursFériés2[],MATCH(DATE(AnnéeCal,MONTH(B$9),DAY(B$9)),IF(AfficherObservés,TableauJoursFériés2[CORRIGÉ],TableauJoursFériés2[JOUR]),0),5),INDEX(TableauJoursFériés2[],MATCH(DATE(AnnéeCal,MONTH(B$9),DAY(B$9)),IF(AfficherObservés,TableauJoursFériés2[CORRIGÉ],TableauJoursFériés2[JOUR]),0),2),""),""),"")</f>
        <v/>
      </c>
      <c r="C10" s="18" t="str">
        <f>IFERROR(IF(AfficherJoursFériés,IF(INDEX(TableauJoursFériés2[],MATCH(DATE(AnnéeCal,MONTH(C$9),DAY(C$9)),IF(AfficherObservés,TableauJoursFériés2[CORRIGÉ],TableauJoursFériés2[JOUR]),0),5),INDEX(TableauJoursFériés2[],MATCH(DATE(AnnéeCal,MONTH(C$9),DAY(C$9)),IF(AfficherObservés,TableauJoursFériés2[CORRIGÉ],TableauJoursFériés2[JOUR]),0),2),""),""),"")</f>
        <v/>
      </c>
      <c r="D10" s="18" t="str">
        <f>IFERROR(IF(AfficherJoursFériés,IF(INDEX(TableauJoursFériés2[],MATCH(DATE(AnnéeCal,MONTH(D$9),DAY(D$9)),IF(AfficherObservés,TableauJoursFériés2[CORRIGÉ],TableauJoursFériés2[JOUR]),0),5),INDEX(TableauJoursFériés2[],MATCH(DATE(AnnéeCal,MONTH(D$9),DAY(D$9)),IF(AfficherObservés,TableauJoursFériés2[CORRIGÉ],TableauJoursFériés2[JOUR]),0),2),""),""),"")</f>
        <v/>
      </c>
      <c r="E10" s="18" t="str">
        <f>IFERROR(IF(AfficherJoursFériés,IF(INDEX(TableauJoursFériés2[],MATCH(DATE(AnnéeCal,MONTH(E$9),DAY(E$9)),IF(AfficherObservés,TableauJoursFériés2[CORRIGÉ],TableauJoursFériés2[JOUR]),0),5),INDEX(TableauJoursFériés2[],MATCH(DATE(AnnéeCal,MONTH(E$9),DAY(E$9)),IF(AfficherObservés,TableauJoursFériés2[CORRIGÉ],TableauJoursFériés2[JOUR]),0),2),""),""),"")</f>
        <v/>
      </c>
      <c r="F10" s="18" t="str">
        <f>IFERROR(IF(AfficherJoursFériés,IF(INDEX(TableauJoursFériés2[],MATCH(DATE(AnnéeCal,MONTH(F$9),DAY(F$9)),IF(AfficherObservés,TableauJoursFériés2[CORRIGÉ],TableauJoursFériés2[JOUR]),0),5),INDEX(TableauJoursFériés2[],MATCH(DATE(AnnéeCal,MONTH(F$9),DAY(F$9)),IF(AfficherObservés,TableauJoursFériés2[CORRIGÉ],TableauJoursFériés2[JOUR]),0),2),""),""),"")</f>
        <v/>
      </c>
      <c r="G10" s="18" t="str">
        <f>IFERROR(IF(AfficherJoursFériés,IF(INDEX(TableauJoursFériés2[],MATCH(DATE(AnnéeCal,MONTH(G$9),DAY(G$9)),IF(AfficherObservés,TableauJoursFériés2[CORRIGÉ],TableauJoursFériés2[JOUR]),0),5),INDEX(TableauJoursFériés2[],MATCH(DATE(AnnéeCal,MONTH(G$9),DAY(G$9)),IF(AfficherObservés,TableauJoursFériés2[CORRIGÉ],TableauJoursFériés2[JOUR]),0),2),""),""),"")</f>
        <v/>
      </c>
      <c r="H10" s="18" t="str">
        <f>IFERROR(IF(AfficherJoursFériés,IF(INDEX(TableauJoursFériés2[],MATCH(DATE(AnnéeCal,MONTH(H$9),DAY(H$9)),IF(AfficherObservés,TableauJoursFériés2[CORRIGÉ],TableauJoursFériés2[JOUR]),0),5),INDEX(TableauJoursFériés2[],MATCH(DATE(AnnéeCal,MONTH(H$9),DAY(H$9)),IF(AfficherObservés,TableauJoursFériés2[CORRIGÉ],TableauJoursFériés2[JOUR]),0),2),""),""),"")</f>
        <v/>
      </c>
    </row>
    <row r="11" spans="2:8" x14ac:dyDescent="0.25">
      <c r="B11" s="41">
        <f>Jours+DATE(AnnéeCal,MONTH($B$2),1)-WEEKDAY(DATE(AnnéeCal,MONTH($B$2),1),(DébutSemaine="LUNDI")+1)+Paramètres!$A$28*7-6</f>
        <v>45607</v>
      </c>
      <c r="C11" s="41">
        <f>Jours+DATE(AnnéeCal,MONTH($B$2),1)-WEEKDAY(DATE(AnnéeCal,MONTH($B$2),1),(DébutSemaine="LUNDI")+1)+Paramètres!$A$28*7-6+1</f>
        <v>45608</v>
      </c>
      <c r="D11" s="41">
        <f>Jours+DATE(AnnéeCal,MONTH($B$2),1)-WEEKDAY(DATE(AnnéeCal,MONTH($B$2),1),(DébutSemaine="LUNDI")+1)+Paramètres!$A$28*7-6+2</f>
        <v>45609</v>
      </c>
      <c r="E11" s="41">
        <f>Jours+DATE(AnnéeCal,MONTH($B$2),1)-WEEKDAY(DATE(AnnéeCal,MONTH($B$2),1),(DébutSemaine="LUNDI")+1)+Paramètres!$A$28*7-6+3</f>
        <v>45610</v>
      </c>
      <c r="F11" s="41">
        <f>Jours+DATE(AnnéeCal,MONTH($B$2),1)-WEEKDAY(DATE(AnnéeCal,MONTH($B$2),1),(DébutSemaine="LUNDI")+1)+Paramètres!$A$28*7-6+4</f>
        <v>45611</v>
      </c>
      <c r="G11" s="41">
        <f>Jours+DATE(AnnéeCal,MONTH($B$2),1)-WEEKDAY(DATE(AnnéeCal,MONTH($B$2),1),(DébutSemaine="LUNDI")+1)+Paramètres!$A$28*7-6+5</f>
        <v>45612</v>
      </c>
      <c r="H11" s="41">
        <f>Jours+DATE(AnnéeCal,MONTH($B$2),1)-WEEKDAY(DATE(AnnéeCal,MONTH($B$2),1),(DébutSemaine="LUNDI")+1)+Paramètres!$A$28*7-6+6</f>
        <v>45613</v>
      </c>
    </row>
    <row r="12" spans="2:8" ht="57.95" customHeight="1" x14ac:dyDescent="0.25">
      <c r="B12" s="55" t="str">
        <f>IFERROR(IF(AfficherJoursFériés,IF(INDEX(TableauJoursFériés2[],MATCH(DATE(AnnéeCal,MONTH(B11),DAY(B11)),IF(AfficherObservés,TableauJoursFériés2[CORRIGÉ],TableauJoursFériés2[JOUR]),0),5),INDEX(TableauJoursFériés2[],MATCH(DATE(AnnéeCal,MONTH(B11),DAY(B11)),IF(AfficherObservés,TableauJoursFériés2[CORRIGÉ],TableauJoursFériés2[JOUR]),0),2),""),""),"")</f>
        <v>Armistice 1918</v>
      </c>
      <c r="C12" s="55" t="str">
        <f>IFERROR(IF(AfficherJoursFériés,IF(INDEX(TableauJoursFériés2[],MATCH(DATE(AnnéeCal,MONTH(C11),DAY(C11)),IF(AfficherObservés,TableauJoursFériés2[CORRIGÉ],TableauJoursFériés2[JOUR]),0),5),INDEX(TableauJoursFériés2[],MATCH(DATE(AnnéeCal,MONTH(C11),DAY(C11)),IF(AfficherObservés,TableauJoursFériés2[CORRIGÉ],TableauJoursFériés2[JOUR]),0),2),""),""),"")</f>
        <v/>
      </c>
      <c r="D12" s="55" t="str">
        <f>IFERROR(IF(AfficherJoursFériés,IF(INDEX(TableauJoursFériés2[],MATCH(DATE(AnnéeCal,MONTH(D11),DAY(D11)),IF(AfficherObservés,TableauJoursFériés2[CORRIGÉ],TableauJoursFériés2[JOUR]),0),5),INDEX(TableauJoursFériés2[],MATCH(DATE(AnnéeCal,MONTH(D11),DAY(D11)),IF(AfficherObservés,TableauJoursFériés2[CORRIGÉ],TableauJoursFériés2[JOUR]),0),2),""),""),"")</f>
        <v/>
      </c>
      <c r="E12" s="55" t="str">
        <f>IFERROR(IF(AfficherJoursFériés,IF(INDEX(TableauJoursFériés2[],MATCH(DATE(AnnéeCal,MONTH(E11),DAY(E11)),IF(AfficherObservés,TableauJoursFériés2[CORRIGÉ],TableauJoursFériés2[JOUR]),0),5),INDEX(TableauJoursFériés2[],MATCH(DATE(AnnéeCal,MONTH(E11),DAY(E11)),IF(AfficherObservés,TableauJoursFériés2[CORRIGÉ],TableauJoursFériés2[JOUR]),0),2),""),""),"")</f>
        <v/>
      </c>
      <c r="F12" s="55" t="str">
        <f>IFERROR(IF(AfficherJoursFériés,IF(INDEX(TableauJoursFériés2[],MATCH(DATE(AnnéeCal,MONTH(F11),DAY(F11)),IF(AfficherObservés,TableauJoursFériés2[CORRIGÉ],TableauJoursFériés2[JOUR]),0),5),INDEX(TableauJoursFériés2[],MATCH(DATE(AnnéeCal,MONTH(F11),DAY(F11)),IF(AfficherObservés,TableauJoursFériés2[CORRIGÉ],TableauJoursFériés2[JOUR]),0),2),""),""),"")</f>
        <v/>
      </c>
      <c r="G12" s="55" t="str">
        <f>IFERROR(IF(AfficherJoursFériés,IF(INDEX(TableauJoursFériés2[],MATCH(DATE(AnnéeCal,MONTH(G11),DAY(G11)),IF(AfficherObservés,TableauJoursFériés2[CORRIGÉ],TableauJoursFériés2[JOUR]),0),5),INDEX(TableauJoursFériés2[],MATCH(DATE(AnnéeCal,MONTH(G11),DAY(G11)),IF(AfficherObservés,TableauJoursFériés2[CORRIGÉ],TableauJoursFériés2[JOUR]),0),2),""),""),"")</f>
        <v/>
      </c>
      <c r="H12" s="55" t="str">
        <f>IFERROR(IF(AfficherJoursFériés,IF(INDEX(TableauJoursFériés2[],MATCH(DATE(AnnéeCal,MONTH(H11),DAY(H11)),IF(AfficherObservés,TableauJoursFériés2[CORRIGÉ],TableauJoursFériés2[JOUR]),0),5),INDEX(TableauJoursFériés2[],MATCH(DATE(AnnéeCal,MONTH(H11),DAY(H11)),IF(AfficherObservés,TableauJoursFériés2[CORRIGÉ],TableauJoursFériés2[JOUR]),0),2),""),""),"")</f>
        <v/>
      </c>
    </row>
    <row r="13" spans="2:8" x14ac:dyDescent="0.25">
      <c r="B13" s="41">
        <f>Jours+DATE(AnnéeCal,MONTH($B$2),1)-WEEKDAY(DATE(AnnéeCal,MONTH($B$2),1),(DébutSemaine="LUNDI")+1)+Paramètres!$A$29*7-6</f>
        <v>45614</v>
      </c>
      <c r="C13" s="41">
        <f>Jours+DATE(AnnéeCal,MONTH($B$2),1)-WEEKDAY(DATE(AnnéeCal,MONTH($B$2),1),(DébutSemaine="LUNDI")+1)+Paramètres!$A$29*7-6+1</f>
        <v>45615</v>
      </c>
      <c r="D13" s="41">
        <f>Jours+DATE(AnnéeCal,MONTH($B$2),1)-WEEKDAY(DATE(AnnéeCal,MONTH($B$2),1),(DébutSemaine="LUNDI")+1)+Paramètres!$A$29*7-6+2</f>
        <v>45616</v>
      </c>
      <c r="E13" s="41">
        <f>Jours+DATE(AnnéeCal,MONTH($B$2),1)-WEEKDAY(DATE(AnnéeCal,MONTH($B$2),1),(DébutSemaine="LUNDI")+1)+Paramètres!$A$29*7-6+3</f>
        <v>45617</v>
      </c>
      <c r="F13" s="41">
        <f>Jours+DATE(AnnéeCal,MONTH($B$2),1)-WEEKDAY(DATE(AnnéeCal,MONTH($B$2),1),(DébutSemaine="LUNDI")+1)+Paramètres!$A$29*7-6+4</f>
        <v>45618</v>
      </c>
      <c r="G13" s="41">
        <f>Jours+DATE(AnnéeCal,MONTH($B$2),1)-WEEKDAY(DATE(AnnéeCal,MONTH($B$2),1),(DébutSemaine="LUNDI")+1)+Paramètres!$A$29*7-6+5</f>
        <v>45619</v>
      </c>
      <c r="H13" s="41">
        <f>Jours+DATE(AnnéeCal,MONTH($B$2),1)-WEEKDAY(DATE(AnnéeCal,MONTH($B$2),1),(DébutSemaine="LUNDI")+1)+Paramètres!$A$29*7-6+6</f>
        <v>45620</v>
      </c>
    </row>
    <row r="14" spans="2:8" ht="57.95" customHeight="1" x14ac:dyDescent="0.25">
      <c r="B14" s="55" t="str">
        <f>IFERROR(IF(AfficherJoursFériés,IF(INDEX(TableauJoursFériés2[],MATCH(DATE(AnnéeCal,MONTH(B13),DAY(B13)),IF(AfficherObservés,TableauJoursFériés2[CORRIGÉ],TableauJoursFériés2[JOUR]),0),5),INDEX(TableauJoursFériés2[],MATCH(DATE(AnnéeCal,MONTH(B13),DAY(B13)),IF(AfficherObservés,TableauJoursFériés2[CORRIGÉ],TableauJoursFériés2[JOUR]),0),2),""),""),"")</f>
        <v/>
      </c>
      <c r="C14" s="55" t="str">
        <f>IFERROR(IF(AfficherJoursFériés,IF(INDEX(TableauJoursFériés2[],MATCH(DATE(AnnéeCal,MONTH(C13),DAY(C13)),IF(AfficherObservés,TableauJoursFériés2[CORRIGÉ],TableauJoursFériés2[JOUR]),0),5),INDEX(TableauJoursFériés2[],MATCH(DATE(AnnéeCal,MONTH(C13),DAY(C13)),IF(AfficherObservés,TableauJoursFériés2[CORRIGÉ],TableauJoursFériés2[JOUR]),0),2),""),""),"")</f>
        <v/>
      </c>
      <c r="D14" s="55" t="str">
        <f>IFERROR(IF(AfficherJoursFériés,IF(INDEX(TableauJoursFériés2[],MATCH(DATE(AnnéeCal,MONTH(D13),DAY(D13)),IF(AfficherObservés,TableauJoursFériés2[CORRIGÉ],TableauJoursFériés2[JOUR]),0),5),INDEX(TableauJoursFériés2[],MATCH(DATE(AnnéeCal,MONTH(D13),DAY(D13)),IF(AfficherObservés,TableauJoursFériés2[CORRIGÉ],TableauJoursFériés2[JOUR]),0),2),""),""),"")</f>
        <v/>
      </c>
      <c r="E14" s="55" t="str">
        <f>IFERROR(IF(AfficherJoursFériés,IF(INDEX(TableauJoursFériés2[],MATCH(DATE(AnnéeCal,MONTH(E13),DAY(E13)),IF(AfficherObservés,TableauJoursFériés2[CORRIGÉ],TableauJoursFériés2[JOUR]),0),5),INDEX(TableauJoursFériés2[],MATCH(DATE(AnnéeCal,MONTH(E13),DAY(E13)),IF(AfficherObservés,TableauJoursFériés2[CORRIGÉ],TableauJoursFériés2[JOUR]),0),2),""),""),"")</f>
        <v/>
      </c>
      <c r="F14" s="55" t="str">
        <f>IFERROR(IF(AfficherJoursFériés,IF(INDEX(TableauJoursFériés2[],MATCH(DATE(AnnéeCal,MONTH(F13),DAY(F13)),IF(AfficherObservés,TableauJoursFériés2[CORRIGÉ],TableauJoursFériés2[JOUR]),0),5),INDEX(TableauJoursFériés2[],MATCH(DATE(AnnéeCal,MONTH(F13),DAY(F13)),IF(AfficherObservés,TableauJoursFériés2[CORRIGÉ],TableauJoursFériés2[JOUR]),0),2),""),""),"")</f>
        <v/>
      </c>
      <c r="G14" s="55" t="str">
        <f>IFERROR(IF(AfficherJoursFériés,IF(INDEX(TableauJoursFériés2[],MATCH(DATE(AnnéeCal,MONTH(G13),DAY(G13)),IF(AfficherObservés,TableauJoursFériés2[CORRIGÉ],TableauJoursFériés2[JOUR]),0),5),INDEX(TableauJoursFériés2[],MATCH(DATE(AnnéeCal,MONTH(G13),DAY(G13)),IF(AfficherObservés,TableauJoursFériés2[CORRIGÉ],TableauJoursFériés2[JOUR]),0),2),""),""),"")</f>
        <v/>
      </c>
      <c r="H14" s="55" t="str">
        <f>IFERROR(IF(AfficherJoursFériés,IF(INDEX(TableauJoursFériés2[],MATCH(DATE(AnnéeCal,MONTH(H13),DAY(H13)),IF(AfficherObservés,TableauJoursFériés2[CORRIGÉ],TableauJoursFériés2[JOUR]),0),5),INDEX(TableauJoursFériés2[],MATCH(DATE(AnnéeCal,MONTH(H13),DAY(H13)),IF(AfficherObservés,TableauJoursFériés2[CORRIGÉ],TableauJoursFériés2[JOUR]),0),2),""),""),"")</f>
        <v/>
      </c>
    </row>
    <row r="15" spans="2:8" x14ac:dyDescent="0.25">
      <c r="B15" s="41">
        <f>Jours+DATE(AnnéeCal,MONTH($B$2),1)-WEEKDAY(DATE(AnnéeCal,MONTH($B$2),1),(DébutSemaine="LUNDI")+1)+Paramètres!$A$30*7-6</f>
        <v>45621</v>
      </c>
      <c r="C15" s="41">
        <f>Jours+DATE(AnnéeCal,MONTH($B$2),1)-WEEKDAY(DATE(AnnéeCal,MONTH($B$2),1),(DébutSemaine="LUNDI")+1)+Paramètres!$A30*7-6+1</f>
        <v>45622</v>
      </c>
      <c r="D15" s="41">
        <f>Jours+DATE(AnnéeCal,MONTH($B$2),1)-WEEKDAY(DATE(AnnéeCal,MONTH($B$2),1),(DébutSemaine="LUNDI")+1)+Paramètres!$A$30*7-6+2</f>
        <v>45623</v>
      </c>
      <c r="E15" s="41">
        <f>Jours+DATE(AnnéeCal,MONTH($B$2),1)-WEEKDAY(DATE(AnnéeCal,MONTH($B$2),1),(DébutSemaine="LUNDI")+1)+Paramètres!$A$30*7-6+3</f>
        <v>45624</v>
      </c>
      <c r="F15" s="41">
        <f>Jours+DATE(AnnéeCal,MONTH($B$2),1)-WEEKDAY(DATE(AnnéeCal,MONTH($B$2),1),(DébutSemaine="LUNDI")+1)+Paramètres!$A$30*7-6+4</f>
        <v>45625</v>
      </c>
      <c r="G15" s="41">
        <f>Jours+DATE(AnnéeCal,MONTH($B$2),1)-WEEKDAY(DATE(AnnéeCal,MONTH($B$2),1),(DébutSemaine="LUNDI")+1)+Paramètres!$A$30*7-6+5</f>
        <v>45626</v>
      </c>
      <c r="H15" s="41">
        <f>Jours+DATE(AnnéeCal,MONTH($B$2),1)-WEEKDAY(DATE(AnnéeCal,MONTH($B$2),1),(DébutSemaine="LUNDI")+1)+Paramètres!$A$30*7-6+6</f>
        <v>45627</v>
      </c>
    </row>
    <row r="16" spans="2:8" ht="57.95" customHeight="1" x14ac:dyDescent="0.25">
      <c r="B16" s="55" t="str">
        <f>IFERROR(IF(AfficherJoursFériés,IF(INDEX(TableauJoursFériés2[],MATCH(DATE(AnnéeCal,MONTH(B15),DAY(B15)),IF(AfficherObservés,TableauJoursFériés2[CORRIGÉ],TableauJoursFériés2[JOUR]),0),5),INDEX(TableauJoursFériés2[],MATCH(DATE(AnnéeCal,MONTH(B15),DAY(B15)),IF(AfficherObservés,TableauJoursFériés2[CORRIGÉ],TableauJoursFériés2[JOUR]),0),2),""),""),"")</f>
        <v/>
      </c>
      <c r="C16" s="55" t="str">
        <f>IFERROR(IF(AfficherJoursFériés,IF(INDEX(TableauJoursFériés2[],MATCH(DATE(AnnéeCal,MONTH(C15),DAY(C15)),IF(AfficherObservés,TableauJoursFériés2[CORRIGÉ],TableauJoursFériés2[JOUR]),0),5),INDEX(TableauJoursFériés2[],MATCH(DATE(AnnéeCal,MONTH(C15),DAY(C15)),IF(AfficherObservés,TableauJoursFériés2[CORRIGÉ],TableauJoursFériés2[JOUR]),0),2),""),""),"")</f>
        <v/>
      </c>
      <c r="D16" s="55" t="str">
        <f>IFERROR(IF(AfficherJoursFériés,IF(INDEX(TableauJoursFériés2[],MATCH(DATE(AnnéeCal,MONTH(D15),DAY(D15)),IF(AfficherObservés,TableauJoursFériés2[CORRIGÉ],TableauJoursFériés2[JOUR]),0),5),INDEX(TableauJoursFériés2[],MATCH(DATE(AnnéeCal,MONTH(D15),DAY(D15)),IF(AfficherObservés,TableauJoursFériés2[CORRIGÉ],TableauJoursFériés2[JOUR]),0),2),""),""),"")</f>
        <v/>
      </c>
      <c r="E16" s="55" t="str">
        <f>IFERROR(IF(AfficherJoursFériés,IF(INDEX(TableauJoursFériés2[],MATCH(DATE(AnnéeCal,MONTH(E15),DAY(E15)),IF(AfficherObservés,TableauJoursFériés2[CORRIGÉ],TableauJoursFériés2[JOUR]),0),5),INDEX(TableauJoursFériés2[],MATCH(DATE(AnnéeCal,MONTH(E15),DAY(E15)),IF(AfficherObservés,TableauJoursFériés2[CORRIGÉ],TableauJoursFériés2[JOUR]),0),2),""),""),"")</f>
        <v/>
      </c>
      <c r="F16" s="55" t="str">
        <f>IFERROR(IF(AfficherJoursFériés,IF(INDEX(TableauJoursFériés2[],MATCH(DATE(AnnéeCal,MONTH(F15),DAY(F15)),IF(AfficherObservés,TableauJoursFériés2[CORRIGÉ],TableauJoursFériés2[JOUR]),0),5),INDEX(TableauJoursFériés2[],MATCH(DATE(AnnéeCal,MONTH(F15),DAY(F15)),IF(AfficherObservés,TableauJoursFériés2[CORRIGÉ],TableauJoursFériés2[JOUR]),0),2),""),""),"")</f>
        <v/>
      </c>
      <c r="G16" s="55" t="str">
        <f>IFERROR(IF(AfficherJoursFériés,IF(INDEX(TableauJoursFériés2[],MATCH(DATE(AnnéeCal,MONTH(G15),DAY(G15)),IF(AfficherObservés,TableauJoursFériés2[CORRIGÉ],TableauJoursFériés2[JOUR]),0),5),INDEX(TableauJoursFériés2[],MATCH(DATE(AnnéeCal,MONTH(G15),DAY(G15)),IF(AfficherObservés,TableauJoursFériés2[CORRIGÉ],TableauJoursFériés2[JOUR]),0),2),""),""),"")</f>
        <v/>
      </c>
      <c r="H16" s="55" t="str">
        <f>IFERROR(IF(AfficherJoursFériés,IF(INDEX(TableauJoursFériés2[],MATCH(DATE(AnnéeCal,MONTH(H15),DAY(H15)),IF(AfficherObservés,TableauJoursFériés2[CORRIGÉ],TableauJoursFériés2[JOUR]),0),5),INDEX(TableauJoursFériés2[],MATCH(DATE(AnnéeCal,MONTH(H15),DAY(H15)),IF(AfficherObservés,TableauJoursFériés2[CORRIGÉ],TableauJoursFériés2[JOUR]),0),2),""),""),"")</f>
        <v/>
      </c>
    </row>
    <row r="17" spans="2:8" x14ac:dyDescent="0.25">
      <c r="B17" s="41">
        <f>Jours+DATE(AnnéeCal,MONTH($B$2),1)-WEEKDAY(DATE(AnnéeCal,MONTH($B$2),1),(DébutSemaine="LUNDI")+1)+Paramètres!$A$31*7-6</f>
        <v>45628</v>
      </c>
      <c r="C17" s="41">
        <f>Jours+DATE(AnnéeCal,MONTH($B$2),1)-WEEKDAY(DATE(AnnéeCal,MONTH($B$2),1),(DébutSemaine="LUNDI")+1)+Paramètres!$A31*7-6+1</f>
        <v>45629</v>
      </c>
      <c r="D17" s="41">
        <f>Jours+DATE(AnnéeCal,MONTH($B$2),1)-WEEKDAY(DATE(AnnéeCal,MONTH($B$2),1),(DébutSemaine="LUNDI")+1)+Paramètres!$A$31*7-6+2</f>
        <v>45630</v>
      </c>
      <c r="E17" s="41">
        <f>Jours+DATE(AnnéeCal,MONTH($B$2),1)-WEEKDAY(DATE(AnnéeCal,MONTH($B$2),1),(DébutSemaine="LUNDI")+1)+Paramètres!$A$31*7-6+3</f>
        <v>45631</v>
      </c>
      <c r="F17" s="41">
        <f>Jours+DATE(AnnéeCal,MONTH($B$2),1)-WEEKDAY(DATE(AnnéeCal,MONTH($B$2),1),(DébutSemaine="LUNDI")+1)+Paramètres!$A$31*7-6+4</f>
        <v>45632</v>
      </c>
      <c r="G17" s="41">
        <f>Jours+DATE(AnnéeCal,MONTH($B$2),1)-WEEKDAY(DATE(AnnéeCal,MONTH($B$2),1),(DébutSemaine="LUNDI")+1)+Paramètres!$A$31*7-6+5</f>
        <v>45633</v>
      </c>
      <c r="H17" s="41">
        <f>Jours+DATE(AnnéeCal,MONTH($B$2),1)-WEEKDAY(DATE(AnnéeCal,MONTH($B$2),1),(DébutSemaine="LUNDI")+1)+Paramètres!$A$31*7-6+6</f>
        <v>45634</v>
      </c>
    </row>
    <row r="18" spans="2:8" ht="57.95" customHeight="1" x14ac:dyDescent="0.25">
      <c r="B18" s="55" t="str">
        <f>IFERROR(IF(AfficherJoursFériés,IF(INDEX(TableauJoursFériés2[],MATCH(DATE(AnnéeCal,MONTH(B17),DAY(B17)),IF(AfficherObservés,TableauJoursFériés2[CORRIGÉ],TableauJoursFériés2[JOUR]),0),5),INDEX(TableauJoursFériés2[],MATCH(DATE(AnnéeCal,MONTH(B17),DAY(B17)),IF(AfficherObservés,TableauJoursFériés2[CORRIGÉ],TableauJoursFériés2[JOUR]),0),2),""),""),"")</f>
        <v/>
      </c>
      <c r="C18" s="55" t="str">
        <f>IFERROR(IF(AfficherJoursFériés,IF(INDEX(TableauJoursFériés2[],MATCH(DATE(AnnéeCal,MONTH(C17),DAY(C17)),IF(AfficherObservés,TableauJoursFériés2[CORRIGÉ],TableauJoursFériés2[JOUR]),0),5),INDEX(TableauJoursFériés2[],MATCH(DATE(AnnéeCal,MONTH(C17),DAY(C17)),IF(AfficherObservés,TableauJoursFériés2[CORRIGÉ],TableauJoursFériés2[JOUR]),0),2),""),""),"")</f>
        <v/>
      </c>
      <c r="D18" s="55" t="str">
        <f>IFERROR(IF(AfficherJoursFériés,IF(INDEX(TableauJoursFériés2[],MATCH(DATE(AnnéeCal,MONTH(D17),DAY(D17)),IF(AfficherObservés,TableauJoursFériés2[CORRIGÉ],TableauJoursFériés2[JOUR]),0),5),INDEX(TableauJoursFériés2[],MATCH(DATE(AnnéeCal,MONTH(D17),DAY(D17)),IF(AfficherObservés,TableauJoursFériés2[CORRIGÉ],TableauJoursFériés2[JOUR]),0),2),""),""),"")</f>
        <v/>
      </c>
      <c r="E18" s="55" t="str">
        <f>IFERROR(IF(AfficherJoursFériés,IF(INDEX(TableauJoursFériés2[],MATCH(DATE(AnnéeCal,MONTH(E17),DAY(E17)),IF(AfficherObservés,TableauJoursFériés2[CORRIGÉ],TableauJoursFériés2[JOUR]),0),5),INDEX(TableauJoursFériés2[],MATCH(DATE(AnnéeCal,MONTH(E17),DAY(E17)),IF(AfficherObservés,TableauJoursFériés2[CORRIGÉ],TableauJoursFériés2[JOUR]),0),2),""),""),"")</f>
        <v/>
      </c>
      <c r="F18" s="55" t="str">
        <f>IFERROR(IF(AfficherJoursFériés,IF(INDEX(TableauJoursFériés2[],MATCH(DATE(AnnéeCal,MONTH(F17),DAY(F17)),IF(AfficherObservés,TableauJoursFériés2[CORRIGÉ],TableauJoursFériés2[JOUR]),0),5),INDEX(TableauJoursFériés2[],MATCH(DATE(AnnéeCal,MONTH(F17),DAY(F17)),IF(AfficherObservés,TableauJoursFériés2[CORRIGÉ],TableauJoursFériés2[JOUR]),0),2),""),""),"")</f>
        <v/>
      </c>
      <c r="G18" s="55" t="str">
        <f>IFERROR(IF(AfficherJoursFériés,IF(INDEX(TableauJoursFériés2[],MATCH(DATE(AnnéeCal,MONTH(G17),DAY(G17)),IF(AfficherObservés,TableauJoursFériés2[CORRIGÉ],TableauJoursFériés2[JOUR]),0),5),INDEX(TableauJoursFériés2[],MATCH(DATE(AnnéeCal,MONTH(G17),DAY(G17)),IF(AfficherObservés,TableauJoursFériés2[CORRIGÉ],TableauJoursFériés2[JOUR]),0),2),""),""),"")</f>
        <v/>
      </c>
      <c r="H18" s="55" t="str">
        <f>IFERROR(IF(AfficherJoursFériés,IF(INDEX(TableauJoursFériés2[],MATCH(DATE(AnnéeCal,MONTH(H17),DAY(H17)),IF(AfficherObservés,TableauJoursFériés2[CORRIGÉ],TableauJoursFériés2[JOUR]),0),5),INDEX(TableauJoursFériés2[],MATCH(DATE(AnnéeCal,MONTH(H17),DAY(H17)),IF(AfficherObservés,TableauJoursFériés2[CORRIGÉ],TableauJoursFériés2[JOUR]),0),2),""),""),"")</f>
        <v/>
      </c>
    </row>
  </sheetData>
  <conditionalFormatting sqref="B7:G7">
    <cfRule type="expression" dxfId="5" priority="2">
      <formula>DAY(B7)&gt;8</formula>
    </cfRule>
  </conditionalFormatting>
  <conditionalFormatting sqref="B7:G7">
    <cfRule type="expression" dxfId="4" priority="1">
      <formula>DAY(B7)&gt;8</formula>
    </cfRule>
  </conditionalFormatting>
  <pageMargins left="0.7" right="0.7" top="0.75" bottom="0.75" header="0.3" footer="0.3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Feuil14"/>
  <dimension ref="B2:H18"/>
  <sheetViews>
    <sheetView workbookViewId="0"/>
  </sheetViews>
  <sheetFormatPr baseColWidth="10" defaultColWidth="10.85546875" defaultRowHeight="15" x14ac:dyDescent="0.25"/>
  <cols>
    <col min="2" max="8" width="25.7109375" customWidth="1"/>
  </cols>
  <sheetData>
    <row r="2" spans="2:8" ht="27.75" x14ac:dyDescent="0.45">
      <c r="B2" s="16" t="str">
        <f>UPPER(TEXT(Paramètres!Z33,"MMMM AAAA"))</f>
        <v>DÉCEMBRE 2024</v>
      </c>
    </row>
    <row r="6" spans="2:8" ht="15.75" thickBot="1" x14ac:dyDescent="0.3">
      <c r="B6" s="17" t="str">
        <f>DébutSemaine</f>
        <v>LUNDI</v>
      </c>
      <c r="C6" t="str">
        <f>UPPER(TEXT(C7,"jjjj"))</f>
        <v>MARDI</v>
      </c>
      <c r="D6" t="str">
        <f>UPPER(TEXT(D7,"jjjj"))</f>
        <v>MERCREDI</v>
      </c>
      <c r="E6" t="str">
        <f t="shared" ref="E6:H6" si="0">UPPER(TEXT(E7,"jjjj"))</f>
        <v>JEUDI</v>
      </c>
      <c r="F6" t="str">
        <f t="shared" si="0"/>
        <v>VENDREDI</v>
      </c>
      <c r="G6" t="str">
        <f t="shared" si="0"/>
        <v>SAMEDI</v>
      </c>
      <c r="H6" t="str">
        <f t="shared" si="0"/>
        <v>DIMANCHE</v>
      </c>
    </row>
    <row r="7" spans="2:8" ht="15.75" thickTop="1" x14ac:dyDescent="0.25">
      <c r="B7" s="49">
        <f>Jours+DATE(AnnéeCal,MONTH($B$2),1)-WEEKDAY(DATE(AnnéeCal,MONTH($B$2),1),(DébutSemaine="LUNDI")+1)+1</f>
        <v>45621</v>
      </c>
      <c r="C7" s="50">
        <f>Jours+DATE(AnnéeCal,MONTH($B$2),1)-WEEKDAY(DATE(AnnéeCal,MONTH($B2),1),(DébutSemaine="LUNDI")+1)+2</f>
        <v>45622</v>
      </c>
      <c r="D7" s="50">
        <f>Jours+DATE(AnnéeCal,MONTH($B$2),1)-WEEKDAY(DATE(AnnéeCal,MONTH($B2),1),(DébutSemaine="LUNDI")+1)+3</f>
        <v>45623</v>
      </c>
      <c r="E7" s="50">
        <f>Jours+DATE(AnnéeCal,MONTH($B$2),1)-WEEKDAY(DATE(AnnéeCal,MONTH($B2),1),(DébutSemaine="LUNDI")+1)+4</f>
        <v>45624</v>
      </c>
      <c r="F7" s="50">
        <f>Jours+DATE(AnnéeCal,MONTH($B$2),1)-WEEKDAY(DATE(AnnéeCal,MONTH($B2),1),(DébutSemaine="LUNDI")+1)+5</f>
        <v>45625</v>
      </c>
      <c r="G7" s="50">
        <f>Jours+DATE(AnnéeCal,MONTH($B$2),1)-WEEKDAY(DATE(AnnéeCal,MONTH($B2),1),(DébutSemaine="LUNDI")+1)+6</f>
        <v>45626</v>
      </c>
      <c r="H7" s="51">
        <f>Jours+DATE(AnnéeCal,MONTH($B$2),1)-WEEKDAY(DATE(AnnéeCal,MONTH($B2),1),(DébutSemaine="LUNDI")+1)+7</f>
        <v>45627</v>
      </c>
    </row>
    <row r="8" spans="2:8" ht="57.95" customHeight="1" x14ac:dyDescent="0.25">
      <c r="B8" s="18" t="str">
        <f>IFERROR(IF(AfficherJoursFériés,IF(INDEX(TableauJoursFériés2[],MATCH(DATE(AnnéeCal,MONTH(B$7),DAY(B$7)),IF(AfficherObservés,TableauJoursFériés2[CORRIGÉ],TableauJoursFériés2[JOUR]),0),5),INDEX(TableauJoursFériés2[],MATCH(DATE(AnnéeCal,MONTH(B$7),DAY(B$7)),IF(AfficherObservés,TableauJoursFériés2[CORRIGÉ],TableauJoursFériés2[JOUR]),0),2),""),""),"")</f>
        <v/>
      </c>
      <c r="C8" s="55" t="str">
        <f>IFERROR(IF(AfficherJoursFériés,IF(INDEX(TableauJoursFériés2[],MATCH(DATE(AnnéeCal,MONTH(C7),DAY(C7)),IF(AfficherObservés,TableauJoursFériés2[CORRIGÉ],TableauJoursFériés2[JOUR]),0),5),INDEX(TableauJoursFériés2[],MATCH(DATE(AnnéeCal,MONTH(C7),DAY(C7)),IF(AfficherObservés,TableauJoursFériés2[CORRIGÉ],TableauJoursFériés2[JOUR]),0),2),""),""),"")</f>
        <v/>
      </c>
      <c r="D8" s="55" t="str">
        <f>IFERROR(IF(AfficherJoursFériés,IF(INDEX(TableauJoursFériés2[],MATCH(DATE(AnnéeCal,MONTH(D7),DAY(D7)),IF(AfficherObservés,TableauJoursFériés2[CORRIGÉ],TableauJoursFériés2[JOUR]),0),5),INDEX(TableauJoursFériés2[],MATCH(DATE(AnnéeCal,MONTH(D7),DAY(D7)),IF(AfficherObservés,TableauJoursFériés2[CORRIGÉ],TableauJoursFériés2[JOUR]),0),2),""),""),"")</f>
        <v/>
      </c>
      <c r="E8" s="55" t="str">
        <f>IFERROR(IF(AfficherJoursFériés,IF(INDEX(TableauJoursFériés2[],MATCH(DATE(AnnéeCal,MONTH(E7),DAY(E7)),IF(AfficherObservés,TableauJoursFériés2[CORRIGÉ],TableauJoursFériés2[JOUR]),0),5),INDEX(TableauJoursFériés2[],MATCH(DATE(AnnéeCal,MONTH(E7),DAY(E7)),IF(AfficherObservés,TableauJoursFériés2[CORRIGÉ],TableauJoursFériés2[JOUR]),0),2),""),""),"")</f>
        <v/>
      </c>
      <c r="F8" s="55" t="str">
        <f>IFERROR(IF(AfficherJoursFériés,IF(INDEX(TableauJoursFériés2[],MATCH(DATE(AnnéeCal,MONTH(F7),DAY(F7)),IF(AfficherObservés,TableauJoursFériés2[CORRIGÉ],TableauJoursFériés2[JOUR]),0),5),INDEX(TableauJoursFériés2[],MATCH(DATE(AnnéeCal,MONTH(F7),DAY(F7)),IF(AfficherObservés,TableauJoursFériés2[CORRIGÉ],TableauJoursFériés2[JOUR]),0),2),""),""),"")</f>
        <v/>
      </c>
      <c r="G8" s="55" t="str">
        <f>IFERROR(IF(AfficherJoursFériés,IF(INDEX(TableauJoursFériés2[],MATCH(DATE(AnnéeCal,MONTH(G7),DAY(G7)),IF(AfficherObservés,TableauJoursFériés2[CORRIGÉ],TableauJoursFériés2[JOUR]),0),5),INDEX(TableauJoursFériés2[],MATCH(DATE(AnnéeCal,MONTH(G7),DAY(G7)),IF(AfficherObservés,TableauJoursFériés2[CORRIGÉ],TableauJoursFériés2[JOUR]),0),2),""),""),"")</f>
        <v/>
      </c>
      <c r="H8" s="55" t="str">
        <f>IFERROR(IF(AfficherJoursFériés,IF(INDEX(TableauJoursFériés2[],MATCH(DATE(AnnéeCal,MONTH(H7),DAY(H7)),IF(AfficherObservés,TableauJoursFériés2[CORRIGÉ],TableauJoursFériés2[JOUR]),0),5),INDEX(TableauJoursFériés2[],MATCH(DATE(AnnéeCal,MONTH(H7),DAY(H7)),IF(AfficherObservés,TableauJoursFériés2[CORRIGÉ],TableauJoursFériés2[JOUR]),0),2),""),""),"")</f>
        <v/>
      </c>
    </row>
    <row r="9" spans="2:8" x14ac:dyDescent="0.25">
      <c r="B9" s="41">
        <f>Jours+DATE(AnnéeCal,MONTH($B$2),1)-WEEKDAY(DATE(AnnéeCal,MONTH($B$2),1),(DébutSemaine="LUNDI")+1)+Paramètres!$A$27*7-6</f>
        <v>45628</v>
      </c>
      <c r="C9" s="41">
        <f>Jours+DATE(AnnéeCal,MONTH($B$2),1)-WEEKDAY(DATE(AnnéeCal,MONTH($B$2),1),(DébutSemaine="LUNDI")+1)+Paramètres!$A$27*7-6+1</f>
        <v>45629</v>
      </c>
      <c r="D9" s="41">
        <f>Jours+DATE(AnnéeCal,MONTH($B$2),1)-WEEKDAY(DATE(AnnéeCal,MONTH($B$2),1),(DébutSemaine="LUNDI")+1)+Paramètres!$A$27*7-6+2</f>
        <v>45630</v>
      </c>
      <c r="E9" s="41">
        <f>Jours+DATE(AnnéeCal,MONTH($B$2),1)-WEEKDAY(DATE(AnnéeCal,MONTH($B$2),1),(DébutSemaine="LUNDI")+1)+Paramètres!$A$27*7-6+3</f>
        <v>45631</v>
      </c>
      <c r="F9" s="41">
        <f>Jours+DATE(AnnéeCal,MONTH($B$2),1)-WEEKDAY(DATE(AnnéeCal,MONTH($B$2),1),(DébutSemaine="LUNDI")+1)+Paramètres!$A$27*7-6+4</f>
        <v>45632</v>
      </c>
      <c r="G9" s="41">
        <f>Jours+DATE(AnnéeCal,MONTH($B$2),1)-WEEKDAY(DATE(AnnéeCal,MONTH($B$2),1),(DébutSemaine="LUNDI")+1)+Paramètres!$A$27*7-6+5</f>
        <v>45633</v>
      </c>
      <c r="H9" s="41">
        <f>Jours+DATE(AnnéeCal,MONTH($B$2),1)-WEEKDAY(DATE(AnnéeCal,MONTH($B$2),1),(DébutSemaine="LUNDI")+1)+Paramètres!$A$27*7-6+6</f>
        <v>45634</v>
      </c>
    </row>
    <row r="10" spans="2:8" ht="57.95" customHeight="1" x14ac:dyDescent="0.25">
      <c r="B10" s="18" t="str">
        <f>IFERROR(IF(AfficherJoursFériés,IF(INDEX(TableauJoursFériés2[],MATCH(DATE(AnnéeCal,MONTH(B$9),DAY(B$9)),IF(AfficherObservés,TableauJoursFériés2[CORRIGÉ],TableauJoursFériés2[JOUR]),0),5),INDEX(TableauJoursFériés2[],MATCH(DATE(AnnéeCal,MONTH(B$9),DAY(B$9)),IF(AfficherObservés,TableauJoursFériés2[CORRIGÉ],TableauJoursFériés2[JOUR]),0),2),""),""),"")</f>
        <v/>
      </c>
      <c r="C10" s="18" t="str">
        <f>IFERROR(IF(AfficherJoursFériés,IF(INDEX(TableauJoursFériés2[],MATCH(DATE(AnnéeCal,MONTH(C$9),DAY(C$9)),IF(AfficherObservés,TableauJoursFériés2[CORRIGÉ],TableauJoursFériés2[JOUR]),0),5),INDEX(TableauJoursFériés2[],MATCH(DATE(AnnéeCal,MONTH(C$9),DAY(C$9)),IF(AfficherObservés,TableauJoursFériés2[CORRIGÉ],TableauJoursFériés2[JOUR]),0),2),""),""),"")</f>
        <v/>
      </c>
      <c r="D10" s="18" t="str">
        <f>IFERROR(IF(AfficherJoursFériés,IF(INDEX(TableauJoursFériés2[],MATCH(DATE(AnnéeCal,MONTH(D$9),DAY(D$9)),IF(AfficherObservés,TableauJoursFériés2[CORRIGÉ],TableauJoursFériés2[JOUR]),0),5),INDEX(TableauJoursFériés2[],MATCH(DATE(AnnéeCal,MONTH(D$9),DAY(D$9)),IF(AfficherObservés,TableauJoursFériés2[CORRIGÉ],TableauJoursFériés2[JOUR]),0),2),""),""),"")</f>
        <v/>
      </c>
      <c r="E10" s="18" t="str">
        <f>IFERROR(IF(AfficherJoursFériés,IF(INDEX(TableauJoursFériés2[],MATCH(DATE(AnnéeCal,MONTH(E$9),DAY(E$9)),IF(AfficherObservés,TableauJoursFériés2[CORRIGÉ],TableauJoursFériés2[JOUR]),0),5),INDEX(TableauJoursFériés2[],MATCH(DATE(AnnéeCal,MONTH(E$9),DAY(E$9)),IF(AfficherObservés,TableauJoursFériés2[CORRIGÉ],TableauJoursFériés2[JOUR]),0),2),""),""),"")</f>
        <v/>
      </c>
      <c r="F10" s="18" t="str">
        <f>IFERROR(IF(AfficherJoursFériés,IF(INDEX(TableauJoursFériés2[],MATCH(DATE(AnnéeCal,MONTH(F$9),DAY(F$9)),IF(AfficherObservés,TableauJoursFériés2[CORRIGÉ],TableauJoursFériés2[JOUR]),0),5),INDEX(TableauJoursFériés2[],MATCH(DATE(AnnéeCal,MONTH(F$9),DAY(F$9)),IF(AfficherObservés,TableauJoursFériés2[CORRIGÉ],TableauJoursFériés2[JOUR]),0),2),""),""),"")</f>
        <v/>
      </c>
      <c r="G10" s="18" t="str">
        <f>IFERROR(IF(AfficherJoursFériés,IF(INDEX(TableauJoursFériés2[],MATCH(DATE(AnnéeCal,MONTH(G$9),DAY(G$9)),IF(AfficherObservés,TableauJoursFériés2[CORRIGÉ],TableauJoursFériés2[JOUR]),0),5),INDEX(TableauJoursFériés2[],MATCH(DATE(AnnéeCal,MONTH(G$9),DAY(G$9)),IF(AfficherObservés,TableauJoursFériés2[CORRIGÉ],TableauJoursFériés2[JOUR]),0),2),""),""),"")</f>
        <v/>
      </c>
      <c r="H10" s="18" t="str">
        <f>IFERROR(IF(AfficherJoursFériés,IF(INDEX(TableauJoursFériés2[],MATCH(DATE(AnnéeCal,MONTH(H$9),DAY(H$9)),IF(AfficherObservés,TableauJoursFériés2[CORRIGÉ],TableauJoursFériés2[JOUR]),0),5),INDEX(TableauJoursFériés2[],MATCH(DATE(AnnéeCal,MONTH(H$9),DAY(H$9)),IF(AfficherObservés,TableauJoursFériés2[CORRIGÉ],TableauJoursFériés2[JOUR]),0),2),""),""),"")</f>
        <v/>
      </c>
    </row>
    <row r="11" spans="2:8" x14ac:dyDescent="0.25">
      <c r="B11" s="41">
        <f>Jours+DATE(AnnéeCal,MONTH($B$2),1)-WEEKDAY(DATE(AnnéeCal,MONTH($B$2),1),(DébutSemaine="LUNDI")+1)+Paramètres!$A$28*7-6</f>
        <v>45635</v>
      </c>
      <c r="C11" s="41">
        <f>Jours+DATE(AnnéeCal,MONTH($B$2),1)-WEEKDAY(DATE(AnnéeCal,MONTH($B$2),1),(DébutSemaine="LUNDI")+1)+Paramètres!$A$28*7-6+1</f>
        <v>45636</v>
      </c>
      <c r="D11" s="41">
        <f>Jours+DATE(AnnéeCal,MONTH($B$2),1)-WEEKDAY(DATE(AnnéeCal,MONTH($B$2),1),(DébutSemaine="LUNDI")+1)+Paramètres!$A$28*7-6+2</f>
        <v>45637</v>
      </c>
      <c r="E11" s="41">
        <f>Jours+DATE(AnnéeCal,MONTH($B$2),1)-WEEKDAY(DATE(AnnéeCal,MONTH($B$2),1),(DébutSemaine="LUNDI")+1)+Paramètres!$A$28*7-6+3</f>
        <v>45638</v>
      </c>
      <c r="F11" s="41">
        <f>Jours+DATE(AnnéeCal,MONTH($B$2),1)-WEEKDAY(DATE(AnnéeCal,MONTH($B$2),1),(DébutSemaine="LUNDI")+1)+Paramètres!$A$28*7-6+4</f>
        <v>45639</v>
      </c>
      <c r="G11" s="41">
        <f>Jours+DATE(AnnéeCal,MONTH($B$2),1)-WEEKDAY(DATE(AnnéeCal,MONTH($B$2),1),(DébutSemaine="LUNDI")+1)+Paramètres!$A$28*7-6+5</f>
        <v>45640</v>
      </c>
      <c r="H11" s="41">
        <f>Jours+DATE(AnnéeCal,MONTH($B$2),1)-WEEKDAY(DATE(AnnéeCal,MONTH($B$2),1),(DébutSemaine="LUNDI")+1)+Paramètres!$A$28*7-6+6</f>
        <v>45641</v>
      </c>
    </row>
    <row r="12" spans="2:8" ht="57.95" customHeight="1" x14ac:dyDescent="0.25">
      <c r="B12" s="55" t="str">
        <f>IFERROR(IF(AfficherJoursFériés,IF(INDEX(TableauJoursFériés2[],MATCH(DATE(AnnéeCal,MONTH(B11),DAY(B11)),IF(AfficherObservés,TableauJoursFériés2[CORRIGÉ],TableauJoursFériés2[JOUR]),0),5),INDEX(TableauJoursFériés2[],MATCH(DATE(AnnéeCal,MONTH(B11),DAY(B11)),IF(AfficherObservés,TableauJoursFériés2[CORRIGÉ],TableauJoursFériés2[JOUR]),0),2),""),""),"")</f>
        <v/>
      </c>
      <c r="C12" s="55" t="str">
        <f>IFERROR(IF(AfficherJoursFériés,IF(INDEX(TableauJoursFériés2[],MATCH(DATE(AnnéeCal,MONTH(C11),DAY(C11)),IF(AfficherObservés,TableauJoursFériés2[CORRIGÉ],TableauJoursFériés2[JOUR]),0),5),INDEX(TableauJoursFériés2[],MATCH(DATE(AnnéeCal,MONTH(C11),DAY(C11)),IF(AfficherObservés,TableauJoursFériés2[CORRIGÉ],TableauJoursFériés2[JOUR]),0),2),""),""),"")</f>
        <v/>
      </c>
      <c r="D12" s="55" t="str">
        <f>IFERROR(IF(AfficherJoursFériés,IF(INDEX(TableauJoursFériés2[],MATCH(DATE(AnnéeCal,MONTH(D11),DAY(D11)),IF(AfficherObservés,TableauJoursFériés2[CORRIGÉ],TableauJoursFériés2[JOUR]),0),5),INDEX(TableauJoursFériés2[],MATCH(DATE(AnnéeCal,MONTH(D11),DAY(D11)),IF(AfficherObservés,TableauJoursFériés2[CORRIGÉ],TableauJoursFériés2[JOUR]),0),2),""),""),"")</f>
        <v/>
      </c>
      <c r="E12" s="55" t="str">
        <f>IFERROR(IF(AfficherJoursFériés,IF(INDEX(TableauJoursFériés2[],MATCH(DATE(AnnéeCal,MONTH(E11),DAY(E11)),IF(AfficherObservés,TableauJoursFériés2[CORRIGÉ],TableauJoursFériés2[JOUR]),0),5),INDEX(TableauJoursFériés2[],MATCH(DATE(AnnéeCal,MONTH(E11),DAY(E11)),IF(AfficherObservés,TableauJoursFériés2[CORRIGÉ],TableauJoursFériés2[JOUR]),0),2),""),""),"")</f>
        <v/>
      </c>
      <c r="F12" s="55" t="str">
        <f>IFERROR(IF(AfficherJoursFériés,IF(INDEX(TableauJoursFériés2[],MATCH(DATE(AnnéeCal,MONTH(F11),DAY(F11)),IF(AfficherObservés,TableauJoursFériés2[CORRIGÉ],TableauJoursFériés2[JOUR]),0),5),INDEX(TableauJoursFériés2[],MATCH(DATE(AnnéeCal,MONTH(F11),DAY(F11)),IF(AfficherObservés,TableauJoursFériés2[CORRIGÉ],TableauJoursFériés2[JOUR]),0),2),""),""),"")</f>
        <v/>
      </c>
      <c r="G12" s="55" t="str">
        <f>IFERROR(IF(AfficherJoursFériés,IF(INDEX(TableauJoursFériés2[],MATCH(DATE(AnnéeCal,MONTH(G11),DAY(G11)),IF(AfficherObservés,TableauJoursFériés2[CORRIGÉ],TableauJoursFériés2[JOUR]),0),5),INDEX(TableauJoursFériés2[],MATCH(DATE(AnnéeCal,MONTH(G11),DAY(G11)),IF(AfficherObservés,TableauJoursFériés2[CORRIGÉ],TableauJoursFériés2[JOUR]),0),2),""),""),"")</f>
        <v/>
      </c>
      <c r="H12" s="55" t="str">
        <f>IFERROR(IF(AfficherJoursFériés,IF(INDEX(TableauJoursFériés2[],MATCH(DATE(AnnéeCal,MONTH(H11),DAY(H11)),IF(AfficherObservés,TableauJoursFériés2[CORRIGÉ],TableauJoursFériés2[JOUR]),0),5),INDEX(TableauJoursFériés2[],MATCH(DATE(AnnéeCal,MONTH(H11),DAY(H11)),IF(AfficherObservés,TableauJoursFériés2[CORRIGÉ],TableauJoursFériés2[JOUR]),0),2),""),""),"")</f>
        <v/>
      </c>
    </row>
    <row r="13" spans="2:8" x14ac:dyDescent="0.25">
      <c r="B13" s="41">
        <f>Jours+DATE(AnnéeCal,MONTH($B$2),1)-WEEKDAY(DATE(AnnéeCal,MONTH($B$2),1),(DébutSemaine="LUNDI")+1)+Paramètres!$A$29*7-6</f>
        <v>45642</v>
      </c>
      <c r="C13" s="41">
        <f>Jours+DATE(AnnéeCal,MONTH($B$2),1)-WEEKDAY(DATE(AnnéeCal,MONTH($B$2),1),(DébutSemaine="LUNDI")+1)+Paramètres!$A$29*7-6+1</f>
        <v>45643</v>
      </c>
      <c r="D13" s="41">
        <f>Jours+DATE(AnnéeCal,MONTH($B$2),1)-WEEKDAY(DATE(AnnéeCal,MONTH($B$2),1),(DébutSemaine="LUNDI")+1)+Paramètres!$A$29*7-6+2</f>
        <v>45644</v>
      </c>
      <c r="E13" s="41">
        <f>Jours+DATE(AnnéeCal,MONTH($B$2),1)-WEEKDAY(DATE(AnnéeCal,MONTH($B$2),1),(DébutSemaine="LUNDI")+1)+Paramètres!$A$29*7-6+3</f>
        <v>45645</v>
      </c>
      <c r="F13" s="41">
        <f>Jours+DATE(AnnéeCal,MONTH($B$2),1)-WEEKDAY(DATE(AnnéeCal,MONTH($B$2),1),(DébutSemaine="LUNDI")+1)+Paramètres!$A$29*7-6+4</f>
        <v>45646</v>
      </c>
      <c r="G13" s="41">
        <f>Jours+DATE(AnnéeCal,MONTH($B$2),1)-WEEKDAY(DATE(AnnéeCal,MONTH($B$2),1),(DébutSemaine="LUNDI")+1)+Paramètres!$A$29*7-6+5</f>
        <v>45647</v>
      </c>
      <c r="H13" s="41">
        <f>Jours+DATE(AnnéeCal,MONTH($B$2),1)-WEEKDAY(DATE(AnnéeCal,MONTH($B$2),1),(DébutSemaine="LUNDI")+1)+Paramètres!$A$29*7-6+6</f>
        <v>45648</v>
      </c>
    </row>
    <row r="14" spans="2:8" ht="57.95" customHeight="1" x14ac:dyDescent="0.25">
      <c r="B14" s="55" t="str">
        <f>IFERROR(IF(AfficherJoursFériés,IF(INDEX(TableauJoursFériés2[],MATCH(DATE(AnnéeCal,MONTH(B13),DAY(B13)),IF(AfficherObservés,TableauJoursFériés2[CORRIGÉ],TableauJoursFériés2[JOUR]),0),5),INDEX(TableauJoursFériés2[],MATCH(DATE(AnnéeCal,MONTH(B13),DAY(B13)),IF(AfficherObservés,TableauJoursFériés2[CORRIGÉ],TableauJoursFériés2[JOUR]),0),2),""),""),"")</f>
        <v/>
      </c>
      <c r="C14" s="55" t="str">
        <f>IFERROR(IF(AfficherJoursFériés,IF(INDEX(TableauJoursFériés2[],MATCH(DATE(AnnéeCal,MONTH(C13),DAY(C13)),IF(AfficherObservés,TableauJoursFériés2[CORRIGÉ],TableauJoursFériés2[JOUR]),0),5),INDEX(TableauJoursFériés2[],MATCH(DATE(AnnéeCal,MONTH(C13),DAY(C13)),IF(AfficherObservés,TableauJoursFériés2[CORRIGÉ],TableauJoursFériés2[JOUR]),0),2),""),""),"")</f>
        <v/>
      </c>
      <c r="D14" s="55" t="str">
        <f>IFERROR(IF(AfficherJoursFériés,IF(INDEX(TableauJoursFériés2[],MATCH(DATE(AnnéeCal,MONTH(D13),DAY(D13)),IF(AfficherObservés,TableauJoursFériés2[CORRIGÉ],TableauJoursFériés2[JOUR]),0),5),INDEX(TableauJoursFériés2[],MATCH(DATE(AnnéeCal,MONTH(D13),DAY(D13)),IF(AfficherObservés,TableauJoursFériés2[CORRIGÉ],TableauJoursFériés2[JOUR]),0),2),""),""),"")</f>
        <v/>
      </c>
      <c r="E14" s="55" t="str">
        <f>IFERROR(IF(AfficherJoursFériés,IF(INDEX(TableauJoursFériés2[],MATCH(DATE(AnnéeCal,MONTH(E13),DAY(E13)),IF(AfficherObservés,TableauJoursFériés2[CORRIGÉ],TableauJoursFériés2[JOUR]),0),5),INDEX(TableauJoursFériés2[],MATCH(DATE(AnnéeCal,MONTH(E13),DAY(E13)),IF(AfficherObservés,TableauJoursFériés2[CORRIGÉ],TableauJoursFériés2[JOUR]),0),2),""),""),"")</f>
        <v/>
      </c>
      <c r="F14" s="55" t="str">
        <f>IFERROR(IF(AfficherJoursFériés,IF(INDEX(TableauJoursFériés2[],MATCH(DATE(AnnéeCal,MONTH(F13),DAY(F13)),IF(AfficherObservés,TableauJoursFériés2[CORRIGÉ],TableauJoursFériés2[JOUR]),0),5),INDEX(TableauJoursFériés2[],MATCH(DATE(AnnéeCal,MONTH(F13),DAY(F13)),IF(AfficherObservés,TableauJoursFériés2[CORRIGÉ],TableauJoursFériés2[JOUR]),0),2),""),""),"")</f>
        <v/>
      </c>
      <c r="G14" s="55" t="str">
        <f>IFERROR(IF(AfficherJoursFériés,IF(INDEX(TableauJoursFériés2[],MATCH(DATE(AnnéeCal,MONTH(G13),DAY(G13)),IF(AfficherObservés,TableauJoursFériés2[CORRIGÉ],TableauJoursFériés2[JOUR]),0),5),INDEX(TableauJoursFériés2[],MATCH(DATE(AnnéeCal,MONTH(G13),DAY(G13)),IF(AfficherObservés,TableauJoursFériés2[CORRIGÉ],TableauJoursFériés2[JOUR]),0),2),""),""),"")</f>
        <v/>
      </c>
      <c r="H14" s="55" t="str">
        <f>IFERROR(IF(AfficherJoursFériés,IF(INDEX(TableauJoursFériés2[],MATCH(DATE(AnnéeCal,MONTH(H13),DAY(H13)),IF(AfficherObservés,TableauJoursFériés2[CORRIGÉ],TableauJoursFériés2[JOUR]),0),5),INDEX(TableauJoursFériés2[],MATCH(DATE(AnnéeCal,MONTH(H13),DAY(H13)),IF(AfficherObservés,TableauJoursFériés2[CORRIGÉ],TableauJoursFériés2[JOUR]),0),2),""),""),"")</f>
        <v/>
      </c>
    </row>
    <row r="15" spans="2:8" x14ac:dyDescent="0.25">
      <c r="B15" s="41">
        <f>Jours+DATE(AnnéeCal,MONTH($B$2),1)-WEEKDAY(DATE(AnnéeCal,MONTH($B$2),1),(DébutSemaine="LUNDI")+1)+Paramètres!$A$30*7-6</f>
        <v>45649</v>
      </c>
      <c r="C15" s="41">
        <f>Jours+DATE(AnnéeCal,MONTH($B$2),1)-WEEKDAY(DATE(AnnéeCal,MONTH($B$2),1),(DébutSemaine="LUNDI")+1)+Paramètres!$A30*7-6+1</f>
        <v>45650</v>
      </c>
      <c r="D15" s="41">
        <f>Jours+DATE(AnnéeCal,MONTH($B$2),1)-WEEKDAY(DATE(AnnéeCal,MONTH($B$2),1),(DébutSemaine="LUNDI")+1)+Paramètres!$A$30*7-6+2</f>
        <v>45651</v>
      </c>
      <c r="E15" s="41">
        <f>Jours+DATE(AnnéeCal,MONTH($B$2),1)-WEEKDAY(DATE(AnnéeCal,MONTH($B$2),1),(DébutSemaine="LUNDI")+1)+Paramètres!$A$30*7-6+3</f>
        <v>45652</v>
      </c>
      <c r="F15" s="41">
        <f>Jours+DATE(AnnéeCal,MONTH($B$2),1)-WEEKDAY(DATE(AnnéeCal,MONTH($B$2),1),(DébutSemaine="LUNDI")+1)+Paramètres!$A$30*7-6+4</f>
        <v>45653</v>
      </c>
      <c r="G15" s="41">
        <f>Jours+DATE(AnnéeCal,MONTH($B$2),1)-WEEKDAY(DATE(AnnéeCal,MONTH($B$2),1),(DébutSemaine="LUNDI")+1)+Paramètres!$A$30*7-6+5</f>
        <v>45654</v>
      </c>
      <c r="H15" s="41">
        <f>Jours+DATE(AnnéeCal,MONTH($B$2),1)-WEEKDAY(DATE(AnnéeCal,MONTH($B$2),1),(DébutSemaine="LUNDI")+1)+Paramètres!$A$30*7-6+6</f>
        <v>45655</v>
      </c>
    </row>
    <row r="16" spans="2:8" ht="57.95" customHeight="1" x14ac:dyDescent="0.25">
      <c r="B16" s="55" t="str">
        <f>IFERROR(IF(AfficherJoursFériés,IF(INDEX(TableauJoursFériés2[],MATCH(DATE(AnnéeCal,MONTH(B15),DAY(B15)),IF(AfficherObservés,TableauJoursFériés2[CORRIGÉ],TableauJoursFériés2[JOUR]),0),5),INDEX(TableauJoursFériés2[],MATCH(DATE(AnnéeCal,MONTH(B15),DAY(B15)),IF(AfficherObservés,TableauJoursFériés2[CORRIGÉ],TableauJoursFériés2[JOUR]),0),2),""),""),"")</f>
        <v/>
      </c>
      <c r="C16" s="55" t="str">
        <f>IFERROR(IF(AfficherJoursFériés,IF(INDEX(TableauJoursFériés2[],MATCH(DATE(AnnéeCal,MONTH(C15),DAY(C15)),IF(AfficherObservés,TableauJoursFériés2[CORRIGÉ],TableauJoursFériés2[JOUR]),0),5),INDEX(TableauJoursFériés2[],MATCH(DATE(AnnéeCal,MONTH(C15),DAY(C15)),IF(AfficherObservés,TableauJoursFériés2[CORRIGÉ],TableauJoursFériés2[JOUR]),0),2),""),""),"")</f>
        <v/>
      </c>
      <c r="D16" s="55" t="str">
        <f>IFERROR(IF(AfficherJoursFériés,IF(INDEX(TableauJoursFériés2[],MATCH(DATE(AnnéeCal,MONTH(D15),DAY(D15)),IF(AfficherObservés,TableauJoursFériés2[CORRIGÉ],TableauJoursFériés2[JOUR]),0),5),INDEX(TableauJoursFériés2[],MATCH(DATE(AnnéeCal,MONTH(D15),DAY(D15)),IF(AfficherObservés,TableauJoursFériés2[CORRIGÉ],TableauJoursFériés2[JOUR]),0),2),""),""),"")</f>
        <v>Noël</v>
      </c>
      <c r="E16" s="55" t="str">
        <f>IFERROR(IF(AfficherJoursFériés,IF(INDEX(TableauJoursFériés2[],MATCH(DATE(AnnéeCal,MONTH(E15),DAY(E15)),IF(AfficherObservés,TableauJoursFériés2[CORRIGÉ],TableauJoursFériés2[JOUR]),0),5),INDEX(TableauJoursFériés2[],MATCH(DATE(AnnéeCal,MONTH(E15),DAY(E15)),IF(AfficherObservés,TableauJoursFériés2[CORRIGÉ],TableauJoursFériés2[JOUR]),0),2),""),""),"")</f>
        <v/>
      </c>
      <c r="F16" s="55" t="str">
        <f>IFERROR(IF(AfficherJoursFériés,IF(INDEX(TableauJoursFériés2[],MATCH(DATE(AnnéeCal,MONTH(F15),DAY(F15)),IF(AfficherObservés,TableauJoursFériés2[CORRIGÉ],TableauJoursFériés2[JOUR]),0),5),INDEX(TableauJoursFériés2[],MATCH(DATE(AnnéeCal,MONTH(F15),DAY(F15)),IF(AfficherObservés,TableauJoursFériés2[CORRIGÉ],TableauJoursFériés2[JOUR]),0),2),""),""),"")</f>
        <v/>
      </c>
      <c r="G16" s="55" t="str">
        <f>IFERROR(IF(AfficherJoursFériés,IF(INDEX(TableauJoursFériés2[],MATCH(DATE(AnnéeCal,MONTH(G15),DAY(G15)),IF(AfficherObservés,TableauJoursFériés2[CORRIGÉ],TableauJoursFériés2[JOUR]),0),5),INDEX(TableauJoursFériés2[],MATCH(DATE(AnnéeCal,MONTH(G15),DAY(G15)),IF(AfficherObservés,TableauJoursFériés2[CORRIGÉ],TableauJoursFériés2[JOUR]),0),2),""),""),"")</f>
        <v/>
      </c>
      <c r="H16" s="55" t="str">
        <f>IFERROR(IF(AfficherJoursFériés,IF(INDEX(TableauJoursFériés2[],MATCH(DATE(AnnéeCal,MONTH(H15),DAY(H15)),IF(AfficherObservés,TableauJoursFériés2[CORRIGÉ],TableauJoursFériés2[JOUR]),0),5),INDEX(TableauJoursFériés2[],MATCH(DATE(AnnéeCal,MONTH(H15),DAY(H15)),IF(AfficherObservés,TableauJoursFériés2[CORRIGÉ],TableauJoursFériés2[JOUR]),0),2),""),""),"")</f>
        <v/>
      </c>
    </row>
    <row r="17" spans="2:8" x14ac:dyDescent="0.25">
      <c r="B17" s="41">
        <f>Jours+DATE(AnnéeCal,MONTH($B$2),1)-WEEKDAY(DATE(AnnéeCal,MONTH($B$2),1),(DébutSemaine="LUNDI")+1)+Paramètres!$A$31*7-6</f>
        <v>45656</v>
      </c>
      <c r="C17" s="41">
        <f>Jours+DATE(AnnéeCal,MONTH($B$2),1)-WEEKDAY(DATE(AnnéeCal,MONTH($B$2),1),(DébutSemaine="LUNDI")+1)+Paramètres!$A31*7-6+1</f>
        <v>45657</v>
      </c>
      <c r="D17" s="41">
        <f>Jours+DATE(AnnéeCal,MONTH($B$2),1)-WEEKDAY(DATE(AnnéeCal,MONTH($B$2),1),(DébutSemaine="LUNDI")+1)+Paramètres!$A$31*7-6+2</f>
        <v>45658</v>
      </c>
      <c r="E17" s="41">
        <f>Jours+DATE(AnnéeCal,MONTH($B$2),1)-WEEKDAY(DATE(AnnéeCal,MONTH($B$2),1),(DébutSemaine="LUNDI")+1)+Paramètres!$A$31*7-6+3</f>
        <v>45659</v>
      </c>
      <c r="F17" s="41">
        <f>Jours+DATE(AnnéeCal,MONTH($B$2),1)-WEEKDAY(DATE(AnnéeCal,MONTH($B$2),1),(DébutSemaine="LUNDI")+1)+Paramètres!$A$31*7-6+4</f>
        <v>45660</v>
      </c>
      <c r="G17" s="41">
        <f>Jours+DATE(AnnéeCal,MONTH($B$2),1)-WEEKDAY(DATE(AnnéeCal,MONTH($B$2),1),(DébutSemaine="LUNDI")+1)+Paramètres!$A$31*7-6+5</f>
        <v>45661</v>
      </c>
      <c r="H17" s="41">
        <f>Jours+DATE(AnnéeCal,MONTH($B$2),1)-WEEKDAY(DATE(AnnéeCal,MONTH($B$2),1),(DébutSemaine="LUNDI")+1)+Paramètres!$A$31*7-6+6</f>
        <v>45662</v>
      </c>
    </row>
    <row r="18" spans="2:8" ht="57.95" customHeight="1" x14ac:dyDescent="0.25">
      <c r="B18" s="55" t="str">
        <f>IFERROR(IF(AfficherJoursFériés,IF(INDEX(TableauJoursFériés2[],MATCH(DATE(AnnéeCal,MONTH(B17),DAY(B17)),IF(AfficherObservés,TableauJoursFériés2[CORRIGÉ],TableauJoursFériés2[JOUR]),0),5),INDEX(TableauJoursFériés2[],MATCH(DATE(AnnéeCal,MONTH(B17),DAY(B17)),IF(AfficherObservés,TableauJoursFériés2[CORRIGÉ],TableauJoursFériés2[JOUR]),0),2),""),""),"")</f>
        <v/>
      </c>
      <c r="C18" s="55" t="str">
        <f>IFERROR(IF(AfficherJoursFériés,IF(INDEX(TableauJoursFériés2[],MATCH(DATE(AnnéeCal,MONTH(C17),DAY(C17)),IF(AfficherObservés,TableauJoursFériés2[CORRIGÉ],TableauJoursFériés2[JOUR]),0),5),INDEX(TableauJoursFériés2[],MATCH(DATE(AnnéeCal,MONTH(C17),DAY(C17)),IF(AfficherObservés,TableauJoursFériés2[CORRIGÉ],TableauJoursFériés2[JOUR]),0),2),""),""),"")</f>
        <v/>
      </c>
      <c r="D18" s="55" t="str">
        <f>IFERROR(IF(AfficherJoursFériés,IF(INDEX(TableauJoursFériés2[],MATCH(DATE(AnnéeCal,MONTH(D17),DAY(D17)),IF(AfficherObservés,TableauJoursFériés2[CORRIGÉ],TableauJoursFériés2[JOUR]),0),5),INDEX(TableauJoursFériés2[],MATCH(DATE(AnnéeCal,MONTH(D17),DAY(D17)),IF(AfficherObservés,TableauJoursFériés2[CORRIGÉ],TableauJoursFériés2[JOUR]),0),2),""),""),"")</f>
        <v>Premier jour de l’an</v>
      </c>
      <c r="E18" s="55" t="str">
        <f>IFERROR(IF(AfficherJoursFériés,IF(INDEX(TableauJoursFériés2[],MATCH(DATE(AnnéeCal,MONTH(E17),DAY(E17)),IF(AfficherObservés,TableauJoursFériés2[CORRIGÉ],TableauJoursFériés2[JOUR]),0),5),INDEX(TableauJoursFériés2[],MATCH(DATE(AnnéeCal,MONTH(E17),DAY(E17)),IF(AfficherObservés,TableauJoursFériés2[CORRIGÉ],TableauJoursFériés2[JOUR]),0),2),""),""),"")</f>
        <v/>
      </c>
      <c r="F18" s="55" t="str">
        <f>IFERROR(IF(AfficherJoursFériés,IF(INDEX(TableauJoursFériés2[],MATCH(DATE(AnnéeCal,MONTH(F17),DAY(F17)),IF(AfficherObservés,TableauJoursFériés2[CORRIGÉ],TableauJoursFériés2[JOUR]),0),5),INDEX(TableauJoursFériés2[],MATCH(DATE(AnnéeCal,MONTH(F17),DAY(F17)),IF(AfficherObservés,TableauJoursFériés2[CORRIGÉ],TableauJoursFériés2[JOUR]),0),2),""),""),"")</f>
        <v/>
      </c>
      <c r="G18" s="55" t="str">
        <f>IFERROR(IF(AfficherJoursFériés,IF(INDEX(TableauJoursFériés2[],MATCH(DATE(AnnéeCal,MONTH(G17),DAY(G17)),IF(AfficherObservés,TableauJoursFériés2[CORRIGÉ],TableauJoursFériés2[JOUR]),0),5),INDEX(TableauJoursFériés2[],MATCH(DATE(AnnéeCal,MONTH(G17),DAY(G17)),IF(AfficherObservés,TableauJoursFériés2[CORRIGÉ],TableauJoursFériés2[JOUR]),0),2),""),""),"")</f>
        <v/>
      </c>
      <c r="H18" s="55" t="str">
        <f>IFERROR(IF(AfficherJoursFériés,IF(INDEX(TableauJoursFériés2[],MATCH(DATE(AnnéeCal,MONTH(H17),DAY(H17)),IF(AfficherObservés,TableauJoursFériés2[CORRIGÉ],TableauJoursFériés2[JOUR]),0),5),INDEX(TableauJoursFériés2[],MATCH(DATE(AnnéeCal,MONTH(H17),DAY(H17)),IF(AfficherObservés,TableauJoursFériés2[CORRIGÉ],TableauJoursFériés2[JOUR]),0),2),""),""),"")</f>
        <v/>
      </c>
    </row>
  </sheetData>
  <conditionalFormatting sqref="B7:G7">
    <cfRule type="expression" dxfId="3" priority="4">
      <formula>DAY(B7)&gt;8</formula>
    </cfRule>
  </conditionalFormatting>
  <conditionalFormatting sqref="B7:G7">
    <cfRule type="expression" dxfId="2" priority="3">
      <formula>DAY(B7)&gt;8</formula>
    </cfRule>
  </conditionalFormatting>
  <conditionalFormatting sqref="B7:G7">
    <cfRule type="expression" dxfId="1" priority="2">
      <formula>DAY(B7)&gt;8</formula>
    </cfRule>
  </conditionalFormatting>
  <conditionalFormatting sqref="B7:G7">
    <cfRule type="expression" dxfId="0" priority="1">
      <formula>DAY(B7)&gt;8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14</vt:i4>
      </vt:variant>
      <vt:variant>
        <vt:lpstr>Plages nommées</vt:lpstr>
      </vt:variant>
      <vt:variant>
        <vt:i4>7</vt:i4>
      </vt:variant>
    </vt:vector>
  </HeadingPairs>
  <TitlesOfParts>
    <vt:vector size="21" baseType="lpstr">
      <vt:lpstr>Paramètres</vt:lpstr>
      <vt:lpstr>Jours fériés</vt:lpstr>
      <vt:lpstr>Janvier</vt:lpstr>
      <vt:lpstr>Février</vt:lpstr>
      <vt:lpstr>Mars</vt:lpstr>
      <vt:lpstr>Avril</vt:lpstr>
      <vt:lpstr>Mai</vt:lpstr>
      <vt:lpstr>Juin</vt:lpstr>
      <vt:lpstr>Juillet</vt:lpstr>
      <vt:lpstr>Août</vt:lpstr>
      <vt:lpstr>Septembre</vt:lpstr>
      <vt:lpstr>Octobre</vt:lpstr>
      <vt:lpstr>Novembre</vt:lpstr>
      <vt:lpstr>Décembre</vt:lpstr>
      <vt:lpstr>AfficherJoursFériés</vt:lpstr>
      <vt:lpstr>AfficherObservés</vt:lpstr>
      <vt:lpstr>AnnéeCal</vt:lpstr>
      <vt:lpstr>DébutSemaine</vt:lpstr>
      <vt:lpstr>Observés</vt:lpstr>
      <vt:lpstr>Tableau2</vt:lpstr>
      <vt:lpstr>TableauGroupe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 BIHAN</dc:creator>
  <cp:lastModifiedBy>Yves</cp:lastModifiedBy>
  <dcterms:created xsi:type="dcterms:W3CDTF">2021-06-24T10:18:54Z</dcterms:created>
  <dcterms:modified xsi:type="dcterms:W3CDTF">2021-07-04T16:31:56Z</dcterms:modified>
</cp:coreProperties>
</file>