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180" windowWidth="28860" windowHeight="6180"/>
  </bookViews>
  <sheets>
    <sheet name="Sheet2" sheetId="2" r:id="rId1"/>
    <sheet name="Sheet1" sheetId="1" r:id="rId2"/>
  </sheets>
  <definedNames>
    <definedName name="IMPOT">Sheet2!$G$24:$H$24</definedName>
  </definedNames>
  <calcPr calcId="125725"/>
</workbook>
</file>

<file path=xl/calcChain.xml><?xml version="1.0" encoding="utf-8"?>
<calcChain xmlns="http://schemas.openxmlformats.org/spreadsheetml/2006/main">
  <c r="H17" i="2"/>
  <c r="I17" s="1"/>
  <c r="I24" s="1"/>
  <c r="H24"/>
  <c r="G24"/>
  <c r="F18"/>
  <c r="D18"/>
  <c r="D23"/>
  <c r="D22"/>
  <c r="D21"/>
  <c r="D20"/>
  <c r="D19"/>
  <c r="G17"/>
  <c r="H25"/>
  <c r="G25"/>
  <c r="F17"/>
  <c r="H13"/>
  <c r="G13"/>
  <c r="C9" i="1"/>
  <c r="C8"/>
  <c r="C7"/>
  <c r="C6"/>
  <c r="C5"/>
  <c r="C4"/>
  <c r="C3"/>
  <c r="H30" i="2"/>
  <c r="G30"/>
  <c r="H29"/>
  <c r="G29"/>
  <c r="H10"/>
  <c r="H31" s="1"/>
  <c r="G10"/>
  <c r="G31" s="1"/>
  <c r="F23" l="1"/>
  <c r="F22"/>
  <c r="F20"/>
  <c r="F19"/>
  <c r="F21"/>
  <c r="F30"/>
  <c r="F31"/>
  <c r="F25"/>
  <c r="F29"/>
  <c r="G32"/>
  <c r="H32"/>
  <c r="F32" l="1"/>
  <c r="G27"/>
  <c r="F24" l="1"/>
  <c r="F27" s="1"/>
  <c r="H27" l="1"/>
</calcChain>
</file>

<file path=xl/sharedStrings.xml><?xml version="1.0" encoding="utf-8"?>
<sst xmlns="http://schemas.openxmlformats.org/spreadsheetml/2006/main" count="49" uniqueCount="47">
  <si>
    <t>Célibataire</t>
  </si>
  <si>
    <t>Marié sans enfant (sa femme ne travaille pas)</t>
  </si>
  <si>
    <t>Marié avec 1 enfant (sa femme ne travaille pas)</t>
  </si>
  <si>
    <t>Marié avec 2 enfants (sa femme ne travaille pas)</t>
  </si>
  <si>
    <t>Marié avec 3 enfants (sa femme ne travaille pas)</t>
  </si>
  <si>
    <t>Marié avec 4 enfants (sa femme ne travaille pas)</t>
  </si>
  <si>
    <t>Marié avec 5 enfants (sa femme ne travaille pas)</t>
  </si>
  <si>
    <t>Bordereau de rémunération d'octobre</t>
  </si>
  <si>
    <t>Total</t>
  </si>
  <si>
    <t>Lopez</t>
  </si>
  <si>
    <t>Salaire de base</t>
  </si>
  <si>
    <t xml:space="preserve">Total des revenus soumis à l’imposition </t>
  </si>
  <si>
    <t>Cotisations à payer. Allocations familiales</t>
  </si>
  <si>
    <t>Indemnité et avantage divers (transport)</t>
  </si>
  <si>
    <t xml:space="preserve">Total des revenus non imposable. </t>
  </si>
  <si>
    <t xml:space="preserve">Total des revenus </t>
  </si>
  <si>
    <t> A</t>
  </si>
  <si>
    <t>Calcul de l'impôt</t>
  </si>
  <si>
    <t>Abattement</t>
  </si>
  <si>
    <t>Revenu Imposable</t>
  </si>
  <si>
    <t>Total Impôts et taxes dû à l’état</t>
  </si>
  <si>
    <t>Cotisations à payer. Allocations médicales 2%</t>
  </si>
  <si>
    <t>Autres retenus (Avances sur salaire)</t>
  </si>
  <si>
    <t>Total des retenus sur salaire</t>
  </si>
  <si>
    <t> B</t>
  </si>
  <si>
    <t>Net à payer à l'employé</t>
  </si>
  <si>
    <t>A-B</t>
  </si>
  <si>
    <t>Charges Sociales. Allocations médicales 7%</t>
  </si>
  <si>
    <t>Charges Sociales. Allocations familiales 6%</t>
  </si>
  <si>
    <t>Charges Sociales. Indemnités de fin de service 8.5%</t>
  </si>
  <si>
    <t>Total des charges sociales</t>
  </si>
  <si>
    <r>
      <t>Benoît</t>
    </r>
    <r>
      <rPr>
        <sz val="11"/>
        <color theme="1"/>
        <rFont val="Calibri"/>
        <family val="2"/>
        <scheme val="minor"/>
      </rPr>
      <t xml:space="preserve">  </t>
    </r>
  </si>
  <si>
    <t>Annuellement</t>
  </si>
  <si>
    <t>Mensuellement</t>
  </si>
  <si>
    <t>Rudolph</t>
  </si>
  <si>
    <t>Zouk, Liban</t>
  </si>
  <si>
    <t>03-666777</t>
  </si>
  <si>
    <t>Elias,</t>
  </si>
  <si>
    <r>
      <t xml:space="preserve">Revenu soumis </t>
    </r>
    <r>
      <rPr>
        <b/>
        <sz val="11"/>
        <color theme="1"/>
        <rFont val="Calibri"/>
        <family val="2"/>
      </rPr>
      <t>à</t>
    </r>
    <r>
      <rPr>
        <b/>
        <sz val="11"/>
        <color theme="1"/>
        <rFont val="Calibri"/>
        <family val="2"/>
        <scheme val="minor"/>
      </rPr>
      <t xml:space="preserve"> l'imposition</t>
    </r>
  </si>
  <si>
    <r>
      <t>Mari</t>
    </r>
    <r>
      <rPr>
        <sz val="11"/>
        <color theme="1"/>
        <rFont val="Calibri"/>
        <family val="2"/>
      </rPr>
      <t xml:space="preserve">é(e), Femme </t>
    </r>
    <r>
      <rPr>
        <sz val="11"/>
        <color theme="1"/>
        <rFont val="Wingdings"/>
        <charset val="2"/>
      </rPr>
      <t>þ</t>
    </r>
  </si>
  <si>
    <t>Celibataire :</t>
  </si>
  <si>
    <r>
      <t>Mari</t>
    </r>
    <r>
      <rPr>
        <sz val="11"/>
        <color theme="1"/>
        <rFont val="Calibri"/>
        <family val="2"/>
      </rPr>
      <t xml:space="preserve">é(e), Femme </t>
    </r>
    <r>
      <rPr>
        <sz val="11"/>
        <color theme="1"/>
        <rFont val="Wingdings"/>
        <charset val="2"/>
      </rPr>
      <t xml:space="preserve">ý </t>
    </r>
  </si>
  <si>
    <t>Nombre d'enfants :</t>
  </si>
  <si>
    <t>Statut social</t>
  </si>
  <si>
    <t>Informations personnelles</t>
  </si>
  <si>
    <t>Minimum Vital</t>
  </si>
  <si>
    <r>
      <t>Divorc</t>
    </r>
    <r>
      <rPr>
        <sz val="11"/>
        <color theme="1"/>
        <rFont val="Calibri"/>
        <family val="2"/>
      </rPr>
      <t>é(e):</t>
    </r>
  </si>
</sst>
</file>

<file path=xl/styles.xml><?xml version="1.0" encoding="utf-8"?>
<styleSheet xmlns="http://schemas.openxmlformats.org/spreadsheetml/2006/main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.000_);_(* \(#,##0.000\);_(* &quot;-&quot;??_);_(@_)"/>
    <numFmt numFmtId="167" formatCode="_([$LBP]\ * #,##0_);_([$LBP]\ * \(#,##0\);_([$LBP]\ * &quot;-&quot;??_);_(@_)"/>
    <numFmt numFmtId="168" formatCode="_([$LBP]\ * #,##0.00_);_([$LBP]\ * \(#,##0.00\);_([$LBP]\ 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Wingdings"/>
      <charset val="2"/>
    </font>
    <font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115">
    <xf numFmtId="0" fontId="0" fillId="0" borderId="0" xfId="0"/>
    <xf numFmtId="0" fontId="0" fillId="0" borderId="0" xfId="0" applyFont="1"/>
    <xf numFmtId="0" fontId="0" fillId="5" borderId="2" xfId="0" applyFont="1" applyFill="1" applyBorder="1" applyAlignment="1">
      <alignment horizontal="left" readingOrder="1"/>
    </xf>
    <xf numFmtId="0" fontId="0" fillId="5" borderId="1" xfId="0" applyFont="1" applyFill="1" applyBorder="1" applyAlignment="1">
      <alignment horizontal="center" readingOrder="1"/>
    </xf>
    <xf numFmtId="0" fontId="5" fillId="5" borderId="1" xfId="0" applyFont="1" applyFill="1" applyBorder="1" applyAlignment="1">
      <alignment horizontal="center" readingOrder="1"/>
    </xf>
    <xf numFmtId="0" fontId="5" fillId="5" borderId="3" xfId="0" applyFont="1" applyFill="1" applyBorder="1" applyAlignment="1">
      <alignment horizontal="center" readingOrder="1"/>
    </xf>
    <xf numFmtId="0" fontId="0" fillId="5" borderId="4" xfId="0" applyFont="1" applyFill="1" applyBorder="1" applyAlignment="1">
      <alignment horizontal="center" readingOrder="1"/>
    </xf>
    <xf numFmtId="0" fontId="0" fillId="5" borderId="0" xfId="0" applyFont="1" applyFill="1" applyAlignment="1">
      <alignment horizontal="left" readingOrder="1"/>
    </xf>
    <xf numFmtId="3" fontId="5" fillId="5" borderId="5" xfId="0" applyNumberFormat="1" applyFont="1" applyFill="1" applyBorder="1" applyAlignment="1">
      <alignment horizontal="center" readingOrder="1"/>
    </xf>
    <xf numFmtId="3" fontId="5" fillId="5" borderId="6" xfId="0" applyNumberFormat="1" applyFont="1" applyFill="1" applyBorder="1" applyAlignment="1">
      <alignment horizontal="center" readingOrder="1"/>
    </xf>
    <xf numFmtId="0" fontId="0" fillId="5" borderId="7" xfId="0" applyFont="1" applyFill="1" applyBorder="1" applyAlignment="1">
      <alignment horizontal="center" readingOrder="1"/>
    </xf>
    <xf numFmtId="0" fontId="0" fillId="5" borderId="5" xfId="0" applyFont="1" applyFill="1" applyBorder="1" applyAlignment="1">
      <alignment horizontal="center" readingOrder="1"/>
    </xf>
    <xf numFmtId="0" fontId="0" fillId="5" borderId="9" xfId="0" applyFont="1" applyFill="1" applyBorder="1" applyAlignment="1">
      <alignment horizontal="left" readingOrder="1"/>
    </xf>
    <xf numFmtId="0" fontId="5" fillId="5" borderId="0" xfId="0" applyFont="1" applyFill="1" applyAlignment="1">
      <alignment horizontal="left" readingOrder="1"/>
    </xf>
    <xf numFmtId="9" fontId="0" fillId="5" borderId="0" xfId="0" applyNumberFormat="1" applyFont="1" applyFill="1" applyAlignment="1">
      <alignment horizontal="right" readingOrder="1"/>
    </xf>
    <xf numFmtId="9" fontId="0" fillId="5" borderId="0" xfId="0" applyNumberFormat="1" applyFont="1" applyFill="1" applyAlignment="1">
      <alignment readingOrder="1"/>
    </xf>
    <xf numFmtId="0" fontId="0" fillId="0" borderId="0" xfId="0" applyFont="1" applyAlignment="1">
      <alignment horizontal="left" readingOrder="1"/>
    </xf>
    <xf numFmtId="166" fontId="0" fillId="0" borderId="0" xfId="1" applyNumberFormat="1" applyFont="1" applyAlignment="1">
      <alignment horizontal="center" readingOrder="1"/>
    </xf>
    <xf numFmtId="3" fontId="0" fillId="5" borderId="13" xfId="0" applyNumberFormat="1" applyFont="1" applyFill="1" applyBorder="1" applyAlignment="1">
      <alignment horizontal="center" readingOrder="1"/>
    </xf>
    <xf numFmtId="3" fontId="0" fillId="5" borderId="14" xfId="0" applyNumberFormat="1" applyFont="1" applyFill="1" applyBorder="1" applyAlignment="1">
      <alignment horizontal="center" readingOrder="1"/>
    </xf>
    <xf numFmtId="3" fontId="0" fillId="5" borderId="16" xfId="0" applyNumberFormat="1" applyFont="1" applyFill="1" applyBorder="1" applyAlignment="1">
      <alignment horizontal="center" readingOrder="1"/>
    </xf>
    <xf numFmtId="3" fontId="5" fillId="5" borderId="10" xfId="0" applyNumberFormat="1" applyFont="1" applyFill="1" applyBorder="1" applyAlignment="1">
      <alignment horizontal="center" readingOrder="1"/>
    </xf>
    <xf numFmtId="38" fontId="0" fillId="5" borderId="16" xfId="0" applyNumberFormat="1" applyFont="1" applyFill="1" applyBorder="1" applyAlignment="1">
      <alignment horizontal="center" readingOrder="1"/>
    </xf>
    <xf numFmtId="38" fontId="0" fillId="5" borderId="14" xfId="0" applyNumberFormat="1" applyFont="1" applyFill="1" applyBorder="1" applyAlignment="1">
      <alignment horizontal="center" readingOrder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0" xfId="2" applyNumberFormat="1" applyFont="1" applyAlignment="1">
      <alignment horizontal="right" readingOrder="1"/>
    </xf>
    <xf numFmtId="167" fontId="0" fillId="0" borderId="0" xfId="2" applyNumberFormat="1" applyFont="1" applyAlignment="1">
      <alignment horizontal="center" readingOrder="1"/>
    </xf>
    <xf numFmtId="0" fontId="0" fillId="5" borderId="13" xfId="0" applyFont="1" applyFill="1" applyBorder="1" applyAlignment="1">
      <alignment horizontal="center" readingOrder="1"/>
    </xf>
    <xf numFmtId="3" fontId="0" fillId="5" borderId="16" xfId="0" quotePrefix="1" applyNumberFormat="1" applyFill="1" applyBorder="1" applyAlignment="1">
      <alignment horizontal="center" readingOrder="1"/>
    </xf>
    <xf numFmtId="3" fontId="3" fillId="3" borderId="16" xfId="4" applyNumberFormat="1" applyBorder="1" applyAlignment="1">
      <alignment horizontal="center" readingOrder="1"/>
    </xf>
    <xf numFmtId="3" fontId="2" fillId="2" borderId="16" xfId="3" applyNumberFormat="1" applyBorder="1" applyAlignment="1">
      <alignment horizontal="center" readingOrder="1"/>
    </xf>
    <xf numFmtId="3" fontId="2" fillId="2" borderId="14" xfId="3" applyNumberFormat="1" applyBorder="1" applyAlignment="1">
      <alignment horizontal="center" readingOrder="1"/>
    </xf>
    <xf numFmtId="3" fontId="2" fillId="2" borderId="17" xfId="3" applyNumberFormat="1" applyBorder="1" applyAlignment="1">
      <alignment horizontal="center" readingOrder="1"/>
    </xf>
    <xf numFmtId="3" fontId="2" fillId="2" borderId="15" xfId="3" applyNumberFormat="1" applyBorder="1" applyAlignment="1">
      <alignment horizontal="center" readingOrder="1"/>
    </xf>
    <xf numFmtId="3" fontId="4" fillId="4" borderId="16" xfId="5" applyNumberFormat="1" applyBorder="1" applyAlignment="1">
      <alignment horizontal="center" readingOrder="1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Fill="1"/>
    <xf numFmtId="3" fontId="0" fillId="0" borderId="0" xfId="0" quotePrefix="1" applyNumberFormat="1" applyFill="1" applyBorder="1" applyAlignment="1">
      <alignment horizontal="center" readingOrder="1"/>
    </xf>
    <xf numFmtId="0" fontId="0" fillId="0" borderId="0" xfId="0" applyFill="1"/>
    <xf numFmtId="0" fontId="0" fillId="5" borderId="8" xfId="0" applyFont="1" applyFill="1" applyBorder="1" applyAlignment="1">
      <alignment horizontal="left" readingOrder="1"/>
    </xf>
    <xf numFmtId="0" fontId="0" fillId="5" borderId="5" xfId="0" applyFont="1" applyFill="1" applyBorder="1" applyAlignment="1">
      <alignment horizontal="left" readingOrder="1"/>
    </xf>
    <xf numFmtId="0" fontId="0" fillId="5" borderId="1" xfId="0" applyFont="1" applyFill="1" applyBorder="1" applyAlignment="1">
      <alignment horizontal="left" readingOrder="1"/>
    </xf>
    <xf numFmtId="0" fontId="0" fillId="5" borderId="18" xfId="0" applyFont="1" applyFill="1" applyBorder="1" applyAlignment="1">
      <alignment horizontal="center" readingOrder="1"/>
    </xf>
    <xf numFmtId="0" fontId="0" fillId="5" borderId="19" xfId="0" applyFont="1" applyFill="1" applyBorder="1" applyAlignment="1">
      <alignment horizontal="center" readingOrder="1"/>
    </xf>
    <xf numFmtId="3" fontId="2" fillId="2" borderId="20" xfId="3" applyNumberFormat="1" applyBorder="1" applyAlignment="1">
      <alignment horizontal="center" readingOrder="1"/>
    </xf>
    <xf numFmtId="3" fontId="2" fillId="2" borderId="21" xfId="3" applyNumberFormat="1" applyBorder="1" applyAlignment="1">
      <alignment horizontal="center" readingOrder="1"/>
    </xf>
    <xf numFmtId="3" fontId="0" fillId="5" borderId="19" xfId="0" applyNumberFormat="1" applyFont="1" applyFill="1" applyBorder="1" applyAlignment="1">
      <alignment horizontal="center" readingOrder="1"/>
    </xf>
    <xf numFmtId="3" fontId="0" fillId="5" borderId="20" xfId="0" applyNumberFormat="1" applyFont="1" applyFill="1" applyBorder="1" applyAlignment="1">
      <alignment horizontal="center" readingOrder="1"/>
    </xf>
    <xf numFmtId="3" fontId="0" fillId="5" borderId="21" xfId="0" applyNumberFormat="1" applyFont="1" applyFill="1" applyBorder="1" applyAlignment="1">
      <alignment horizontal="center" readingOrder="1"/>
    </xf>
    <xf numFmtId="3" fontId="0" fillId="5" borderId="9" xfId="0" applyNumberFormat="1" applyFont="1" applyFill="1" applyBorder="1" applyAlignment="1">
      <alignment horizontal="center" readingOrder="1"/>
    </xf>
    <xf numFmtId="3" fontId="5" fillId="5" borderId="0" xfId="0" applyNumberFormat="1" applyFont="1" applyFill="1" applyBorder="1" applyAlignment="1">
      <alignment horizontal="center" readingOrder="1"/>
    </xf>
    <xf numFmtId="3" fontId="0" fillId="5" borderId="22" xfId="0" applyNumberFormat="1" applyFont="1" applyFill="1" applyBorder="1" applyAlignment="1">
      <alignment horizontal="center" readingOrder="1"/>
    </xf>
    <xf numFmtId="3" fontId="0" fillId="5" borderId="23" xfId="0" applyNumberFormat="1" applyFont="1" applyFill="1" applyBorder="1" applyAlignment="1">
      <alignment horizontal="center" readingOrder="1"/>
    </xf>
    <xf numFmtId="3" fontId="0" fillId="5" borderId="3" xfId="0" applyNumberFormat="1" applyFont="1" applyFill="1" applyBorder="1" applyAlignment="1">
      <alignment horizontal="center" readingOrder="1"/>
    </xf>
    <xf numFmtId="3" fontId="5" fillId="5" borderId="13" xfId="0" applyNumberFormat="1" applyFont="1" applyFill="1" applyBorder="1" applyAlignment="1">
      <alignment horizontal="center" readingOrder="1"/>
    </xf>
    <xf numFmtId="3" fontId="5" fillId="5" borderId="15" xfId="0" applyNumberFormat="1" applyFont="1" applyFill="1" applyBorder="1" applyAlignment="1">
      <alignment horizontal="center" readingOrder="1"/>
    </xf>
    <xf numFmtId="3" fontId="5" fillId="5" borderId="22" xfId="0" applyNumberFormat="1" applyFont="1" applyFill="1" applyBorder="1" applyAlignment="1">
      <alignment horizontal="center" readingOrder="1"/>
    </xf>
    <xf numFmtId="3" fontId="5" fillId="5" borderId="24" xfId="0" applyNumberFormat="1" applyFont="1" applyFill="1" applyBorder="1" applyAlignment="1">
      <alignment horizontal="center" readingOrder="1"/>
    </xf>
    <xf numFmtId="3" fontId="5" fillId="5" borderId="25" xfId="0" applyNumberFormat="1" applyFont="1" applyFill="1" applyBorder="1" applyAlignment="1">
      <alignment horizontal="center" readingOrder="1"/>
    </xf>
    <xf numFmtId="3" fontId="5" fillId="5" borderId="26" xfId="0" applyNumberFormat="1" applyFont="1" applyFill="1" applyBorder="1" applyAlignment="1">
      <alignment horizontal="center" readingOrder="1"/>
    </xf>
    <xf numFmtId="0" fontId="0" fillId="0" borderId="7" xfId="0" applyBorder="1"/>
    <xf numFmtId="0" fontId="0" fillId="0" borderId="8" xfId="0" applyFont="1" applyBorder="1"/>
    <xf numFmtId="0" fontId="0" fillId="0" borderId="27" xfId="0" applyFont="1" applyBorder="1"/>
    <xf numFmtId="0" fontId="0" fillId="0" borderId="4" xfId="0" applyBorder="1"/>
    <xf numFmtId="0" fontId="0" fillId="0" borderId="0" xfId="0" applyFont="1" applyBorder="1"/>
    <xf numFmtId="0" fontId="0" fillId="0" borderId="12" xfId="0" applyFont="1" applyBorder="1"/>
    <xf numFmtId="0" fontId="0" fillId="0" borderId="5" xfId="0" applyBorder="1"/>
    <xf numFmtId="0" fontId="0" fillId="0" borderId="9" xfId="0" applyFont="1" applyBorder="1"/>
    <xf numFmtId="0" fontId="0" fillId="0" borderId="9" xfId="0" applyBorder="1"/>
    <xf numFmtId="0" fontId="0" fillId="0" borderId="28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4" xfId="0" applyFont="1" applyBorder="1"/>
    <xf numFmtId="14" fontId="0" fillId="0" borderId="5" xfId="0" applyNumberFormat="1" applyFont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8" fontId="0" fillId="0" borderId="0" xfId="1" applyNumberFormat="1" applyFont="1"/>
    <xf numFmtId="0" fontId="5" fillId="0" borderId="0" xfId="0" applyFont="1" applyBorder="1"/>
    <xf numFmtId="0" fontId="0" fillId="0" borderId="4" xfId="0" applyFill="1" applyBorder="1"/>
    <xf numFmtId="0" fontId="0" fillId="0" borderId="0" xfId="0" applyFill="1" applyBorder="1"/>
    <xf numFmtId="0" fontId="0" fillId="7" borderId="8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27" xfId="0" applyFont="1" applyFill="1" applyBorder="1"/>
    <xf numFmtId="0" fontId="0" fillId="7" borderId="12" xfId="0" applyFont="1" applyFill="1" applyBorder="1"/>
    <xf numFmtId="0" fontId="0" fillId="7" borderId="12" xfId="0" applyFont="1" applyFill="1" applyBorder="1" applyAlignment="1">
      <alignment horizontal="center" vertical="center"/>
    </xf>
    <xf numFmtId="0" fontId="0" fillId="7" borderId="28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center" readingOrder="1"/>
    </xf>
    <xf numFmtId="3" fontId="0" fillId="8" borderId="16" xfId="0" quotePrefix="1" applyNumberFormat="1" applyFill="1" applyBorder="1" applyAlignment="1">
      <alignment horizontal="center" readingOrder="1"/>
    </xf>
    <xf numFmtId="3" fontId="0" fillId="8" borderId="14" xfId="0" applyNumberFormat="1" applyFont="1" applyFill="1" applyBorder="1" applyAlignment="1">
      <alignment horizontal="center" readingOrder="1"/>
    </xf>
    <xf numFmtId="3" fontId="0" fillId="5" borderId="0" xfId="0" applyNumberFormat="1" applyFont="1" applyFill="1" applyAlignment="1">
      <alignment horizontal="right" readingOrder="1"/>
    </xf>
    <xf numFmtId="3" fontId="0" fillId="5" borderId="12" xfId="0" applyNumberFormat="1" applyFont="1" applyFill="1" applyBorder="1" applyAlignment="1">
      <alignment horizontal="right" readingOrder="1"/>
    </xf>
    <xf numFmtId="0" fontId="5" fillId="5" borderId="2" xfId="0" applyFont="1" applyFill="1" applyBorder="1" applyAlignment="1">
      <alignment horizontal="left" readingOrder="1"/>
    </xf>
    <xf numFmtId="0" fontId="0" fillId="5" borderId="0" xfId="0" applyFont="1" applyFill="1" applyAlignment="1">
      <alignment horizontal="left" readingOrder="1"/>
    </xf>
    <xf numFmtId="0" fontId="0" fillId="5" borderId="0" xfId="0" applyFont="1" applyFill="1" applyBorder="1" applyAlignment="1">
      <alignment horizontal="left" readingOrder="1"/>
    </xf>
    <xf numFmtId="0" fontId="0" fillId="5" borderId="9" xfId="0" applyFont="1" applyFill="1" applyBorder="1" applyAlignment="1">
      <alignment horizontal="left" readingOrder="1"/>
    </xf>
    <xf numFmtId="0" fontId="5" fillId="5" borderId="11" xfId="0" applyFont="1" applyFill="1" applyBorder="1" applyAlignment="1">
      <alignment horizontal="left" readingOrder="1"/>
    </xf>
    <xf numFmtId="0" fontId="0" fillId="5" borderId="8" xfId="0" applyFont="1" applyFill="1" applyBorder="1" applyAlignment="1">
      <alignment horizontal="left" readingOrder="1"/>
    </xf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readingOrder="1"/>
    </xf>
    <xf numFmtId="0" fontId="0" fillId="5" borderId="7" xfId="0" applyFont="1" applyFill="1" applyBorder="1" applyAlignment="1">
      <alignment horizontal="left" readingOrder="1"/>
    </xf>
    <xf numFmtId="0" fontId="5" fillId="5" borderId="8" xfId="0" applyFont="1" applyFill="1" applyBorder="1" applyAlignment="1">
      <alignment horizontal="left" readingOrder="1"/>
    </xf>
    <xf numFmtId="0" fontId="5" fillId="5" borderId="1" xfId="0" applyFont="1" applyFill="1" applyBorder="1" applyAlignment="1">
      <alignment horizontal="left" readingOrder="1"/>
    </xf>
    <xf numFmtId="3" fontId="4" fillId="9" borderId="14" xfId="5" applyNumberFormat="1" applyFill="1" applyBorder="1" applyAlignment="1">
      <alignment horizontal="center" readingOrder="1"/>
    </xf>
    <xf numFmtId="3" fontId="5" fillId="9" borderId="0" xfId="0" applyNumberFormat="1" applyFont="1" applyFill="1"/>
    <xf numFmtId="3" fontId="3" fillId="10" borderId="14" xfId="4" applyNumberFormat="1" applyFill="1" applyBorder="1" applyAlignment="1">
      <alignment horizontal="center" readingOrder="1"/>
    </xf>
    <xf numFmtId="3" fontId="5" fillId="10" borderId="0" xfId="0" applyNumberFormat="1" applyFont="1" applyFill="1"/>
  </cellXfs>
  <cellStyles count="6">
    <cellStyle name="Insatisfaisant" xfId="4" builtinId="27"/>
    <cellStyle name="Milliers" xfId="1" builtinId="3"/>
    <cellStyle name="Monétaire" xfId="2" builtinId="4"/>
    <cellStyle name="Neutre" xfId="5" builtinId="28"/>
    <cellStyle name="Normal" xfId="0" builtinId="0"/>
    <cellStyle name="Satisfaisant" xfId="3" builtinId="26"/>
  </cellStyles>
  <dxfs count="0"/>
  <tableStyles count="0" defaultTableStyle="TableStyleMedium9" defaultPivotStyle="PivotStyleLight16"/>
  <colors>
    <mruColors>
      <color rgb="FFFFC7CE"/>
      <color rgb="FFFFEB9C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328084</xdr:colOff>
      <xdr:row>17</xdr:row>
      <xdr:rowOff>84667</xdr:rowOff>
    </xdr:from>
    <xdr:to>
      <xdr:col>8</xdr:col>
      <xdr:colOff>381000</xdr:colOff>
      <xdr:row>21</xdr:row>
      <xdr:rowOff>169333</xdr:rowOff>
    </xdr:to>
    <xdr:sp macro="" textlink="">
      <xdr:nvSpPr>
        <xdr:cNvPr id="2" name="Flèche vers le bas 1"/>
        <xdr:cNvSpPr/>
      </xdr:nvSpPr>
      <xdr:spPr>
        <a:xfrm>
          <a:off x="7990417" y="3418417"/>
          <a:ext cx="52916" cy="84666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2"/>
  <sheetViews>
    <sheetView tabSelected="1" topLeftCell="B11" zoomScale="90" zoomScaleNormal="90" workbookViewId="0">
      <selection activeCell="L37" sqref="L37"/>
    </sheetView>
  </sheetViews>
  <sheetFormatPr baseColWidth="10" defaultColWidth="8.85546875" defaultRowHeight="15"/>
  <cols>
    <col min="1" max="1" width="4.140625" style="1" customWidth="1"/>
    <col min="2" max="2" width="19.140625" style="1" customWidth="1"/>
    <col min="3" max="3" width="15.85546875" style="1" bestFit="1" customWidth="1"/>
    <col min="4" max="4" width="15.42578125" style="1" customWidth="1"/>
    <col min="5" max="5" width="18.7109375" style="1" customWidth="1"/>
    <col min="6" max="6" width="11.28515625" style="1" customWidth="1"/>
    <col min="7" max="7" width="16.7109375" style="1" bestFit="1" customWidth="1"/>
    <col min="8" max="8" width="13.7109375" style="1" customWidth="1"/>
    <col min="9" max="9" width="9.85546875" style="1" bestFit="1" customWidth="1"/>
    <col min="10" max="16384" width="8.85546875" style="1"/>
  </cols>
  <sheetData>
    <row r="1" spans="2:12" ht="15.75" thickBot="1">
      <c r="B1" s="101" t="s">
        <v>44</v>
      </c>
      <c r="C1" s="102"/>
      <c r="D1" s="103"/>
      <c r="E1" s="104" t="s">
        <v>43</v>
      </c>
      <c r="F1" s="105"/>
      <c r="G1" s="105"/>
      <c r="H1" s="106"/>
      <c r="J1" s="87"/>
      <c r="K1" s="88"/>
      <c r="L1" s="87"/>
    </row>
    <row r="2" spans="2:12">
      <c r="B2" s="71" t="s">
        <v>37</v>
      </c>
      <c r="C2" s="72"/>
      <c r="D2" s="63" t="s">
        <v>35</v>
      </c>
      <c r="E2" s="61" t="s">
        <v>40</v>
      </c>
      <c r="F2" s="80">
        <v>0</v>
      </c>
      <c r="G2" s="62"/>
      <c r="H2" s="83"/>
      <c r="J2" s="87"/>
      <c r="K2" s="89"/>
      <c r="L2" s="87"/>
    </row>
    <row r="3" spans="2:12">
      <c r="B3" s="73"/>
      <c r="C3" s="77"/>
      <c r="D3" s="66"/>
      <c r="E3" s="64" t="s">
        <v>46</v>
      </c>
      <c r="F3" s="81"/>
      <c r="G3" s="65" t="s">
        <v>42</v>
      </c>
      <c r="H3" s="84"/>
      <c r="J3" s="87"/>
      <c r="K3" s="89"/>
      <c r="L3" s="87"/>
    </row>
    <row r="4" spans="2:12">
      <c r="B4" s="73" t="s">
        <v>34</v>
      </c>
      <c r="C4" s="65"/>
      <c r="D4" s="66" t="s">
        <v>36</v>
      </c>
      <c r="E4" s="78" t="s">
        <v>41</v>
      </c>
      <c r="F4" s="81">
        <v>1</v>
      </c>
      <c r="G4" s="79" t="s">
        <v>42</v>
      </c>
      <c r="H4" s="85">
        <v>2</v>
      </c>
      <c r="J4" s="87"/>
      <c r="K4" s="88"/>
      <c r="L4" s="87"/>
    </row>
    <row r="5" spans="2:12" ht="15.75" thickBot="1">
      <c r="B5" s="74">
        <v>28378</v>
      </c>
      <c r="C5" s="68"/>
      <c r="D5" s="70"/>
      <c r="E5" s="67" t="s">
        <v>39</v>
      </c>
      <c r="F5" s="82">
        <v>0</v>
      </c>
      <c r="G5" s="69" t="s">
        <v>42</v>
      </c>
      <c r="H5" s="86">
        <v>0</v>
      </c>
      <c r="J5" s="87"/>
      <c r="K5" s="88"/>
      <c r="L5" s="87"/>
    </row>
    <row r="6" spans="2:12">
      <c r="B6" s="75" t="s">
        <v>45</v>
      </c>
      <c r="C6" s="76">
        <v>300000</v>
      </c>
      <c r="J6" s="87"/>
      <c r="K6" s="88"/>
      <c r="L6" s="87"/>
    </row>
    <row r="7" spans="2:12" ht="15.75" thickBot="1">
      <c r="B7" s="36"/>
      <c r="J7" s="87"/>
      <c r="K7" s="88"/>
      <c r="L7" s="87"/>
    </row>
    <row r="8" spans="2:12" ht="15.75" thickBot="1">
      <c r="B8" s="110" t="s">
        <v>7</v>
      </c>
      <c r="C8" s="95"/>
      <c r="D8" s="95"/>
      <c r="E8" s="2"/>
      <c r="F8" s="4" t="s">
        <v>8</v>
      </c>
      <c r="G8" s="4" t="s">
        <v>31</v>
      </c>
      <c r="H8" s="5" t="s">
        <v>9</v>
      </c>
      <c r="J8" s="87"/>
      <c r="K8" s="88"/>
      <c r="L8" s="87"/>
    </row>
    <row r="9" spans="2:12" ht="15.75" thickBot="1">
      <c r="B9" s="10">
        <v>63111</v>
      </c>
      <c r="C9" s="100" t="s">
        <v>10</v>
      </c>
      <c r="D9" s="100"/>
      <c r="E9" s="40"/>
      <c r="F9" s="54">
        <v>7200000</v>
      </c>
      <c r="G9" s="50">
        <v>3000000</v>
      </c>
      <c r="H9" s="54">
        <v>4200000</v>
      </c>
      <c r="J9" s="87"/>
      <c r="K9" s="87"/>
      <c r="L9" s="87"/>
    </row>
    <row r="10" spans="2:12" ht="15.75" thickBot="1">
      <c r="B10" s="41"/>
      <c r="C10" s="107" t="s">
        <v>11</v>
      </c>
      <c r="D10" s="107"/>
      <c r="E10" s="107"/>
      <c r="F10" s="21">
        <v>7200000</v>
      </c>
      <c r="G10" s="51">
        <f>G9</f>
        <v>3000000</v>
      </c>
      <c r="H10" s="21">
        <f>H9</f>
        <v>4200000</v>
      </c>
    </row>
    <row r="11" spans="2:12">
      <c r="B11" s="10">
        <v>43112</v>
      </c>
      <c r="C11" s="100" t="s">
        <v>12</v>
      </c>
      <c r="D11" s="100"/>
      <c r="E11" s="100"/>
      <c r="F11" s="18">
        <v>192000</v>
      </c>
      <c r="G11" s="52">
        <v>192000</v>
      </c>
      <c r="H11" s="28"/>
    </row>
    <row r="12" spans="2:12" ht="15.75" thickBot="1">
      <c r="B12" s="6">
        <v>63191</v>
      </c>
      <c r="C12" s="97" t="s">
        <v>13</v>
      </c>
      <c r="D12" s="97"/>
      <c r="E12" s="97"/>
      <c r="F12" s="47">
        <v>416000</v>
      </c>
      <c r="G12" s="53">
        <v>208000</v>
      </c>
      <c r="H12" s="47">
        <v>208000</v>
      </c>
    </row>
    <row r="13" spans="2:12" ht="15.75" thickBot="1">
      <c r="B13" s="11"/>
      <c r="C13" s="107" t="s">
        <v>14</v>
      </c>
      <c r="D13" s="107"/>
      <c r="E13" s="107"/>
      <c r="F13" s="55">
        <v>608000</v>
      </c>
      <c r="G13" s="57">
        <f>SUM(G11:G12)</f>
        <v>400000</v>
      </c>
      <c r="H13" s="55">
        <f>SUM(H11:H12)</f>
        <v>208000</v>
      </c>
    </row>
    <row r="14" spans="2:12" ht="15.75" thickBot="1">
      <c r="B14" s="11"/>
      <c r="C14" s="107" t="s">
        <v>15</v>
      </c>
      <c r="D14" s="107"/>
      <c r="E14" s="12" t="s">
        <v>16</v>
      </c>
      <c r="F14" s="56">
        <v>7808000</v>
      </c>
      <c r="G14" s="58">
        <v>3400000</v>
      </c>
      <c r="H14" s="56">
        <v>4408000</v>
      </c>
    </row>
    <row r="15" spans="2:12">
      <c r="B15" s="108" t="s">
        <v>17</v>
      </c>
      <c r="C15" s="100"/>
      <c r="D15" s="109" t="s">
        <v>38</v>
      </c>
      <c r="E15" s="109"/>
      <c r="F15" s="48">
        <v>7200000</v>
      </c>
      <c r="G15" s="48">
        <v>3000000</v>
      </c>
      <c r="H15" s="49">
        <v>4200000</v>
      </c>
    </row>
    <row r="16" spans="2:12">
      <c r="B16" s="6"/>
      <c r="C16" s="7"/>
      <c r="D16" s="13" t="s">
        <v>18</v>
      </c>
      <c r="E16" s="7"/>
      <c r="F16" s="22">
        <v>-1625000</v>
      </c>
      <c r="G16" s="22">
        <v>-1000000</v>
      </c>
      <c r="H16" s="23">
        <v>-625000</v>
      </c>
    </row>
    <row r="17" spans="2:13">
      <c r="B17" s="6"/>
      <c r="C17" s="7"/>
      <c r="D17" s="13" t="s">
        <v>19</v>
      </c>
      <c r="E17" s="7"/>
      <c r="F17" s="35">
        <f>F15+F16</f>
        <v>5575000</v>
      </c>
      <c r="G17" s="35">
        <f>G15+G16</f>
        <v>2000000</v>
      </c>
      <c r="H17" s="111">
        <f>H15+H16</f>
        <v>3575000</v>
      </c>
      <c r="I17" s="112">
        <f>H17</f>
        <v>3575000</v>
      </c>
      <c r="K17" s="37"/>
      <c r="L17" s="37"/>
    </row>
    <row r="18" spans="2:13">
      <c r="B18" s="6"/>
      <c r="C18" s="14">
        <v>0.02</v>
      </c>
      <c r="D18" s="93">
        <f>6000000/12</f>
        <v>500000</v>
      </c>
      <c r="E18" s="94"/>
      <c r="F18" s="20">
        <f>SUM(G18:H18)</f>
        <v>20000</v>
      </c>
      <c r="G18" s="91">
        <v>10000</v>
      </c>
      <c r="H18" s="92">
        <v>10000</v>
      </c>
      <c r="I18" s="37"/>
      <c r="J18" s="37"/>
      <c r="K18" s="38"/>
      <c r="L18" s="39"/>
      <c r="M18" s="79"/>
    </row>
    <row r="19" spans="2:13">
      <c r="B19" s="6"/>
      <c r="C19" s="14">
        <v>0.04</v>
      </c>
      <c r="D19" s="93">
        <f>9000000/12</f>
        <v>750000</v>
      </c>
      <c r="E19" s="94"/>
      <c r="F19" s="20">
        <f t="shared" ref="F19:F25" si="0">SUM(G19:H19)</f>
        <v>60000</v>
      </c>
      <c r="G19" s="91">
        <v>30000</v>
      </c>
      <c r="H19" s="92">
        <v>30000</v>
      </c>
      <c r="I19" s="37"/>
      <c r="J19" s="37"/>
      <c r="K19" s="38"/>
      <c r="L19" s="39"/>
      <c r="M19" s="79"/>
    </row>
    <row r="20" spans="2:13">
      <c r="B20" s="6"/>
      <c r="C20" s="14">
        <v>7.0000000000000007E-2</v>
      </c>
      <c r="D20" s="93">
        <f>15000000/12</f>
        <v>1250000</v>
      </c>
      <c r="E20" s="94"/>
      <c r="F20" s="20">
        <f t="shared" si="0"/>
        <v>140000</v>
      </c>
      <c r="G20" s="91">
        <v>52500</v>
      </c>
      <c r="H20" s="92">
        <v>87500</v>
      </c>
      <c r="I20" s="37"/>
      <c r="J20" s="37"/>
      <c r="K20" s="37"/>
      <c r="L20" s="39"/>
      <c r="M20" s="90"/>
    </row>
    <row r="21" spans="2:13">
      <c r="B21" s="6"/>
      <c r="C21" s="15">
        <v>0.11</v>
      </c>
      <c r="D21" s="93">
        <f>30000000/12</f>
        <v>2500000</v>
      </c>
      <c r="E21" s="94"/>
      <c r="F21" s="20">
        <f t="shared" si="0"/>
        <v>118250</v>
      </c>
      <c r="G21" s="91"/>
      <c r="H21" s="92">
        <v>118250</v>
      </c>
      <c r="I21" s="37"/>
      <c r="J21" s="37"/>
      <c r="K21" s="37"/>
      <c r="L21" s="37"/>
      <c r="M21" s="90"/>
    </row>
    <row r="22" spans="2:13">
      <c r="B22" s="6"/>
      <c r="C22" s="15">
        <v>0.15</v>
      </c>
      <c r="D22" s="93">
        <f>60000000/12</f>
        <v>5000000</v>
      </c>
      <c r="E22" s="94"/>
      <c r="F22" s="20">
        <f t="shared" si="0"/>
        <v>0</v>
      </c>
      <c r="G22" s="29"/>
      <c r="H22" s="19"/>
      <c r="K22" s="37"/>
      <c r="L22" s="37"/>
      <c r="M22" s="65"/>
    </row>
    <row r="23" spans="2:13">
      <c r="B23" s="6"/>
      <c r="C23" s="15">
        <v>0.2</v>
      </c>
      <c r="D23" s="93">
        <f>120000000/12</f>
        <v>10000000</v>
      </c>
      <c r="E23" s="94"/>
      <c r="F23" s="20">
        <f t="shared" si="0"/>
        <v>0</v>
      </c>
      <c r="G23" s="29"/>
      <c r="H23" s="19"/>
      <c r="M23" s="65"/>
    </row>
    <row r="24" spans="2:13">
      <c r="B24" s="6">
        <v>4411</v>
      </c>
      <c r="C24" s="96" t="s">
        <v>20</v>
      </c>
      <c r="D24" s="96"/>
      <c r="E24" s="7"/>
      <c r="F24" s="30">
        <f t="shared" si="0"/>
        <v>338250</v>
      </c>
      <c r="G24" s="30">
        <f>SUM(G18:G23)</f>
        <v>92500</v>
      </c>
      <c r="H24" s="113">
        <f>SUM(H18:H23)</f>
        <v>245750</v>
      </c>
      <c r="I24" s="114">
        <f>MIN(I17,500000)*0.02+MAX(0,MIN(750000,I17-500000))*0.04+MAX(0,MIN(1250000,I17-1250000))*0.07+MAX(0,MIN(2500000,I17-2500000))*0.11+MAX(0,MIN(5000000,I17-5000000))*0.15+MAX(0,I17-10000000)*0.2</f>
        <v>245750</v>
      </c>
      <c r="J24"/>
      <c r="M24" s="65"/>
    </row>
    <row r="25" spans="2:13">
      <c r="B25" s="6">
        <v>43111</v>
      </c>
      <c r="C25" s="96" t="s">
        <v>21</v>
      </c>
      <c r="D25" s="96"/>
      <c r="E25" s="97"/>
      <c r="F25" s="31">
        <f t="shared" si="0"/>
        <v>60000</v>
      </c>
      <c r="G25" s="31">
        <f>0.02*5*300000</f>
        <v>30000</v>
      </c>
      <c r="H25" s="32">
        <f>0.02*5*300000</f>
        <v>30000</v>
      </c>
      <c r="M25" s="65"/>
    </row>
    <row r="26" spans="2:13" ht="15.75" thickBot="1">
      <c r="B26" s="6">
        <v>428</v>
      </c>
      <c r="C26" s="98" t="s">
        <v>22</v>
      </c>
      <c r="D26" s="98"/>
      <c r="E26" s="97"/>
      <c r="F26" s="43"/>
      <c r="G26" s="43"/>
      <c r="H26" s="44"/>
    </row>
    <row r="27" spans="2:13" ht="15.75" thickBot="1">
      <c r="B27" s="3"/>
      <c r="C27" s="95" t="s">
        <v>23</v>
      </c>
      <c r="D27" s="99"/>
      <c r="E27" s="42" t="s">
        <v>24</v>
      </c>
      <c r="F27" s="55">
        <f>SUM(F24:F26)</f>
        <v>398250</v>
      </c>
      <c r="G27" s="55">
        <f>SUM(G24:G26)</f>
        <v>122500</v>
      </c>
      <c r="H27" s="59">
        <f>SUM(H24:H26)</f>
        <v>275750</v>
      </c>
    </row>
    <row r="28" spans="2:13" ht="15.75" thickBot="1">
      <c r="B28" s="11"/>
      <c r="C28" s="95" t="s">
        <v>25</v>
      </c>
      <c r="D28" s="95"/>
      <c r="E28" s="42" t="s">
        <v>26</v>
      </c>
      <c r="F28" s="56">
        <v>7409750</v>
      </c>
      <c r="G28" s="56">
        <v>3277500</v>
      </c>
      <c r="H28" s="60">
        <v>4132250</v>
      </c>
    </row>
    <row r="29" spans="2:13">
      <c r="B29" s="6">
        <v>6351</v>
      </c>
      <c r="C29" s="100" t="s">
        <v>27</v>
      </c>
      <c r="D29" s="100"/>
      <c r="E29" s="100"/>
      <c r="F29" s="45">
        <f>SUM(G29:H29)</f>
        <v>210000.00000000003</v>
      </c>
      <c r="G29" s="45">
        <f>0.07*5*300000</f>
        <v>105000.00000000001</v>
      </c>
      <c r="H29" s="46">
        <f>0.07*5*300000</f>
        <v>105000.00000000001</v>
      </c>
    </row>
    <row r="30" spans="2:13">
      <c r="B30" s="6">
        <v>6352</v>
      </c>
      <c r="C30" s="96" t="s">
        <v>28</v>
      </c>
      <c r="D30" s="96"/>
      <c r="E30" s="97"/>
      <c r="F30" s="31">
        <f>SUM(G30:H30)</f>
        <v>180000</v>
      </c>
      <c r="G30" s="31">
        <f>0.06*5*300000</f>
        <v>90000</v>
      </c>
      <c r="H30" s="32">
        <f>0.06*5*300000</f>
        <v>90000</v>
      </c>
    </row>
    <row r="31" spans="2:13" ht="15.75" thickBot="1">
      <c r="B31" s="6">
        <v>6353</v>
      </c>
      <c r="C31" s="98" t="s">
        <v>29</v>
      </c>
      <c r="D31" s="98"/>
      <c r="E31" s="98"/>
      <c r="F31" s="33">
        <f>SUM(G31:H31)</f>
        <v>612000</v>
      </c>
      <c r="G31" s="33">
        <f>0.085*G10</f>
        <v>255000.00000000003</v>
      </c>
      <c r="H31" s="34">
        <f>0.085*H10</f>
        <v>357000</v>
      </c>
    </row>
    <row r="32" spans="2:13" ht="15.75" thickBot="1">
      <c r="B32" s="3"/>
      <c r="C32" s="95" t="s">
        <v>30</v>
      </c>
      <c r="D32" s="95"/>
      <c r="E32" s="2"/>
      <c r="F32" s="8">
        <f>SUM(G32:H32)</f>
        <v>1002000</v>
      </c>
      <c r="G32" s="8">
        <f>SUM(G29:G31)</f>
        <v>450000</v>
      </c>
      <c r="H32" s="9">
        <f>SUM(H29:H31)</f>
        <v>552000</v>
      </c>
    </row>
  </sheetData>
  <mergeCells count="26">
    <mergeCell ref="B1:D1"/>
    <mergeCell ref="E1:H1"/>
    <mergeCell ref="C14:D14"/>
    <mergeCell ref="B15:C15"/>
    <mergeCell ref="D15:E15"/>
    <mergeCell ref="B8:D8"/>
    <mergeCell ref="C9:D9"/>
    <mergeCell ref="C10:E10"/>
    <mergeCell ref="C11:E11"/>
    <mergeCell ref="C12:E12"/>
    <mergeCell ref="C13:E13"/>
    <mergeCell ref="C32:D32"/>
    <mergeCell ref="C24:D24"/>
    <mergeCell ref="C25:E25"/>
    <mergeCell ref="C26:E26"/>
    <mergeCell ref="D23:E23"/>
    <mergeCell ref="C27:D27"/>
    <mergeCell ref="C28:D28"/>
    <mergeCell ref="C29:E29"/>
    <mergeCell ref="C30:E30"/>
    <mergeCell ref="C31:E31"/>
    <mergeCell ref="D18:E18"/>
    <mergeCell ref="D19:E19"/>
    <mergeCell ref="D20:E20"/>
    <mergeCell ref="D21:E21"/>
    <mergeCell ref="D22:E22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E5" sqref="E5"/>
    </sheetView>
  </sheetViews>
  <sheetFormatPr baseColWidth="10" defaultColWidth="8.85546875" defaultRowHeight="15"/>
  <cols>
    <col min="1" max="1" width="41" style="1" bestFit="1" customWidth="1"/>
    <col min="2" max="2" width="17.28515625" style="1" bestFit="1" customWidth="1"/>
    <col min="3" max="3" width="16.140625" style="1" bestFit="1" customWidth="1"/>
    <col min="4" max="16384" width="8.85546875" style="1"/>
  </cols>
  <sheetData>
    <row r="1" spans="1:5">
      <c r="B1" s="24" t="s">
        <v>32</v>
      </c>
      <c r="C1" s="25" t="s">
        <v>33</v>
      </c>
    </row>
    <row r="3" spans="1:5">
      <c r="A3" s="16" t="s">
        <v>0</v>
      </c>
      <c r="B3" s="27">
        <v>7500000</v>
      </c>
      <c r="C3" s="26">
        <f t="shared" ref="C3:C9" si="0">B3/12</f>
        <v>625000</v>
      </c>
    </row>
    <row r="4" spans="1:5">
      <c r="A4" s="16" t="s">
        <v>1</v>
      </c>
      <c r="B4" s="27">
        <v>10000000</v>
      </c>
      <c r="C4" s="26">
        <f t="shared" si="0"/>
        <v>833333.33333333337</v>
      </c>
      <c r="E4" s="17"/>
    </row>
    <row r="5" spans="1:5">
      <c r="A5" s="16" t="s">
        <v>2</v>
      </c>
      <c r="B5" s="27">
        <v>10500000</v>
      </c>
      <c r="C5" s="26">
        <f t="shared" si="0"/>
        <v>875000</v>
      </c>
      <c r="E5" s="17"/>
    </row>
    <row r="6" spans="1:5">
      <c r="A6" s="16" t="s">
        <v>3</v>
      </c>
      <c r="B6" s="27">
        <v>11000000</v>
      </c>
      <c r="C6" s="26">
        <f t="shared" si="0"/>
        <v>916666.66666666663</v>
      </c>
      <c r="E6" s="17"/>
    </row>
    <row r="7" spans="1:5">
      <c r="A7" s="16" t="s">
        <v>4</v>
      </c>
      <c r="B7" s="27">
        <v>11500000</v>
      </c>
      <c r="C7" s="26">
        <f t="shared" si="0"/>
        <v>958333.33333333337</v>
      </c>
      <c r="E7" s="17"/>
    </row>
    <row r="8" spans="1:5">
      <c r="A8" s="16" t="s">
        <v>5</v>
      </c>
      <c r="B8" s="27">
        <v>12000000</v>
      </c>
      <c r="C8" s="26">
        <f t="shared" si="0"/>
        <v>1000000</v>
      </c>
      <c r="E8" s="17"/>
    </row>
    <row r="9" spans="1:5">
      <c r="A9" s="16" t="s">
        <v>6</v>
      </c>
      <c r="B9" s="27">
        <v>12500000</v>
      </c>
      <c r="C9" s="26">
        <f t="shared" si="0"/>
        <v>1041666.6666666666</v>
      </c>
      <c r="E9" s="1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Sheet2</vt:lpstr>
      <vt:lpstr>Sheet1</vt:lpstr>
      <vt:lpstr>IMPOT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Lacy</cp:lastModifiedBy>
  <cp:lastPrinted>2011-08-27T17:15:08Z</cp:lastPrinted>
  <dcterms:created xsi:type="dcterms:W3CDTF">2011-08-24T17:30:11Z</dcterms:created>
  <dcterms:modified xsi:type="dcterms:W3CDTF">2011-08-28T11:10:02Z</dcterms:modified>
</cp:coreProperties>
</file>