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5715" windowWidth="18660" windowHeight="5760" tabRatio="915"/>
  </bookViews>
  <sheets>
    <sheet name="SYNTHESE" sheetId="1" r:id="rId1"/>
    <sheet name="1715 Et frasil" sheetId="27" r:id="rId2"/>
    <sheet name="Modèle" sheetId="23" r:id="rId3"/>
  </sheets>
  <calcPr calcId="125725"/>
</workbook>
</file>

<file path=xl/calcChain.xml><?xml version="1.0" encoding="utf-8"?>
<calcChain xmlns="http://schemas.openxmlformats.org/spreadsheetml/2006/main">
  <c r="D5" i="1"/>
  <c r="C5"/>
  <c r="B5"/>
  <c r="S3"/>
  <c r="S5" s="1"/>
  <c r="Q3"/>
  <c r="Q5" s="1"/>
  <c r="R3"/>
  <c r="R5" s="1"/>
  <c r="BH23" i="27"/>
  <c r="BA15"/>
  <c r="BA18" s="1"/>
  <c r="AZ15"/>
  <c r="AY15"/>
  <c r="AY18" s="1"/>
  <c r="AW15"/>
  <c r="AU15"/>
  <c r="AU18" s="1"/>
  <c r="AS15"/>
  <c r="AQ15"/>
  <c r="AQ18" s="1"/>
  <c r="AO15"/>
  <c r="AM15"/>
  <c r="AM18" s="1"/>
  <c r="AK15"/>
  <c r="AI15"/>
  <c r="AI18" s="1"/>
  <c r="AG15"/>
  <c r="AE15"/>
  <c r="AE18" s="1"/>
  <c r="AC15"/>
  <c r="AB15"/>
  <c r="AB18" s="1"/>
  <c r="AA15"/>
  <c r="Z15"/>
  <c r="Z18" s="1"/>
  <c r="Y15"/>
  <c r="X15"/>
  <c r="X18" s="1"/>
  <c r="X19" s="1"/>
  <c r="BE14"/>
  <c r="BB14"/>
  <c r="BE13"/>
  <c r="BB13"/>
  <c r="BE12"/>
  <c r="BB12"/>
  <c r="BE11"/>
  <c r="BB11"/>
  <c r="BE10"/>
  <c r="BB10"/>
  <c r="BE9"/>
  <c r="BB9"/>
  <c r="BJ8"/>
  <c r="BH25" s="1"/>
  <c r="BI8"/>
  <c r="BH8"/>
  <c r="BH22" s="1"/>
  <c r="AZ18" s="1"/>
  <c r="BB8"/>
  <c r="BE8" s="1"/>
  <c r="BB7"/>
  <c r="BE7" s="1"/>
  <c r="BJ6"/>
  <c r="BE6"/>
  <c r="BB6"/>
  <c r="AX5"/>
  <c r="AX15" s="1"/>
  <c r="AX18" s="1"/>
  <c r="AW5"/>
  <c r="AV5"/>
  <c r="AV15" s="1"/>
  <c r="AV18" s="1"/>
  <c r="AU5"/>
  <c r="AT5"/>
  <c r="AT15" s="1"/>
  <c r="AT18" s="1"/>
  <c r="AS5"/>
  <c r="AR5"/>
  <c r="AR15" s="1"/>
  <c r="AR18" s="1"/>
  <c r="AQ5"/>
  <c r="AP5"/>
  <c r="AP15" s="1"/>
  <c r="AP18" s="1"/>
  <c r="AO5"/>
  <c r="AN5"/>
  <c r="AN15" s="1"/>
  <c r="AN18" s="1"/>
  <c r="AM5"/>
  <c r="AL5"/>
  <c r="AL15" s="1"/>
  <c r="AL18" s="1"/>
  <c r="AK5"/>
  <c r="AJ5"/>
  <c r="AJ15" s="1"/>
  <c r="AJ18" s="1"/>
  <c r="AI5"/>
  <c r="AH5"/>
  <c r="AH15" s="1"/>
  <c r="AH18" s="1"/>
  <c r="AG5"/>
  <c r="AF5"/>
  <c r="AF15" s="1"/>
  <c r="AF18" s="1"/>
  <c r="AE5"/>
  <c r="AD5"/>
  <c r="AD15" s="1"/>
  <c r="AD18" s="1"/>
  <c r="AC5"/>
  <c r="BE4"/>
  <c r="BB4"/>
  <c r="BE3"/>
  <c r="BB3"/>
  <c r="AZ20" l="1"/>
  <c r="AV20"/>
  <c r="AR20"/>
  <c r="AN20"/>
  <c r="AJ20"/>
  <c r="AF20"/>
  <c r="AB20"/>
  <c r="X20"/>
  <c r="BA16"/>
  <c r="AR16"/>
  <c r="AN16"/>
  <c r="AJ16"/>
  <c r="AF16"/>
  <c r="AB16"/>
  <c r="X16"/>
  <c r="X17" s="1"/>
  <c r="AY20"/>
  <c r="AU20"/>
  <c r="AQ20"/>
  <c r="AM20"/>
  <c r="AI20"/>
  <c r="AE20"/>
  <c r="AA20"/>
  <c r="AZ16"/>
  <c r="AV16"/>
  <c r="AQ16"/>
  <c r="AM16"/>
  <c r="AI16"/>
  <c r="AE16"/>
  <c r="AA16"/>
  <c r="AX20"/>
  <c r="AT20"/>
  <c r="AP20"/>
  <c r="AL20"/>
  <c r="AH20"/>
  <c r="AD20"/>
  <c r="Z20"/>
  <c r="AY16"/>
  <c r="AU16"/>
  <c r="AP16"/>
  <c r="AL16"/>
  <c r="AH16"/>
  <c r="AD16"/>
  <c r="Z16"/>
  <c r="BA20"/>
  <c r="AW20"/>
  <c r="AS20"/>
  <c r="AO20"/>
  <c r="AK20"/>
  <c r="AG20"/>
  <c r="AC20"/>
  <c r="Y20"/>
  <c r="AX16"/>
  <c r="AT16"/>
  <c r="AK16"/>
  <c r="AA18"/>
  <c r="AG18"/>
  <c r="AO18"/>
  <c r="AO16" s="1"/>
  <c r="AW18"/>
  <c r="BB15"/>
  <c r="BH29" s="1"/>
  <c r="BB5"/>
  <c r="BE5" s="1"/>
  <c r="BE15" s="1"/>
  <c r="Y18"/>
  <c r="AC18"/>
  <c r="AK18"/>
  <c r="BH24"/>
  <c r="BH26"/>
  <c r="BH27" l="1"/>
  <c r="BH30"/>
  <c r="BK28" s="1"/>
  <c r="Y17"/>
  <c r="Z17" s="1"/>
  <c r="AA17" s="1"/>
  <c r="AB17" s="1"/>
  <c r="AC17" s="1"/>
  <c r="Y19"/>
  <c r="Z19" s="1"/>
  <c r="AA19" s="1"/>
  <c r="AB19" s="1"/>
  <c r="AC19" s="1"/>
  <c r="Y16"/>
  <c r="AC16"/>
  <c r="AW16"/>
  <c r="AG16"/>
  <c r="AD19" l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T19"/>
  <c r="AU19" s="1"/>
  <c r="AV19" s="1"/>
  <c r="AW19" s="1"/>
  <c r="AX19" s="1"/>
  <c r="AY19" s="1"/>
  <c r="AZ19" s="1"/>
  <c r="BA19" s="1"/>
  <c r="BH31"/>
  <c r="BH32" s="1"/>
  <c r="AD17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T17"/>
  <c r="AU17" s="1"/>
  <c r="AV17" s="1"/>
  <c r="AW17" s="1"/>
  <c r="AX17" s="1"/>
  <c r="AY17" s="1"/>
  <c r="AZ17" s="1"/>
  <c r="BA17" s="1"/>
  <c r="BH23" i="23" l="1"/>
  <c r="BA15"/>
  <c r="BA18" s="1"/>
  <c r="AZ15"/>
  <c r="AY15"/>
  <c r="AY18" s="1"/>
  <c r="AW15"/>
  <c r="AU15"/>
  <c r="AU18" s="1"/>
  <c r="AS15"/>
  <c r="AQ15"/>
  <c r="AQ18" s="1"/>
  <c r="AO15"/>
  <c r="AM15"/>
  <c r="AM18" s="1"/>
  <c r="AK15"/>
  <c r="AI15"/>
  <c r="AI18" s="1"/>
  <c r="AG15"/>
  <c r="AE15"/>
  <c r="AE18" s="1"/>
  <c r="AC15"/>
  <c r="AB15"/>
  <c r="AB18" s="1"/>
  <c r="AA15"/>
  <c r="Z15"/>
  <c r="Z18" s="1"/>
  <c r="Y15"/>
  <c r="X15"/>
  <c r="X18" s="1"/>
  <c r="X19" s="1"/>
  <c r="BE14"/>
  <c r="BB14"/>
  <c r="BE13"/>
  <c r="BB13"/>
  <c r="BE12"/>
  <c r="BB12"/>
  <c r="BE11"/>
  <c r="BB11"/>
  <c r="BE10"/>
  <c r="BB10"/>
  <c r="BE9"/>
  <c r="BB9"/>
  <c r="BJ8"/>
  <c r="BH25" s="1"/>
  <c r="BI8"/>
  <c r="BH8"/>
  <c r="BH22" s="1"/>
  <c r="AZ18" s="1"/>
  <c r="BB8"/>
  <c r="BE8" s="1"/>
  <c r="BB7"/>
  <c r="BE7" s="1"/>
  <c r="BJ6"/>
  <c r="BE6"/>
  <c r="BB6"/>
  <c r="AX5"/>
  <c r="AX15" s="1"/>
  <c r="AX18" s="1"/>
  <c r="AW5"/>
  <c r="AV5"/>
  <c r="AV15" s="1"/>
  <c r="AV18" s="1"/>
  <c r="AU5"/>
  <c r="AT5"/>
  <c r="AT15" s="1"/>
  <c r="AT18" s="1"/>
  <c r="AS5"/>
  <c r="AR5"/>
  <c r="AR15" s="1"/>
  <c r="AR18" s="1"/>
  <c r="AQ5"/>
  <c r="AP5"/>
  <c r="AP15" s="1"/>
  <c r="AP18" s="1"/>
  <c r="AO5"/>
  <c r="AN5"/>
  <c r="AN15" s="1"/>
  <c r="AN18" s="1"/>
  <c r="AM5"/>
  <c r="AL5"/>
  <c r="AL15" s="1"/>
  <c r="AL18" s="1"/>
  <c r="AK5"/>
  <c r="AJ5"/>
  <c r="AJ15" s="1"/>
  <c r="AJ18" s="1"/>
  <c r="AI5"/>
  <c r="AH5"/>
  <c r="AH15" s="1"/>
  <c r="AH18" s="1"/>
  <c r="AG5"/>
  <c r="AF5"/>
  <c r="AF15" s="1"/>
  <c r="AF18" s="1"/>
  <c r="AE5"/>
  <c r="AD5"/>
  <c r="AD15" s="1"/>
  <c r="AD18" s="1"/>
  <c r="AC5"/>
  <c r="BE4"/>
  <c r="BB4"/>
  <c r="BE3"/>
  <c r="BB3"/>
  <c r="BB15" l="1"/>
  <c r="BH29" s="1"/>
  <c r="BB5"/>
  <c r="BE5" s="1"/>
  <c r="BE15" s="1"/>
  <c r="Y18"/>
  <c r="AC18"/>
  <c r="AK18"/>
  <c r="AZ20"/>
  <c r="AV20"/>
  <c r="AR20"/>
  <c r="AN20"/>
  <c r="AJ20"/>
  <c r="AF20"/>
  <c r="AB20"/>
  <c r="X20"/>
  <c r="BA16"/>
  <c r="AR16"/>
  <c r="AN16"/>
  <c r="AJ16"/>
  <c r="AF16"/>
  <c r="AB16"/>
  <c r="X16"/>
  <c r="X17" s="1"/>
  <c r="AY20"/>
  <c r="AU20"/>
  <c r="AQ20"/>
  <c r="AM20"/>
  <c r="AI20"/>
  <c r="AE20"/>
  <c r="AA20"/>
  <c r="AZ16"/>
  <c r="AV16"/>
  <c r="AQ16"/>
  <c r="AM16"/>
  <c r="AI16"/>
  <c r="AE16"/>
  <c r="AA16"/>
  <c r="AX20"/>
  <c r="AT20"/>
  <c r="AP20"/>
  <c r="AL20"/>
  <c r="AH20"/>
  <c r="AD20"/>
  <c r="Z20"/>
  <c r="AY16"/>
  <c r="AU16"/>
  <c r="AP16"/>
  <c r="AL16"/>
  <c r="AH16"/>
  <c r="AD16"/>
  <c r="Z16"/>
  <c r="BA20"/>
  <c r="AW20"/>
  <c r="AS20"/>
  <c r="AO20"/>
  <c r="AK20"/>
  <c r="AG20"/>
  <c r="AC20"/>
  <c r="Y20"/>
  <c r="AX16"/>
  <c r="AT16"/>
  <c r="AK16"/>
  <c r="AA18"/>
  <c r="AG18"/>
  <c r="AO18"/>
  <c r="AW18"/>
  <c r="BH24"/>
  <c r="BH26"/>
  <c r="BH27" l="1"/>
  <c r="BH30"/>
  <c r="BK28" s="1"/>
  <c r="BH31"/>
  <c r="BH32" s="1"/>
  <c r="AO16"/>
  <c r="Y19"/>
  <c r="Z19" s="1"/>
  <c r="Y16"/>
  <c r="Y17" s="1"/>
  <c r="Z17" s="1"/>
  <c r="AA17" s="1"/>
  <c r="AB17" s="1"/>
  <c r="AC17" s="1"/>
  <c r="AG16"/>
  <c r="AW16"/>
  <c r="AC16"/>
  <c r="AA19"/>
  <c r="AB19" s="1"/>
  <c r="AC19" s="1"/>
  <c r="AD19" l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T19"/>
  <c r="AU19" s="1"/>
  <c r="AV19" s="1"/>
  <c r="AW19" s="1"/>
  <c r="AX19" s="1"/>
  <c r="AY19" s="1"/>
  <c r="AZ19" s="1"/>
  <c r="BA19" s="1"/>
  <c r="AD17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T17"/>
  <c r="AU17" s="1"/>
  <c r="AV17" s="1"/>
  <c r="AW17" s="1"/>
  <c r="AX17" s="1"/>
  <c r="AY17" s="1"/>
  <c r="AZ17" s="1"/>
  <c r="BA17" s="1"/>
  <c r="E3" i="1" l="1"/>
  <c r="E5" s="1"/>
  <c r="H5" l="1"/>
  <c r="I5"/>
  <c r="J5"/>
  <c r="K5"/>
  <c r="L5"/>
  <c r="M5"/>
  <c r="G5"/>
  <c r="O3" l="1"/>
  <c r="N3" l="1"/>
  <c r="N5" l="1"/>
  <c r="O5"/>
</calcChain>
</file>

<file path=xl/sharedStrings.xml><?xml version="1.0" encoding="utf-8"?>
<sst xmlns="http://schemas.openxmlformats.org/spreadsheetml/2006/main" count="131" uniqueCount="80">
  <si>
    <t>AFFAIRE</t>
  </si>
  <si>
    <t>DEBUT AFFAIRE</t>
  </si>
  <si>
    <t>TOTAL</t>
  </si>
  <si>
    <t>cout / h</t>
  </si>
  <si>
    <t>pv/h</t>
  </si>
  <si>
    <t>cout</t>
  </si>
  <si>
    <t>Troche</t>
  </si>
  <si>
    <t>TOTAL/h</t>
  </si>
  <si>
    <t>AVANCEMENT HORAIRE</t>
  </si>
  <si>
    <t>Cout estimé</t>
  </si>
  <si>
    <t>PRODUCTION HORAIRE</t>
  </si>
  <si>
    <t>Costes</t>
  </si>
  <si>
    <t>PRODUCTION PHYSIQUE</t>
  </si>
  <si>
    <t>H</t>
  </si>
  <si>
    <t>COUTS</t>
  </si>
  <si>
    <t>PV</t>
  </si>
  <si>
    <t>COMMENTAIRES</t>
  </si>
  <si>
    <t xml:space="preserve">AFFAIRE BASE </t>
  </si>
  <si>
    <t>AVENANT 1</t>
  </si>
  <si>
    <t>AVENANT 2</t>
  </si>
  <si>
    <t xml:space="preserve">MONTANT AFFAIRE BASE </t>
  </si>
  <si>
    <t>TOTAL PV</t>
  </si>
  <si>
    <t>-</t>
  </si>
  <si>
    <t>COMMENTAIRE</t>
  </si>
  <si>
    <t>commande  recue</t>
  </si>
  <si>
    <t>avenant 1 recu</t>
  </si>
  <si>
    <t>avenant 2 recu</t>
  </si>
  <si>
    <t>affaire en cours</t>
  </si>
  <si>
    <t>affaire livrée</t>
  </si>
  <si>
    <t>affaire terminée</t>
  </si>
  <si>
    <t>validation client</t>
  </si>
  <si>
    <t>NON</t>
  </si>
  <si>
    <t>OUI</t>
  </si>
  <si>
    <t>AVANCEMENT PHYSIQUE</t>
  </si>
  <si>
    <t>Brennion</t>
  </si>
  <si>
    <t>facturé septembre 11</t>
  </si>
  <si>
    <t>facturé octobre 11</t>
  </si>
  <si>
    <t>facturé novembre 11</t>
  </si>
  <si>
    <t>facturé decembre  11</t>
  </si>
  <si>
    <t>facturé fevrier 12</t>
  </si>
  <si>
    <t>facturé fin Janvier 12</t>
  </si>
  <si>
    <t>TOTAL :</t>
  </si>
  <si>
    <t>facturé fin Mars 12</t>
  </si>
  <si>
    <t>ODP reçu - Affaire démarrée le 04/04 /12</t>
  </si>
  <si>
    <t>H/RAF</t>
  </si>
  <si>
    <t>physique %</t>
  </si>
  <si>
    <t>Type avancement</t>
  </si>
  <si>
    <t>% Avancement</t>
  </si>
  <si>
    <t xml:space="preserve"> previsionnel facturable  avril 12</t>
  </si>
  <si>
    <t>En cours 
Fin Avril</t>
  </si>
  <si>
    <t>CONTRACTUEL</t>
  </si>
  <si>
    <t>RàF en H</t>
  </si>
  <si>
    <t>Heures estimées</t>
  </si>
  <si>
    <t>Cout moyen</t>
  </si>
  <si>
    <t>Prix de vente</t>
  </si>
  <si>
    <t>Marge initiale</t>
  </si>
  <si>
    <t>Cout projeté</t>
  </si>
  <si>
    <t>Marge finale</t>
  </si>
  <si>
    <t>Cumul projeté en H</t>
  </si>
  <si>
    <t>Couts réels</t>
  </si>
  <si>
    <t>%</t>
  </si>
  <si>
    <t>€</t>
  </si>
  <si>
    <t>Production semaine</t>
  </si>
  <si>
    <t>Cumul production</t>
  </si>
  <si>
    <t>Cumul avancement horaire</t>
  </si>
  <si>
    <t>Production physique</t>
  </si>
  <si>
    <t>Cumul avancement physique</t>
  </si>
  <si>
    <t>INDICATEUR DELAI</t>
  </si>
  <si>
    <t>INDICATEUR HEURES</t>
  </si>
  <si>
    <t xml:space="preserve">INDICATEUR COUT </t>
  </si>
  <si>
    <r>
      <t xml:space="preserve">PRODUCTION 
FIN SEM </t>
    </r>
    <r>
      <rPr>
        <b/>
        <sz val="14"/>
        <color theme="1"/>
        <rFont val="Calibri"/>
        <family val="2"/>
        <scheme val="minor"/>
      </rPr>
      <t>26</t>
    </r>
  </si>
  <si>
    <t>G07AXI1712 - ETUDE PARADE FRASIL - TABLEAU DE SYNTHESE</t>
  </si>
  <si>
    <t>Option en attente</t>
  </si>
  <si>
    <t>Option</t>
  </si>
  <si>
    <t>Avenant potentiel</t>
  </si>
  <si>
    <t>Récupération des données d'entrées (8h) + tracé plans de GC (12h)</t>
  </si>
  <si>
    <t>Avancement horaire semaine</t>
  </si>
  <si>
    <t xml:space="preserve">SYNTHESE </t>
  </si>
  <si>
    <t>G07AXI 1712 Etude  frasil</t>
  </si>
  <si>
    <t>Titre</t>
  </si>
</sst>
</file>

<file path=xl/styles.xml><?xml version="1.0" encoding="utf-8"?>
<styleSheet xmlns="http://schemas.openxmlformats.org/spreadsheetml/2006/main">
  <numFmts count="10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  <numFmt numFmtId="167" formatCode="0.0%"/>
    <numFmt numFmtId="168" formatCode="#,##0.00\ &quot;€&quot;"/>
    <numFmt numFmtId="169" formatCode="_-* #,##0\ [$€-40C]_-;\-* #,##0\ [$€-40C]_-;_-* &quot;-&quot;??\ [$€-40C]_-;_-@_-"/>
    <numFmt numFmtId="170" formatCode="_-* #,##0\ &quot;€&quot;_-;\-* #,##0\ &quot;€&quot;_-;_-* &quot;-&quot;??\ &quot;€&quot;_-;_-@_-"/>
    <numFmt numFmtId="171" formatCode="0.0"/>
    <numFmt numFmtId="172" formatCode="#,##0\ &quot;€&quot;"/>
    <numFmt numFmtId="173" formatCode="_-* #,##0.00\ &quot;€&quot;_-;\-* #,##0.00\ &quot;€&quot;_-;_-* &quot;-&quot;\ &quot;€&quot;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rgb="FF0070C0"/>
      <name val="Calibri"/>
      <family val="2"/>
      <scheme val="minor"/>
    </font>
    <font>
      <sz val="12"/>
      <color rgb="FF0070C0"/>
      <name val="Arial"/>
      <family val="2"/>
    </font>
    <font>
      <sz val="11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7" xfId="0" applyBorder="1"/>
    <xf numFmtId="0" fontId="0" fillId="5" borderId="8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165" fontId="0" fillId="6" borderId="10" xfId="1" applyFont="1" applyFill="1" applyBorder="1" applyAlignment="1">
      <alignment horizontal="center"/>
    </xf>
    <xf numFmtId="0" fontId="0" fillId="7" borderId="8" xfId="0" applyFill="1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0" xfId="0" applyFill="1" applyAlignment="1">
      <alignment horizontal="center"/>
    </xf>
    <xf numFmtId="0" fontId="1" fillId="10" borderId="2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1" fillId="10" borderId="27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1" fontId="0" fillId="2" borderId="1" xfId="0" applyNumberFormat="1" applyFill="1" applyBorder="1" applyAlignment="1">
      <alignment horizontal="center"/>
    </xf>
    <xf numFmtId="0" fontId="7" fillId="10" borderId="2" xfId="0" applyFont="1" applyFill="1" applyBorder="1" applyAlignment="1">
      <alignment horizontal="center" vertical="center" wrapText="1"/>
    </xf>
    <xf numFmtId="165" fontId="0" fillId="0" borderId="28" xfId="1" applyFont="1" applyFill="1" applyBorder="1" applyAlignment="1">
      <alignment horizontal="center" vertical="center"/>
    </xf>
    <xf numFmtId="165" fontId="0" fillId="0" borderId="29" xfId="1" applyFont="1" applyFill="1" applyBorder="1" applyAlignment="1">
      <alignment horizontal="center" vertical="center"/>
    </xf>
    <xf numFmtId="165" fontId="0" fillId="12" borderId="30" xfId="1" applyFont="1" applyFill="1" applyBorder="1" applyAlignment="1">
      <alignment horizontal="center" vertical="center"/>
    </xf>
    <xf numFmtId="165" fontId="0" fillId="5" borderId="28" xfId="1" applyFont="1" applyFill="1" applyBorder="1" applyAlignment="1">
      <alignment horizontal="center" vertical="center"/>
    </xf>
    <xf numFmtId="165" fontId="0" fillId="5" borderId="29" xfId="1" applyFont="1" applyFill="1" applyBorder="1" applyAlignment="1">
      <alignment horizontal="center" vertical="center"/>
    </xf>
    <xf numFmtId="0" fontId="0" fillId="0" borderId="31" xfId="0" applyBorder="1" applyAlignment="1">
      <alignment horizontal="left" vertical="center" wrapText="1"/>
    </xf>
    <xf numFmtId="165" fontId="0" fillId="11" borderId="32" xfId="1" applyFon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vertical="center" wrapText="1"/>
      <protection locked="0"/>
    </xf>
    <xf numFmtId="0" fontId="1" fillId="13" borderId="27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6" fillId="2" borderId="11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9" borderId="11" xfId="0" applyFont="1" applyFill="1" applyBorder="1" applyAlignment="1">
      <alignment vertical="center"/>
    </xf>
    <xf numFmtId="0" fontId="6" fillId="9" borderId="8" xfId="0" applyFont="1" applyFill="1" applyBorder="1" applyAlignment="1">
      <alignment vertical="center"/>
    </xf>
    <xf numFmtId="0" fontId="6" fillId="9" borderId="20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vertical="center"/>
    </xf>
    <xf numFmtId="170" fontId="6" fillId="0" borderId="9" xfId="1" applyNumberFormat="1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170" fontId="12" fillId="0" borderId="9" xfId="1" applyNumberFormat="1" applyFont="1" applyBorder="1" applyAlignment="1">
      <alignment vertical="center"/>
    </xf>
    <xf numFmtId="0" fontId="12" fillId="0" borderId="0" xfId="0" applyFont="1"/>
    <xf numFmtId="170" fontId="12" fillId="0" borderId="0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164" fontId="12" fillId="0" borderId="9" xfId="0" applyNumberFormat="1" applyFont="1" applyBorder="1" applyAlignment="1">
      <alignment vertical="center"/>
    </xf>
    <xf numFmtId="165" fontId="5" fillId="6" borderId="18" xfId="1" applyFont="1" applyFill="1" applyBorder="1" applyAlignment="1">
      <alignment horizontal="center"/>
    </xf>
    <xf numFmtId="0" fontId="12" fillId="6" borderId="11" xfId="0" applyFont="1" applyFill="1" applyBorder="1" applyAlignment="1">
      <alignment vertical="center"/>
    </xf>
    <xf numFmtId="0" fontId="12" fillId="6" borderId="8" xfId="0" applyFont="1" applyFill="1" applyBorder="1" applyAlignment="1">
      <alignment vertical="center"/>
    </xf>
    <xf numFmtId="0" fontId="12" fillId="6" borderId="20" xfId="0" applyFont="1" applyFill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170" fontId="12" fillId="0" borderId="0" xfId="0" applyNumberFormat="1" applyFont="1" applyAlignment="1">
      <alignment vertical="center"/>
    </xf>
    <xf numFmtId="170" fontId="13" fillId="0" borderId="9" xfId="1" applyNumberFormat="1" applyFont="1" applyBorder="1" applyAlignment="1">
      <alignment vertical="center"/>
    </xf>
    <xf numFmtId="0" fontId="12" fillId="0" borderId="0" xfId="0" applyFont="1" applyAlignment="1">
      <alignment horizontal="right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170" fontId="0" fillId="0" borderId="1" xfId="0" applyNumberFormat="1" applyBorder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0" fontId="1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5" fontId="0" fillId="2" borderId="9" xfId="0" applyNumberFormat="1" applyFill="1" applyBorder="1" applyAlignment="1">
      <alignment horizontal="right" vertical="center"/>
    </xf>
    <xf numFmtId="9" fontId="0" fillId="0" borderId="1" xfId="0" applyNumberForma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70" fontId="15" fillId="0" borderId="9" xfId="1" applyNumberFormat="1" applyFont="1" applyBorder="1" applyAlignment="1">
      <alignment vertical="center"/>
    </xf>
    <xf numFmtId="173" fontId="12" fillId="0" borderId="0" xfId="0" applyNumberFormat="1" applyFont="1"/>
    <xf numFmtId="0" fontId="6" fillId="0" borderId="0" xfId="0" applyFont="1" applyBorder="1" applyAlignment="1">
      <alignment vertical="center"/>
    </xf>
    <xf numFmtId="170" fontId="6" fillId="0" borderId="0" xfId="1" applyNumberFormat="1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9" fontId="0" fillId="0" borderId="1" xfId="2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5" borderId="9" xfId="0" applyFill="1" applyBorder="1" applyAlignment="1">
      <alignment horizontal="center"/>
    </xf>
    <xf numFmtId="0" fontId="1" fillId="15" borderId="9" xfId="0" applyFont="1" applyFill="1" applyBorder="1" applyAlignment="1">
      <alignment horizontal="center"/>
    </xf>
    <xf numFmtId="166" fontId="0" fillId="15" borderId="1" xfId="1" applyNumberFormat="1" applyFont="1" applyFill="1" applyBorder="1" applyAlignment="1">
      <alignment horizontal="center"/>
    </xf>
    <xf numFmtId="167" fontId="0" fillId="15" borderId="1" xfId="0" applyNumberFormat="1" applyFill="1" applyBorder="1" applyAlignment="1">
      <alignment horizontal="center"/>
    </xf>
    <xf numFmtId="165" fontId="0" fillId="15" borderId="1" xfId="0" applyNumberFormat="1" applyFill="1" applyBorder="1" applyAlignment="1">
      <alignment horizontal="center"/>
    </xf>
    <xf numFmtId="9" fontId="0" fillId="15" borderId="1" xfId="2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6" borderId="9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172" fontId="0" fillId="0" borderId="0" xfId="0" applyNumberFormat="1" applyBorder="1" applyAlignment="1">
      <alignment horizontal="right"/>
    </xf>
    <xf numFmtId="0" fontId="2" fillId="4" borderId="27" xfId="0" applyFont="1" applyFill="1" applyBorder="1" applyAlignment="1">
      <alignment horizontal="right" vertical="center"/>
    </xf>
    <xf numFmtId="165" fontId="1" fillId="4" borderId="27" xfId="0" applyNumberFormat="1" applyFont="1" applyFill="1" applyBorder="1" applyAlignment="1">
      <alignment horizontal="center" vertical="center"/>
    </xf>
    <xf numFmtId="165" fontId="0" fillId="4" borderId="27" xfId="0" applyNumberFormat="1" applyFill="1" applyBorder="1" applyAlignment="1">
      <alignment horizontal="center" vertical="center"/>
    </xf>
    <xf numFmtId="168" fontId="5" fillId="4" borderId="27" xfId="0" applyNumberFormat="1" applyFont="1" applyFill="1" applyBorder="1" applyAlignment="1">
      <alignment horizontal="right" vertical="center"/>
    </xf>
    <xf numFmtId="0" fontId="0" fillId="4" borderId="0" xfId="0" applyFill="1" applyBorder="1" applyAlignment="1">
      <alignment horizontal="center" vertical="center"/>
    </xf>
    <xf numFmtId="9" fontId="0" fillId="4" borderId="27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172" fontId="10" fillId="0" borderId="0" xfId="0" applyNumberFormat="1" applyFont="1" applyFill="1" applyBorder="1" applyAlignment="1">
      <alignment horizontal="center"/>
    </xf>
    <xf numFmtId="172" fontId="9" fillId="0" borderId="0" xfId="0" applyNumberFormat="1" applyFont="1" applyFill="1" applyBorder="1" applyAlignment="1">
      <alignment horizontal="center"/>
    </xf>
    <xf numFmtId="172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left" wrapText="1"/>
    </xf>
    <xf numFmtId="9" fontId="0" fillId="0" borderId="0" xfId="0" applyNumberFormat="1" applyFill="1" applyBorder="1" applyAlignment="1">
      <alignment horizontal="center"/>
    </xf>
    <xf numFmtId="172" fontId="0" fillId="0" borderId="0" xfId="1" applyNumberFormat="1" applyFont="1" applyFill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horizontal="center" vertical="center"/>
    </xf>
    <xf numFmtId="170" fontId="14" fillId="0" borderId="0" xfId="0" applyNumberFormat="1" applyFont="1" applyBorder="1" applyAlignment="1">
      <alignment horizontal="center" vertical="center"/>
    </xf>
    <xf numFmtId="170" fontId="1" fillId="0" borderId="0" xfId="0" applyNumberFormat="1" applyFont="1" applyBorder="1" applyAlignment="1">
      <alignment horizontal="center" vertical="center"/>
    </xf>
    <xf numFmtId="17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9" fontId="0" fillId="0" borderId="0" xfId="0" applyNumberFormat="1" applyBorder="1" applyAlignment="1">
      <alignment horizontal="center" vertical="center"/>
    </xf>
    <xf numFmtId="1" fontId="0" fillId="0" borderId="36" xfId="1" applyNumberFormat="1" applyFont="1" applyFill="1" applyBorder="1" applyAlignment="1">
      <alignment horizontal="center" vertical="center"/>
    </xf>
    <xf numFmtId="165" fontId="0" fillId="11" borderId="0" xfId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horizontal="center" vertical="center"/>
    </xf>
    <xf numFmtId="165" fontId="0" fillId="12" borderId="0" xfId="1" applyFont="1" applyFill="1" applyBorder="1" applyAlignment="1">
      <alignment horizontal="center" vertical="center"/>
    </xf>
    <xf numFmtId="165" fontId="0" fillId="5" borderId="0" xfId="1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 wrapText="1"/>
    </xf>
    <xf numFmtId="1" fontId="0" fillId="4" borderId="27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8" fontId="0" fillId="8" borderId="1" xfId="0" applyNumberFormat="1" applyFill="1" applyBorder="1" applyAlignment="1">
      <alignment horizontal="right" vertical="center"/>
    </xf>
    <xf numFmtId="168" fontId="0" fillId="0" borderId="0" xfId="1" applyNumberFormat="1" applyFont="1" applyFill="1" applyBorder="1" applyAlignment="1">
      <alignment horizontal="right" vertical="center"/>
    </xf>
    <xf numFmtId="168" fontId="1" fillId="4" borderId="27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0" fillId="0" borderId="18" xfId="0" applyBorder="1"/>
    <xf numFmtId="1" fontId="6" fillId="9" borderId="9" xfId="0" applyNumberFormat="1" applyFont="1" applyFill="1" applyBorder="1" applyAlignment="1">
      <alignment horizontal="left" vertical="center"/>
    </xf>
    <xf numFmtId="1" fontId="6" fillId="9" borderId="15" xfId="0" applyNumberFormat="1" applyFont="1" applyFill="1" applyBorder="1" applyAlignment="1">
      <alignment horizontal="left" vertical="center"/>
    </xf>
    <xf numFmtId="1" fontId="6" fillId="9" borderId="16" xfId="0" applyNumberFormat="1" applyFont="1" applyFill="1" applyBorder="1" applyAlignment="1">
      <alignment horizontal="left" vertical="center"/>
    </xf>
    <xf numFmtId="170" fontId="6" fillId="9" borderId="9" xfId="1" applyNumberFormat="1" applyFont="1" applyFill="1" applyBorder="1" applyAlignment="1">
      <alignment horizontal="center" vertical="center"/>
    </xf>
    <xf numFmtId="170" fontId="6" fillId="9" borderId="15" xfId="1" applyNumberFormat="1" applyFont="1" applyFill="1" applyBorder="1" applyAlignment="1">
      <alignment horizontal="center" vertical="center"/>
    </xf>
    <xf numFmtId="170" fontId="6" fillId="9" borderId="16" xfId="1" applyNumberFormat="1" applyFont="1" applyFill="1" applyBorder="1" applyAlignment="1">
      <alignment horizontal="center" vertical="center"/>
    </xf>
    <xf numFmtId="167" fontId="6" fillId="9" borderId="21" xfId="2" applyNumberFormat="1" applyFont="1" applyFill="1" applyBorder="1" applyAlignment="1">
      <alignment horizontal="center" vertical="center"/>
    </xf>
    <xf numFmtId="167" fontId="6" fillId="9" borderId="24" xfId="2" applyNumberFormat="1" applyFont="1" applyFill="1" applyBorder="1" applyAlignment="1">
      <alignment horizontal="center" vertical="center"/>
    </xf>
    <xf numFmtId="167" fontId="6" fillId="9" borderId="25" xfId="2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0" fillId="0" borderId="13" xfId="0" applyBorder="1"/>
    <xf numFmtId="0" fontId="12" fillId="2" borderId="1" xfId="0" applyFont="1" applyFill="1" applyBorder="1" applyAlignment="1">
      <alignment horizontal="center" vertical="center"/>
    </xf>
    <xf numFmtId="0" fontId="0" fillId="0" borderId="10" xfId="0" applyBorder="1"/>
    <xf numFmtId="0" fontId="6" fillId="9" borderId="9" xfId="0" applyFont="1" applyFill="1" applyBorder="1" applyAlignment="1">
      <alignment horizontal="left" vertical="center"/>
    </xf>
    <xf numFmtId="0" fontId="6" fillId="9" borderId="15" xfId="0" applyFont="1" applyFill="1" applyBorder="1" applyAlignment="1">
      <alignment horizontal="left" vertical="center"/>
    </xf>
    <xf numFmtId="0" fontId="6" fillId="9" borderId="16" xfId="0" applyFont="1" applyFill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9" fontId="6" fillId="6" borderId="12" xfId="0" applyNumberFormat="1" applyFont="1" applyFill="1" applyBorder="1" applyAlignment="1">
      <alignment horizontal="right" vertical="center"/>
    </xf>
    <xf numFmtId="9" fontId="6" fillId="6" borderId="13" xfId="0" applyNumberFormat="1" applyFont="1" applyFill="1" applyBorder="1" applyAlignment="1">
      <alignment horizontal="right" vertical="center"/>
    </xf>
    <xf numFmtId="9" fontId="6" fillId="6" borderId="1" xfId="0" applyNumberFormat="1" applyFont="1" applyFill="1" applyBorder="1" applyAlignment="1">
      <alignment horizontal="right" vertical="center"/>
    </xf>
    <xf numFmtId="9" fontId="6" fillId="6" borderId="10" xfId="0" applyNumberFormat="1" applyFont="1" applyFill="1" applyBorder="1" applyAlignment="1">
      <alignment horizontal="right" vertical="center"/>
    </xf>
    <xf numFmtId="169" fontId="6" fillId="6" borderId="1" xfId="0" applyNumberFormat="1" applyFont="1" applyFill="1" applyBorder="1" applyAlignment="1">
      <alignment horizontal="center" vertical="center"/>
    </xf>
    <xf numFmtId="169" fontId="6" fillId="6" borderId="10" xfId="0" applyNumberFormat="1" applyFont="1" applyFill="1" applyBorder="1" applyAlignment="1">
      <alignment horizontal="center" vertical="center"/>
    </xf>
    <xf numFmtId="169" fontId="6" fillId="6" borderId="17" xfId="0" applyNumberFormat="1" applyFont="1" applyFill="1" applyBorder="1" applyAlignment="1">
      <alignment horizontal="center" vertical="center"/>
    </xf>
    <xf numFmtId="169" fontId="6" fillId="6" borderId="18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23" xfId="0" applyFont="1" applyFill="1" applyBorder="1" applyAlignment="1">
      <alignment horizontal="left" vertical="center"/>
    </xf>
    <xf numFmtId="170" fontId="6" fillId="2" borderId="9" xfId="2" applyNumberFormat="1" applyFont="1" applyFill="1" applyBorder="1" applyAlignment="1">
      <alignment horizontal="center" vertical="center"/>
    </xf>
    <xf numFmtId="170" fontId="6" fillId="2" borderId="15" xfId="2" applyNumberFormat="1" applyFont="1" applyFill="1" applyBorder="1" applyAlignment="1">
      <alignment horizontal="center" vertical="center"/>
    </xf>
    <xf numFmtId="170" fontId="6" fillId="2" borderId="16" xfId="2" applyNumberFormat="1" applyFont="1" applyFill="1" applyBorder="1" applyAlignment="1">
      <alignment horizontal="center" vertical="center"/>
    </xf>
    <xf numFmtId="170" fontId="6" fillId="2" borderId="9" xfId="0" applyNumberFormat="1" applyFont="1" applyFill="1" applyBorder="1" applyAlignment="1">
      <alignment horizontal="center" vertical="center"/>
    </xf>
    <xf numFmtId="170" fontId="6" fillId="2" borderId="15" xfId="0" applyNumberFormat="1" applyFont="1" applyFill="1" applyBorder="1" applyAlignment="1">
      <alignment horizontal="center" vertical="center"/>
    </xf>
    <xf numFmtId="170" fontId="6" fillId="2" borderId="16" xfId="0" applyNumberFormat="1" applyFont="1" applyFill="1" applyBorder="1" applyAlignment="1">
      <alignment horizontal="center" vertical="center"/>
    </xf>
    <xf numFmtId="167" fontId="6" fillId="2" borderId="21" xfId="2" applyNumberFormat="1" applyFont="1" applyFill="1" applyBorder="1" applyAlignment="1">
      <alignment horizontal="center" vertical="center"/>
    </xf>
    <xf numFmtId="167" fontId="6" fillId="2" borderId="24" xfId="2" applyNumberFormat="1" applyFont="1" applyFill="1" applyBorder="1" applyAlignment="1">
      <alignment horizontal="center" vertical="center"/>
    </xf>
    <xf numFmtId="167" fontId="6" fillId="2" borderId="25" xfId="2" applyNumberFormat="1" applyFont="1" applyFill="1" applyBorder="1" applyAlignment="1">
      <alignment horizontal="center" vertical="center"/>
    </xf>
    <xf numFmtId="170" fontId="6" fillId="9" borderId="19" xfId="0" applyNumberFormat="1" applyFont="1" applyFill="1" applyBorder="1" applyAlignment="1">
      <alignment horizontal="right" vertical="center"/>
    </xf>
    <xf numFmtId="170" fontId="6" fillId="9" borderId="22" xfId="0" applyNumberFormat="1" applyFont="1" applyFill="1" applyBorder="1" applyAlignment="1">
      <alignment horizontal="right" vertical="center"/>
    </xf>
    <xf numFmtId="170" fontId="6" fillId="9" borderId="23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22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A28" sqref="A28"/>
    </sheetView>
  </sheetViews>
  <sheetFormatPr baseColWidth="10" defaultRowHeight="15"/>
  <cols>
    <col min="1" max="1" width="55.85546875" style="1" customWidth="1"/>
    <col min="2" max="2" width="17.140625" style="1" customWidth="1"/>
    <col min="3" max="3" width="14.28515625" style="1" customWidth="1"/>
    <col min="4" max="4" width="12.7109375" style="1" customWidth="1"/>
    <col min="5" max="5" width="13.140625" style="1" customWidth="1"/>
    <col min="6" max="6" width="20.140625" style="1" bestFit="1" customWidth="1"/>
    <col min="7" max="7" width="17.85546875" style="1" hidden="1" customWidth="1"/>
    <col min="8" max="8" width="9.85546875" style="1" hidden="1" customWidth="1"/>
    <col min="9" max="9" width="9.5703125" style="1" hidden="1" customWidth="1"/>
    <col min="10" max="10" width="12.42578125" style="1" hidden="1" customWidth="1"/>
    <col min="11" max="11" width="12.140625" style="1" hidden="1" customWidth="1"/>
    <col min="12" max="12" width="13.140625" style="1" hidden="1" customWidth="1"/>
    <col min="13" max="13" width="12.140625" style="1" hidden="1" customWidth="1"/>
    <col min="14" max="14" width="14.28515625" style="1" hidden="1" customWidth="1"/>
    <col min="15" max="15" width="13.42578125" style="1" hidden="1" customWidth="1"/>
    <col min="16" max="16" width="16" style="1" hidden="1" customWidth="1"/>
    <col min="17" max="17" width="13.5703125" style="1" bestFit="1" customWidth="1"/>
    <col min="18" max="18" width="15.85546875" style="1" customWidth="1"/>
    <col min="19" max="19" width="9.5703125" style="25" bestFit="1" customWidth="1"/>
    <col min="20" max="20" width="10.85546875" style="25" hidden="1" customWidth="1"/>
    <col min="21" max="21" width="10.140625" style="25" hidden="1" customWidth="1"/>
    <col min="22" max="22" width="10.5703125" style="25" hidden="1" customWidth="1"/>
    <col min="23" max="24" width="8.7109375" style="25" hidden="1" customWidth="1"/>
    <col min="25" max="25" width="9.5703125" style="25" hidden="1" customWidth="1"/>
    <col min="26" max="26" width="8.7109375" style="25" hidden="1" customWidth="1"/>
    <col min="27" max="27" width="58.28515625" hidden="1" customWidth="1"/>
  </cols>
  <sheetData>
    <row r="1" spans="1:27" ht="29.25" customHeight="1" thickBot="1">
      <c r="A1" s="17"/>
      <c r="B1" s="144" t="s">
        <v>77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6"/>
    </row>
    <row r="2" spans="1:27" s="2" customFormat="1" ht="51" customHeight="1" thickBot="1">
      <c r="A2" s="18" t="s">
        <v>0</v>
      </c>
      <c r="B2" s="18" t="s">
        <v>20</v>
      </c>
      <c r="C2" s="27" t="s">
        <v>18</v>
      </c>
      <c r="D2" s="27" t="s">
        <v>19</v>
      </c>
      <c r="E2" s="18" t="s">
        <v>21</v>
      </c>
      <c r="F2" s="18" t="s">
        <v>1</v>
      </c>
      <c r="G2" s="18" t="s">
        <v>35</v>
      </c>
      <c r="H2" s="18" t="s">
        <v>36</v>
      </c>
      <c r="I2" s="18" t="s">
        <v>37</v>
      </c>
      <c r="J2" s="18" t="s">
        <v>38</v>
      </c>
      <c r="K2" s="18" t="s">
        <v>40</v>
      </c>
      <c r="L2" s="18" t="s">
        <v>39</v>
      </c>
      <c r="M2" s="18" t="s">
        <v>42</v>
      </c>
      <c r="N2" s="18" t="s">
        <v>48</v>
      </c>
      <c r="O2" s="18" t="s">
        <v>49</v>
      </c>
      <c r="P2" s="23" t="s">
        <v>46</v>
      </c>
      <c r="Q2" s="37" t="s">
        <v>47</v>
      </c>
      <c r="R2" s="37" t="s">
        <v>70</v>
      </c>
      <c r="S2" s="37" t="s">
        <v>44</v>
      </c>
      <c r="T2" s="24" t="s">
        <v>24</v>
      </c>
      <c r="U2" s="24" t="s">
        <v>25</v>
      </c>
      <c r="V2" s="24" t="s">
        <v>26</v>
      </c>
      <c r="W2" s="24" t="s">
        <v>27</v>
      </c>
      <c r="X2" s="24" t="s">
        <v>28</v>
      </c>
      <c r="Y2" s="24" t="s">
        <v>30</v>
      </c>
      <c r="Z2" s="24" t="s">
        <v>29</v>
      </c>
      <c r="AA2" s="23" t="s">
        <v>23</v>
      </c>
    </row>
    <row r="3" spans="1:27" ht="23.25" customHeight="1">
      <c r="A3" s="70" t="s">
        <v>78</v>
      </c>
      <c r="B3" s="71">
        <v>17639</v>
      </c>
      <c r="C3" s="71">
        <v>0</v>
      </c>
      <c r="D3" s="72"/>
      <c r="E3" s="73">
        <f>SUM(B3:D3)</f>
        <v>17639</v>
      </c>
      <c r="F3" s="140">
        <v>41088</v>
      </c>
      <c r="G3" s="69">
        <v>0</v>
      </c>
      <c r="H3" s="69">
        <v>0</v>
      </c>
      <c r="I3" s="69">
        <v>0</v>
      </c>
      <c r="J3" s="69">
        <v>0</v>
      </c>
      <c r="K3" s="74">
        <v>0</v>
      </c>
      <c r="L3" s="74">
        <v>0</v>
      </c>
      <c r="M3" s="74">
        <v>0</v>
      </c>
      <c r="N3" s="74">
        <f>O3</f>
        <v>6173.65</v>
      </c>
      <c r="O3" s="75">
        <f>B3*Q3</f>
        <v>6173.65</v>
      </c>
      <c r="P3" s="68" t="s">
        <v>45</v>
      </c>
      <c r="Q3" s="76">
        <f>'1715 Et frasil'!BH17</f>
        <v>0.35</v>
      </c>
      <c r="R3" s="141">
        <f>'1715 Et frasil'!BH19</f>
        <v>6173.65</v>
      </c>
      <c r="S3" s="35">
        <f>'1715 Et frasil'!BH28</f>
        <v>320</v>
      </c>
      <c r="T3" s="34" t="s">
        <v>31</v>
      </c>
      <c r="U3" s="28" t="s">
        <v>22</v>
      </c>
      <c r="V3" s="29" t="s">
        <v>22</v>
      </c>
      <c r="W3" s="30" t="s">
        <v>32</v>
      </c>
      <c r="X3" s="31" t="s">
        <v>31</v>
      </c>
      <c r="Y3" s="31" t="s">
        <v>31</v>
      </c>
      <c r="Z3" s="32" t="s">
        <v>31</v>
      </c>
      <c r="AA3" s="33" t="s">
        <v>43</v>
      </c>
    </row>
    <row r="4" spans="1:27" ht="7.5" customHeight="1" thickBot="1">
      <c r="A4" s="125"/>
      <c r="B4" s="126"/>
      <c r="C4" s="127"/>
      <c r="D4" s="126"/>
      <c r="E4" s="128"/>
      <c r="F4" s="129"/>
      <c r="G4" s="13"/>
      <c r="H4" s="13"/>
      <c r="I4" s="13"/>
      <c r="J4" s="13"/>
      <c r="K4" s="130"/>
      <c r="L4" s="130"/>
      <c r="M4" s="130"/>
      <c r="N4" s="130"/>
      <c r="O4" s="131"/>
      <c r="P4" s="13"/>
      <c r="Q4" s="132"/>
      <c r="R4" s="142"/>
      <c r="S4" s="133"/>
      <c r="T4" s="134"/>
      <c r="U4" s="135"/>
      <c r="V4" s="135"/>
      <c r="W4" s="136"/>
      <c r="X4" s="137"/>
      <c r="Y4" s="137"/>
      <c r="Z4" s="137"/>
      <c r="AA4" s="138"/>
    </row>
    <row r="5" spans="1:27" s="14" customFormat="1" ht="30.75" customHeight="1">
      <c r="A5" s="108" t="s">
        <v>41</v>
      </c>
      <c r="B5" s="109">
        <f>SUM($B$3:B3)</f>
        <v>17639</v>
      </c>
      <c r="C5" s="109">
        <f>SUM($C$3:C3)</f>
        <v>0</v>
      </c>
      <c r="D5" s="109">
        <f>SUM($D$3:D3)</f>
        <v>0</v>
      </c>
      <c r="E5" s="109">
        <f>SUM($E$3:E3)</f>
        <v>17639</v>
      </c>
      <c r="F5" s="110"/>
      <c r="G5" s="109" t="e">
        <f>SUM(#REF!)</f>
        <v>#REF!</v>
      </c>
      <c r="H5" s="109" t="e">
        <f>SUM(#REF!)</f>
        <v>#REF!</v>
      </c>
      <c r="I5" s="109" t="e">
        <f>SUM(#REF!)</f>
        <v>#REF!</v>
      </c>
      <c r="J5" s="109" t="e">
        <f>SUM(#REF!)</f>
        <v>#REF!</v>
      </c>
      <c r="K5" s="109" t="e">
        <f>SUM(#REF!)</f>
        <v>#REF!</v>
      </c>
      <c r="L5" s="109" t="e">
        <f>SUM(#REF!)</f>
        <v>#REF!</v>
      </c>
      <c r="M5" s="109" t="e">
        <f>SUM(#REF!)</f>
        <v>#REF!</v>
      </c>
      <c r="N5" s="109" t="e">
        <f>SUM(#REF!)</f>
        <v>#REF!</v>
      </c>
      <c r="O5" s="111" t="e">
        <f>SUM(#REF!)</f>
        <v>#REF!</v>
      </c>
      <c r="P5" s="112"/>
      <c r="Q5" s="113">
        <f>SUM($Q$3:Q3)</f>
        <v>0.35</v>
      </c>
      <c r="R5" s="143">
        <f>SUM($R$3:R3)</f>
        <v>6173.65</v>
      </c>
      <c r="S5" s="139">
        <f>SUM($S$3:S3)</f>
        <v>320</v>
      </c>
      <c r="T5" s="147"/>
      <c r="U5" s="148"/>
      <c r="V5" s="148"/>
      <c r="W5" s="148"/>
      <c r="X5" s="148"/>
      <c r="Y5" s="148"/>
      <c r="Z5" s="148"/>
      <c r="AA5" s="149"/>
    </row>
    <row r="6" spans="1:27" s="119" customFormat="1">
      <c r="A6" s="95"/>
      <c r="B6" s="114"/>
      <c r="C6" s="114"/>
      <c r="D6" s="114"/>
      <c r="E6" s="114"/>
      <c r="F6" s="114"/>
      <c r="G6" s="95"/>
      <c r="H6" s="95"/>
      <c r="I6" s="95"/>
      <c r="J6" s="95"/>
      <c r="K6" s="115"/>
      <c r="L6" s="116"/>
      <c r="M6" s="116"/>
      <c r="N6" s="116"/>
      <c r="O6" s="95"/>
      <c r="P6" s="95"/>
      <c r="Q6" s="95"/>
      <c r="R6" s="117"/>
      <c r="S6" s="118"/>
      <c r="T6" s="118"/>
      <c r="U6" s="118"/>
      <c r="V6" s="118"/>
      <c r="W6" s="118"/>
      <c r="X6" s="118"/>
      <c r="Y6" s="118"/>
      <c r="Z6" s="118"/>
    </row>
    <row r="7" spans="1:27" s="119" customFormat="1">
      <c r="A7" s="120"/>
      <c r="B7" s="114"/>
      <c r="C7" s="114"/>
      <c r="D7" s="114"/>
      <c r="E7" s="114"/>
      <c r="F7" s="114"/>
      <c r="G7" s="95"/>
      <c r="H7" s="95"/>
      <c r="I7" s="95"/>
      <c r="J7" s="95"/>
      <c r="K7" s="95"/>
      <c r="L7" s="95"/>
      <c r="M7" s="95"/>
      <c r="N7" s="95"/>
      <c r="O7" s="95"/>
      <c r="P7" s="95"/>
      <c r="Q7" s="121"/>
      <c r="R7" s="122"/>
      <c r="S7" s="118"/>
      <c r="T7" s="118"/>
      <c r="U7" s="118"/>
      <c r="V7" s="118"/>
      <c r="W7" s="118"/>
      <c r="X7" s="118"/>
      <c r="Y7" s="118"/>
      <c r="Z7" s="118"/>
    </row>
    <row r="8" spans="1:27">
      <c r="B8" s="3"/>
      <c r="C8" s="3"/>
      <c r="D8" s="3"/>
      <c r="E8" s="3"/>
      <c r="F8" s="3"/>
      <c r="Q8" s="12"/>
      <c r="R8" s="39"/>
      <c r="S8" s="13"/>
      <c r="T8" s="13"/>
      <c r="U8" s="13"/>
    </row>
    <row r="9" spans="1:27">
      <c r="B9" s="3"/>
      <c r="C9" s="3"/>
      <c r="D9" s="3"/>
      <c r="E9" s="3"/>
      <c r="F9" s="3"/>
      <c r="Q9" s="12"/>
      <c r="R9" s="107"/>
      <c r="S9" s="13"/>
      <c r="T9" s="13"/>
      <c r="U9" s="13"/>
    </row>
    <row r="10" spans="1:27">
      <c r="B10" s="3"/>
      <c r="C10" s="3"/>
      <c r="D10" s="3"/>
      <c r="E10" s="3"/>
      <c r="F10" s="3"/>
      <c r="Q10"/>
      <c r="R10"/>
      <c r="S10"/>
      <c r="T10" s="13"/>
      <c r="U10" s="13"/>
    </row>
    <row r="11" spans="1:27">
      <c r="B11" s="3"/>
      <c r="C11" s="3"/>
      <c r="D11" s="3"/>
      <c r="E11" s="3"/>
      <c r="F11" s="3"/>
      <c r="Q11"/>
      <c r="R11"/>
      <c r="S11"/>
      <c r="T11" s="13"/>
      <c r="U11" s="13"/>
    </row>
    <row r="12" spans="1:27">
      <c r="B12" s="3"/>
      <c r="Q12"/>
      <c r="R12"/>
      <c r="S12"/>
      <c r="T12" s="36"/>
      <c r="U12" s="13"/>
    </row>
    <row r="13" spans="1:27">
      <c r="Q13"/>
      <c r="R13"/>
      <c r="S13"/>
      <c r="T13" s="13"/>
      <c r="U13" s="13"/>
    </row>
    <row r="14" spans="1:27">
      <c r="Q14"/>
      <c r="R14"/>
      <c r="S14"/>
    </row>
    <row r="22" spans="7:14">
      <c r="G22" s="4"/>
      <c r="H22" s="4"/>
      <c r="I22" s="4"/>
      <c r="J22" s="4"/>
      <c r="K22" s="4"/>
      <c r="L22" s="4"/>
      <c r="M22" s="4"/>
      <c r="N22" s="4"/>
    </row>
  </sheetData>
  <mergeCells count="2">
    <mergeCell ref="B1:AA1"/>
    <mergeCell ref="T5:AA5"/>
  </mergeCells>
  <pageMargins left="0.19685039370078741" right="0.27559055118110237" top="0.74803149606299213" bottom="0.74803149606299213" header="0.31496062992125984" footer="0.31496062992125984"/>
  <pageSetup paperSize="9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  <pageSetUpPr fitToPage="1"/>
  </sheetPr>
  <dimension ref="A1:BU42"/>
  <sheetViews>
    <sheetView zoomScale="70" zoomScaleNormal="70" workbookViewId="0">
      <selection activeCell="J39" sqref="J39"/>
    </sheetView>
  </sheetViews>
  <sheetFormatPr baseColWidth="10" defaultRowHeight="15"/>
  <cols>
    <col min="1" max="1" width="27.42578125" bestFit="1" customWidth="1"/>
    <col min="2" max="23" width="6.5703125" style="1" customWidth="1"/>
    <col min="24" max="28" width="10.85546875" style="1" bestFit="1" customWidth="1"/>
    <col min="29" max="53" width="12.28515625" style="1" customWidth="1"/>
    <col min="54" max="56" width="11.42578125" style="1"/>
    <col min="57" max="57" width="14.7109375" style="1" customWidth="1"/>
    <col min="58" max="58" width="6.85546875" customWidth="1"/>
    <col min="59" max="59" width="27.42578125" customWidth="1"/>
    <col min="60" max="60" width="9.5703125" customWidth="1"/>
    <col min="61" max="61" width="13.28515625" customWidth="1"/>
    <col min="62" max="62" width="14.7109375" customWidth="1"/>
    <col min="63" max="64" width="11.5703125" bestFit="1" customWidth="1"/>
    <col min="65" max="65" width="11.42578125" customWidth="1"/>
  </cols>
  <sheetData>
    <row r="1" spans="1:73" ht="41.25" customHeight="1" thickBot="1">
      <c r="A1" s="194" t="s">
        <v>71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5"/>
      <c r="AN1" s="195"/>
      <c r="AO1" s="195"/>
      <c r="AP1" s="195"/>
      <c r="AQ1" s="195"/>
      <c r="AR1" s="195"/>
      <c r="AS1" s="195"/>
      <c r="AT1" s="195"/>
      <c r="AU1" s="195"/>
      <c r="AV1" s="195"/>
      <c r="AW1" s="195"/>
      <c r="AX1" s="195"/>
      <c r="AY1" s="195"/>
      <c r="AZ1" s="195"/>
      <c r="BA1" s="195"/>
      <c r="BB1" s="195"/>
      <c r="BC1" s="195"/>
      <c r="BD1" s="195"/>
      <c r="BE1" s="196"/>
    </row>
    <row r="2" spans="1:73" ht="20.100000000000001" customHeight="1">
      <c r="A2" s="5"/>
      <c r="B2" s="105">
        <v>1</v>
      </c>
      <c r="C2" s="105">
        <v>2</v>
      </c>
      <c r="D2" s="105">
        <v>3</v>
      </c>
      <c r="E2" s="105">
        <v>4</v>
      </c>
      <c r="F2" s="105">
        <v>5</v>
      </c>
      <c r="G2" s="105">
        <v>6</v>
      </c>
      <c r="H2" s="105">
        <v>7</v>
      </c>
      <c r="I2" s="105">
        <v>8</v>
      </c>
      <c r="J2" s="105">
        <v>9</v>
      </c>
      <c r="K2" s="105">
        <v>10</v>
      </c>
      <c r="L2" s="105">
        <v>11</v>
      </c>
      <c r="M2" s="105">
        <v>12</v>
      </c>
      <c r="N2" s="105">
        <v>13</v>
      </c>
      <c r="O2" s="105">
        <v>14</v>
      </c>
      <c r="P2" s="105">
        <v>15</v>
      </c>
      <c r="Q2" s="105">
        <v>16</v>
      </c>
      <c r="R2" s="105">
        <v>17</v>
      </c>
      <c r="S2" s="105">
        <v>18</v>
      </c>
      <c r="T2" s="105">
        <v>19</v>
      </c>
      <c r="U2" s="105">
        <v>20</v>
      </c>
      <c r="V2" s="105">
        <v>21</v>
      </c>
      <c r="W2" s="105">
        <v>22</v>
      </c>
      <c r="X2" s="105">
        <v>23</v>
      </c>
      <c r="Y2" s="105">
        <v>24</v>
      </c>
      <c r="Z2" s="105">
        <v>25</v>
      </c>
      <c r="AA2" s="105">
        <v>26</v>
      </c>
      <c r="AB2" s="105">
        <v>27</v>
      </c>
      <c r="AC2" s="105">
        <v>28</v>
      </c>
      <c r="AD2" s="105">
        <v>29</v>
      </c>
      <c r="AE2" s="105">
        <v>30</v>
      </c>
      <c r="AF2" s="105">
        <v>31</v>
      </c>
      <c r="AG2" s="105">
        <v>32</v>
      </c>
      <c r="AH2" s="105">
        <v>33</v>
      </c>
      <c r="AI2" s="105">
        <v>34</v>
      </c>
      <c r="AJ2" s="105">
        <v>35</v>
      </c>
      <c r="AK2" s="105">
        <v>36</v>
      </c>
      <c r="AL2" s="105">
        <v>37</v>
      </c>
      <c r="AM2" s="105">
        <v>38</v>
      </c>
      <c r="AN2" s="105">
        <v>39</v>
      </c>
      <c r="AO2" s="105">
        <v>40</v>
      </c>
      <c r="AP2" s="105">
        <v>41</v>
      </c>
      <c r="AQ2" s="105">
        <v>42</v>
      </c>
      <c r="AR2" s="105">
        <v>43</v>
      </c>
      <c r="AS2" s="105">
        <v>44</v>
      </c>
      <c r="AT2" s="105">
        <v>45</v>
      </c>
      <c r="AU2" s="106">
        <v>46</v>
      </c>
      <c r="AV2" s="105">
        <v>47</v>
      </c>
      <c r="AW2" s="105">
        <v>48</v>
      </c>
      <c r="AX2" s="105">
        <v>49</v>
      </c>
      <c r="AY2" s="105">
        <v>50</v>
      </c>
      <c r="AZ2" s="105">
        <v>51</v>
      </c>
      <c r="BA2" s="105">
        <v>52</v>
      </c>
      <c r="BB2" s="84" t="s">
        <v>2</v>
      </c>
      <c r="BC2" s="85" t="s">
        <v>3</v>
      </c>
      <c r="BD2" s="86" t="s">
        <v>4</v>
      </c>
      <c r="BE2" s="87" t="s">
        <v>5</v>
      </c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</row>
    <row r="3" spans="1:73" ht="20.100000000000001" customHeight="1">
      <c r="A3" s="6" t="s">
        <v>11</v>
      </c>
      <c r="B3" s="89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>
        <v>0</v>
      </c>
      <c r="Y3" s="90">
        <v>0</v>
      </c>
      <c r="Z3" s="90">
        <v>0</v>
      </c>
      <c r="AA3" s="90">
        <v>0</v>
      </c>
      <c r="AB3" s="90">
        <v>4</v>
      </c>
      <c r="AC3" s="90">
        <v>4</v>
      </c>
      <c r="AD3" s="90">
        <v>4</v>
      </c>
      <c r="AE3" s="90">
        <v>4</v>
      </c>
      <c r="AF3" s="90">
        <v>4</v>
      </c>
      <c r="AG3" s="90">
        <v>4</v>
      </c>
      <c r="AH3" s="90">
        <v>4</v>
      </c>
      <c r="AI3" s="90">
        <v>4</v>
      </c>
      <c r="AJ3" s="90">
        <v>4</v>
      </c>
      <c r="AK3" s="90">
        <v>4</v>
      </c>
      <c r="AL3" s="90">
        <v>4</v>
      </c>
      <c r="AM3" s="90">
        <v>4</v>
      </c>
      <c r="AN3" s="90">
        <v>4</v>
      </c>
      <c r="AO3" s="90">
        <v>4</v>
      </c>
      <c r="AP3" s="90">
        <v>4</v>
      </c>
      <c r="AQ3" s="90">
        <v>4</v>
      </c>
      <c r="AR3" s="90">
        <v>4</v>
      </c>
      <c r="AS3" s="90">
        <v>4</v>
      </c>
      <c r="AT3" s="90">
        <v>4</v>
      </c>
      <c r="AU3" s="97">
        <v>4</v>
      </c>
      <c r="AV3" s="90">
        <v>4</v>
      </c>
      <c r="AW3" s="90">
        <v>4</v>
      </c>
      <c r="AX3" s="90">
        <v>4</v>
      </c>
      <c r="AY3" s="90">
        <v>0</v>
      </c>
      <c r="AZ3" s="90">
        <v>0</v>
      </c>
      <c r="BA3" s="90">
        <v>0</v>
      </c>
      <c r="BB3" s="19">
        <f>SUM(B3:BA3)</f>
        <v>92</v>
      </c>
      <c r="BC3" s="7">
        <v>39</v>
      </c>
      <c r="BD3" s="8">
        <v>62</v>
      </c>
      <c r="BE3" s="9">
        <f t="shared" ref="BE3:BE14" si="0">BC3*BB3</f>
        <v>3588</v>
      </c>
      <c r="BG3" s="50" t="s">
        <v>50</v>
      </c>
      <c r="BH3" s="124" t="s">
        <v>13</v>
      </c>
      <c r="BI3" s="124" t="s">
        <v>14</v>
      </c>
      <c r="BJ3" s="124" t="s">
        <v>15</v>
      </c>
      <c r="BK3" s="197" t="s">
        <v>16</v>
      </c>
      <c r="BL3" s="198"/>
      <c r="BM3" s="199"/>
    </row>
    <row r="4" spans="1:73" ht="20.100000000000001" customHeight="1">
      <c r="A4" s="6" t="s">
        <v>34</v>
      </c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>
        <v>0</v>
      </c>
      <c r="Y4" s="90">
        <v>0</v>
      </c>
      <c r="Z4" s="90">
        <v>0</v>
      </c>
      <c r="AA4" s="90">
        <v>0</v>
      </c>
      <c r="AB4" s="90">
        <v>19.399999999999999</v>
      </c>
      <c r="AC4" s="90">
        <v>20</v>
      </c>
      <c r="AD4" s="90">
        <v>20</v>
      </c>
      <c r="AE4" s="90">
        <v>20</v>
      </c>
      <c r="AF4" s="90">
        <v>20</v>
      </c>
      <c r="AG4" s="90">
        <v>20</v>
      </c>
      <c r="AH4" s="90">
        <v>20</v>
      </c>
      <c r="AI4" s="90">
        <v>20</v>
      </c>
      <c r="AJ4" s="90">
        <v>20</v>
      </c>
      <c r="AK4" s="90">
        <v>20</v>
      </c>
      <c r="AL4" s="90">
        <v>20</v>
      </c>
      <c r="AM4" s="90">
        <v>20</v>
      </c>
      <c r="AN4" s="90">
        <v>20</v>
      </c>
      <c r="AO4" s="90">
        <v>20</v>
      </c>
      <c r="AP4" s="90">
        <v>20</v>
      </c>
      <c r="AQ4" s="90">
        <v>20</v>
      </c>
      <c r="AR4" s="90">
        <v>20</v>
      </c>
      <c r="AS4" s="90">
        <v>20</v>
      </c>
      <c r="AT4" s="90">
        <v>20</v>
      </c>
      <c r="AU4" s="97">
        <v>20</v>
      </c>
      <c r="AV4" s="90">
        <v>20</v>
      </c>
      <c r="AW4" s="90">
        <v>20</v>
      </c>
      <c r="AX4" s="90">
        <v>20</v>
      </c>
      <c r="AY4" s="90">
        <v>0</v>
      </c>
      <c r="AZ4" s="90">
        <v>0</v>
      </c>
      <c r="BA4" s="90">
        <v>0</v>
      </c>
      <c r="BB4" s="19">
        <f t="shared" ref="BB4:BB13" si="1">SUM(B4:BA4)</f>
        <v>459.4</v>
      </c>
      <c r="BC4" s="7">
        <v>30</v>
      </c>
      <c r="BD4" s="8">
        <v>49</v>
      </c>
      <c r="BE4" s="9">
        <f t="shared" si="0"/>
        <v>13782</v>
      </c>
      <c r="BG4" s="52" t="s">
        <v>17</v>
      </c>
      <c r="BH4" s="52">
        <v>274</v>
      </c>
      <c r="BI4" s="53">
        <v>11659</v>
      </c>
      <c r="BJ4" s="57">
        <v>17639</v>
      </c>
      <c r="BK4" s="168"/>
      <c r="BL4" s="169"/>
      <c r="BM4" s="170"/>
    </row>
    <row r="5" spans="1:73" ht="20.100000000000001" customHeight="1">
      <c r="A5" s="6" t="s">
        <v>6</v>
      </c>
      <c r="B5" s="89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f>7.8*3+4</f>
        <v>27.4</v>
      </c>
      <c r="AD5" s="90">
        <f t="shared" ref="AD5:AX5" si="2">7.8*3+4</f>
        <v>27.4</v>
      </c>
      <c r="AE5" s="90">
        <f t="shared" si="2"/>
        <v>27.4</v>
      </c>
      <c r="AF5" s="90">
        <f t="shared" si="2"/>
        <v>27.4</v>
      </c>
      <c r="AG5" s="90">
        <f t="shared" si="2"/>
        <v>27.4</v>
      </c>
      <c r="AH5" s="90">
        <f t="shared" si="2"/>
        <v>27.4</v>
      </c>
      <c r="AI5" s="90">
        <f t="shared" si="2"/>
        <v>27.4</v>
      </c>
      <c r="AJ5" s="90">
        <f t="shared" si="2"/>
        <v>27.4</v>
      </c>
      <c r="AK5" s="90">
        <f t="shared" si="2"/>
        <v>27.4</v>
      </c>
      <c r="AL5" s="90">
        <f t="shared" si="2"/>
        <v>27.4</v>
      </c>
      <c r="AM5" s="90">
        <f t="shared" si="2"/>
        <v>27.4</v>
      </c>
      <c r="AN5" s="90">
        <f t="shared" si="2"/>
        <v>27.4</v>
      </c>
      <c r="AO5" s="90">
        <f t="shared" si="2"/>
        <v>27.4</v>
      </c>
      <c r="AP5" s="90">
        <f t="shared" si="2"/>
        <v>27.4</v>
      </c>
      <c r="AQ5" s="90">
        <f t="shared" si="2"/>
        <v>27.4</v>
      </c>
      <c r="AR5" s="90">
        <f t="shared" si="2"/>
        <v>27.4</v>
      </c>
      <c r="AS5" s="90">
        <f t="shared" si="2"/>
        <v>27.4</v>
      </c>
      <c r="AT5" s="90">
        <f t="shared" si="2"/>
        <v>27.4</v>
      </c>
      <c r="AU5" s="97">
        <f t="shared" si="2"/>
        <v>27.4</v>
      </c>
      <c r="AV5" s="90">
        <f t="shared" si="2"/>
        <v>27.4</v>
      </c>
      <c r="AW5" s="90">
        <f t="shared" si="2"/>
        <v>27.4</v>
      </c>
      <c r="AX5" s="90">
        <f t="shared" si="2"/>
        <v>27.4</v>
      </c>
      <c r="AY5" s="90">
        <v>0</v>
      </c>
      <c r="AZ5" s="90">
        <v>0</v>
      </c>
      <c r="BA5" s="90">
        <v>0</v>
      </c>
      <c r="BB5" s="19">
        <f t="shared" si="1"/>
        <v>602.79999999999973</v>
      </c>
      <c r="BC5" s="7">
        <v>25.5</v>
      </c>
      <c r="BD5" s="8">
        <v>49</v>
      </c>
      <c r="BE5" s="9">
        <f t="shared" si="0"/>
        <v>15371.399999999992</v>
      </c>
      <c r="BG5" s="78" t="s">
        <v>73</v>
      </c>
      <c r="BH5" s="78">
        <v>85</v>
      </c>
      <c r="BI5" s="79">
        <v>3708</v>
      </c>
      <c r="BJ5" s="79">
        <v>5660</v>
      </c>
      <c r="BK5" s="200" t="s">
        <v>72</v>
      </c>
      <c r="BL5" s="201"/>
      <c r="BM5" s="202"/>
    </row>
    <row r="6" spans="1:73" ht="20.100000000000001" customHeight="1">
      <c r="A6" s="6"/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>
        <v>0</v>
      </c>
      <c r="Y6" s="90">
        <v>0</v>
      </c>
      <c r="Z6" s="90">
        <v>0</v>
      </c>
      <c r="AA6" s="90">
        <v>0</v>
      </c>
      <c r="AB6" s="90">
        <v>0</v>
      </c>
      <c r="AC6" s="90">
        <v>0</v>
      </c>
      <c r="AD6" s="90">
        <v>0</v>
      </c>
      <c r="AE6" s="90">
        <v>0</v>
      </c>
      <c r="AF6" s="90">
        <v>0</v>
      </c>
      <c r="AG6" s="90">
        <v>0</v>
      </c>
      <c r="AH6" s="90">
        <v>0</v>
      </c>
      <c r="AI6" s="90">
        <v>0</v>
      </c>
      <c r="AJ6" s="90">
        <v>0</v>
      </c>
      <c r="AK6" s="90">
        <v>0</v>
      </c>
      <c r="AL6" s="90">
        <v>0</v>
      </c>
      <c r="AM6" s="90">
        <v>0</v>
      </c>
      <c r="AN6" s="90">
        <v>0</v>
      </c>
      <c r="AO6" s="90">
        <v>0</v>
      </c>
      <c r="AP6" s="90">
        <v>0</v>
      </c>
      <c r="AQ6" s="90">
        <v>0</v>
      </c>
      <c r="AR6" s="90">
        <v>0</v>
      </c>
      <c r="AS6" s="90">
        <v>0</v>
      </c>
      <c r="AT6" s="90">
        <v>0</v>
      </c>
      <c r="AU6" s="97">
        <v>0</v>
      </c>
      <c r="AV6" s="90">
        <v>0</v>
      </c>
      <c r="AW6" s="90">
        <v>0</v>
      </c>
      <c r="AX6" s="90">
        <v>0</v>
      </c>
      <c r="AY6" s="90">
        <v>0</v>
      </c>
      <c r="AZ6" s="90">
        <v>0</v>
      </c>
      <c r="BA6" s="90">
        <v>0</v>
      </c>
      <c r="BB6" s="19">
        <f t="shared" si="1"/>
        <v>0</v>
      </c>
      <c r="BC6" s="7"/>
      <c r="BD6" s="8">
        <v>49</v>
      </c>
      <c r="BE6" s="9">
        <f t="shared" si="0"/>
        <v>0</v>
      </c>
      <c r="BG6" s="77" t="s">
        <v>74</v>
      </c>
      <c r="BH6" s="77">
        <v>20</v>
      </c>
      <c r="BI6" s="66"/>
      <c r="BJ6" s="66">
        <f>BH6*65</f>
        <v>1300</v>
      </c>
      <c r="BK6" s="203" t="s">
        <v>75</v>
      </c>
      <c r="BL6" s="204"/>
      <c r="BM6" s="205"/>
    </row>
    <row r="7" spans="1:73" ht="20.100000000000001" customHeight="1">
      <c r="A7" s="6"/>
      <c r="B7" s="89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>
        <v>0</v>
      </c>
      <c r="Y7" s="90">
        <v>0</v>
      </c>
      <c r="Z7" s="90">
        <v>0</v>
      </c>
      <c r="AA7" s="90">
        <v>0</v>
      </c>
      <c r="AB7" s="90">
        <v>0</v>
      </c>
      <c r="AC7" s="90">
        <v>0</v>
      </c>
      <c r="AD7" s="90">
        <v>0</v>
      </c>
      <c r="AE7" s="90">
        <v>0</v>
      </c>
      <c r="AF7" s="90">
        <v>0</v>
      </c>
      <c r="AG7" s="90">
        <v>0</v>
      </c>
      <c r="AH7" s="90">
        <v>0</v>
      </c>
      <c r="AI7" s="90">
        <v>0</v>
      </c>
      <c r="AJ7" s="90">
        <v>0</v>
      </c>
      <c r="AK7" s="90">
        <v>0</v>
      </c>
      <c r="AL7" s="90">
        <v>0</v>
      </c>
      <c r="AM7" s="90">
        <v>0</v>
      </c>
      <c r="AN7" s="90">
        <v>0</v>
      </c>
      <c r="AO7" s="90">
        <v>0</v>
      </c>
      <c r="AP7" s="90">
        <v>0</v>
      </c>
      <c r="AQ7" s="90">
        <v>0</v>
      </c>
      <c r="AR7" s="90">
        <v>0</v>
      </c>
      <c r="AS7" s="90">
        <v>0</v>
      </c>
      <c r="AT7" s="90">
        <v>0</v>
      </c>
      <c r="AU7" s="97">
        <v>0</v>
      </c>
      <c r="AV7" s="90">
        <v>0</v>
      </c>
      <c r="AW7" s="90">
        <v>0</v>
      </c>
      <c r="AX7" s="90">
        <v>0</v>
      </c>
      <c r="AY7" s="90">
        <v>0</v>
      </c>
      <c r="AZ7" s="90">
        <v>0</v>
      </c>
      <c r="BA7" s="90">
        <v>0</v>
      </c>
      <c r="BB7" s="19">
        <f t="shared" si="1"/>
        <v>0</v>
      </c>
      <c r="BC7" s="7"/>
      <c r="BD7" s="8">
        <v>49</v>
      </c>
      <c r="BE7" s="9">
        <f t="shared" si="0"/>
        <v>0</v>
      </c>
      <c r="BG7" s="50"/>
      <c r="BH7" s="50"/>
      <c r="BI7" s="51"/>
      <c r="BJ7" s="51"/>
      <c r="BK7" s="168"/>
      <c r="BL7" s="169"/>
      <c r="BM7" s="170"/>
    </row>
    <row r="8" spans="1:73" ht="20.100000000000001" customHeight="1">
      <c r="A8" s="6"/>
      <c r="B8" s="89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>
        <v>0</v>
      </c>
      <c r="Y8" s="90">
        <v>0</v>
      </c>
      <c r="Z8" s="90">
        <v>0</v>
      </c>
      <c r="AA8" s="90">
        <v>0</v>
      </c>
      <c r="AB8" s="90">
        <v>0</v>
      </c>
      <c r="AC8" s="90">
        <v>0</v>
      </c>
      <c r="AD8" s="90">
        <v>0</v>
      </c>
      <c r="AE8" s="90">
        <v>0</v>
      </c>
      <c r="AF8" s="90">
        <v>0</v>
      </c>
      <c r="AG8" s="90">
        <v>0</v>
      </c>
      <c r="AH8" s="90">
        <v>0</v>
      </c>
      <c r="AI8" s="90">
        <v>0</v>
      </c>
      <c r="AJ8" s="90">
        <v>0</v>
      </c>
      <c r="AK8" s="90">
        <v>0</v>
      </c>
      <c r="AL8" s="90">
        <v>0</v>
      </c>
      <c r="AM8" s="90">
        <v>0</v>
      </c>
      <c r="AN8" s="90">
        <v>0</v>
      </c>
      <c r="AO8" s="90">
        <v>0</v>
      </c>
      <c r="AP8" s="90">
        <v>0</v>
      </c>
      <c r="AQ8" s="90">
        <v>0</v>
      </c>
      <c r="AR8" s="90">
        <v>0</v>
      </c>
      <c r="AS8" s="90">
        <v>0</v>
      </c>
      <c r="AT8" s="90">
        <v>0</v>
      </c>
      <c r="AU8" s="97">
        <v>0</v>
      </c>
      <c r="AV8" s="90">
        <v>0</v>
      </c>
      <c r="AW8" s="90">
        <v>0</v>
      </c>
      <c r="AX8" s="90">
        <v>0</v>
      </c>
      <c r="AY8" s="90">
        <v>0</v>
      </c>
      <c r="AZ8" s="90">
        <v>0</v>
      </c>
      <c r="BA8" s="90">
        <v>0</v>
      </c>
      <c r="BB8" s="19">
        <f t="shared" si="1"/>
        <v>0</v>
      </c>
      <c r="BC8" s="26"/>
      <c r="BD8" s="8">
        <v>49</v>
      </c>
      <c r="BE8" s="9">
        <f t="shared" si="0"/>
        <v>0</v>
      </c>
      <c r="BG8" s="50"/>
      <c r="BH8" s="50">
        <f>SUM(BH4)</f>
        <v>274</v>
      </c>
      <c r="BI8" s="51">
        <f>SUM(BI4)</f>
        <v>11659</v>
      </c>
      <c r="BJ8" s="51">
        <f>SUM(BJ4)</f>
        <v>17639</v>
      </c>
      <c r="BK8" s="168"/>
      <c r="BL8" s="169"/>
      <c r="BM8" s="170"/>
    </row>
    <row r="9" spans="1:73" ht="20.100000000000001" customHeight="1">
      <c r="A9" s="6"/>
      <c r="B9" s="89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7"/>
      <c r="AV9" s="90"/>
      <c r="AW9" s="90"/>
      <c r="AX9" s="90"/>
      <c r="AY9" s="90"/>
      <c r="AZ9" s="90"/>
      <c r="BA9" s="90"/>
      <c r="BB9" s="19">
        <f t="shared" si="1"/>
        <v>0</v>
      </c>
      <c r="BC9" s="26"/>
      <c r="BD9" s="8"/>
      <c r="BE9" s="9">
        <f t="shared" si="0"/>
        <v>0</v>
      </c>
      <c r="BG9" s="81"/>
      <c r="BH9" s="81"/>
      <c r="BI9" s="82"/>
      <c r="BJ9" s="82"/>
      <c r="BK9" s="83"/>
      <c r="BL9" s="83"/>
      <c r="BM9" s="83"/>
    </row>
    <row r="10" spans="1:73" ht="20.100000000000001" customHeight="1">
      <c r="A10" s="6"/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7"/>
      <c r="AV10" s="90"/>
      <c r="AW10" s="90"/>
      <c r="AX10" s="90"/>
      <c r="AY10" s="90"/>
      <c r="AZ10" s="90"/>
      <c r="BA10" s="90"/>
      <c r="BB10" s="19">
        <f t="shared" si="1"/>
        <v>0</v>
      </c>
      <c r="BC10" s="26"/>
      <c r="BD10" s="8"/>
      <c r="BE10" s="9">
        <f t="shared" si="0"/>
        <v>0</v>
      </c>
      <c r="BG10" s="81"/>
      <c r="BH10" s="81"/>
      <c r="BI10" s="82"/>
      <c r="BJ10" s="82"/>
      <c r="BK10" s="83"/>
      <c r="BL10" s="83"/>
      <c r="BM10" s="83"/>
    </row>
    <row r="11" spans="1:73" ht="20.100000000000001" customHeight="1">
      <c r="A11" s="6"/>
      <c r="B11" s="89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7"/>
      <c r="AV11" s="90"/>
      <c r="AW11" s="90"/>
      <c r="AX11" s="90"/>
      <c r="AY11" s="90"/>
      <c r="AZ11" s="90"/>
      <c r="BA11" s="90"/>
      <c r="BB11" s="19">
        <f t="shared" si="1"/>
        <v>0</v>
      </c>
      <c r="BC11" s="26"/>
      <c r="BD11" s="8"/>
      <c r="BE11" s="9">
        <f t="shared" si="0"/>
        <v>0</v>
      </c>
      <c r="BG11" s="81"/>
      <c r="BH11" s="81"/>
      <c r="BI11" s="82"/>
      <c r="BJ11" s="82"/>
      <c r="BK11" s="83"/>
      <c r="BL11" s="83"/>
      <c r="BM11" s="83"/>
    </row>
    <row r="12" spans="1:73" ht="20.100000000000001" customHeight="1">
      <c r="A12" s="6"/>
      <c r="B12" s="89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7"/>
      <c r="AV12" s="90"/>
      <c r="AW12" s="90"/>
      <c r="AX12" s="90"/>
      <c r="AY12" s="90"/>
      <c r="AZ12" s="90"/>
      <c r="BA12" s="90"/>
      <c r="BB12" s="19">
        <f t="shared" si="1"/>
        <v>0</v>
      </c>
      <c r="BC12" s="26"/>
      <c r="BD12" s="8"/>
      <c r="BE12" s="9">
        <f t="shared" si="0"/>
        <v>0</v>
      </c>
      <c r="BG12" s="81"/>
      <c r="BH12" s="81"/>
      <c r="BI12" s="82"/>
      <c r="BJ12" s="82"/>
      <c r="BK12" s="83"/>
      <c r="BL12" s="83"/>
      <c r="BM12" s="83"/>
    </row>
    <row r="13" spans="1:73" ht="20.100000000000001" customHeight="1">
      <c r="A13" s="6"/>
      <c r="B13" s="89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7"/>
      <c r="AV13" s="90"/>
      <c r="AW13" s="90"/>
      <c r="AX13" s="90"/>
      <c r="AY13" s="90"/>
      <c r="AZ13" s="90"/>
      <c r="BA13" s="90"/>
      <c r="BB13" s="19">
        <f t="shared" si="1"/>
        <v>0</v>
      </c>
      <c r="BC13" s="26"/>
      <c r="BD13" s="8"/>
      <c r="BE13" s="9">
        <f t="shared" si="0"/>
        <v>0</v>
      </c>
      <c r="BG13" s="81"/>
      <c r="BH13" s="81"/>
      <c r="BI13" s="82"/>
      <c r="BJ13" s="82"/>
      <c r="BK13" s="83"/>
      <c r="BL13" s="83"/>
      <c r="BM13" s="83"/>
    </row>
    <row r="14" spans="1:73" ht="20.100000000000001" customHeight="1">
      <c r="A14" s="6"/>
      <c r="B14" s="89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7"/>
      <c r="AV14" s="90"/>
      <c r="AW14" s="90"/>
      <c r="AX14" s="90"/>
      <c r="AY14" s="90"/>
      <c r="AZ14" s="90"/>
      <c r="BA14" s="90"/>
      <c r="BB14" s="19">
        <f t="shared" ref="BB14" si="3">SUM(AB14:BA14)</f>
        <v>0</v>
      </c>
      <c r="BC14" s="7"/>
      <c r="BD14" s="8"/>
      <c r="BE14" s="9">
        <f t="shared" si="0"/>
        <v>0</v>
      </c>
      <c r="BG14" s="54"/>
      <c r="BH14" s="54"/>
      <c r="BI14" s="54"/>
      <c r="BJ14" s="54"/>
      <c r="BK14" s="54"/>
      <c r="BL14" s="54"/>
      <c r="BM14" s="54"/>
    </row>
    <row r="15" spans="1:73" ht="20.100000000000001" customHeight="1" thickBot="1">
      <c r="A15" s="10" t="s">
        <v>7</v>
      </c>
      <c r="B15" s="103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>
        <f t="shared" ref="X15:BB15" si="4">SUM(X3:X14)</f>
        <v>0</v>
      </c>
      <c r="Y15" s="104">
        <f t="shared" si="4"/>
        <v>0</v>
      </c>
      <c r="Z15" s="104">
        <f t="shared" si="4"/>
        <v>0</v>
      </c>
      <c r="AA15" s="104">
        <f t="shared" si="4"/>
        <v>0</v>
      </c>
      <c r="AB15" s="104">
        <f t="shared" si="4"/>
        <v>23.4</v>
      </c>
      <c r="AC15" s="104">
        <f t="shared" si="4"/>
        <v>51.4</v>
      </c>
      <c r="AD15" s="104">
        <f t="shared" si="4"/>
        <v>51.4</v>
      </c>
      <c r="AE15" s="104">
        <f t="shared" si="4"/>
        <v>51.4</v>
      </c>
      <c r="AF15" s="104">
        <f t="shared" si="4"/>
        <v>51.4</v>
      </c>
      <c r="AG15" s="104">
        <f t="shared" si="4"/>
        <v>51.4</v>
      </c>
      <c r="AH15" s="104">
        <f t="shared" si="4"/>
        <v>51.4</v>
      </c>
      <c r="AI15" s="104">
        <f t="shared" si="4"/>
        <v>51.4</v>
      </c>
      <c r="AJ15" s="104">
        <f t="shared" si="4"/>
        <v>51.4</v>
      </c>
      <c r="AK15" s="104">
        <f t="shared" si="4"/>
        <v>51.4</v>
      </c>
      <c r="AL15" s="104">
        <f t="shared" si="4"/>
        <v>51.4</v>
      </c>
      <c r="AM15" s="104">
        <f t="shared" si="4"/>
        <v>51.4</v>
      </c>
      <c r="AN15" s="104">
        <f t="shared" si="4"/>
        <v>51.4</v>
      </c>
      <c r="AO15" s="104">
        <f t="shared" si="4"/>
        <v>51.4</v>
      </c>
      <c r="AP15" s="104">
        <f t="shared" si="4"/>
        <v>51.4</v>
      </c>
      <c r="AQ15" s="104">
        <f t="shared" si="4"/>
        <v>51.4</v>
      </c>
      <c r="AR15" s="104">
        <f t="shared" si="4"/>
        <v>51.4</v>
      </c>
      <c r="AS15" s="104">
        <f t="shared" si="4"/>
        <v>51.4</v>
      </c>
      <c r="AT15" s="104">
        <f t="shared" si="4"/>
        <v>51.4</v>
      </c>
      <c r="AU15" s="98">
        <f t="shared" si="4"/>
        <v>51.4</v>
      </c>
      <c r="AV15" s="104">
        <f t="shared" si="4"/>
        <v>51.4</v>
      </c>
      <c r="AW15" s="104">
        <f t="shared" si="4"/>
        <v>51.4</v>
      </c>
      <c r="AX15" s="104">
        <f t="shared" si="4"/>
        <v>51.4</v>
      </c>
      <c r="AY15" s="104">
        <f t="shared" si="4"/>
        <v>0</v>
      </c>
      <c r="AZ15" s="104">
        <f t="shared" si="4"/>
        <v>0</v>
      </c>
      <c r="BA15" s="104">
        <f t="shared" si="4"/>
        <v>0</v>
      </c>
      <c r="BB15" s="20">
        <f t="shared" si="4"/>
        <v>1154.1999999999998</v>
      </c>
      <c r="BC15" s="21"/>
      <c r="BD15" s="22"/>
      <c r="BE15" s="58">
        <f>SUM(BE3:BE14)</f>
        <v>32741.399999999994</v>
      </c>
      <c r="BF15" s="40"/>
      <c r="BG15" s="54"/>
      <c r="BH15" s="54"/>
      <c r="BI15" s="54"/>
      <c r="BJ15" s="54"/>
      <c r="BK15" s="80"/>
      <c r="BL15" s="54"/>
      <c r="BM15" s="54"/>
    </row>
    <row r="16" spans="1:73" ht="20.100000000000001" customHeight="1">
      <c r="A16" s="11" t="s">
        <v>62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>
        <f t="shared" ref="X16:BA16" si="5">$BH25*X18</f>
        <v>0</v>
      </c>
      <c r="Y16" s="91">
        <f t="shared" si="5"/>
        <v>0</v>
      </c>
      <c r="Z16" s="91">
        <f t="shared" si="5"/>
        <v>0</v>
      </c>
      <c r="AA16" s="91">
        <f t="shared" si="5"/>
        <v>0</v>
      </c>
      <c r="AB16" s="91">
        <f t="shared" si="5"/>
        <v>1506.3963503649634</v>
      </c>
      <c r="AC16" s="91">
        <f t="shared" si="5"/>
        <v>3308.9218978102185</v>
      </c>
      <c r="AD16" s="91">
        <f t="shared" si="5"/>
        <v>3308.9218978102185</v>
      </c>
      <c r="AE16" s="91">
        <f t="shared" si="5"/>
        <v>3308.9218978102185</v>
      </c>
      <c r="AF16" s="91">
        <f t="shared" si="5"/>
        <v>3308.9218978102185</v>
      </c>
      <c r="AG16" s="91">
        <f t="shared" si="5"/>
        <v>3308.9218978102185</v>
      </c>
      <c r="AH16" s="91">
        <f t="shared" si="5"/>
        <v>3308.9218978102185</v>
      </c>
      <c r="AI16" s="91">
        <f t="shared" si="5"/>
        <v>3308.9218978102185</v>
      </c>
      <c r="AJ16" s="91">
        <f t="shared" si="5"/>
        <v>3308.9218978102185</v>
      </c>
      <c r="AK16" s="91">
        <f t="shared" si="5"/>
        <v>3308.9218978102185</v>
      </c>
      <c r="AL16" s="91">
        <f t="shared" si="5"/>
        <v>3308.9218978102185</v>
      </c>
      <c r="AM16" s="91">
        <f t="shared" si="5"/>
        <v>3308.9218978102185</v>
      </c>
      <c r="AN16" s="91">
        <f t="shared" si="5"/>
        <v>3308.9218978102185</v>
      </c>
      <c r="AO16" s="91">
        <f t="shared" si="5"/>
        <v>3308.9218978102185</v>
      </c>
      <c r="AP16" s="91">
        <f t="shared" si="5"/>
        <v>3308.9218978102185</v>
      </c>
      <c r="AQ16" s="91">
        <f t="shared" si="5"/>
        <v>3308.9218978102185</v>
      </c>
      <c r="AR16" s="91">
        <f t="shared" si="5"/>
        <v>3308.9218978102185</v>
      </c>
      <c r="AS16" s="91"/>
      <c r="AT16" s="91">
        <f t="shared" si="5"/>
        <v>3308.9218978102185</v>
      </c>
      <c r="AU16" s="99">
        <f t="shared" si="5"/>
        <v>3308.9218978102185</v>
      </c>
      <c r="AV16" s="91">
        <f t="shared" si="5"/>
        <v>3308.9218978102185</v>
      </c>
      <c r="AW16" s="91">
        <f t="shared" si="5"/>
        <v>3308.9218978102185</v>
      </c>
      <c r="AX16" s="91">
        <f t="shared" si="5"/>
        <v>3308.9218978102185</v>
      </c>
      <c r="AY16" s="91">
        <f t="shared" si="5"/>
        <v>0</v>
      </c>
      <c r="AZ16" s="91">
        <f t="shared" si="5"/>
        <v>0</v>
      </c>
      <c r="BA16" s="91">
        <f t="shared" si="5"/>
        <v>0</v>
      </c>
      <c r="BB16" s="12"/>
      <c r="BC16" s="12"/>
      <c r="BD16" s="12"/>
      <c r="BE16" s="12"/>
      <c r="BF16" s="40"/>
      <c r="BG16" s="59" t="s">
        <v>8</v>
      </c>
      <c r="BH16" s="171">
        <v>0.64817518248175177</v>
      </c>
      <c r="BI16" s="172"/>
      <c r="BJ16" s="54"/>
      <c r="BK16" s="80"/>
      <c r="BL16" s="54"/>
      <c r="BM16" s="54"/>
    </row>
    <row r="17" spans="1:65" ht="20.100000000000001" customHeight="1">
      <c r="A17" s="11" t="s">
        <v>63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>
        <f>B17+X16</f>
        <v>0</v>
      </c>
      <c r="Y17" s="91">
        <f t="shared" ref="Y17:Z17" si="6">X17+Y16</f>
        <v>0</v>
      </c>
      <c r="Z17" s="91">
        <f t="shared" si="6"/>
        <v>0</v>
      </c>
      <c r="AA17" s="91">
        <f>Z17+AA16</f>
        <v>0</v>
      </c>
      <c r="AB17" s="91">
        <f>AA17+AB16</f>
        <v>1506.3963503649634</v>
      </c>
      <c r="AC17" s="91">
        <f t="shared" ref="AC17:BA17" si="7">AB17+AC16</f>
        <v>4815.3182481751819</v>
      </c>
      <c r="AD17" s="91">
        <f t="shared" si="7"/>
        <v>8124.2401459854009</v>
      </c>
      <c r="AE17" s="91">
        <f t="shared" si="7"/>
        <v>11433.162043795619</v>
      </c>
      <c r="AF17" s="91">
        <f t="shared" si="7"/>
        <v>14742.083941605837</v>
      </c>
      <c r="AG17" s="91">
        <f t="shared" si="7"/>
        <v>18051.005839416055</v>
      </c>
      <c r="AH17" s="91">
        <f t="shared" si="7"/>
        <v>21359.927737226273</v>
      </c>
      <c r="AI17" s="91">
        <f t="shared" si="7"/>
        <v>24668.849635036491</v>
      </c>
      <c r="AJ17" s="91">
        <f t="shared" si="7"/>
        <v>27977.771532846709</v>
      </c>
      <c r="AK17" s="91">
        <f t="shared" si="7"/>
        <v>31286.693430656927</v>
      </c>
      <c r="AL17" s="91">
        <f t="shared" si="7"/>
        <v>34595.615328467145</v>
      </c>
      <c r="AM17" s="91">
        <f t="shared" si="7"/>
        <v>37904.537226277367</v>
      </c>
      <c r="AN17" s="91">
        <f t="shared" si="7"/>
        <v>41213.459124087589</v>
      </c>
      <c r="AO17" s="91">
        <f t="shared" si="7"/>
        <v>44522.381021897811</v>
      </c>
      <c r="AP17" s="91">
        <f t="shared" si="7"/>
        <v>47831.302919708032</v>
      </c>
      <c r="AQ17" s="91">
        <f t="shared" si="7"/>
        <v>51140.224817518254</v>
      </c>
      <c r="AR17" s="91">
        <f t="shared" si="7"/>
        <v>54449.146715328476</v>
      </c>
      <c r="AS17" s="91"/>
      <c r="AT17" s="91">
        <f>AC17+AT16</f>
        <v>8124.2401459854009</v>
      </c>
      <c r="AU17" s="99">
        <f t="shared" si="7"/>
        <v>11433.162043795619</v>
      </c>
      <c r="AV17" s="91">
        <f t="shared" si="7"/>
        <v>14742.083941605837</v>
      </c>
      <c r="AW17" s="91">
        <f t="shared" si="7"/>
        <v>18051.005839416055</v>
      </c>
      <c r="AX17" s="91">
        <f t="shared" si="7"/>
        <v>21359.927737226273</v>
      </c>
      <c r="AY17" s="91">
        <f t="shared" si="7"/>
        <v>21359.927737226273</v>
      </c>
      <c r="AZ17" s="91">
        <f t="shared" si="7"/>
        <v>21359.927737226273</v>
      </c>
      <c r="BA17" s="91">
        <f t="shared" si="7"/>
        <v>21359.927737226273</v>
      </c>
      <c r="BB17" s="12"/>
      <c r="BC17" s="12"/>
      <c r="BD17" s="12"/>
      <c r="BE17" s="12"/>
      <c r="BF17" s="40"/>
      <c r="BG17" s="60" t="s">
        <v>33</v>
      </c>
      <c r="BH17" s="173">
        <v>0.35</v>
      </c>
      <c r="BI17" s="174"/>
      <c r="BJ17" s="54"/>
      <c r="BK17" s="80"/>
      <c r="BL17" s="54"/>
      <c r="BM17" s="54"/>
    </row>
    <row r="18" spans="1:65" ht="20.100000000000001" customHeight="1">
      <c r="A18" s="11" t="s">
        <v>76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>
        <f t="shared" ref="X18:BA18" si="8">X15/$BH22</f>
        <v>0</v>
      </c>
      <c r="Y18" s="92">
        <f t="shared" si="8"/>
        <v>0</v>
      </c>
      <c r="Z18" s="92">
        <f t="shared" si="8"/>
        <v>0</v>
      </c>
      <c r="AA18" s="92">
        <f t="shared" si="8"/>
        <v>0</v>
      </c>
      <c r="AB18" s="92">
        <f t="shared" si="8"/>
        <v>8.5401459854014594E-2</v>
      </c>
      <c r="AC18" s="92">
        <f t="shared" si="8"/>
        <v>0.18759124087591239</v>
      </c>
      <c r="AD18" s="92">
        <f t="shared" si="8"/>
        <v>0.18759124087591239</v>
      </c>
      <c r="AE18" s="92">
        <f t="shared" si="8"/>
        <v>0.18759124087591239</v>
      </c>
      <c r="AF18" s="92">
        <f t="shared" si="8"/>
        <v>0.18759124087591239</v>
      </c>
      <c r="AG18" s="92">
        <f t="shared" si="8"/>
        <v>0.18759124087591239</v>
      </c>
      <c r="AH18" s="92">
        <f t="shared" si="8"/>
        <v>0.18759124087591239</v>
      </c>
      <c r="AI18" s="92">
        <f t="shared" si="8"/>
        <v>0.18759124087591239</v>
      </c>
      <c r="AJ18" s="92">
        <f t="shared" si="8"/>
        <v>0.18759124087591239</v>
      </c>
      <c r="AK18" s="92">
        <f t="shared" si="8"/>
        <v>0.18759124087591239</v>
      </c>
      <c r="AL18" s="92">
        <f t="shared" si="8"/>
        <v>0.18759124087591239</v>
      </c>
      <c r="AM18" s="92">
        <f t="shared" si="8"/>
        <v>0.18759124087591239</v>
      </c>
      <c r="AN18" s="92">
        <f t="shared" si="8"/>
        <v>0.18759124087591239</v>
      </c>
      <c r="AO18" s="92">
        <f t="shared" si="8"/>
        <v>0.18759124087591239</v>
      </c>
      <c r="AP18" s="92">
        <f t="shared" si="8"/>
        <v>0.18759124087591239</v>
      </c>
      <c r="AQ18" s="92">
        <f t="shared" si="8"/>
        <v>0.18759124087591239</v>
      </c>
      <c r="AR18" s="92">
        <f t="shared" si="8"/>
        <v>0.18759124087591239</v>
      </c>
      <c r="AS18" s="92"/>
      <c r="AT18" s="92">
        <f t="shared" si="8"/>
        <v>0.18759124087591239</v>
      </c>
      <c r="AU18" s="100">
        <f t="shared" si="8"/>
        <v>0.18759124087591239</v>
      </c>
      <c r="AV18" s="92">
        <f t="shared" si="8"/>
        <v>0.18759124087591239</v>
      </c>
      <c r="AW18" s="92">
        <f t="shared" si="8"/>
        <v>0.18759124087591239</v>
      </c>
      <c r="AX18" s="92">
        <f t="shared" si="8"/>
        <v>0.18759124087591239</v>
      </c>
      <c r="AY18" s="92">
        <f t="shared" si="8"/>
        <v>0</v>
      </c>
      <c r="AZ18" s="92">
        <f t="shared" si="8"/>
        <v>0</v>
      </c>
      <c r="BA18" s="92">
        <f t="shared" si="8"/>
        <v>0</v>
      </c>
      <c r="BB18" s="12"/>
      <c r="BC18" s="12"/>
      <c r="BD18" s="12"/>
      <c r="BE18" s="12"/>
      <c r="BF18" s="40"/>
      <c r="BG18" s="60" t="s">
        <v>10</v>
      </c>
      <c r="BH18" s="175">
        <v>11433.162043795619</v>
      </c>
      <c r="BI18" s="176"/>
      <c r="BJ18" s="67"/>
      <c r="BK18" s="54"/>
      <c r="BL18" s="54"/>
      <c r="BM18" s="54"/>
    </row>
    <row r="19" spans="1:65" ht="20.100000000000001" customHeight="1" thickBot="1">
      <c r="A19" s="11" t="s">
        <v>64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>
        <f>X18+B19</f>
        <v>0</v>
      </c>
      <c r="Y19" s="92">
        <f t="shared" ref="Y19:Z19" si="9">Y18+X19</f>
        <v>0</v>
      </c>
      <c r="Z19" s="92">
        <f t="shared" si="9"/>
        <v>0</v>
      </c>
      <c r="AA19" s="92">
        <f>AA18+Z19</f>
        <v>0</v>
      </c>
      <c r="AB19" s="92">
        <f>AB18+AA19</f>
        <v>8.5401459854014594E-2</v>
      </c>
      <c r="AC19" s="92">
        <f t="shared" ref="AC19:BA19" si="10">AC18+AB19</f>
        <v>0.27299270072992698</v>
      </c>
      <c r="AD19" s="92">
        <f t="shared" si="10"/>
        <v>0.46058394160583938</v>
      </c>
      <c r="AE19" s="92">
        <f t="shared" si="10"/>
        <v>0.64817518248175177</v>
      </c>
      <c r="AF19" s="92">
        <f t="shared" si="10"/>
        <v>0.83576642335766416</v>
      </c>
      <c r="AG19" s="92">
        <f t="shared" si="10"/>
        <v>1.0233576642335764</v>
      </c>
      <c r="AH19" s="92">
        <f t="shared" si="10"/>
        <v>1.2109489051094888</v>
      </c>
      <c r="AI19" s="92">
        <f t="shared" si="10"/>
        <v>1.3985401459854012</v>
      </c>
      <c r="AJ19" s="92">
        <f t="shared" si="10"/>
        <v>1.5861313868613136</v>
      </c>
      <c r="AK19" s="92">
        <f t="shared" si="10"/>
        <v>1.773722627737226</v>
      </c>
      <c r="AL19" s="92">
        <f t="shared" si="10"/>
        <v>1.9613138686131384</v>
      </c>
      <c r="AM19" s="92">
        <f t="shared" si="10"/>
        <v>2.1489051094890508</v>
      </c>
      <c r="AN19" s="92">
        <f t="shared" si="10"/>
        <v>2.3364963503649632</v>
      </c>
      <c r="AO19" s="92">
        <f t="shared" si="10"/>
        <v>2.5240875912408756</v>
      </c>
      <c r="AP19" s="92">
        <f t="shared" si="10"/>
        <v>2.711678832116788</v>
      </c>
      <c r="AQ19" s="92">
        <f t="shared" si="10"/>
        <v>2.8992700729927003</v>
      </c>
      <c r="AR19" s="92">
        <f t="shared" si="10"/>
        <v>3.0868613138686127</v>
      </c>
      <c r="AS19" s="92"/>
      <c r="AT19" s="92">
        <f>AT18+AC19</f>
        <v>0.46058394160583938</v>
      </c>
      <c r="AU19" s="100">
        <f t="shared" si="10"/>
        <v>0.64817518248175177</v>
      </c>
      <c r="AV19" s="92">
        <f t="shared" si="10"/>
        <v>0.83576642335766416</v>
      </c>
      <c r="AW19" s="92">
        <f t="shared" si="10"/>
        <v>1.0233576642335764</v>
      </c>
      <c r="AX19" s="92">
        <f t="shared" si="10"/>
        <v>1.2109489051094888</v>
      </c>
      <c r="AY19" s="92">
        <f t="shared" si="10"/>
        <v>1.2109489051094888</v>
      </c>
      <c r="AZ19" s="92">
        <f t="shared" si="10"/>
        <v>1.2109489051094888</v>
      </c>
      <c r="BA19" s="92">
        <f t="shared" si="10"/>
        <v>1.2109489051094888</v>
      </c>
      <c r="BB19" s="12"/>
      <c r="BC19" s="12"/>
      <c r="BD19" s="12"/>
      <c r="BE19" s="12"/>
      <c r="BF19" s="40"/>
      <c r="BG19" s="61" t="s">
        <v>12</v>
      </c>
      <c r="BH19" s="177">
        <v>6173.65</v>
      </c>
      <c r="BI19" s="178"/>
      <c r="BJ19" s="67"/>
      <c r="BK19" s="54"/>
      <c r="BL19" s="55"/>
      <c r="BM19" s="54"/>
    </row>
    <row r="20" spans="1:65" ht="20.100000000000001" customHeight="1">
      <c r="A20" s="11" t="s">
        <v>65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>
        <f t="shared" ref="X20:BA20" si="11">X21*$BH$25</f>
        <v>6173.65</v>
      </c>
      <c r="Y20" s="93">
        <f t="shared" si="11"/>
        <v>6173.65</v>
      </c>
      <c r="Z20" s="93">
        <f t="shared" si="11"/>
        <v>6173.65</v>
      </c>
      <c r="AA20" s="93">
        <f t="shared" si="11"/>
        <v>0</v>
      </c>
      <c r="AB20" s="93">
        <f t="shared" si="11"/>
        <v>881.95</v>
      </c>
      <c r="AC20" s="93">
        <f t="shared" si="11"/>
        <v>2645.85</v>
      </c>
      <c r="AD20" s="93">
        <f t="shared" si="11"/>
        <v>20284.849999999999</v>
      </c>
      <c r="AE20" s="93">
        <f t="shared" si="11"/>
        <v>37923.85</v>
      </c>
      <c r="AF20" s="93">
        <f t="shared" si="11"/>
        <v>55562.85</v>
      </c>
      <c r="AG20" s="93">
        <f t="shared" si="11"/>
        <v>73201.850000000006</v>
      </c>
      <c r="AH20" s="93">
        <f t="shared" si="11"/>
        <v>90840.85</v>
      </c>
      <c r="AI20" s="93">
        <f t="shared" si="11"/>
        <v>108479.85</v>
      </c>
      <c r="AJ20" s="93">
        <f t="shared" si="11"/>
        <v>126118.85</v>
      </c>
      <c r="AK20" s="93">
        <f t="shared" si="11"/>
        <v>143757.85</v>
      </c>
      <c r="AL20" s="93">
        <f t="shared" si="11"/>
        <v>161396.85</v>
      </c>
      <c r="AM20" s="93">
        <f t="shared" si="11"/>
        <v>179035.85</v>
      </c>
      <c r="AN20" s="93">
        <f t="shared" si="11"/>
        <v>196674.85</v>
      </c>
      <c r="AO20" s="93">
        <f t="shared" si="11"/>
        <v>214313.85</v>
      </c>
      <c r="AP20" s="93">
        <f t="shared" si="11"/>
        <v>231952.85</v>
      </c>
      <c r="AQ20" s="93">
        <f t="shared" si="11"/>
        <v>249591.85</v>
      </c>
      <c r="AR20" s="93">
        <f t="shared" si="11"/>
        <v>267230.85000000003</v>
      </c>
      <c r="AS20" s="93">
        <f t="shared" si="11"/>
        <v>284869.84999999998</v>
      </c>
      <c r="AT20" s="93">
        <f t="shared" si="11"/>
        <v>6173.65</v>
      </c>
      <c r="AU20" s="101">
        <f t="shared" si="11"/>
        <v>6173.65</v>
      </c>
      <c r="AV20" s="93">
        <f t="shared" si="11"/>
        <v>6173.65</v>
      </c>
      <c r="AW20" s="93">
        <f t="shared" si="11"/>
        <v>6173.65</v>
      </c>
      <c r="AX20" s="93">
        <f t="shared" si="11"/>
        <v>7055.6</v>
      </c>
      <c r="AY20" s="93">
        <f t="shared" si="11"/>
        <v>6173.65</v>
      </c>
      <c r="AZ20" s="93">
        <f t="shared" si="11"/>
        <v>6173.65</v>
      </c>
      <c r="BA20" s="93">
        <f t="shared" si="11"/>
        <v>0</v>
      </c>
      <c r="BB20" s="12"/>
      <c r="BC20" s="12"/>
      <c r="BD20" s="12"/>
      <c r="BE20" s="12"/>
      <c r="BF20" s="40"/>
      <c r="BG20" s="54"/>
      <c r="BH20" s="54"/>
      <c r="BI20" s="54"/>
      <c r="BJ20" s="54"/>
      <c r="BK20" s="54"/>
      <c r="BL20" s="54"/>
      <c r="BM20" s="54"/>
    </row>
    <row r="21" spans="1:65" ht="20.100000000000001" customHeight="1" thickBot="1">
      <c r="A21" s="11" t="s">
        <v>66</v>
      </c>
      <c r="B21" s="94"/>
      <c r="C21" s="94">
        <v>0.1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>
        <v>0.35</v>
      </c>
      <c r="Y21" s="94">
        <v>0.35</v>
      </c>
      <c r="Z21" s="94">
        <v>0.35</v>
      </c>
      <c r="AA21" s="94">
        <v>0</v>
      </c>
      <c r="AB21" s="94">
        <v>0.05</v>
      </c>
      <c r="AC21" s="94">
        <v>0.15</v>
      </c>
      <c r="AD21" s="94">
        <v>1.1499999999999999</v>
      </c>
      <c r="AE21" s="94">
        <v>2.15</v>
      </c>
      <c r="AF21" s="94">
        <v>3.15</v>
      </c>
      <c r="AG21" s="94">
        <v>4.1500000000000004</v>
      </c>
      <c r="AH21" s="94">
        <v>5.15</v>
      </c>
      <c r="AI21" s="94">
        <v>6.15</v>
      </c>
      <c r="AJ21" s="94">
        <v>7.15</v>
      </c>
      <c r="AK21" s="94">
        <v>8.15</v>
      </c>
      <c r="AL21" s="94">
        <v>9.15</v>
      </c>
      <c r="AM21" s="94">
        <v>10.15</v>
      </c>
      <c r="AN21" s="94">
        <v>11.15</v>
      </c>
      <c r="AO21" s="94">
        <v>12.15</v>
      </c>
      <c r="AP21" s="94">
        <v>13.15</v>
      </c>
      <c r="AQ21" s="94">
        <v>14.15</v>
      </c>
      <c r="AR21" s="94">
        <v>15.15</v>
      </c>
      <c r="AS21" s="94">
        <v>16.149999999999999</v>
      </c>
      <c r="AT21" s="94">
        <v>0.35</v>
      </c>
      <c r="AU21" s="102">
        <v>0.35</v>
      </c>
      <c r="AV21" s="94">
        <v>0.35</v>
      </c>
      <c r="AW21" s="94">
        <v>0.35</v>
      </c>
      <c r="AX21" s="94">
        <v>0.4</v>
      </c>
      <c r="AY21" s="94">
        <v>0.35</v>
      </c>
      <c r="AZ21" s="94">
        <v>0.35</v>
      </c>
      <c r="BA21" s="94">
        <v>0</v>
      </c>
      <c r="BB21" s="12"/>
      <c r="BC21" s="12"/>
      <c r="BD21" s="12"/>
      <c r="BE21" s="12"/>
      <c r="BF21" s="40"/>
      <c r="BG21" s="54"/>
      <c r="BH21" s="48" t="s">
        <v>13</v>
      </c>
      <c r="BI21" s="49" t="s">
        <v>60</v>
      </c>
      <c r="BJ21" s="49" t="s">
        <v>61</v>
      </c>
      <c r="BK21" s="54"/>
      <c r="BL21" s="54"/>
      <c r="BM21" s="54"/>
    </row>
    <row r="22" spans="1:65" s="14" customFormat="1" ht="20.100000000000001" customHeight="1">
      <c r="A22" s="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6"/>
      <c r="Y22" s="95"/>
      <c r="Z22" s="95"/>
      <c r="AA22" s="95"/>
      <c r="AB22" s="96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12"/>
      <c r="BC22" s="12"/>
      <c r="BD22" s="12"/>
      <c r="BE22" s="12"/>
      <c r="BF22" s="16"/>
      <c r="BG22" s="41" t="s">
        <v>52</v>
      </c>
      <c r="BH22" s="179">
        <f>BH8</f>
        <v>274</v>
      </c>
      <c r="BI22" s="180"/>
      <c r="BJ22" s="181"/>
      <c r="BK22" s="54"/>
      <c r="BL22" s="54"/>
      <c r="BM22" s="54"/>
    </row>
    <row r="23" spans="1:65" s="14" customFormat="1" ht="20.100000000000001" customHeight="1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6"/>
      <c r="BG23" s="42" t="s">
        <v>9</v>
      </c>
      <c r="BH23" s="182">
        <f>BI8</f>
        <v>11659</v>
      </c>
      <c r="BI23" s="183"/>
      <c r="BJ23" s="184"/>
      <c r="BK23" s="65"/>
      <c r="BL23" s="56"/>
      <c r="BM23" s="56"/>
    </row>
    <row r="24" spans="1:65" s="14" customFormat="1" ht="20.100000000000001" customHeight="1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6"/>
      <c r="BG24" s="42" t="s">
        <v>53</v>
      </c>
      <c r="BH24" s="182">
        <f>BH23/BH22</f>
        <v>42.551094890510946</v>
      </c>
      <c r="BI24" s="183"/>
      <c r="BJ24" s="184"/>
      <c r="BK24" s="56"/>
      <c r="BL24" s="56"/>
      <c r="BM24" s="56"/>
    </row>
    <row r="25" spans="1:65" s="14" customFormat="1" ht="20.100000000000001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6"/>
      <c r="BG25" s="43" t="s">
        <v>54</v>
      </c>
      <c r="BH25" s="185">
        <f>BJ8</f>
        <v>17639</v>
      </c>
      <c r="BI25" s="186"/>
      <c r="BJ25" s="187"/>
      <c r="BK25" s="56"/>
      <c r="BL25" s="56"/>
      <c r="BM25" s="56"/>
    </row>
    <row r="26" spans="1:65" s="14" customFormat="1" ht="20.100000000000001" customHeight="1" thickBot="1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3"/>
      <c r="BD26" s="13"/>
      <c r="BE26" s="13"/>
      <c r="BF26" s="16"/>
      <c r="BG26" s="44" t="s">
        <v>55</v>
      </c>
      <c r="BH26" s="188">
        <f>1-(BH23/BH25)</f>
        <v>0.33902148647882535</v>
      </c>
      <c r="BI26" s="189"/>
      <c r="BJ26" s="190"/>
      <c r="BK26" s="56"/>
      <c r="BL26" s="56"/>
      <c r="BM26" s="56"/>
    </row>
    <row r="27" spans="1:65" s="14" customFormat="1" ht="20.100000000000001" customHeight="1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6"/>
      <c r="BG27" s="45" t="s">
        <v>59</v>
      </c>
      <c r="BH27" s="191">
        <f>BE15</f>
        <v>32741.399999999994</v>
      </c>
      <c r="BI27" s="192"/>
      <c r="BJ27" s="193"/>
      <c r="BK27" s="65"/>
      <c r="BL27" s="56"/>
      <c r="BM27" s="56"/>
    </row>
    <row r="28" spans="1:65" s="14" customFormat="1" ht="20.100000000000001" customHeight="1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6"/>
      <c r="BG28" s="46" t="s">
        <v>51</v>
      </c>
      <c r="BH28" s="165">
        <v>320</v>
      </c>
      <c r="BI28" s="166"/>
      <c r="BJ28" s="167"/>
      <c r="BK28" s="55">
        <f>BH28*BH30</f>
        <v>9077.4978339975733</v>
      </c>
      <c r="BL28" s="56"/>
      <c r="BM28" s="56"/>
    </row>
    <row r="29" spans="1:65" s="14" customFormat="1" ht="20.100000000000001" customHeight="1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6"/>
      <c r="BG29" s="46" t="s">
        <v>58</v>
      </c>
      <c r="BH29" s="152">
        <f>BB15+BH28</f>
        <v>1474.1999999999998</v>
      </c>
      <c r="BI29" s="153"/>
      <c r="BJ29" s="154"/>
      <c r="BK29" s="56"/>
      <c r="BL29" s="56"/>
      <c r="BM29" s="56"/>
    </row>
    <row r="30" spans="1:65" s="14" customFormat="1" ht="20.100000000000001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6"/>
      <c r="BG30" s="46" t="s">
        <v>53</v>
      </c>
      <c r="BH30" s="155">
        <f>BE15/BB15</f>
        <v>28.367180731242417</v>
      </c>
      <c r="BI30" s="156"/>
      <c r="BJ30" s="157"/>
      <c r="BK30" s="56"/>
      <c r="BL30" s="56"/>
      <c r="BM30" s="56"/>
    </row>
    <row r="31" spans="1:65" s="14" customFormat="1" ht="20.100000000000001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6"/>
      <c r="BG31" s="46" t="s">
        <v>56</v>
      </c>
      <c r="BH31" s="155">
        <f>BH29*BH30</f>
        <v>41818.897833997566</v>
      </c>
      <c r="BI31" s="156"/>
      <c r="BJ31" s="157"/>
      <c r="BK31" s="56"/>
      <c r="BL31" s="56"/>
      <c r="BM31" s="56"/>
    </row>
    <row r="32" spans="1:65" s="14" customFormat="1" ht="20.100000000000001" customHeight="1" thickBot="1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6"/>
      <c r="BG32" s="47" t="s">
        <v>57</v>
      </c>
      <c r="BH32" s="158">
        <f>1-(BH31/BH25)</f>
        <v>-1.3708202184929736</v>
      </c>
      <c r="BI32" s="159"/>
      <c r="BJ32" s="160"/>
      <c r="BK32" s="56"/>
      <c r="BL32" s="56"/>
      <c r="BM32" s="56"/>
    </row>
    <row r="33" spans="1:65" ht="20.100000000000001" customHeight="1">
      <c r="A33" s="14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40"/>
      <c r="BG33" s="56"/>
      <c r="BH33" s="56"/>
      <c r="BI33" s="56"/>
      <c r="BJ33" s="56"/>
      <c r="BK33" s="56"/>
      <c r="BL33" s="56"/>
      <c r="BM33" s="56"/>
    </row>
    <row r="34" spans="1:65" ht="20.100000000000001" customHeight="1" thickBo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40"/>
      <c r="BG34" s="54"/>
      <c r="BH34" s="54"/>
      <c r="BI34" s="54"/>
      <c r="BJ34" s="54"/>
      <c r="BK34" s="54"/>
      <c r="BL34" s="54"/>
      <c r="BM34" s="54"/>
    </row>
    <row r="35" spans="1:65" ht="20.100000000000001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40"/>
      <c r="BG35" s="62" t="s">
        <v>67</v>
      </c>
      <c r="BH35" s="161"/>
      <c r="BI35" s="162"/>
    </row>
    <row r="36" spans="1:65" ht="20.100000000000001" customHeight="1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G36" s="63" t="s">
        <v>68</v>
      </c>
      <c r="BH36" s="163"/>
      <c r="BI36" s="164"/>
    </row>
    <row r="37" spans="1:65" ht="20.100000000000001" customHeight="1" thickBot="1">
      <c r="BG37" s="64" t="s">
        <v>69</v>
      </c>
      <c r="BH37" s="150"/>
      <c r="BI37" s="151"/>
    </row>
    <row r="38" spans="1:65" ht="20.100000000000001" customHeight="1">
      <c r="BG38" s="54"/>
      <c r="BH38" s="54"/>
      <c r="BI38" s="54"/>
      <c r="BJ38" s="54"/>
      <c r="BK38" s="54"/>
      <c r="BL38" s="54"/>
      <c r="BM38" s="54"/>
    </row>
    <row r="42" spans="1:6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</row>
  </sheetData>
  <mergeCells count="25">
    <mergeCell ref="BK7:BM7"/>
    <mergeCell ref="A1:BE1"/>
    <mergeCell ref="BK3:BM3"/>
    <mergeCell ref="BK4:BM4"/>
    <mergeCell ref="BK5:BM5"/>
    <mergeCell ref="BK6:BM6"/>
    <mergeCell ref="BH28:BJ28"/>
    <mergeCell ref="BK8:BM8"/>
    <mergeCell ref="BH16:BI16"/>
    <mergeCell ref="BH17:BI17"/>
    <mergeCell ref="BH18:BI18"/>
    <mergeCell ref="BH19:BI19"/>
    <mergeCell ref="BH22:BJ22"/>
    <mergeCell ref="BH23:BJ23"/>
    <mergeCell ref="BH24:BJ24"/>
    <mergeCell ref="BH25:BJ25"/>
    <mergeCell ref="BH26:BJ26"/>
    <mergeCell ref="BH27:BJ27"/>
    <mergeCell ref="BH37:BI37"/>
    <mergeCell ref="BH29:BJ29"/>
    <mergeCell ref="BH30:BJ30"/>
    <mergeCell ref="BH31:BJ31"/>
    <mergeCell ref="BH32:BJ32"/>
    <mergeCell ref="BH35:BI35"/>
    <mergeCell ref="BH36:BI36"/>
  </mergeCells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  <pageSetUpPr fitToPage="1"/>
  </sheetPr>
  <dimension ref="A1:BU38"/>
  <sheetViews>
    <sheetView zoomScale="70" zoomScaleNormal="70" workbookViewId="0">
      <selection activeCell="A2" sqref="A2"/>
    </sheetView>
  </sheetViews>
  <sheetFormatPr baseColWidth="10" defaultRowHeight="15"/>
  <cols>
    <col min="1" max="1" width="27.42578125" bestFit="1" customWidth="1"/>
    <col min="2" max="23" width="6.5703125" style="1" customWidth="1"/>
    <col min="24" max="28" width="10.85546875" style="1" bestFit="1" customWidth="1"/>
    <col min="29" max="53" width="12.28515625" style="1" customWidth="1"/>
    <col min="54" max="56" width="11.42578125" style="1"/>
    <col min="57" max="57" width="14.7109375" style="1" customWidth="1"/>
    <col min="58" max="58" width="6.85546875" customWidth="1"/>
    <col min="59" max="59" width="27.42578125" customWidth="1"/>
    <col min="60" max="60" width="9.5703125" customWidth="1"/>
    <col min="61" max="61" width="13.28515625" customWidth="1"/>
    <col min="62" max="62" width="14.7109375" customWidth="1"/>
    <col min="63" max="64" width="11.5703125" bestFit="1" customWidth="1"/>
    <col min="65" max="65" width="11.42578125" customWidth="1"/>
  </cols>
  <sheetData>
    <row r="1" spans="1:73" ht="41.25" customHeight="1" thickBot="1">
      <c r="A1" s="194" t="s">
        <v>79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5"/>
      <c r="AN1" s="195"/>
      <c r="AO1" s="195"/>
      <c r="AP1" s="195"/>
      <c r="AQ1" s="195"/>
      <c r="AR1" s="195"/>
      <c r="AS1" s="195"/>
      <c r="AT1" s="195"/>
      <c r="AU1" s="195"/>
      <c r="AV1" s="195"/>
      <c r="AW1" s="195"/>
      <c r="AX1" s="195"/>
      <c r="AY1" s="195"/>
      <c r="AZ1" s="195"/>
      <c r="BA1" s="195"/>
      <c r="BB1" s="195"/>
      <c r="BC1" s="195"/>
      <c r="BD1" s="195"/>
      <c r="BE1" s="196"/>
    </row>
    <row r="2" spans="1:73" ht="20.100000000000001" customHeight="1">
      <c r="A2" s="5"/>
      <c r="B2" s="105">
        <v>1</v>
      </c>
      <c r="C2" s="105">
        <v>2</v>
      </c>
      <c r="D2" s="105">
        <v>3</v>
      </c>
      <c r="E2" s="105">
        <v>4</v>
      </c>
      <c r="F2" s="105">
        <v>5</v>
      </c>
      <c r="G2" s="105">
        <v>6</v>
      </c>
      <c r="H2" s="105">
        <v>7</v>
      </c>
      <c r="I2" s="105">
        <v>8</v>
      </c>
      <c r="J2" s="105">
        <v>9</v>
      </c>
      <c r="K2" s="105">
        <v>10</v>
      </c>
      <c r="L2" s="105">
        <v>11</v>
      </c>
      <c r="M2" s="105">
        <v>12</v>
      </c>
      <c r="N2" s="105">
        <v>13</v>
      </c>
      <c r="O2" s="105">
        <v>14</v>
      </c>
      <c r="P2" s="105">
        <v>15</v>
      </c>
      <c r="Q2" s="105">
        <v>16</v>
      </c>
      <c r="R2" s="105">
        <v>17</v>
      </c>
      <c r="S2" s="105">
        <v>18</v>
      </c>
      <c r="T2" s="105">
        <v>19</v>
      </c>
      <c r="U2" s="105">
        <v>20</v>
      </c>
      <c r="V2" s="105">
        <v>21</v>
      </c>
      <c r="W2" s="105">
        <v>22</v>
      </c>
      <c r="X2" s="105">
        <v>23</v>
      </c>
      <c r="Y2" s="105">
        <v>24</v>
      </c>
      <c r="Z2" s="105">
        <v>25</v>
      </c>
      <c r="AA2" s="105">
        <v>26</v>
      </c>
      <c r="AB2" s="105">
        <v>27</v>
      </c>
      <c r="AC2" s="105">
        <v>28</v>
      </c>
      <c r="AD2" s="105">
        <v>29</v>
      </c>
      <c r="AE2" s="105">
        <v>30</v>
      </c>
      <c r="AF2" s="105">
        <v>31</v>
      </c>
      <c r="AG2" s="105">
        <v>32</v>
      </c>
      <c r="AH2" s="105">
        <v>33</v>
      </c>
      <c r="AI2" s="105">
        <v>34</v>
      </c>
      <c r="AJ2" s="105">
        <v>35</v>
      </c>
      <c r="AK2" s="105">
        <v>36</v>
      </c>
      <c r="AL2" s="105">
        <v>37</v>
      </c>
      <c r="AM2" s="105">
        <v>38</v>
      </c>
      <c r="AN2" s="105">
        <v>39</v>
      </c>
      <c r="AO2" s="105">
        <v>40</v>
      </c>
      <c r="AP2" s="105">
        <v>41</v>
      </c>
      <c r="AQ2" s="105">
        <v>42</v>
      </c>
      <c r="AR2" s="105">
        <v>43</v>
      </c>
      <c r="AS2" s="105">
        <v>44</v>
      </c>
      <c r="AT2" s="105">
        <v>45</v>
      </c>
      <c r="AU2" s="106">
        <v>46</v>
      </c>
      <c r="AV2" s="105">
        <v>47</v>
      </c>
      <c r="AW2" s="105">
        <v>48</v>
      </c>
      <c r="AX2" s="105">
        <v>49</v>
      </c>
      <c r="AY2" s="105">
        <v>50</v>
      </c>
      <c r="AZ2" s="105">
        <v>51</v>
      </c>
      <c r="BA2" s="105">
        <v>52</v>
      </c>
      <c r="BB2" s="84" t="s">
        <v>2</v>
      </c>
      <c r="BC2" s="85" t="s">
        <v>3</v>
      </c>
      <c r="BD2" s="86" t="s">
        <v>4</v>
      </c>
      <c r="BE2" s="87" t="s">
        <v>5</v>
      </c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</row>
    <row r="3" spans="1:73" ht="20.100000000000001" customHeight="1">
      <c r="A3" s="6" t="s">
        <v>11</v>
      </c>
      <c r="B3" s="89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>
        <v>0</v>
      </c>
      <c r="Y3" s="90">
        <v>0</v>
      </c>
      <c r="Z3" s="90">
        <v>0</v>
      </c>
      <c r="AA3" s="90">
        <v>0</v>
      </c>
      <c r="AB3" s="90">
        <v>4</v>
      </c>
      <c r="AC3" s="90">
        <v>4</v>
      </c>
      <c r="AD3" s="90">
        <v>4</v>
      </c>
      <c r="AE3" s="90">
        <v>4</v>
      </c>
      <c r="AF3" s="90">
        <v>4</v>
      </c>
      <c r="AG3" s="90">
        <v>4</v>
      </c>
      <c r="AH3" s="90">
        <v>4</v>
      </c>
      <c r="AI3" s="90">
        <v>4</v>
      </c>
      <c r="AJ3" s="90">
        <v>4</v>
      </c>
      <c r="AK3" s="90">
        <v>4</v>
      </c>
      <c r="AL3" s="90">
        <v>4</v>
      </c>
      <c r="AM3" s="90">
        <v>4</v>
      </c>
      <c r="AN3" s="90">
        <v>4</v>
      </c>
      <c r="AO3" s="90">
        <v>4</v>
      </c>
      <c r="AP3" s="90">
        <v>4</v>
      </c>
      <c r="AQ3" s="90">
        <v>4</v>
      </c>
      <c r="AR3" s="90">
        <v>4</v>
      </c>
      <c r="AS3" s="90">
        <v>4</v>
      </c>
      <c r="AT3" s="90">
        <v>4</v>
      </c>
      <c r="AU3" s="97">
        <v>4</v>
      </c>
      <c r="AV3" s="90">
        <v>4</v>
      </c>
      <c r="AW3" s="90">
        <v>4</v>
      </c>
      <c r="AX3" s="90">
        <v>4</v>
      </c>
      <c r="AY3" s="90">
        <v>0</v>
      </c>
      <c r="AZ3" s="90">
        <v>0</v>
      </c>
      <c r="BA3" s="90">
        <v>0</v>
      </c>
      <c r="BB3" s="19">
        <f>SUM(B3:BA3)</f>
        <v>92</v>
      </c>
      <c r="BC3" s="7">
        <v>39</v>
      </c>
      <c r="BD3" s="8">
        <v>62</v>
      </c>
      <c r="BE3" s="9">
        <f t="shared" ref="BE3:BE14" si="0">BC3*BB3</f>
        <v>3588</v>
      </c>
      <c r="BG3" s="50" t="s">
        <v>50</v>
      </c>
      <c r="BH3" s="123" t="s">
        <v>13</v>
      </c>
      <c r="BI3" s="123" t="s">
        <v>14</v>
      </c>
      <c r="BJ3" s="123" t="s">
        <v>15</v>
      </c>
      <c r="BK3" s="197" t="s">
        <v>16</v>
      </c>
      <c r="BL3" s="198"/>
      <c r="BM3" s="199"/>
    </row>
    <row r="4" spans="1:73" ht="20.100000000000001" customHeight="1">
      <c r="A4" s="6" t="s">
        <v>34</v>
      </c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>
        <v>0</v>
      </c>
      <c r="Y4" s="90">
        <v>0</v>
      </c>
      <c r="Z4" s="90">
        <v>0</v>
      </c>
      <c r="AA4" s="90">
        <v>0</v>
      </c>
      <c r="AB4" s="90">
        <v>19.399999999999999</v>
      </c>
      <c r="AC4" s="90">
        <v>20</v>
      </c>
      <c r="AD4" s="90">
        <v>20</v>
      </c>
      <c r="AE4" s="90">
        <v>20</v>
      </c>
      <c r="AF4" s="90">
        <v>20</v>
      </c>
      <c r="AG4" s="90">
        <v>20</v>
      </c>
      <c r="AH4" s="90">
        <v>20</v>
      </c>
      <c r="AI4" s="90">
        <v>20</v>
      </c>
      <c r="AJ4" s="90">
        <v>20</v>
      </c>
      <c r="AK4" s="90">
        <v>20</v>
      </c>
      <c r="AL4" s="90">
        <v>20</v>
      </c>
      <c r="AM4" s="90">
        <v>20</v>
      </c>
      <c r="AN4" s="90">
        <v>20</v>
      </c>
      <c r="AO4" s="90">
        <v>20</v>
      </c>
      <c r="AP4" s="90">
        <v>20</v>
      </c>
      <c r="AQ4" s="90">
        <v>20</v>
      </c>
      <c r="AR4" s="90">
        <v>20</v>
      </c>
      <c r="AS4" s="90">
        <v>20</v>
      </c>
      <c r="AT4" s="90">
        <v>20</v>
      </c>
      <c r="AU4" s="97">
        <v>20</v>
      </c>
      <c r="AV4" s="90">
        <v>20</v>
      </c>
      <c r="AW4" s="90">
        <v>20</v>
      </c>
      <c r="AX4" s="90">
        <v>20</v>
      </c>
      <c r="AY4" s="90">
        <v>0</v>
      </c>
      <c r="AZ4" s="90">
        <v>0</v>
      </c>
      <c r="BA4" s="90">
        <v>0</v>
      </c>
      <c r="BB4" s="19">
        <f t="shared" ref="BB4:BB13" si="1">SUM(B4:BA4)</f>
        <v>459.4</v>
      </c>
      <c r="BC4" s="7">
        <v>30</v>
      </c>
      <c r="BD4" s="8">
        <v>49</v>
      </c>
      <c r="BE4" s="9">
        <f t="shared" si="0"/>
        <v>13782</v>
      </c>
      <c r="BG4" s="52" t="s">
        <v>17</v>
      </c>
      <c r="BH4" s="52">
        <v>274</v>
      </c>
      <c r="BI4" s="53">
        <v>11659</v>
      </c>
      <c r="BJ4" s="57">
        <v>17639</v>
      </c>
      <c r="BK4" s="168"/>
      <c r="BL4" s="169"/>
      <c r="BM4" s="170"/>
    </row>
    <row r="5" spans="1:73" ht="20.100000000000001" customHeight="1">
      <c r="A5" s="6" t="s">
        <v>6</v>
      </c>
      <c r="B5" s="89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f>7.8*3+4</f>
        <v>27.4</v>
      </c>
      <c r="AD5" s="90">
        <f t="shared" ref="AD5:AX5" si="2">7.8*3+4</f>
        <v>27.4</v>
      </c>
      <c r="AE5" s="90">
        <f t="shared" si="2"/>
        <v>27.4</v>
      </c>
      <c r="AF5" s="90">
        <f t="shared" si="2"/>
        <v>27.4</v>
      </c>
      <c r="AG5" s="90">
        <f t="shared" si="2"/>
        <v>27.4</v>
      </c>
      <c r="AH5" s="90">
        <f t="shared" si="2"/>
        <v>27.4</v>
      </c>
      <c r="AI5" s="90">
        <f t="shared" si="2"/>
        <v>27.4</v>
      </c>
      <c r="AJ5" s="90">
        <f t="shared" si="2"/>
        <v>27.4</v>
      </c>
      <c r="AK5" s="90">
        <f t="shared" si="2"/>
        <v>27.4</v>
      </c>
      <c r="AL5" s="90">
        <f t="shared" si="2"/>
        <v>27.4</v>
      </c>
      <c r="AM5" s="90">
        <f t="shared" si="2"/>
        <v>27.4</v>
      </c>
      <c r="AN5" s="90">
        <f t="shared" si="2"/>
        <v>27.4</v>
      </c>
      <c r="AO5" s="90">
        <f t="shared" si="2"/>
        <v>27.4</v>
      </c>
      <c r="AP5" s="90">
        <f t="shared" si="2"/>
        <v>27.4</v>
      </c>
      <c r="AQ5" s="90">
        <f t="shared" si="2"/>
        <v>27.4</v>
      </c>
      <c r="AR5" s="90">
        <f t="shared" si="2"/>
        <v>27.4</v>
      </c>
      <c r="AS5" s="90">
        <f t="shared" si="2"/>
        <v>27.4</v>
      </c>
      <c r="AT5" s="90">
        <f t="shared" si="2"/>
        <v>27.4</v>
      </c>
      <c r="AU5" s="97">
        <f t="shared" si="2"/>
        <v>27.4</v>
      </c>
      <c r="AV5" s="90">
        <f t="shared" si="2"/>
        <v>27.4</v>
      </c>
      <c r="AW5" s="90">
        <f t="shared" si="2"/>
        <v>27.4</v>
      </c>
      <c r="AX5" s="90">
        <f t="shared" si="2"/>
        <v>27.4</v>
      </c>
      <c r="AY5" s="90">
        <v>0</v>
      </c>
      <c r="AZ5" s="90">
        <v>0</v>
      </c>
      <c r="BA5" s="90">
        <v>0</v>
      </c>
      <c r="BB5" s="19">
        <f t="shared" si="1"/>
        <v>602.79999999999973</v>
      </c>
      <c r="BC5" s="7">
        <v>25.5</v>
      </c>
      <c r="BD5" s="8">
        <v>49</v>
      </c>
      <c r="BE5" s="9">
        <f t="shared" si="0"/>
        <v>15371.399999999992</v>
      </c>
      <c r="BG5" s="78" t="s">
        <v>73</v>
      </c>
      <c r="BH5" s="78">
        <v>85</v>
      </c>
      <c r="BI5" s="79">
        <v>3708</v>
      </c>
      <c r="BJ5" s="79">
        <v>5660</v>
      </c>
      <c r="BK5" s="200" t="s">
        <v>72</v>
      </c>
      <c r="BL5" s="201"/>
      <c r="BM5" s="202"/>
    </row>
    <row r="6" spans="1:73" ht="20.100000000000001" customHeight="1">
      <c r="A6" s="6"/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>
        <v>0</v>
      </c>
      <c r="Y6" s="90">
        <v>0</v>
      </c>
      <c r="Z6" s="90">
        <v>0</v>
      </c>
      <c r="AA6" s="90">
        <v>0</v>
      </c>
      <c r="AB6" s="90">
        <v>0</v>
      </c>
      <c r="AC6" s="90">
        <v>0</v>
      </c>
      <c r="AD6" s="90">
        <v>0</v>
      </c>
      <c r="AE6" s="90">
        <v>0</v>
      </c>
      <c r="AF6" s="90">
        <v>0</v>
      </c>
      <c r="AG6" s="90">
        <v>0</v>
      </c>
      <c r="AH6" s="90">
        <v>0</v>
      </c>
      <c r="AI6" s="90">
        <v>0</v>
      </c>
      <c r="AJ6" s="90">
        <v>0</v>
      </c>
      <c r="AK6" s="90">
        <v>0</v>
      </c>
      <c r="AL6" s="90">
        <v>0</v>
      </c>
      <c r="AM6" s="90">
        <v>0</v>
      </c>
      <c r="AN6" s="90">
        <v>0</v>
      </c>
      <c r="AO6" s="90">
        <v>0</v>
      </c>
      <c r="AP6" s="90">
        <v>0</v>
      </c>
      <c r="AQ6" s="90">
        <v>0</v>
      </c>
      <c r="AR6" s="90">
        <v>0</v>
      </c>
      <c r="AS6" s="90">
        <v>0</v>
      </c>
      <c r="AT6" s="90">
        <v>0</v>
      </c>
      <c r="AU6" s="97">
        <v>0</v>
      </c>
      <c r="AV6" s="90">
        <v>0</v>
      </c>
      <c r="AW6" s="90">
        <v>0</v>
      </c>
      <c r="AX6" s="90">
        <v>0</v>
      </c>
      <c r="AY6" s="90">
        <v>0</v>
      </c>
      <c r="AZ6" s="90">
        <v>0</v>
      </c>
      <c r="BA6" s="90">
        <v>0</v>
      </c>
      <c r="BB6" s="19">
        <f t="shared" si="1"/>
        <v>0</v>
      </c>
      <c r="BC6" s="7"/>
      <c r="BD6" s="8">
        <v>49</v>
      </c>
      <c r="BE6" s="9">
        <f t="shared" si="0"/>
        <v>0</v>
      </c>
      <c r="BG6" s="77" t="s">
        <v>74</v>
      </c>
      <c r="BH6" s="77">
        <v>20</v>
      </c>
      <c r="BI6" s="66"/>
      <c r="BJ6" s="66">
        <f>BH6*65</f>
        <v>1300</v>
      </c>
      <c r="BK6" s="203" t="s">
        <v>75</v>
      </c>
      <c r="BL6" s="204"/>
      <c r="BM6" s="205"/>
    </row>
    <row r="7" spans="1:73" ht="20.100000000000001" customHeight="1">
      <c r="A7" s="6"/>
      <c r="B7" s="89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>
        <v>0</v>
      </c>
      <c r="Y7" s="90">
        <v>0</v>
      </c>
      <c r="Z7" s="90">
        <v>0</v>
      </c>
      <c r="AA7" s="90">
        <v>0</v>
      </c>
      <c r="AB7" s="90">
        <v>0</v>
      </c>
      <c r="AC7" s="90">
        <v>0</v>
      </c>
      <c r="AD7" s="90">
        <v>0</v>
      </c>
      <c r="AE7" s="90">
        <v>0</v>
      </c>
      <c r="AF7" s="90">
        <v>0</v>
      </c>
      <c r="AG7" s="90">
        <v>0</v>
      </c>
      <c r="AH7" s="90">
        <v>0</v>
      </c>
      <c r="AI7" s="90">
        <v>0</v>
      </c>
      <c r="AJ7" s="90">
        <v>0</v>
      </c>
      <c r="AK7" s="90">
        <v>0</v>
      </c>
      <c r="AL7" s="90">
        <v>0</v>
      </c>
      <c r="AM7" s="90">
        <v>0</v>
      </c>
      <c r="AN7" s="90">
        <v>0</v>
      </c>
      <c r="AO7" s="90">
        <v>0</v>
      </c>
      <c r="AP7" s="90">
        <v>0</v>
      </c>
      <c r="AQ7" s="90">
        <v>0</v>
      </c>
      <c r="AR7" s="90">
        <v>0</v>
      </c>
      <c r="AS7" s="90">
        <v>0</v>
      </c>
      <c r="AT7" s="90">
        <v>0</v>
      </c>
      <c r="AU7" s="97">
        <v>0</v>
      </c>
      <c r="AV7" s="90">
        <v>0</v>
      </c>
      <c r="AW7" s="90">
        <v>0</v>
      </c>
      <c r="AX7" s="90">
        <v>0</v>
      </c>
      <c r="AY7" s="90">
        <v>0</v>
      </c>
      <c r="AZ7" s="90">
        <v>0</v>
      </c>
      <c r="BA7" s="90">
        <v>0</v>
      </c>
      <c r="BB7" s="19">
        <f t="shared" si="1"/>
        <v>0</v>
      </c>
      <c r="BC7" s="7"/>
      <c r="BD7" s="8">
        <v>49</v>
      </c>
      <c r="BE7" s="9">
        <f t="shared" si="0"/>
        <v>0</v>
      </c>
      <c r="BG7" s="50"/>
      <c r="BH7" s="50"/>
      <c r="BI7" s="51"/>
      <c r="BJ7" s="51"/>
      <c r="BK7" s="168"/>
      <c r="BL7" s="169"/>
      <c r="BM7" s="170"/>
    </row>
    <row r="8" spans="1:73" ht="20.100000000000001" customHeight="1">
      <c r="A8" s="6"/>
      <c r="B8" s="89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>
        <v>0</v>
      </c>
      <c r="Y8" s="90">
        <v>0</v>
      </c>
      <c r="Z8" s="90">
        <v>0</v>
      </c>
      <c r="AA8" s="90">
        <v>0</v>
      </c>
      <c r="AB8" s="90">
        <v>0</v>
      </c>
      <c r="AC8" s="90">
        <v>0</v>
      </c>
      <c r="AD8" s="90">
        <v>0</v>
      </c>
      <c r="AE8" s="90">
        <v>0</v>
      </c>
      <c r="AF8" s="90">
        <v>0</v>
      </c>
      <c r="AG8" s="90">
        <v>0</v>
      </c>
      <c r="AH8" s="90">
        <v>0</v>
      </c>
      <c r="AI8" s="90">
        <v>0</v>
      </c>
      <c r="AJ8" s="90">
        <v>0</v>
      </c>
      <c r="AK8" s="90">
        <v>0</v>
      </c>
      <c r="AL8" s="90">
        <v>0</v>
      </c>
      <c r="AM8" s="90">
        <v>0</v>
      </c>
      <c r="AN8" s="90">
        <v>0</v>
      </c>
      <c r="AO8" s="90">
        <v>0</v>
      </c>
      <c r="AP8" s="90">
        <v>0</v>
      </c>
      <c r="AQ8" s="90">
        <v>0</v>
      </c>
      <c r="AR8" s="90">
        <v>0</v>
      </c>
      <c r="AS8" s="90">
        <v>0</v>
      </c>
      <c r="AT8" s="90">
        <v>0</v>
      </c>
      <c r="AU8" s="97">
        <v>0</v>
      </c>
      <c r="AV8" s="90">
        <v>0</v>
      </c>
      <c r="AW8" s="90">
        <v>0</v>
      </c>
      <c r="AX8" s="90">
        <v>0</v>
      </c>
      <c r="AY8" s="90">
        <v>0</v>
      </c>
      <c r="AZ8" s="90">
        <v>0</v>
      </c>
      <c r="BA8" s="90">
        <v>0</v>
      </c>
      <c r="BB8" s="19">
        <f t="shared" si="1"/>
        <v>0</v>
      </c>
      <c r="BC8" s="26"/>
      <c r="BD8" s="8">
        <v>49</v>
      </c>
      <c r="BE8" s="9">
        <f t="shared" si="0"/>
        <v>0</v>
      </c>
      <c r="BG8" s="50"/>
      <c r="BH8" s="50">
        <f>SUM(BH4)</f>
        <v>274</v>
      </c>
      <c r="BI8" s="51">
        <f>SUM(BI4)</f>
        <v>11659</v>
      </c>
      <c r="BJ8" s="51">
        <f>SUM(BJ4)</f>
        <v>17639</v>
      </c>
      <c r="BK8" s="168"/>
      <c r="BL8" s="169"/>
      <c r="BM8" s="170"/>
    </row>
    <row r="9" spans="1:73" ht="20.100000000000001" customHeight="1">
      <c r="A9" s="6"/>
      <c r="B9" s="89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7"/>
      <c r="AV9" s="90"/>
      <c r="AW9" s="90"/>
      <c r="AX9" s="90"/>
      <c r="AY9" s="90"/>
      <c r="AZ9" s="90"/>
      <c r="BA9" s="90"/>
      <c r="BB9" s="19">
        <f t="shared" si="1"/>
        <v>0</v>
      </c>
      <c r="BC9" s="26"/>
      <c r="BD9" s="8"/>
      <c r="BE9" s="9">
        <f t="shared" si="0"/>
        <v>0</v>
      </c>
      <c r="BG9" s="81"/>
      <c r="BH9" s="81"/>
      <c r="BI9" s="82"/>
      <c r="BJ9" s="82"/>
      <c r="BK9" s="83"/>
      <c r="BL9" s="83"/>
      <c r="BM9" s="83"/>
    </row>
    <row r="10" spans="1:73" ht="20.100000000000001" customHeight="1">
      <c r="A10" s="6"/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7"/>
      <c r="AV10" s="90"/>
      <c r="AW10" s="90"/>
      <c r="AX10" s="90"/>
      <c r="AY10" s="90"/>
      <c r="AZ10" s="90"/>
      <c r="BA10" s="90"/>
      <c r="BB10" s="19">
        <f t="shared" si="1"/>
        <v>0</v>
      </c>
      <c r="BC10" s="26"/>
      <c r="BD10" s="8"/>
      <c r="BE10" s="9">
        <f t="shared" si="0"/>
        <v>0</v>
      </c>
      <c r="BG10" s="81"/>
      <c r="BH10" s="81"/>
      <c r="BI10" s="82"/>
      <c r="BJ10" s="82"/>
      <c r="BK10" s="83"/>
      <c r="BL10" s="83"/>
      <c r="BM10" s="83"/>
    </row>
    <row r="11" spans="1:73" ht="20.100000000000001" customHeight="1">
      <c r="A11" s="6"/>
      <c r="B11" s="89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7"/>
      <c r="AV11" s="90"/>
      <c r="AW11" s="90"/>
      <c r="AX11" s="90"/>
      <c r="AY11" s="90"/>
      <c r="AZ11" s="90"/>
      <c r="BA11" s="90"/>
      <c r="BB11" s="19">
        <f t="shared" si="1"/>
        <v>0</v>
      </c>
      <c r="BC11" s="26"/>
      <c r="BD11" s="8"/>
      <c r="BE11" s="9">
        <f t="shared" si="0"/>
        <v>0</v>
      </c>
      <c r="BG11" s="81"/>
      <c r="BH11" s="81"/>
      <c r="BI11" s="82"/>
      <c r="BJ11" s="82"/>
      <c r="BK11" s="83"/>
      <c r="BL11" s="83"/>
      <c r="BM11" s="83"/>
    </row>
    <row r="12" spans="1:73" ht="20.100000000000001" customHeight="1">
      <c r="A12" s="6"/>
      <c r="B12" s="89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7"/>
      <c r="AV12" s="90"/>
      <c r="AW12" s="90"/>
      <c r="AX12" s="90"/>
      <c r="AY12" s="90"/>
      <c r="AZ12" s="90"/>
      <c r="BA12" s="90"/>
      <c r="BB12" s="19">
        <f t="shared" si="1"/>
        <v>0</v>
      </c>
      <c r="BC12" s="26"/>
      <c r="BD12" s="8"/>
      <c r="BE12" s="9">
        <f t="shared" si="0"/>
        <v>0</v>
      </c>
      <c r="BG12" s="81"/>
      <c r="BH12" s="81"/>
      <c r="BI12" s="82"/>
      <c r="BJ12" s="82"/>
      <c r="BK12" s="83"/>
      <c r="BL12" s="83"/>
      <c r="BM12" s="83"/>
    </row>
    <row r="13" spans="1:73" ht="20.100000000000001" customHeight="1">
      <c r="A13" s="6"/>
      <c r="B13" s="89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7"/>
      <c r="AV13" s="90"/>
      <c r="AW13" s="90"/>
      <c r="AX13" s="90"/>
      <c r="AY13" s="90"/>
      <c r="AZ13" s="90"/>
      <c r="BA13" s="90"/>
      <c r="BB13" s="19">
        <f t="shared" si="1"/>
        <v>0</v>
      </c>
      <c r="BC13" s="26"/>
      <c r="BD13" s="8"/>
      <c r="BE13" s="9">
        <f t="shared" si="0"/>
        <v>0</v>
      </c>
      <c r="BG13" s="81"/>
      <c r="BH13" s="81"/>
      <c r="BI13" s="82"/>
      <c r="BJ13" s="82"/>
      <c r="BK13" s="83"/>
      <c r="BL13" s="83"/>
      <c r="BM13" s="83"/>
    </row>
    <row r="14" spans="1:73" ht="20.100000000000001" customHeight="1">
      <c r="A14" s="6"/>
      <c r="B14" s="89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7"/>
      <c r="AV14" s="90"/>
      <c r="AW14" s="90"/>
      <c r="AX14" s="90"/>
      <c r="AY14" s="90"/>
      <c r="AZ14" s="90"/>
      <c r="BA14" s="90"/>
      <c r="BB14" s="19">
        <f t="shared" ref="BB14" si="3">SUM(AB14:BA14)</f>
        <v>0</v>
      </c>
      <c r="BC14" s="7"/>
      <c r="BD14" s="8"/>
      <c r="BE14" s="9">
        <f t="shared" si="0"/>
        <v>0</v>
      </c>
      <c r="BG14" s="54"/>
      <c r="BH14" s="54"/>
      <c r="BI14" s="54"/>
      <c r="BJ14" s="54"/>
      <c r="BK14" s="54"/>
      <c r="BL14" s="54"/>
      <c r="BM14" s="54"/>
    </row>
    <row r="15" spans="1:73" ht="20.100000000000001" customHeight="1" thickBot="1">
      <c r="A15" s="10" t="s">
        <v>7</v>
      </c>
      <c r="B15" s="103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>
        <f t="shared" ref="X15:BB15" si="4">SUM(X3:X14)</f>
        <v>0</v>
      </c>
      <c r="Y15" s="104">
        <f t="shared" si="4"/>
        <v>0</v>
      </c>
      <c r="Z15" s="104">
        <f t="shared" si="4"/>
        <v>0</v>
      </c>
      <c r="AA15" s="104">
        <f t="shared" si="4"/>
        <v>0</v>
      </c>
      <c r="AB15" s="104">
        <f t="shared" si="4"/>
        <v>23.4</v>
      </c>
      <c r="AC15" s="104">
        <f t="shared" si="4"/>
        <v>51.4</v>
      </c>
      <c r="AD15" s="104">
        <f t="shared" si="4"/>
        <v>51.4</v>
      </c>
      <c r="AE15" s="104">
        <f t="shared" si="4"/>
        <v>51.4</v>
      </c>
      <c r="AF15" s="104">
        <f t="shared" si="4"/>
        <v>51.4</v>
      </c>
      <c r="AG15" s="104">
        <f t="shared" si="4"/>
        <v>51.4</v>
      </c>
      <c r="AH15" s="104">
        <f t="shared" si="4"/>
        <v>51.4</v>
      </c>
      <c r="AI15" s="104">
        <f t="shared" si="4"/>
        <v>51.4</v>
      </c>
      <c r="AJ15" s="104">
        <f t="shared" si="4"/>
        <v>51.4</v>
      </c>
      <c r="AK15" s="104">
        <f t="shared" si="4"/>
        <v>51.4</v>
      </c>
      <c r="AL15" s="104">
        <f t="shared" si="4"/>
        <v>51.4</v>
      </c>
      <c r="AM15" s="104">
        <f t="shared" si="4"/>
        <v>51.4</v>
      </c>
      <c r="AN15" s="104">
        <f t="shared" si="4"/>
        <v>51.4</v>
      </c>
      <c r="AO15" s="104">
        <f t="shared" si="4"/>
        <v>51.4</v>
      </c>
      <c r="AP15" s="104">
        <f t="shared" si="4"/>
        <v>51.4</v>
      </c>
      <c r="AQ15" s="104">
        <f t="shared" si="4"/>
        <v>51.4</v>
      </c>
      <c r="AR15" s="104">
        <f t="shared" si="4"/>
        <v>51.4</v>
      </c>
      <c r="AS15" s="104">
        <f t="shared" si="4"/>
        <v>51.4</v>
      </c>
      <c r="AT15" s="104">
        <f t="shared" si="4"/>
        <v>51.4</v>
      </c>
      <c r="AU15" s="98">
        <f t="shared" si="4"/>
        <v>51.4</v>
      </c>
      <c r="AV15" s="104">
        <f t="shared" si="4"/>
        <v>51.4</v>
      </c>
      <c r="AW15" s="104">
        <f t="shared" si="4"/>
        <v>51.4</v>
      </c>
      <c r="AX15" s="104">
        <f t="shared" si="4"/>
        <v>51.4</v>
      </c>
      <c r="AY15" s="104">
        <f t="shared" si="4"/>
        <v>0</v>
      </c>
      <c r="AZ15" s="104">
        <f t="shared" si="4"/>
        <v>0</v>
      </c>
      <c r="BA15" s="104">
        <f t="shared" si="4"/>
        <v>0</v>
      </c>
      <c r="BB15" s="20">
        <f t="shared" si="4"/>
        <v>1154.1999999999998</v>
      </c>
      <c r="BC15" s="21"/>
      <c r="BD15" s="22"/>
      <c r="BE15" s="58">
        <f>SUM(BE3:BE14)</f>
        <v>32741.399999999994</v>
      </c>
      <c r="BF15" s="40"/>
      <c r="BG15" s="54"/>
      <c r="BH15" s="54"/>
      <c r="BI15" s="54"/>
      <c r="BJ15" s="54"/>
      <c r="BK15" s="80"/>
      <c r="BL15" s="54"/>
      <c r="BM15" s="54"/>
    </row>
    <row r="16" spans="1:73" ht="20.100000000000001" customHeight="1">
      <c r="A16" s="11" t="s">
        <v>62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>
        <f t="shared" ref="X16:BA16" si="5">$BH25*X18</f>
        <v>0</v>
      </c>
      <c r="Y16" s="91">
        <f t="shared" si="5"/>
        <v>0</v>
      </c>
      <c r="Z16" s="91">
        <f t="shared" si="5"/>
        <v>0</v>
      </c>
      <c r="AA16" s="91">
        <f t="shared" si="5"/>
        <v>0</v>
      </c>
      <c r="AB16" s="91">
        <f t="shared" si="5"/>
        <v>1506.3963503649634</v>
      </c>
      <c r="AC16" s="91">
        <f t="shared" si="5"/>
        <v>3308.9218978102185</v>
      </c>
      <c r="AD16" s="91">
        <f t="shared" si="5"/>
        <v>3308.9218978102185</v>
      </c>
      <c r="AE16" s="91">
        <f t="shared" si="5"/>
        <v>3308.9218978102185</v>
      </c>
      <c r="AF16" s="91">
        <f t="shared" si="5"/>
        <v>3308.9218978102185</v>
      </c>
      <c r="AG16" s="91">
        <f t="shared" si="5"/>
        <v>3308.9218978102185</v>
      </c>
      <c r="AH16" s="91">
        <f t="shared" si="5"/>
        <v>3308.9218978102185</v>
      </c>
      <c r="AI16" s="91">
        <f t="shared" si="5"/>
        <v>3308.9218978102185</v>
      </c>
      <c r="AJ16" s="91">
        <f t="shared" si="5"/>
        <v>3308.9218978102185</v>
      </c>
      <c r="AK16" s="91">
        <f t="shared" si="5"/>
        <v>3308.9218978102185</v>
      </c>
      <c r="AL16" s="91">
        <f t="shared" si="5"/>
        <v>3308.9218978102185</v>
      </c>
      <c r="AM16" s="91">
        <f t="shared" si="5"/>
        <v>3308.9218978102185</v>
      </c>
      <c r="AN16" s="91">
        <f t="shared" si="5"/>
        <v>3308.9218978102185</v>
      </c>
      <c r="AO16" s="91">
        <f t="shared" si="5"/>
        <v>3308.9218978102185</v>
      </c>
      <c r="AP16" s="91">
        <f t="shared" si="5"/>
        <v>3308.9218978102185</v>
      </c>
      <c r="AQ16" s="91">
        <f t="shared" si="5"/>
        <v>3308.9218978102185</v>
      </c>
      <c r="AR16" s="91">
        <f t="shared" si="5"/>
        <v>3308.9218978102185</v>
      </c>
      <c r="AS16" s="91"/>
      <c r="AT16" s="91">
        <f t="shared" si="5"/>
        <v>3308.9218978102185</v>
      </c>
      <c r="AU16" s="99">
        <f t="shared" si="5"/>
        <v>3308.9218978102185</v>
      </c>
      <c r="AV16" s="91">
        <f t="shared" si="5"/>
        <v>3308.9218978102185</v>
      </c>
      <c r="AW16" s="91">
        <f t="shared" si="5"/>
        <v>3308.9218978102185</v>
      </c>
      <c r="AX16" s="91">
        <f t="shared" si="5"/>
        <v>3308.9218978102185</v>
      </c>
      <c r="AY16" s="91">
        <f t="shared" si="5"/>
        <v>0</v>
      </c>
      <c r="AZ16" s="91">
        <f t="shared" si="5"/>
        <v>0</v>
      </c>
      <c r="BA16" s="91">
        <f t="shared" si="5"/>
        <v>0</v>
      </c>
      <c r="BB16" s="12"/>
      <c r="BC16" s="12"/>
      <c r="BD16" s="12"/>
      <c r="BE16" s="12"/>
      <c r="BF16" s="40"/>
      <c r="BG16" s="59" t="s">
        <v>8</v>
      </c>
      <c r="BH16" s="171">
        <v>0.64817518248175177</v>
      </c>
      <c r="BI16" s="172"/>
      <c r="BJ16" s="54"/>
      <c r="BK16" s="80"/>
      <c r="BL16" s="54"/>
      <c r="BM16" s="54"/>
    </row>
    <row r="17" spans="1:65" ht="20.100000000000001" customHeight="1">
      <c r="A17" s="11" t="s">
        <v>63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>
        <f>B17+X16</f>
        <v>0</v>
      </c>
      <c r="Y17" s="91">
        <f t="shared" ref="Y17:Z17" si="6">X17+Y16</f>
        <v>0</v>
      </c>
      <c r="Z17" s="91">
        <f t="shared" si="6"/>
        <v>0</v>
      </c>
      <c r="AA17" s="91">
        <f>Z17+AA16</f>
        <v>0</v>
      </c>
      <c r="AB17" s="91">
        <f>AA17+AB16</f>
        <v>1506.3963503649634</v>
      </c>
      <c r="AC17" s="91">
        <f t="shared" ref="AC17:BA17" si="7">AB17+AC16</f>
        <v>4815.3182481751819</v>
      </c>
      <c r="AD17" s="91">
        <f t="shared" si="7"/>
        <v>8124.2401459854009</v>
      </c>
      <c r="AE17" s="91">
        <f t="shared" si="7"/>
        <v>11433.162043795619</v>
      </c>
      <c r="AF17" s="91">
        <f t="shared" si="7"/>
        <v>14742.083941605837</v>
      </c>
      <c r="AG17" s="91">
        <f t="shared" si="7"/>
        <v>18051.005839416055</v>
      </c>
      <c r="AH17" s="91">
        <f t="shared" si="7"/>
        <v>21359.927737226273</v>
      </c>
      <c r="AI17" s="91">
        <f t="shared" si="7"/>
        <v>24668.849635036491</v>
      </c>
      <c r="AJ17" s="91">
        <f t="shared" si="7"/>
        <v>27977.771532846709</v>
      </c>
      <c r="AK17" s="91">
        <f t="shared" si="7"/>
        <v>31286.693430656927</v>
      </c>
      <c r="AL17" s="91">
        <f t="shared" si="7"/>
        <v>34595.615328467145</v>
      </c>
      <c r="AM17" s="91">
        <f t="shared" si="7"/>
        <v>37904.537226277367</v>
      </c>
      <c r="AN17" s="91">
        <f t="shared" si="7"/>
        <v>41213.459124087589</v>
      </c>
      <c r="AO17" s="91">
        <f t="shared" si="7"/>
        <v>44522.381021897811</v>
      </c>
      <c r="AP17" s="91">
        <f t="shared" si="7"/>
        <v>47831.302919708032</v>
      </c>
      <c r="AQ17" s="91">
        <f t="shared" si="7"/>
        <v>51140.224817518254</v>
      </c>
      <c r="AR17" s="91">
        <f t="shared" si="7"/>
        <v>54449.146715328476</v>
      </c>
      <c r="AS17" s="91"/>
      <c r="AT17" s="91">
        <f>AC17+AT16</f>
        <v>8124.2401459854009</v>
      </c>
      <c r="AU17" s="99">
        <f t="shared" si="7"/>
        <v>11433.162043795619</v>
      </c>
      <c r="AV17" s="91">
        <f t="shared" si="7"/>
        <v>14742.083941605837</v>
      </c>
      <c r="AW17" s="91">
        <f t="shared" si="7"/>
        <v>18051.005839416055</v>
      </c>
      <c r="AX17" s="91">
        <f t="shared" si="7"/>
        <v>21359.927737226273</v>
      </c>
      <c r="AY17" s="91">
        <f t="shared" si="7"/>
        <v>21359.927737226273</v>
      </c>
      <c r="AZ17" s="91">
        <f t="shared" si="7"/>
        <v>21359.927737226273</v>
      </c>
      <c r="BA17" s="91">
        <f t="shared" si="7"/>
        <v>21359.927737226273</v>
      </c>
      <c r="BB17" s="12"/>
      <c r="BC17" s="12"/>
      <c r="BD17" s="12"/>
      <c r="BE17" s="12"/>
      <c r="BF17" s="40"/>
      <c r="BG17" s="60" t="s">
        <v>33</v>
      </c>
      <c r="BH17" s="173">
        <v>0.35</v>
      </c>
      <c r="BI17" s="174"/>
      <c r="BJ17" s="54"/>
      <c r="BK17" s="80"/>
      <c r="BL17" s="54"/>
      <c r="BM17" s="54"/>
    </row>
    <row r="18" spans="1:65" ht="20.100000000000001" customHeight="1">
      <c r="A18" s="11" t="s">
        <v>76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>
        <f t="shared" ref="X18:BA18" si="8">X15/$BH22</f>
        <v>0</v>
      </c>
      <c r="Y18" s="92">
        <f t="shared" si="8"/>
        <v>0</v>
      </c>
      <c r="Z18" s="92">
        <f t="shared" si="8"/>
        <v>0</v>
      </c>
      <c r="AA18" s="92">
        <f t="shared" si="8"/>
        <v>0</v>
      </c>
      <c r="AB18" s="92">
        <f t="shared" si="8"/>
        <v>8.5401459854014594E-2</v>
      </c>
      <c r="AC18" s="92">
        <f t="shared" si="8"/>
        <v>0.18759124087591239</v>
      </c>
      <c r="AD18" s="92">
        <f t="shared" si="8"/>
        <v>0.18759124087591239</v>
      </c>
      <c r="AE18" s="92">
        <f t="shared" si="8"/>
        <v>0.18759124087591239</v>
      </c>
      <c r="AF18" s="92">
        <f t="shared" si="8"/>
        <v>0.18759124087591239</v>
      </c>
      <c r="AG18" s="92">
        <f t="shared" si="8"/>
        <v>0.18759124087591239</v>
      </c>
      <c r="AH18" s="92">
        <f t="shared" si="8"/>
        <v>0.18759124087591239</v>
      </c>
      <c r="AI18" s="92">
        <f t="shared" si="8"/>
        <v>0.18759124087591239</v>
      </c>
      <c r="AJ18" s="92">
        <f t="shared" si="8"/>
        <v>0.18759124087591239</v>
      </c>
      <c r="AK18" s="92">
        <f t="shared" si="8"/>
        <v>0.18759124087591239</v>
      </c>
      <c r="AL18" s="92">
        <f t="shared" si="8"/>
        <v>0.18759124087591239</v>
      </c>
      <c r="AM18" s="92">
        <f t="shared" si="8"/>
        <v>0.18759124087591239</v>
      </c>
      <c r="AN18" s="92">
        <f t="shared" si="8"/>
        <v>0.18759124087591239</v>
      </c>
      <c r="AO18" s="92">
        <f t="shared" si="8"/>
        <v>0.18759124087591239</v>
      </c>
      <c r="AP18" s="92">
        <f t="shared" si="8"/>
        <v>0.18759124087591239</v>
      </c>
      <c r="AQ18" s="92">
        <f t="shared" si="8"/>
        <v>0.18759124087591239</v>
      </c>
      <c r="AR18" s="92">
        <f t="shared" si="8"/>
        <v>0.18759124087591239</v>
      </c>
      <c r="AS18" s="92"/>
      <c r="AT18" s="92">
        <f t="shared" si="8"/>
        <v>0.18759124087591239</v>
      </c>
      <c r="AU18" s="100">
        <f t="shared" si="8"/>
        <v>0.18759124087591239</v>
      </c>
      <c r="AV18" s="92">
        <f t="shared" si="8"/>
        <v>0.18759124087591239</v>
      </c>
      <c r="AW18" s="92">
        <f t="shared" si="8"/>
        <v>0.18759124087591239</v>
      </c>
      <c r="AX18" s="92">
        <f t="shared" si="8"/>
        <v>0.18759124087591239</v>
      </c>
      <c r="AY18" s="92">
        <f t="shared" si="8"/>
        <v>0</v>
      </c>
      <c r="AZ18" s="92">
        <f t="shared" si="8"/>
        <v>0</v>
      </c>
      <c r="BA18" s="92">
        <f t="shared" si="8"/>
        <v>0</v>
      </c>
      <c r="BB18" s="12"/>
      <c r="BC18" s="12"/>
      <c r="BD18" s="12"/>
      <c r="BE18" s="12"/>
      <c r="BF18" s="40"/>
      <c r="BG18" s="60" t="s">
        <v>10</v>
      </c>
      <c r="BH18" s="175">
        <v>11433.162043795619</v>
      </c>
      <c r="BI18" s="176"/>
      <c r="BJ18" s="67"/>
      <c r="BK18" s="54"/>
      <c r="BL18" s="54"/>
      <c r="BM18" s="54"/>
    </row>
    <row r="19" spans="1:65" ht="20.100000000000001" customHeight="1" thickBot="1">
      <c r="A19" s="11" t="s">
        <v>64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>
        <f>X18+B19</f>
        <v>0</v>
      </c>
      <c r="Y19" s="92">
        <f t="shared" ref="Y19:Z19" si="9">Y18+X19</f>
        <v>0</v>
      </c>
      <c r="Z19" s="92">
        <f t="shared" si="9"/>
        <v>0</v>
      </c>
      <c r="AA19" s="92">
        <f>AA18+Z19</f>
        <v>0</v>
      </c>
      <c r="AB19" s="92">
        <f>AB18+AA19</f>
        <v>8.5401459854014594E-2</v>
      </c>
      <c r="AC19" s="92">
        <f t="shared" ref="AC19:BA19" si="10">AC18+AB19</f>
        <v>0.27299270072992698</v>
      </c>
      <c r="AD19" s="92">
        <f t="shared" si="10"/>
        <v>0.46058394160583938</v>
      </c>
      <c r="AE19" s="92">
        <f t="shared" si="10"/>
        <v>0.64817518248175177</v>
      </c>
      <c r="AF19" s="92">
        <f t="shared" si="10"/>
        <v>0.83576642335766416</v>
      </c>
      <c r="AG19" s="92">
        <f t="shared" si="10"/>
        <v>1.0233576642335764</v>
      </c>
      <c r="AH19" s="92">
        <f t="shared" si="10"/>
        <v>1.2109489051094888</v>
      </c>
      <c r="AI19" s="92">
        <f t="shared" si="10"/>
        <v>1.3985401459854012</v>
      </c>
      <c r="AJ19" s="92">
        <f t="shared" si="10"/>
        <v>1.5861313868613136</v>
      </c>
      <c r="AK19" s="92">
        <f t="shared" si="10"/>
        <v>1.773722627737226</v>
      </c>
      <c r="AL19" s="92">
        <f t="shared" si="10"/>
        <v>1.9613138686131384</v>
      </c>
      <c r="AM19" s="92">
        <f t="shared" si="10"/>
        <v>2.1489051094890508</v>
      </c>
      <c r="AN19" s="92">
        <f t="shared" si="10"/>
        <v>2.3364963503649632</v>
      </c>
      <c r="AO19" s="92">
        <f t="shared" si="10"/>
        <v>2.5240875912408756</v>
      </c>
      <c r="AP19" s="92">
        <f t="shared" si="10"/>
        <v>2.711678832116788</v>
      </c>
      <c r="AQ19" s="92">
        <f t="shared" si="10"/>
        <v>2.8992700729927003</v>
      </c>
      <c r="AR19" s="92">
        <f t="shared" si="10"/>
        <v>3.0868613138686127</v>
      </c>
      <c r="AS19" s="92"/>
      <c r="AT19" s="92">
        <f>AT18+AC19</f>
        <v>0.46058394160583938</v>
      </c>
      <c r="AU19" s="100">
        <f t="shared" si="10"/>
        <v>0.64817518248175177</v>
      </c>
      <c r="AV19" s="92">
        <f t="shared" si="10"/>
        <v>0.83576642335766416</v>
      </c>
      <c r="AW19" s="92">
        <f t="shared" si="10"/>
        <v>1.0233576642335764</v>
      </c>
      <c r="AX19" s="92">
        <f t="shared" si="10"/>
        <v>1.2109489051094888</v>
      </c>
      <c r="AY19" s="92">
        <f t="shared" si="10"/>
        <v>1.2109489051094888</v>
      </c>
      <c r="AZ19" s="92">
        <f t="shared" si="10"/>
        <v>1.2109489051094888</v>
      </c>
      <c r="BA19" s="92">
        <f t="shared" si="10"/>
        <v>1.2109489051094888</v>
      </c>
      <c r="BB19" s="12"/>
      <c r="BC19" s="12"/>
      <c r="BD19" s="12"/>
      <c r="BE19" s="12"/>
      <c r="BF19" s="40"/>
      <c r="BG19" s="61" t="s">
        <v>12</v>
      </c>
      <c r="BH19" s="177">
        <v>6173.65</v>
      </c>
      <c r="BI19" s="178"/>
      <c r="BJ19" s="67"/>
      <c r="BK19" s="54"/>
      <c r="BL19" s="55"/>
      <c r="BM19" s="54"/>
    </row>
    <row r="20" spans="1:65" ht="20.100000000000001" customHeight="1">
      <c r="A20" s="11" t="s">
        <v>65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>
        <f t="shared" ref="X20:BA20" si="11">X21*$BH$25</f>
        <v>6173.65</v>
      </c>
      <c r="Y20" s="93">
        <f t="shared" si="11"/>
        <v>6173.65</v>
      </c>
      <c r="Z20" s="93">
        <f t="shared" si="11"/>
        <v>6173.65</v>
      </c>
      <c r="AA20" s="93">
        <f t="shared" si="11"/>
        <v>0</v>
      </c>
      <c r="AB20" s="93">
        <f t="shared" si="11"/>
        <v>881.95</v>
      </c>
      <c r="AC20" s="93">
        <f t="shared" si="11"/>
        <v>2645.85</v>
      </c>
      <c r="AD20" s="93">
        <f t="shared" si="11"/>
        <v>20284.849999999999</v>
      </c>
      <c r="AE20" s="93">
        <f t="shared" si="11"/>
        <v>37923.85</v>
      </c>
      <c r="AF20" s="93">
        <f t="shared" si="11"/>
        <v>55562.85</v>
      </c>
      <c r="AG20" s="93">
        <f t="shared" si="11"/>
        <v>73201.850000000006</v>
      </c>
      <c r="AH20" s="93">
        <f t="shared" si="11"/>
        <v>90840.85</v>
      </c>
      <c r="AI20" s="93">
        <f t="shared" si="11"/>
        <v>108479.85</v>
      </c>
      <c r="AJ20" s="93">
        <f t="shared" si="11"/>
        <v>126118.85</v>
      </c>
      <c r="AK20" s="93">
        <f t="shared" si="11"/>
        <v>143757.85</v>
      </c>
      <c r="AL20" s="93">
        <f t="shared" si="11"/>
        <v>161396.85</v>
      </c>
      <c r="AM20" s="93">
        <f t="shared" si="11"/>
        <v>179035.85</v>
      </c>
      <c r="AN20" s="93">
        <f t="shared" si="11"/>
        <v>196674.85</v>
      </c>
      <c r="AO20" s="93">
        <f t="shared" si="11"/>
        <v>214313.85</v>
      </c>
      <c r="AP20" s="93">
        <f t="shared" si="11"/>
        <v>231952.85</v>
      </c>
      <c r="AQ20" s="93">
        <f t="shared" si="11"/>
        <v>249591.85</v>
      </c>
      <c r="AR20" s="93">
        <f t="shared" si="11"/>
        <v>267230.85000000003</v>
      </c>
      <c r="AS20" s="93">
        <f t="shared" si="11"/>
        <v>284869.84999999998</v>
      </c>
      <c r="AT20" s="93">
        <f t="shared" si="11"/>
        <v>6173.65</v>
      </c>
      <c r="AU20" s="101">
        <f t="shared" si="11"/>
        <v>6173.65</v>
      </c>
      <c r="AV20" s="93">
        <f t="shared" si="11"/>
        <v>6173.65</v>
      </c>
      <c r="AW20" s="93">
        <f t="shared" si="11"/>
        <v>6173.65</v>
      </c>
      <c r="AX20" s="93">
        <f t="shared" si="11"/>
        <v>7055.6</v>
      </c>
      <c r="AY20" s="93">
        <f t="shared" si="11"/>
        <v>6173.65</v>
      </c>
      <c r="AZ20" s="93">
        <f t="shared" si="11"/>
        <v>6173.65</v>
      </c>
      <c r="BA20" s="93">
        <f t="shared" si="11"/>
        <v>0</v>
      </c>
      <c r="BB20" s="12"/>
      <c r="BC20" s="12"/>
      <c r="BD20" s="12"/>
      <c r="BE20" s="12"/>
      <c r="BF20" s="40"/>
      <c r="BG20" s="54"/>
      <c r="BH20" s="54"/>
      <c r="BI20" s="54"/>
      <c r="BJ20" s="54"/>
      <c r="BK20" s="54"/>
      <c r="BL20" s="54"/>
      <c r="BM20" s="54"/>
    </row>
    <row r="21" spans="1:65" ht="20.100000000000001" customHeight="1" thickBot="1">
      <c r="A21" s="11" t="s">
        <v>66</v>
      </c>
      <c r="B21" s="94"/>
      <c r="C21" s="94">
        <v>0.1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>
        <v>0.35</v>
      </c>
      <c r="Y21" s="94">
        <v>0.35</v>
      </c>
      <c r="Z21" s="94">
        <v>0.35</v>
      </c>
      <c r="AA21" s="94">
        <v>0</v>
      </c>
      <c r="AB21" s="94">
        <v>0.05</v>
      </c>
      <c r="AC21" s="94">
        <v>0.15</v>
      </c>
      <c r="AD21" s="94">
        <v>1.1499999999999999</v>
      </c>
      <c r="AE21" s="94">
        <v>2.15</v>
      </c>
      <c r="AF21" s="94">
        <v>3.15</v>
      </c>
      <c r="AG21" s="94">
        <v>4.1500000000000004</v>
      </c>
      <c r="AH21" s="94">
        <v>5.15</v>
      </c>
      <c r="AI21" s="94">
        <v>6.15</v>
      </c>
      <c r="AJ21" s="94">
        <v>7.15</v>
      </c>
      <c r="AK21" s="94">
        <v>8.15</v>
      </c>
      <c r="AL21" s="94">
        <v>9.15</v>
      </c>
      <c r="AM21" s="94">
        <v>10.15</v>
      </c>
      <c r="AN21" s="94">
        <v>11.15</v>
      </c>
      <c r="AO21" s="94">
        <v>12.15</v>
      </c>
      <c r="AP21" s="94">
        <v>13.15</v>
      </c>
      <c r="AQ21" s="94">
        <v>14.15</v>
      </c>
      <c r="AR21" s="94">
        <v>15.15</v>
      </c>
      <c r="AS21" s="94">
        <v>16.149999999999999</v>
      </c>
      <c r="AT21" s="94">
        <v>0.35</v>
      </c>
      <c r="AU21" s="102">
        <v>0.35</v>
      </c>
      <c r="AV21" s="94">
        <v>0.35</v>
      </c>
      <c r="AW21" s="94">
        <v>0.35</v>
      </c>
      <c r="AX21" s="94">
        <v>0.4</v>
      </c>
      <c r="AY21" s="94">
        <v>0.35</v>
      </c>
      <c r="AZ21" s="94">
        <v>0.35</v>
      </c>
      <c r="BA21" s="94">
        <v>0</v>
      </c>
      <c r="BB21" s="12"/>
      <c r="BC21" s="12"/>
      <c r="BD21" s="12"/>
      <c r="BE21" s="12"/>
      <c r="BF21" s="40"/>
      <c r="BG21" s="54"/>
      <c r="BH21" s="48" t="s">
        <v>13</v>
      </c>
      <c r="BI21" s="49" t="s">
        <v>60</v>
      </c>
      <c r="BJ21" s="49" t="s">
        <v>61</v>
      </c>
      <c r="BK21" s="54"/>
      <c r="BL21" s="54"/>
      <c r="BM21" s="54"/>
    </row>
    <row r="22" spans="1:65" s="14" customFormat="1" ht="20.100000000000001" customHeight="1">
      <c r="A22" s="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6"/>
      <c r="Y22" s="95"/>
      <c r="Z22" s="95"/>
      <c r="AA22" s="95"/>
      <c r="AB22" s="96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12"/>
      <c r="BC22" s="12"/>
      <c r="BD22" s="12"/>
      <c r="BE22" s="12"/>
      <c r="BF22" s="16"/>
      <c r="BG22" s="41" t="s">
        <v>52</v>
      </c>
      <c r="BH22" s="179">
        <f>BH8</f>
        <v>274</v>
      </c>
      <c r="BI22" s="180"/>
      <c r="BJ22" s="181"/>
      <c r="BK22" s="54"/>
      <c r="BL22" s="54"/>
      <c r="BM22" s="54"/>
    </row>
    <row r="23" spans="1:65" s="14" customFormat="1" ht="20.100000000000001" customHeight="1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6"/>
      <c r="BG23" s="42" t="s">
        <v>9</v>
      </c>
      <c r="BH23" s="182">
        <f>BI8</f>
        <v>11659</v>
      </c>
      <c r="BI23" s="183"/>
      <c r="BJ23" s="184"/>
      <c r="BK23" s="65"/>
      <c r="BL23" s="56"/>
      <c r="BM23" s="56"/>
    </row>
    <row r="24" spans="1:65" s="14" customFormat="1" ht="20.100000000000001" customHeight="1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6"/>
      <c r="BG24" s="42" t="s">
        <v>53</v>
      </c>
      <c r="BH24" s="182">
        <f>BH23/BH22</f>
        <v>42.551094890510946</v>
      </c>
      <c r="BI24" s="183"/>
      <c r="BJ24" s="184"/>
      <c r="BK24" s="56"/>
      <c r="BL24" s="56"/>
      <c r="BM24" s="56"/>
    </row>
    <row r="25" spans="1:65" s="14" customFormat="1" ht="20.100000000000001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6"/>
      <c r="BG25" s="43" t="s">
        <v>54</v>
      </c>
      <c r="BH25" s="185">
        <f>BJ8</f>
        <v>17639</v>
      </c>
      <c r="BI25" s="186"/>
      <c r="BJ25" s="187"/>
      <c r="BK25" s="56"/>
      <c r="BL25" s="56"/>
      <c r="BM25" s="56"/>
    </row>
    <row r="26" spans="1:65" s="14" customFormat="1" ht="20.100000000000001" customHeight="1" thickBot="1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3"/>
      <c r="BD26" s="13"/>
      <c r="BE26" s="13"/>
      <c r="BF26" s="16"/>
      <c r="BG26" s="44" t="s">
        <v>55</v>
      </c>
      <c r="BH26" s="188">
        <f>1-(BH23/BH25)</f>
        <v>0.33902148647882535</v>
      </c>
      <c r="BI26" s="189"/>
      <c r="BJ26" s="190"/>
      <c r="BK26" s="56"/>
      <c r="BL26" s="56"/>
      <c r="BM26" s="56"/>
    </row>
    <row r="27" spans="1:65" s="14" customFormat="1" ht="20.100000000000001" customHeight="1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6"/>
      <c r="BG27" s="45" t="s">
        <v>59</v>
      </c>
      <c r="BH27" s="191">
        <f>BE15</f>
        <v>32741.399999999994</v>
      </c>
      <c r="BI27" s="192"/>
      <c r="BJ27" s="193"/>
      <c r="BK27" s="65"/>
      <c r="BL27" s="56"/>
      <c r="BM27" s="56"/>
    </row>
    <row r="28" spans="1:65" s="14" customFormat="1" ht="20.100000000000001" customHeight="1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6"/>
      <c r="BG28" s="46" t="s">
        <v>51</v>
      </c>
      <c r="BH28" s="165">
        <v>320</v>
      </c>
      <c r="BI28" s="166"/>
      <c r="BJ28" s="167"/>
      <c r="BK28" s="55">
        <f>BH28*BH30</f>
        <v>9077.4978339975733</v>
      </c>
      <c r="BL28" s="56"/>
      <c r="BM28" s="56"/>
    </row>
    <row r="29" spans="1:65" s="14" customFormat="1" ht="20.100000000000001" customHeight="1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6"/>
      <c r="BG29" s="46" t="s">
        <v>58</v>
      </c>
      <c r="BH29" s="152">
        <f>BB15+BH28</f>
        <v>1474.1999999999998</v>
      </c>
      <c r="BI29" s="153"/>
      <c r="BJ29" s="154"/>
      <c r="BK29" s="56"/>
      <c r="BL29" s="56"/>
      <c r="BM29" s="56"/>
    </row>
    <row r="30" spans="1:65" s="14" customFormat="1" ht="20.100000000000001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6"/>
      <c r="BG30" s="46" t="s">
        <v>53</v>
      </c>
      <c r="BH30" s="155">
        <f>BE15/BB15</f>
        <v>28.367180731242417</v>
      </c>
      <c r="BI30" s="156"/>
      <c r="BJ30" s="157"/>
      <c r="BK30" s="56"/>
      <c r="BL30" s="56"/>
      <c r="BM30" s="56"/>
    </row>
    <row r="31" spans="1:65" s="14" customFormat="1" ht="20.100000000000001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6"/>
      <c r="BG31" s="46" t="s">
        <v>56</v>
      </c>
      <c r="BH31" s="155">
        <f>BH29*BH30</f>
        <v>41818.897833997566</v>
      </c>
      <c r="BI31" s="156"/>
      <c r="BJ31" s="157"/>
      <c r="BK31" s="56"/>
      <c r="BL31" s="56"/>
      <c r="BM31" s="56"/>
    </row>
    <row r="32" spans="1:65" s="14" customFormat="1" ht="20.100000000000001" customHeight="1" thickBot="1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6"/>
      <c r="BG32" s="47" t="s">
        <v>57</v>
      </c>
      <c r="BH32" s="158">
        <f>1-(BH31/BH25)</f>
        <v>-1.3708202184929736</v>
      </c>
      <c r="BI32" s="159"/>
      <c r="BJ32" s="160"/>
      <c r="BK32" s="56"/>
      <c r="BL32" s="56"/>
      <c r="BM32" s="56"/>
    </row>
    <row r="33" spans="1:65" ht="20.100000000000001" customHeight="1">
      <c r="A33" s="14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40"/>
      <c r="BG33" s="56"/>
      <c r="BH33" s="56"/>
      <c r="BI33" s="56"/>
      <c r="BJ33" s="56"/>
      <c r="BK33" s="56"/>
      <c r="BL33" s="56"/>
      <c r="BM33" s="56"/>
    </row>
    <row r="34" spans="1:65" ht="20.100000000000001" customHeight="1" thickBo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40"/>
      <c r="BG34" s="54"/>
      <c r="BH34" s="54"/>
      <c r="BI34" s="54"/>
      <c r="BJ34" s="54"/>
      <c r="BK34" s="54"/>
      <c r="BL34" s="54"/>
      <c r="BM34" s="54"/>
    </row>
    <row r="35" spans="1:65" ht="20.100000000000001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40"/>
      <c r="BG35" s="62" t="s">
        <v>67</v>
      </c>
      <c r="BH35" s="161"/>
      <c r="BI35" s="162"/>
    </row>
    <row r="36" spans="1:65" ht="20.100000000000001" customHeight="1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G36" s="63" t="s">
        <v>68</v>
      </c>
      <c r="BH36" s="163"/>
      <c r="BI36" s="164"/>
    </row>
    <row r="37" spans="1:65" ht="20.100000000000001" customHeight="1" thickBot="1">
      <c r="BG37" s="64" t="s">
        <v>69</v>
      </c>
      <c r="BH37" s="150"/>
      <c r="BI37" s="151"/>
    </row>
    <row r="38" spans="1:65" ht="20.100000000000001" customHeight="1">
      <c r="BG38" s="54"/>
      <c r="BH38" s="54"/>
      <c r="BI38" s="54"/>
      <c r="BJ38" s="54"/>
      <c r="BK38" s="54"/>
      <c r="BL38" s="54"/>
      <c r="BM38" s="54"/>
    </row>
  </sheetData>
  <mergeCells count="25">
    <mergeCell ref="BH37:BI37"/>
    <mergeCell ref="BH29:BJ29"/>
    <mergeCell ref="BH30:BJ30"/>
    <mergeCell ref="BH31:BJ31"/>
    <mergeCell ref="BH32:BJ32"/>
    <mergeCell ref="BH35:BI35"/>
    <mergeCell ref="BH36:BI36"/>
    <mergeCell ref="BH28:BJ28"/>
    <mergeCell ref="BK8:BM8"/>
    <mergeCell ref="BH16:BI16"/>
    <mergeCell ref="BH17:BI17"/>
    <mergeCell ref="BH18:BI18"/>
    <mergeCell ref="BH19:BI19"/>
    <mergeCell ref="BH22:BJ22"/>
    <mergeCell ref="BH23:BJ23"/>
    <mergeCell ref="BH24:BJ24"/>
    <mergeCell ref="BH25:BJ25"/>
    <mergeCell ref="BH26:BJ26"/>
    <mergeCell ref="BH27:BJ27"/>
    <mergeCell ref="BK7:BM7"/>
    <mergeCell ref="A1:BE1"/>
    <mergeCell ref="BK3:BM3"/>
    <mergeCell ref="BK4:BM4"/>
    <mergeCell ref="BK5:BM5"/>
    <mergeCell ref="BK6:BM6"/>
  </mergeCells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1715 Et frasil</vt:lpstr>
      <vt:lpstr>Modèle</vt:lpstr>
    </vt:vector>
  </TitlesOfParts>
  <Company>SEGULA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SEGULA</dc:creator>
  <cp:lastModifiedBy>Lacy</cp:lastModifiedBy>
  <cp:lastPrinted>2012-07-17T15:40:19Z</cp:lastPrinted>
  <dcterms:created xsi:type="dcterms:W3CDTF">2011-09-22T14:45:51Z</dcterms:created>
  <dcterms:modified xsi:type="dcterms:W3CDTF">2012-09-25T18:19:04Z</dcterms:modified>
</cp:coreProperties>
</file>