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-15" windowWidth="14415" windowHeight="14730"/>
  </bookViews>
  <sheets>
    <sheet name="Calcul" sheetId="5" r:id="rId1"/>
  </sheets>
  <definedNames>
    <definedName name="_xlnm.Print_Area" localSheetId="0">Calcul!$A$1:$H$47</definedName>
  </definedNames>
  <calcPr calcId="125725"/>
</workbook>
</file>

<file path=xl/calcChain.xml><?xml version="1.0" encoding="utf-8"?>
<calcChain xmlns="http://schemas.openxmlformats.org/spreadsheetml/2006/main">
  <c r="L13" i="5"/>
  <c r="M13" l="1"/>
  <c r="K20" s="1"/>
  <c r="J21"/>
  <c r="Q21" s="1"/>
  <c r="R21" s="1"/>
  <c r="J22"/>
  <c r="Q22" s="1"/>
  <c r="R22" s="1"/>
  <c r="J23"/>
  <c r="Q23" s="1"/>
  <c r="R23" s="1"/>
  <c r="J24"/>
  <c r="Q24" s="1"/>
  <c r="R24" s="1"/>
  <c r="J25"/>
  <c r="Q25" s="1"/>
  <c r="R25" s="1"/>
  <c r="J26"/>
  <c r="Q26" s="1"/>
  <c r="R26" s="1"/>
  <c r="J27"/>
  <c r="Q27" s="1"/>
  <c r="R27" s="1"/>
  <c r="J28"/>
  <c r="Q28" s="1"/>
  <c r="R28" s="1"/>
  <c r="J29"/>
  <c r="Q29" s="1"/>
  <c r="R29" s="1"/>
  <c r="J30"/>
  <c r="Q30" s="1"/>
  <c r="R30" s="1"/>
  <c r="J31"/>
  <c r="Q31" s="1"/>
  <c r="R31" s="1"/>
  <c r="J32"/>
  <c r="Q32" s="1"/>
  <c r="R32" s="1"/>
  <c r="J20"/>
  <c r="Q20" s="1"/>
  <c r="R20" s="1"/>
  <c r="K21" l="1"/>
  <c r="L21" s="1"/>
  <c r="M21" s="1"/>
  <c r="K32"/>
  <c r="K30"/>
  <c r="K28"/>
  <c r="K26"/>
  <c r="K24"/>
  <c r="K22"/>
  <c r="K31"/>
  <c r="K29"/>
  <c r="K27"/>
  <c r="K25"/>
  <c r="K23"/>
  <c r="F21" l="1"/>
  <c r="P21" s="1"/>
  <c r="F37"/>
  <c r="H21"/>
  <c r="L23"/>
  <c r="M23" s="1"/>
  <c r="F23" s="1"/>
  <c r="L27"/>
  <c r="M27" s="1"/>
  <c r="F27" s="1"/>
  <c r="L31"/>
  <c r="M31" s="1"/>
  <c r="L22"/>
  <c r="M22" s="1"/>
  <c r="D22" s="1"/>
  <c r="L26"/>
  <c r="M26" s="1"/>
  <c r="D26" s="1"/>
  <c r="L30"/>
  <c r="M30" s="1"/>
  <c r="L25"/>
  <c r="M25" s="1"/>
  <c r="F25" s="1"/>
  <c r="L29"/>
  <c r="M29" s="1"/>
  <c r="L20"/>
  <c r="M20"/>
  <c r="L24"/>
  <c r="M24" s="1"/>
  <c r="D24" s="1"/>
  <c r="L28"/>
  <c r="M28" s="1"/>
  <c r="L32"/>
  <c r="M32" s="1"/>
  <c r="F32" l="1"/>
  <c r="P32" s="1"/>
  <c r="F31"/>
  <c r="P31" s="1"/>
  <c r="F24"/>
  <c r="D27"/>
  <c r="D23"/>
  <c r="F29"/>
  <c r="P29" s="1"/>
  <c r="F26"/>
  <c r="F22"/>
  <c r="D25"/>
  <c r="F20"/>
  <c r="P20" s="1"/>
  <c r="F28"/>
  <c r="P28" s="1"/>
  <c r="F30"/>
  <c r="P30" s="1"/>
  <c r="H31"/>
  <c r="H28"/>
  <c r="H29"/>
  <c r="H30"/>
  <c r="H20"/>
  <c r="H32"/>
  <c r="P22"/>
  <c r="P25"/>
  <c r="P24"/>
  <c r="P26"/>
  <c r="P27"/>
  <c r="P23" l="1"/>
  <c r="H38" s="1"/>
  <c r="H23"/>
  <c r="H25"/>
  <c r="H26"/>
  <c r="H27"/>
  <c r="H24"/>
  <c r="H22"/>
  <c r="H41" l="1"/>
  <c r="H42"/>
  <c r="H43" l="1"/>
</calcChain>
</file>

<file path=xl/sharedStrings.xml><?xml version="1.0" encoding="utf-8"?>
<sst xmlns="http://schemas.openxmlformats.org/spreadsheetml/2006/main" count="45" uniqueCount="34">
  <si>
    <t>Taux de pension</t>
  </si>
  <si>
    <t>Régime de pensions</t>
  </si>
  <si>
    <t>Date de naissance</t>
  </si>
  <si>
    <t>Date de l'information</t>
  </si>
  <si>
    <t>Somme des salaires assurés</t>
  </si>
  <si>
    <t>Ancienne loi</t>
  </si>
  <si>
    <t>Nouvelle loi</t>
  </si>
  <si>
    <t>Différence</t>
  </si>
  <si>
    <t>Age à la date de calcul</t>
  </si>
  <si>
    <t>an/mois</t>
  </si>
  <si>
    <t>décimal</t>
  </si>
  <si>
    <t>Années manquantes</t>
  </si>
  <si>
    <t>Salaires futurs</t>
  </si>
  <si>
    <t>Salaire total</t>
  </si>
  <si>
    <t>-</t>
  </si>
  <si>
    <r>
      <t xml:space="preserve">Calculs de la pension de retraite annuelle </t>
    </r>
    <r>
      <rPr>
        <b/>
        <u/>
        <sz val="11"/>
        <color theme="1"/>
        <rFont val="Calibri"/>
        <family val="2"/>
        <scheme val="minor"/>
      </rPr>
      <t>présumée</t>
    </r>
  </si>
  <si>
    <t xml:space="preserve">basés sur les données inscrites sur la dernière information </t>
  </si>
  <si>
    <t>en votre possession</t>
  </si>
  <si>
    <t>Salaire coordonné annuel</t>
  </si>
  <si>
    <t>Influence d'un retrait en capital</t>
  </si>
  <si>
    <t>Age de retraite désiré</t>
  </si>
  <si>
    <t>Capital maximal pouvant être retiré à cette date</t>
  </si>
  <si>
    <t>Conversion pension de retraite en capital</t>
  </si>
  <si>
    <t>FA annexe 2</t>
  </si>
  <si>
    <t>Montant  désiré</t>
  </si>
  <si>
    <t>Retrait en capital choisi</t>
  </si>
  <si>
    <t>Rente sans retrait</t>
  </si>
  <si>
    <t>Diminution de la rente suite au retrait</t>
  </si>
  <si>
    <t>Rente après le retrait</t>
  </si>
  <si>
    <t>CHF</t>
  </si>
  <si>
    <t>Diminution de la rente suite au retrait en capital</t>
  </si>
  <si>
    <t>En suspens</t>
  </si>
  <si>
    <t>Version allemande</t>
  </si>
  <si>
    <t>Capital maximal calculé sur la rente arrondi au franc par mois ou selon calcul exact ?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</si>
</sst>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64" formatCode="0.000"/>
    <numFmt numFmtId="166" formatCode="0\ &quot;ans&quot;"/>
    <numFmt numFmtId="167" formatCode="0.00000"/>
    <numFmt numFmtId="168" formatCode="0.000%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4" fillId="0" borderId="0" xfId="0" applyFont="1"/>
    <xf numFmtId="0" fontId="0" fillId="0" borderId="0" xfId="0" applyFont="1"/>
    <xf numFmtId="166" fontId="1" fillId="0" borderId="0" xfId="0" applyNumberFormat="1" applyFont="1" applyBorder="1" applyAlignment="1">
      <alignment horizontal="left"/>
    </xf>
    <xf numFmtId="0" fontId="0" fillId="0" borderId="0" xfId="0" applyFont="1" applyAlignment="1">
      <alignment horizontal="right"/>
    </xf>
    <xf numFmtId="167" fontId="0" fillId="0" borderId="0" xfId="0" applyNumberFormat="1"/>
    <xf numFmtId="43" fontId="0" fillId="0" borderId="0" xfId="1" quotePrefix="1" applyFont="1" applyAlignment="1">
      <alignment horizontal="right"/>
    </xf>
    <xf numFmtId="43" fontId="0" fillId="0" borderId="0" xfId="1" applyFont="1"/>
    <xf numFmtId="43" fontId="0" fillId="0" borderId="0" xfId="1" applyFont="1" applyAlignment="1">
      <alignment horizontal="right"/>
    </xf>
    <xf numFmtId="0" fontId="1" fillId="0" borderId="0" xfId="0" applyFont="1" applyAlignment="1">
      <alignment horizontal="right"/>
    </xf>
    <xf numFmtId="14" fontId="0" fillId="2" borderId="1" xfId="0" applyNumberFormat="1" applyFill="1" applyBorder="1"/>
    <xf numFmtId="14" fontId="3" fillId="2" borderId="1" xfId="1" applyNumberFormat="1" applyFont="1" applyFill="1" applyBorder="1"/>
    <xf numFmtId="43" fontId="3" fillId="2" borderId="1" xfId="1" applyFont="1" applyFill="1" applyBorder="1"/>
    <xf numFmtId="0" fontId="0" fillId="0" borderId="0" xfId="0" applyAlignment="1">
      <alignment horizontal="center" vertical="center" wrapText="1"/>
    </xf>
    <xf numFmtId="166" fontId="0" fillId="2" borderId="1" xfId="0" applyNumberFormat="1" applyFill="1" applyBorder="1"/>
    <xf numFmtId="43" fontId="0" fillId="2" borderId="1" xfId="1" applyFont="1" applyFill="1" applyBorder="1"/>
    <xf numFmtId="0" fontId="0" fillId="0" borderId="0" xfId="0" applyFont="1" applyAlignment="1">
      <alignment horizontal="center"/>
    </xf>
    <xf numFmtId="0" fontId="5" fillId="0" borderId="0" xfId="0" applyFont="1"/>
    <xf numFmtId="43" fontId="1" fillId="0" borderId="0" xfId="0" applyNumberFormat="1" applyFont="1" applyAlignment="1">
      <alignment horizontal="right"/>
    </xf>
    <xf numFmtId="0" fontId="0" fillId="0" borderId="0" xfId="0" applyFill="1"/>
    <xf numFmtId="166" fontId="0" fillId="0" borderId="0" xfId="0" applyNumberFormat="1" applyFill="1" applyBorder="1"/>
    <xf numFmtId="0" fontId="0" fillId="0" borderId="0" xfId="0" applyFill="1" applyAlignment="1">
      <alignment horizontal="right"/>
    </xf>
    <xf numFmtId="43" fontId="0" fillId="0" borderId="0" xfId="1" applyFont="1" applyFill="1" applyAlignment="1">
      <alignment horizontal="right"/>
    </xf>
    <xf numFmtId="43" fontId="0" fillId="0" borderId="0" xfId="1" applyFont="1" applyFill="1" applyBorder="1"/>
    <xf numFmtId="43" fontId="1" fillId="0" borderId="0" xfId="0" applyNumberFormat="1" applyFont="1" applyFill="1" applyAlignment="1">
      <alignment horizontal="right"/>
    </xf>
    <xf numFmtId="0" fontId="6" fillId="0" borderId="0" xfId="0" applyFont="1"/>
    <xf numFmtId="0" fontId="7" fillId="0" borderId="0" xfId="0" applyFont="1"/>
    <xf numFmtId="0" fontId="7" fillId="0" borderId="0" xfId="0" applyFont="1" applyBorder="1"/>
    <xf numFmtId="0" fontId="8" fillId="0" borderId="0" xfId="0" applyFont="1" applyBorder="1"/>
    <xf numFmtId="0" fontId="8" fillId="0" borderId="0" xfId="0" applyFont="1"/>
    <xf numFmtId="167" fontId="8" fillId="0" borderId="0" xfId="0" applyNumberFormat="1" applyFont="1"/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/>
    <xf numFmtId="0" fontId="8" fillId="0" borderId="2" xfId="0" applyFont="1" applyBorder="1" applyAlignment="1">
      <alignment horizontal="right"/>
    </xf>
    <xf numFmtId="166" fontId="8" fillId="0" borderId="2" xfId="0" applyNumberFormat="1" applyFont="1" applyBorder="1"/>
    <xf numFmtId="167" fontId="8" fillId="0" borderId="2" xfId="0" applyNumberFormat="1" applyFont="1" applyBorder="1"/>
    <xf numFmtId="43" fontId="8" fillId="0" borderId="2" xfId="0" applyNumberFormat="1" applyFont="1" applyBorder="1"/>
    <xf numFmtId="168" fontId="8" fillId="0" borderId="2" xfId="2" applyNumberFormat="1" applyFont="1" applyBorder="1"/>
    <xf numFmtId="164" fontId="8" fillId="0" borderId="2" xfId="0" applyNumberFormat="1" applyFont="1" applyBorder="1"/>
    <xf numFmtId="43" fontId="8" fillId="0" borderId="2" xfId="0" applyNumberFormat="1" applyFont="1" applyBorder="1" applyAlignment="1">
      <alignment horizontal="right"/>
    </xf>
    <xf numFmtId="43" fontId="8" fillId="0" borderId="2" xfId="1" applyFont="1" applyBorder="1" applyAlignment="1">
      <alignment horizontal="right"/>
    </xf>
    <xf numFmtId="0" fontId="7" fillId="0" borderId="3" xfId="0" applyFont="1" applyBorder="1"/>
    <xf numFmtId="0" fontId="8" fillId="0" borderId="4" xfId="0" applyFont="1" applyBorder="1" applyAlignment="1">
      <alignment horizontal="right"/>
    </xf>
    <xf numFmtId="0" fontId="8" fillId="0" borderId="5" xfId="0" applyFont="1" applyBorder="1" applyAlignment="1">
      <alignment horizontal="right"/>
    </xf>
    <xf numFmtId="0" fontId="8" fillId="0" borderId="6" xfId="0" applyFont="1" applyBorder="1"/>
    <xf numFmtId="0" fontId="8" fillId="0" borderId="8" xfId="0" applyFont="1" applyBorder="1"/>
    <xf numFmtId="2" fontId="8" fillId="0" borderId="7" xfId="0" applyNumberFormat="1" applyFont="1" applyBorder="1"/>
    <xf numFmtId="0" fontId="0" fillId="0" borderId="4" xfId="0" applyBorder="1"/>
    <xf numFmtId="0" fontId="0" fillId="0" borderId="7" xfId="0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2:Y43"/>
  <sheetViews>
    <sheetView tabSelected="1" workbookViewId="0">
      <selection activeCell="L38" sqref="L38"/>
    </sheetView>
  </sheetViews>
  <sheetFormatPr baseColWidth="10" defaultRowHeight="15"/>
  <cols>
    <col min="2" max="2" width="12.28515625" bestFit="1" customWidth="1"/>
    <col min="4" max="4" width="14.28515625" customWidth="1"/>
    <col min="5" max="5" width="4.140625" customWidth="1"/>
    <col min="6" max="6" width="14.28515625" customWidth="1"/>
    <col min="7" max="7" width="4.140625" customWidth="1"/>
    <col min="8" max="8" width="14.28515625" customWidth="1"/>
    <col min="9" max="9" width="7.140625" customWidth="1"/>
    <col min="10" max="10" width="14.42578125" bestFit="1" customWidth="1"/>
    <col min="11" max="11" width="11.85546875" customWidth="1"/>
    <col min="12" max="12" width="20.5703125" bestFit="1" customWidth="1"/>
    <col min="13" max="13" width="15.140625" bestFit="1" customWidth="1"/>
    <col min="14" max="14" width="15.42578125" bestFit="1" customWidth="1"/>
    <col min="15" max="15" width="11.7109375" bestFit="1" customWidth="1"/>
    <col min="16" max="16" width="19.5703125" bestFit="1" customWidth="1"/>
    <col min="17" max="17" width="12.42578125" bestFit="1" customWidth="1"/>
    <col min="18" max="18" width="23.28515625" bestFit="1" customWidth="1"/>
  </cols>
  <sheetData>
    <row r="2" spans="1:18">
      <c r="L2" s="26" t="s">
        <v>31</v>
      </c>
      <c r="M2" s="26" t="s">
        <v>33</v>
      </c>
      <c r="N2" s="26"/>
      <c r="O2" s="26"/>
      <c r="P2" s="26"/>
    </row>
    <row r="3" spans="1:18">
      <c r="L3" s="26"/>
      <c r="M3" s="26" t="s">
        <v>32</v>
      </c>
      <c r="N3" s="26"/>
      <c r="O3" s="26"/>
      <c r="P3" s="26"/>
    </row>
    <row r="4" spans="1:18">
      <c r="L4" s="26"/>
      <c r="N4" s="26"/>
      <c r="O4" s="26"/>
      <c r="P4" s="26"/>
    </row>
    <row r="5" spans="1:18">
      <c r="L5" s="26"/>
      <c r="M5" s="26"/>
      <c r="N5" s="26"/>
      <c r="O5" s="26"/>
      <c r="P5" s="26"/>
    </row>
    <row r="6" spans="1:18" ht="23.25">
      <c r="A6" s="2" t="s">
        <v>1</v>
      </c>
    </row>
    <row r="7" spans="1:18" s="1" customFormat="1">
      <c r="J7" s="27"/>
      <c r="K7" s="27"/>
      <c r="O7" s="27"/>
      <c r="P7" s="27"/>
      <c r="Q7" s="27"/>
      <c r="R7" s="27"/>
    </row>
    <row r="8" spans="1:18" s="1" customFormat="1">
      <c r="A8" s="1" t="s">
        <v>15</v>
      </c>
      <c r="J8" s="27"/>
      <c r="K8" s="27"/>
      <c r="O8" s="27"/>
      <c r="P8" s="27"/>
      <c r="Q8" s="27"/>
      <c r="R8" s="27"/>
    </row>
    <row r="9" spans="1:18" s="1" customFormat="1">
      <c r="A9" s="1" t="s">
        <v>16</v>
      </c>
      <c r="J9" s="27"/>
      <c r="K9" s="27"/>
      <c r="L9" s="28"/>
      <c r="M9" s="28"/>
      <c r="N9" s="29"/>
      <c r="O9" s="28"/>
      <c r="P9" s="27"/>
      <c r="Q9" s="27"/>
      <c r="R9" s="27"/>
    </row>
    <row r="10" spans="1:18" s="1" customFormat="1">
      <c r="A10" s="1" t="s">
        <v>17</v>
      </c>
      <c r="J10" s="27"/>
      <c r="K10" s="27"/>
      <c r="L10" s="27"/>
      <c r="M10" s="27"/>
      <c r="N10" s="27"/>
      <c r="O10" s="27"/>
      <c r="P10" s="27"/>
      <c r="Q10" s="27"/>
      <c r="R10" s="27"/>
    </row>
    <row r="11" spans="1:18" s="1" customFormat="1">
      <c r="J11" s="27"/>
      <c r="K11" s="27"/>
      <c r="L11" s="27"/>
      <c r="M11" s="27"/>
      <c r="N11" s="27"/>
      <c r="O11" s="27"/>
      <c r="P11" s="27"/>
      <c r="Q11" s="27"/>
      <c r="R11" s="27"/>
    </row>
    <row r="12" spans="1:18">
      <c r="I12" s="1"/>
      <c r="J12" s="42"/>
      <c r="K12" s="48"/>
      <c r="L12" s="43" t="s">
        <v>9</v>
      </c>
      <c r="M12" s="44" t="s">
        <v>10</v>
      </c>
      <c r="N12" s="30"/>
      <c r="O12" s="30"/>
      <c r="P12" s="30"/>
      <c r="Q12" s="30"/>
      <c r="R12" s="30"/>
    </row>
    <row r="13" spans="1:18">
      <c r="A13" t="s">
        <v>2</v>
      </c>
      <c r="H13" s="12">
        <v>18325</v>
      </c>
      <c r="I13" s="1"/>
      <c r="J13" s="45" t="s">
        <v>8</v>
      </c>
      <c r="K13" s="49"/>
      <c r="L13" s="47">
        <f>IF(MONTH(H14)-MONTH(H13)&lt;0,(YEAR(H14)-YEAR(H13)-1)+(((MONTH(H14)+12)-MONTH(H13))/100),YEAR(H14)-YEAR(H13)+(((MONTH(H14)-MONTH(H13))/100)))</f>
        <v>60.1</v>
      </c>
      <c r="M13" s="46">
        <f>INT(L13)+ROUND(100/12*(L13-INT(L13)),5)</f>
        <v>60.833329999999997</v>
      </c>
      <c r="N13" s="30"/>
      <c r="O13" s="30"/>
      <c r="P13" s="30"/>
      <c r="Q13" s="30"/>
      <c r="R13" s="30"/>
    </row>
    <row r="14" spans="1:18">
      <c r="A14" t="s">
        <v>3</v>
      </c>
      <c r="H14" s="11">
        <v>40544</v>
      </c>
      <c r="I14" s="1"/>
      <c r="J14" s="30"/>
      <c r="K14" s="30"/>
      <c r="L14" s="30"/>
      <c r="M14" s="30"/>
      <c r="N14" s="30"/>
      <c r="O14" s="30"/>
      <c r="P14" s="30"/>
      <c r="Q14" s="30"/>
      <c r="R14" s="30"/>
    </row>
    <row r="15" spans="1:18">
      <c r="A15" t="s">
        <v>18</v>
      </c>
      <c r="H15" s="13">
        <v>113862.1</v>
      </c>
      <c r="I15" s="1"/>
      <c r="J15" s="30"/>
      <c r="K15" s="30"/>
      <c r="L15" s="30"/>
      <c r="M15" s="30"/>
      <c r="N15" s="30"/>
      <c r="O15" s="30"/>
      <c r="P15" s="30"/>
      <c r="Q15" s="30"/>
      <c r="R15" s="30"/>
    </row>
    <row r="16" spans="1:18">
      <c r="A16" t="s">
        <v>4</v>
      </c>
      <c r="H16" s="13">
        <v>289365.45</v>
      </c>
      <c r="I16" s="1"/>
      <c r="J16" s="30"/>
      <c r="K16" s="30"/>
      <c r="L16" s="30"/>
      <c r="M16" s="30"/>
      <c r="N16" s="30"/>
      <c r="O16" s="30"/>
      <c r="P16" s="30"/>
      <c r="Q16" s="30"/>
      <c r="R16" s="30"/>
    </row>
    <row r="17" spans="1:25" ht="36" customHeight="1">
      <c r="J17" s="32"/>
      <c r="K17" s="32" t="s">
        <v>11</v>
      </c>
      <c r="L17" s="32" t="s">
        <v>12</v>
      </c>
      <c r="M17" s="32" t="s">
        <v>13</v>
      </c>
      <c r="N17" s="32" t="s">
        <v>0</v>
      </c>
      <c r="O17" s="32" t="s">
        <v>23</v>
      </c>
      <c r="P17" s="32" t="s">
        <v>22</v>
      </c>
      <c r="Q17" s="32" t="s">
        <v>25</v>
      </c>
      <c r="R17" s="32" t="s">
        <v>30</v>
      </c>
      <c r="S17" s="14"/>
      <c r="T17" s="14"/>
      <c r="U17" s="14"/>
      <c r="V17" s="14"/>
      <c r="W17" s="14"/>
      <c r="X17" s="14"/>
    </row>
    <row r="18" spans="1:25" s="1" customFormat="1">
      <c r="D18" s="10" t="s">
        <v>5</v>
      </c>
      <c r="E18" s="10"/>
      <c r="F18" s="10" t="s">
        <v>6</v>
      </c>
      <c r="G18" s="10"/>
      <c r="H18" s="10" t="s">
        <v>7</v>
      </c>
      <c r="I18" s="10"/>
      <c r="J18" s="33"/>
      <c r="K18" s="33"/>
      <c r="L18" s="33"/>
      <c r="M18" s="33"/>
      <c r="N18" s="33"/>
      <c r="O18" s="33"/>
      <c r="P18" s="34"/>
      <c r="Q18" s="34"/>
      <c r="R18" s="34"/>
      <c r="S18" s="5"/>
      <c r="T18" s="5"/>
      <c r="U18" s="5"/>
      <c r="V18" s="5"/>
      <c r="W18" s="5"/>
      <c r="X18" s="5"/>
      <c r="Y18" s="5"/>
    </row>
    <row r="19" spans="1:25" s="1" customFormat="1" ht="17.25" customHeight="1">
      <c r="C19" s="3"/>
      <c r="D19" s="17" t="s">
        <v>29</v>
      </c>
      <c r="E19" s="17"/>
      <c r="F19" s="17" t="s">
        <v>29</v>
      </c>
      <c r="G19" s="17"/>
      <c r="H19" s="17" t="s">
        <v>29</v>
      </c>
      <c r="I19" s="17"/>
      <c r="J19" s="33"/>
      <c r="K19" s="33"/>
      <c r="L19" s="33"/>
      <c r="M19" s="33"/>
      <c r="N19" s="33"/>
      <c r="O19" s="33"/>
      <c r="P19" s="34"/>
      <c r="Q19" s="34"/>
      <c r="R19" s="34"/>
      <c r="S19" s="5"/>
      <c r="T19" s="5"/>
      <c r="U19" s="5"/>
      <c r="V19" s="5"/>
      <c r="W19" s="5"/>
      <c r="X19" s="5"/>
      <c r="Y19" s="5"/>
    </row>
    <row r="20" spans="1:25" ht="24" customHeight="1">
      <c r="A20" s="4">
        <v>58</v>
      </c>
      <c r="D20" s="7" t="s">
        <v>14</v>
      </c>
      <c r="E20" s="8"/>
      <c r="F20" s="9" t="str">
        <f>IF(K20="Age dépassé","-",ROUND(M20*N20/12,0)*12)</f>
        <v>-</v>
      </c>
      <c r="G20" s="8"/>
      <c r="H20" s="7" t="str">
        <f>IF(ISERR(F20-D20),"-",IF(F20-D20=0,"-",F20-D20))</f>
        <v>-</v>
      </c>
      <c r="I20" s="7"/>
      <c r="J20" s="35">
        <f>A20</f>
        <v>58</v>
      </c>
      <c r="K20" s="36" t="str">
        <f>IF(A20-$M$13&lt;0,"Age dépassé",A20-$M$13)</f>
        <v>Age dépassé</v>
      </c>
      <c r="L20" s="34" t="str">
        <f t="shared" ref="L20:L32" si="0">IF(K20="Age dépassé","---",$H$15*K20)</f>
        <v>---</v>
      </c>
      <c r="M20" s="37" t="str">
        <f t="shared" ref="M20:M32" si="1">IF(K20="Age dépassé","---",$H$16+L20)</f>
        <v>---</v>
      </c>
      <c r="N20" s="38">
        <v>1.536E-2</v>
      </c>
      <c r="O20" s="39">
        <v>16.532</v>
      </c>
      <c r="P20" s="40" t="str">
        <f>IF(ISERR(ROUND(F20*O20,0)),"---",ROUND(F20*O20,0))</f>
        <v>---</v>
      </c>
      <c r="Q20" s="41" t="str">
        <f>IF($H$37=J20,$H$39,"---")</f>
        <v>---</v>
      </c>
      <c r="R20" s="40" t="str">
        <f>IF(ISERR(Q20/O20),"---",ROUND(Q20/O20,0))</f>
        <v>---</v>
      </c>
    </row>
    <row r="21" spans="1:25">
      <c r="A21" s="4">
        <v>59</v>
      </c>
      <c r="D21" s="7" t="s">
        <v>14</v>
      </c>
      <c r="E21" s="8"/>
      <c r="F21" s="9" t="str">
        <f t="shared" ref="F21:F32" si="2">IF(K21="Age dépassé","-",ROUND(M21*N21/12,0)*12)</f>
        <v>-</v>
      </c>
      <c r="G21" s="8"/>
      <c r="H21" s="7" t="str">
        <f t="shared" ref="H21:H32" si="3">IF(ISERR(F21-D21),"-",IF(F21-D21=0,"-",F21-D21))</f>
        <v>-</v>
      </c>
      <c r="I21" s="7"/>
      <c r="J21" s="35">
        <f t="shared" ref="J21:J32" si="4">A21</f>
        <v>59</v>
      </c>
      <c r="K21" s="36" t="str">
        <f>IF(A21-$M$13&lt;0,"Age dépassé",A21-$M$13)</f>
        <v>Age dépassé</v>
      </c>
      <c r="L21" s="34" t="str">
        <f t="shared" si="0"/>
        <v>---</v>
      </c>
      <c r="M21" s="37" t="str">
        <f t="shared" si="1"/>
        <v>---</v>
      </c>
      <c r="N21" s="38">
        <v>1.5679999999999999E-2</v>
      </c>
      <c r="O21" s="39">
        <v>16.248999999999999</v>
      </c>
      <c r="P21" s="40" t="str">
        <f t="shared" ref="P21:P32" si="5">IF(ISERR(ROUND(F21*O21,0)),"---",ROUND(F21*O21,0))</f>
        <v>---</v>
      </c>
      <c r="Q21" s="41" t="str">
        <f t="shared" ref="Q21:Q32" si="6">IF($H$37=J21,$H$39,"---")</f>
        <v>---</v>
      </c>
      <c r="R21" s="40" t="str">
        <f t="shared" ref="R21:R32" si="7">IF(ISERR(Q21/O21),"---",ROUND(Q21/O21,0))</f>
        <v>---</v>
      </c>
    </row>
    <row r="22" spans="1:25">
      <c r="A22" s="4">
        <v>60</v>
      </c>
      <c r="D22" s="9" t="str">
        <f>IF(K22="Age dépassé","-",ROUND(M22*0.016/12,0)*12)</f>
        <v>-</v>
      </c>
      <c r="E22" s="8"/>
      <c r="F22" s="9" t="str">
        <f t="shared" si="2"/>
        <v>-</v>
      </c>
      <c r="G22" s="8"/>
      <c r="H22" s="7" t="str">
        <f t="shared" si="3"/>
        <v>-</v>
      </c>
      <c r="I22" s="7"/>
      <c r="J22" s="35">
        <f t="shared" si="4"/>
        <v>60</v>
      </c>
      <c r="K22" s="36" t="str">
        <f>IF(A22-$M$13&lt;0,"Age dépassé",A22-$M$13)</f>
        <v>Age dépassé</v>
      </c>
      <c r="L22" s="34" t="str">
        <f t="shared" si="0"/>
        <v>---</v>
      </c>
      <c r="M22" s="37" t="str">
        <f t="shared" si="1"/>
        <v>---</v>
      </c>
      <c r="N22" s="38">
        <v>1.6E-2</v>
      </c>
      <c r="O22" s="39">
        <v>15.957000000000001</v>
      </c>
      <c r="P22" s="40" t="str">
        <f t="shared" si="5"/>
        <v>---</v>
      </c>
      <c r="Q22" s="41" t="str">
        <f t="shared" si="6"/>
        <v>---</v>
      </c>
      <c r="R22" s="40" t="str">
        <f t="shared" si="7"/>
        <v>---</v>
      </c>
    </row>
    <row r="23" spans="1:25">
      <c r="A23" s="4">
        <v>61</v>
      </c>
      <c r="D23" s="9">
        <f t="shared" ref="D23:D27" si="8">IF(K23="Age dépassé","-",ROUND(M23*0.016/12,0)*12)</f>
        <v>4932</v>
      </c>
      <c r="E23" s="8"/>
      <c r="F23" s="9">
        <f t="shared" si="2"/>
        <v>4932</v>
      </c>
      <c r="G23" s="8"/>
      <c r="H23" s="7" t="str">
        <f t="shared" si="3"/>
        <v>-</v>
      </c>
      <c r="I23" s="7"/>
      <c r="J23" s="35">
        <f t="shared" si="4"/>
        <v>61</v>
      </c>
      <c r="K23" s="36">
        <f>IF(A23-$M$13&lt;0,"Age dépassé",A23-$M$13)</f>
        <v>0.16667000000000343</v>
      </c>
      <c r="L23" s="34">
        <f t="shared" si="0"/>
        <v>18977.396207000391</v>
      </c>
      <c r="M23" s="37">
        <f t="shared" si="1"/>
        <v>308342.84620700043</v>
      </c>
      <c r="N23" s="38">
        <v>1.6E-2</v>
      </c>
      <c r="O23" s="39">
        <v>15.657999999999999</v>
      </c>
      <c r="P23" s="40">
        <f>IF(ISERR(ROUND(F23*O23,0)),"---",ROUND(F23*O23,0))</f>
        <v>77225</v>
      </c>
      <c r="Q23" s="41" t="str">
        <f t="shared" si="6"/>
        <v>---</v>
      </c>
      <c r="R23" s="40" t="str">
        <f t="shared" si="7"/>
        <v>---</v>
      </c>
    </row>
    <row r="24" spans="1:25">
      <c r="A24" s="4">
        <v>62</v>
      </c>
      <c r="D24" s="9">
        <f t="shared" si="8"/>
        <v>6756</v>
      </c>
      <c r="E24" s="8"/>
      <c r="F24" s="9">
        <f t="shared" si="2"/>
        <v>6756</v>
      </c>
      <c r="G24" s="8"/>
      <c r="H24" s="7" t="str">
        <f t="shared" si="3"/>
        <v>-</v>
      </c>
      <c r="I24" s="7"/>
      <c r="J24" s="35">
        <f t="shared" si="4"/>
        <v>62</v>
      </c>
      <c r="K24" s="36">
        <f>IF(A24-$M$13&lt;0,"Age dépassé",A24-$M$13)</f>
        <v>1.1666700000000034</v>
      </c>
      <c r="L24" s="34">
        <f t="shared" si="0"/>
        <v>132839.4962070004</v>
      </c>
      <c r="M24" s="37">
        <f t="shared" si="1"/>
        <v>422204.94620700041</v>
      </c>
      <c r="N24" s="38">
        <v>1.6E-2</v>
      </c>
      <c r="O24" s="39">
        <v>15.35</v>
      </c>
      <c r="P24" s="40">
        <f t="shared" si="5"/>
        <v>103705</v>
      </c>
      <c r="Q24" s="41" t="str">
        <f t="shared" si="6"/>
        <v>---</v>
      </c>
      <c r="R24" s="40" t="str">
        <f t="shared" si="7"/>
        <v>---</v>
      </c>
    </row>
    <row r="25" spans="1:25">
      <c r="A25" s="4">
        <v>63</v>
      </c>
      <c r="D25" s="9">
        <f t="shared" si="8"/>
        <v>8580</v>
      </c>
      <c r="E25" s="8"/>
      <c r="F25" s="9">
        <f t="shared" si="2"/>
        <v>8748</v>
      </c>
      <c r="G25" s="8"/>
      <c r="H25" s="7">
        <f t="shared" si="3"/>
        <v>168</v>
      </c>
      <c r="I25" s="7"/>
      <c r="J25" s="35">
        <f t="shared" si="4"/>
        <v>63</v>
      </c>
      <c r="K25" s="36">
        <f>IF(A25-$M$13&lt;0,"Age dépassé",A25-$M$13)</f>
        <v>2.1666700000000034</v>
      </c>
      <c r="L25" s="34">
        <f t="shared" si="0"/>
        <v>246701.5962070004</v>
      </c>
      <c r="M25" s="37">
        <f t="shared" si="1"/>
        <v>536067.04620700039</v>
      </c>
      <c r="N25" s="38">
        <v>1.6319999999999998E-2</v>
      </c>
      <c r="O25" s="39">
        <v>15.036</v>
      </c>
      <c r="P25" s="40">
        <f t="shared" si="5"/>
        <v>131535</v>
      </c>
      <c r="Q25" s="41" t="str">
        <f t="shared" si="6"/>
        <v>---</v>
      </c>
      <c r="R25" s="40" t="str">
        <f t="shared" si="7"/>
        <v>---</v>
      </c>
    </row>
    <row r="26" spans="1:25">
      <c r="A26" s="4">
        <v>64</v>
      </c>
      <c r="D26" s="9">
        <f t="shared" si="8"/>
        <v>10404</v>
      </c>
      <c r="E26" s="8"/>
      <c r="F26" s="9">
        <f t="shared" si="2"/>
        <v>10812</v>
      </c>
      <c r="G26" s="8"/>
      <c r="H26" s="7">
        <f t="shared" si="3"/>
        <v>408</v>
      </c>
      <c r="I26" s="7"/>
      <c r="J26" s="35">
        <f t="shared" si="4"/>
        <v>64</v>
      </c>
      <c r="K26" s="36">
        <f>IF(A26-$M$13&lt;0,"Age dépassé",A26-$M$13)</f>
        <v>3.1666700000000034</v>
      </c>
      <c r="L26" s="34">
        <f t="shared" si="0"/>
        <v>360563.69620700041</v>
      </c>
      <c r="M26" s="37">
        <f t="shared" si="1"/>
        <v>649929.14620700036</v>
      </c>
      <c r="N26" s="38">
        <v>1.6639999999999999E-2</v>
      </c>
      <c r="O26" s="39">
        <v>14.714</v>
      </c>
      <c r="P26" s="40">
        <f t="shared" si="5"/>
        <v>159088</v>
      </c>
      <c r="Q26" s="41" t="str">
        <f t="shared" si="6"/>
        <v>---</v>
      </c>
      <c r="R26" s="40" t="str">
        <f t="shared" si="7"/>
        <v>---</v>
      </c>
    </row>
    <row r="27" spans="1:25">
      <c r="A27" s="4">
        <v>65</v>
      </c>
      <c r="D27" s="9">
        <f t="shared" si="8"/>
        <v>12216</v>
      </c>
      <c r="E27" s="8"/>
      <c r="F27" s="9">
        <f t="shared" si="2"/>
        <v>12948</v>
      </c>
      <c r="G27" s="8"/>
      <c r="H27" s="7">
        <f t="shared" si="3"/>
        <v>732</v>
      </c>
      <c r="I27" s="7"/>
      <c r="J27" s="35">
        <f t="shared" si="4"/>
        <v>65</v>
      </c>
      <c r="K27" s="36">
        <f>IF(A27-$M$13&lt;0,"Age dépassé",A27-$M$13)</f>
        <v>4.1666700000000034</v>
      </c>
      <c r="L27" s="34">
        <f t="shared" si="0"/>
        <v>474425.79620700044</v>
      </c>
      <c r="M27" s="37">
        <f t="shared" si="1"/>
        <v>763791.24620700045</v>
      </c>
      <c r="N27" s="38">
        <v>1.6959999999999999E-2</v>
      </c>
      <c r="O27" s="39">
        <v>14.382999999999999</v>
      </c>
      <c r="P27" s="40">
        <f t="shared" si="5"/>
        <v>186231</v>
      </c>
      <c r="Q27" s="41" t="str">
        <f t="shared" si="6"/>
        <v>---</v>
      </c>
      <c r="R27" s="40" t="str">
        <f t="shared" si="7"/>
        <v>---</v>
      </c>
    </row>
    <row r="28" spans="1:25">
      <c r="A28" s="4">
        <v>66</v>
      </c>
      <c r="D28" s="7" t="s">
        <v>14</v>
      </c>
      <c r="E28" s="8"/>
      <c r="F28" s="9">
        <f t="shared" si="2"/>
        <v>15168</v>
      </c>
      <c r="G28" s="8"/>
      <c r="H28" s="7" t="str">
        <f t="shared" si="3"/>
        <v>-</v>
      </c>
      <c r="I28" s="7"/>
      <c r="J28" s="35">
        <f t="shared" si="4"/>
        <v>66</v>
      </c>
      <c r="K28" s="36">
        <f>IF(A28-$M$13&lt;0,"Age dépassé",A28-$M$13)</f>
        <v>5.1666700000000034</v>
      </c>
      <c r="L28" s="34">
        <f t="shared" si="0"/>
        <v>588287.89620700048</v>
      </c>
      <c r="M28" s="37">
        <f t="shared" si="1"/>
        <v>877653.34620700055</v>
      </c>
      <c r="N28" s="38">
        <v>1.728E-2</v>
      </c>
      <c r="O28" s="39">
        <v>14.045</v>
      </c>
      <c r="P28" s="40">
        <f t="shared" si="5"/>
        <v>213035</v>
      </c>
      <c r="Q28" s="41" t="str">
        <f t="shared" si="6"/>
        <v>---</v>
      </c>
      <c r="R28" s="40" t="str">
        <f t="shared" si="7"/>
        <v>---</v>
      </c>
    </row>
    <row r="29" spans="1:25">
      <c r="A29" s="4">
        <v>67</v>
      </c>
      <c r="D29" s="7" t="s">
        <v>14</v>
      </c>
      <c r="E29" s="8"/>
      <c r="F29" s="9">
        <f t="shared" si="2"/>
        <v>17448</v>
      </c>
      <c r="G29" s="8"/>
      <c r="H29" s="7" t="str">
        <f t="shared" si="3"/>
        <v>-</v>
      </c>
      <c r="I29" s="7"/>
      <c r="J29" s="35">
        <f t="shared" si="4"/>
        <v>67</v>
      </c>
      <c r="K29" s="36">
        <f>IF(A29-$M$13&lt;0,"Age dépassé",A29-$M$13)</f>
        <v>6.1666700000000034</v>
      </c>
      <c r="L29" s="34">
        <f t="shared" si="0"/>
        <v>702149.99620700045</v>
      </c>
      <c r="M29" s="37">
        <f t="shared" si="1"/>
        <v>991515.44620700041</v>
      </c>
      <c r="N29" s="38">
        <v>1.7600000000000001E-2</v>
      </c>
      <c r="O29" s="39">
        <v>13.696999999999999</v>
      </c>
      <c r="P29" s="40">
        <f t="shared" si="5"/>
        <v>238985</v>
      </c>
      <c r="Q29" s="41" t="str">
        <f t="shared" si="6"/>
        <v>---</v>
      </c>
      <c r="R29" s="40" t="str">
        <f t="shared" si="7"/>
        <v>---</v>
      </c>
    </row>
    <row r="30" spans="1:25">
      <c r="A30" s="4">
        <v>68</v>
      </c>
      <c r="D30" s="7" t="s">
        <v>14</v>
      </c>
      <c r="E30" s="8"/>
      <c r="F30" s="9">
        <f t="shared" si="2"/>
        <v>19812</v>
      </c>
      <c r="G30" s="8"/>
      <c r="H30" s="7" t="str">
        <f t="shared" si="3"/>
        <v>-</v>
      </c>
      <c r="I30" s="7"/>
      <c r="J30" s="35">
        <f t="shared" si="4"/>
        <v>68</v>
      </c>
      <c r="K30" s="36">
        <f>IF(A30-$M$13&lt;0,"Age dépassé",A30-$M$13)</f>
        <v>7.1666700000000034</v>
      </c>
      <c r="L30" s="34">
        <f t="shared" si="0"/>
        <v>816012.09620700043</v>
      </c>
      <c r="M30" s="37">
        <f t="shared" si="1"/>
        <v>1105377.5462070005</v>
      </c>
      <c r="N30" s="38">
        <v>1.7920000000000002E-2</v>
      </c>
      <c r="O30" s="39">
        <v>13.339</v>
      </c>
      <c r="P30" s="40">
        <f t="shared" si="5"/>
        <v>264272</v>
      </c>
      <c r="Q30" s="41" t="str">
        <f t="shared" si="6"/>
        <v>---</v>
      </c>
      <c r="R30" s="40" t="str">
        <f t="shared" si="7"/>
        <v>---</v>
      </c>
    </row>
    <row r="31" spans="1:25">
      <c r="A31" s="4">
        <v>69</v>
      </c>
      <c r="D31" s="7" t="s">
        <v>14</v>
      </c>
      <c r="E31" s="8"/>
      <c r="F31" s="9">
        <f t="shared" si="2"/>
        <v>22236</v>
      </c>
      <c r="G31" s="8"/>
      <c r="H31" s="7" t="str">
        <f t="shared" si="3"/>
        <v>-</v>
      </c>
      <c r="I31" s="7"/>
      <c r="J31" s="35">
        <f t="shared" si="4"/>
        <v>69</v>
      </c>
      <c r="K31" s="36">
        <f>IF(A31-$M$13&lt;0,"Age dépassé",A31-$M$13)</f>
        <v>8.1666700000000034</v>
      </c>
      <c r="L31" s="34">
        <f t="shared" si="0"/>
        <v>929874.19620700041</v>
      </c>
      <c r="M31" s="37">
        <f t="shared" si="1"/>
        <v>1219239.6462070004</v>
      </c>
      <c r="N31" s="38">
        <v>1.8239999999999999E-2</v>
      </c>
      <c r="O31" s="39">
        <v>12.971</v>
      </c>
      <c r="P31" s="40">
        <f t="shared" si="5"/>
        <v>288423</v>
      </c>
      <c r="Q31" s="41" t="str">
        <f t="shared" si="6"/>
        <v>---</v>
      </c>
      <c r="R31" s="40" t="str">
        <f t="shared" si="7"/>
        <v>---</v>
      </c>
    </row>
    <row r="32" spans="1:25">
      <c r="A32" s="4">
        <v>70</v>
      </c>
      <c r="D32" s="7" t="s">
        <v>14</v>
      </c>
      <c r="E32" s="8"/>
      <c r="F32" s="9">
        <f t="shared" si="2"/>
        <v>24744</v>
      </c>
      <c r="G32" s="8"/>
      <c r="H32" s="7" t="str">
        <f t="shared" si="3"/>
        <v>-</v>
      </c>
      <c r="I32" s="7"/>
      <c r="J32" s="35">
        <f t="shared" si="4"/>
        <v>70</v>
      </c>
      <c r="K32" s="36">
        <f>IF(A32-$M$13&lt;0,"Age dépassé",A32-$M$13)</f>
        <v>9.1666700000000034</v>
      </c>
      <c r="L32" s="34">
        <f t="shared" si="0"/>
        <v>1043736.2962070005</v>
      </c>
      <c r="M32" s="37">
        <f t="shared" si="1"/>
        <v>1333101.7462070005</v>
      </c>
      <c r="N32" s="38">
        <v>1.856E-2</v>
      </c>
      <c r="O32" s="39">
        <v>12.59</v>
      </c>
      <c r="P32" s="40">
        <f t="shared" si="5"/>
        <v>311527</v>
      </c>
      <c r="Q32" s="41" t="str">
        <f t="shared" si="6"/>
        <v>---</v>
      </c>
      <c r="R32" s="40" t="str">
        <f t="shared" si="7"/>
        <v>---</v>
      </c>
    </row>
    <row r="33" spans="1:18">
      <c r="J33" s="30"/>
      <c r="K33" s="30"/>
      <c r="L33" s="31"/>
      <c r="M33" s="30"/>
      <c r="N33" s="30"/>
      <c r="O33" s="30"/>
      <c r="P33" s="30"/>
      <c r="Q33" s="30"/>
      <c r="R33" s="30"/>
    </row>
    <row r="34" spans="1:18" ht="40.5" customHeight="1">
      <c r="I34" s="20"/>
      <c r="J34" s="20"/>
      <c r="L34" s="6"/>
    </row>
    <row r="35" spans="1:18">
      <c r="A35" s="1" t="s">
        <v>19</v>
      </c>
      <c r="I35" s="20"/>
      <c r="J35" s="20"/>
      <c r="L35" s="6"/>
    </row>
    <row r="36" spans="1:18" ht="6.75" customHeight="1">
      <c r="I36" s="20"/>
      <c r="J36" s="20"/>
      <c r="L36" s="6"/>
    </row>
    <row r="37" spans="1:18">
      <c r="A37" t="s">
        <v>20</v>
      </c>
      <c r="F37" s="18" t="str">
        <f>IF(H37="","",IF(ISERROR(VLOOKUP(H37,J20:K32,2,FALSE)="Age dépassé"),"AGE INCORRECT",IF(VLOOKUP(H37,J20:K32,2,FALSE)="Age dépassé","AGE INCORRECT","")))</f>
        <v/>
      </c>
      <c r="H37" s="15"/>
      <c r="I37" s="21"/>
      <c r="J37" s="22"/>
    </row>
    <row r="38" spans="1:18">
      <c r="A38" t="s">
        <v>21</v>
      </c>
      <c r="H38" s="9" t="str">
        <f>IF(ISERROR(ROUND(VLOOKUP(H37,J20:P32,7,FALSE)/4,0)),"-",ROUND(VLOOKUP(H37,J20:P32,7,FALSE)/4,0))</f>
        <v>-</v>
      </c>
      <c r="I38" s="23"/>
      <c r="J38" s="20"/>
    </row>
    <row r="39" spans="1:18">
      <c r="A39" t="s">
        <v>24</v>
      </c>
      <c r="H39" s="16"/>
      <c r="I39" s="24"/>
      <c r="J39" s="20"/>
    </row>
    <row r="40" spans="1:18" ht="6.75" customHeight="1">
      <c r="I40" s="20"/>
      <c r="J40" s="20"/>
    </row>
    <row r="41" spans="1:18">
      <c r="A41" t="s">
        <v>26</v>
      </c>
      <c r="G41" t="s">
        <v>29</v>
      </c>
      <c r="H41" s="9" t="str">
        <f>IF(H38="-","-",VLOOKUP(H37,A20:F32,6,FALSE))</f>
        <v>-</v>
      </c>
      <c r="I41" s="23"/>
      <c r="J41" s="20"/>
    </row>
    <row r="42" spans="1:18">
      <c r="A42" t="s">
        <v>27</v>
      </c>
      <c r="G42" t="s">
        <v>29</v>
      </c>
      <c r="H42" s="9" t="str">
        <f>IF(H38="-","-",MAX(R20:R32))</f>
        <v>-</v>
      </c>
      <c r="I42" s="23"/>
      <c r="J42" s="20"/>
    </row>
    <row r="43" spans="1:18">
      <c r="A43" s="1" t="s">
        <v>28</v>
      </c>
      <c r="B43" s="1"/>
      <c r="C43" s="1"/>
      <c r="D43" s="1"/>
      <c r="E43" s="1"/>
      <c r="F43" s="1"/>
      <c r="G43" s="1" t="s">
        <v>29</v>
      </c>
      <c r="H43" s="19" t="str">
        <f>IF(H38="-","-",H41-H42)</f>
        <v>-</v>
      </c>
      <c r="I43" s="25"/>
      <c r="J43" s="20"/>
    </row>
  </sheetData>
  <pageMargins left="0.61" right="0.36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</vt:lpstr>
      <vt:lpstr>Calcul!Zone_d_impression</vt:lpstr>
    </vt:vector>
  </TitlesOfParts>
  <Company>Sitel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vouardouxy</cp:lastModifiedBy>
  <cp:lastPrinted>2011-02-11T06:13:30Z</cp:lastPrinted>
  <dcterms:created xsi:type="dcterms:W3CDTF">2011-02-10T07:08:58Z</dcterms:created>
  <dcterms:modified xsi:type="dcterms:W3CDTF">2011-02-11T07:09:36Z</dcterms:modified>
</cp:coreProperties>
</file>