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charts/chart5.xml" ContentType="application/vnd.openxmlformats-officedocument.drawingml.chart+xml"/>
  <Override PartName="/xl/drawings/drawing7.xml" ContentType="application/vnd.openxmlformats-officedocument.drawingml.chartshapes+xml"/>
  <Override PartName="/xl/charts/chart6.xml" ContentType="application/vnd.openxmlformats-officedocument.drawingml.chart+xml"/>
  <Override PartName="/xl/drawings/drawing8.xml" ContentType="application/vnd.openxmlformats-officedocument.drawingml.chartshapes+xml"/>
  <Override PartName="/xl/charts/chart7.xml" ContentType="application/vnd.openxmlformats-officedocument.drawingml.chart+xml"/>
  <Override PartName="/xl/drawings/drawing9.xml" ContentType="application/vnd.openxmlformats-officedocument.drawingml.chartshapes+xml"/>
  <Override PartName="/xl/charts/chart8.xml" ContentType="application/vnd.openxmlformats-officedocument.drawingml.chart+xml"/>
  <Override PartName="/xl/drawings/drawing10.xml" ContentType="application/vnd.openxmlformats-officedocument.drawingml.chartshapes+xml"/>
  <Override PartName="/xl/drawings/drawing11.xml" ContentType="application/vnd.openxmlformats-officedocument.drawing+xml"/>
  <Override PartName="/xl/tables/table3.xml" ContentType="application/vnd.openxmlformats-officedocument.spreadsheetml.table+xml"/>
  <Override PartName="/xl/charts/chart9.xml" ContentType="application/vnd.openxmlformats-officedocument.drawingml.chart+xml"/>
  <Override PartName="/xl/drawings/drawing12.xml" ContentType="application/vnd.openxmlformats-officedocument.drawingml.chartshapes+xml"/>
  <Override PartName="/xl/charts/chart10.xml" ContentType="application/vnd.openxmlformats-officedocument.drawingml.chart+xml"/>
  <Override PartName="/xl/drawings/drawing13.xml" ContentType="application/vnd.openxmlformats-officedocument.drawingml.chartshapes+xml"/>
  <Override PartName="/xl/charts/chart11.xml" ContentType="application/vnd.openxmlformats-officedocument.drawingml.chart+xml"/>
  <Override PartName="/xl/drawings/drawing14.xml" ContentType="application/vnd.openxmlformats-officedocument.drawingml.chartshapes+xml"/>
  <Override PartName="/xl/charts/chart12.xml" ContentType="application/vnd.openxmlformats-officedocument.drawingml.chart+xml"/>
  <Override PartName="/xl/drawings/drawing1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6405" activeTab="2"/>
  </bookViews>
  <sheets>
    <sheet name="Modèle" sheetId="8" r:id="rId1"/>
    <sheet name="André" sheetId="9" r:id="rId2"/>
    <sheet name="Andrée" sheetId="10" r:id="rId3"/>
  </sheets>
  <definedNames>
    <definedName name="Base" localSheetId="1">Tableau2242[]</definedName>
    <definedName name="Base" localSheetId="2">Tableau2243[]</definedName>
    <definedName name="Base" localSheetId="0">Tableau224[]</definedName>
    <definedName name="Base">#REF!</definedName>
    <definedName name="choix_item" localSheetId="1">André!#REF!</definedName>
    <definedName name="choix_item" localSheetId="2">Andrée!#REF!</definedName>
    <definedName name="choix_item" localSheetId="0">Modèle!#REF!</definedName>
    <definedName name="choix_item">#REF!</definedName>
    <definedName name="_xlnm.Print_Titles" localSheetId="1">André!$9:$9</definedName>
    <definedName name="_xlnm.Print_Titles" localSheetId="2">Andrée!$9:$9</definedName>
    <definedName name="_xlnm.Print_Titles" localSheetId="0">Modèle!$9:$9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1">André!#REF!</definedName>
    <definedName name="nb_items" localSheetId="2">Andrée!#REF!</definedName>
    <definedName name="nb_items" localSheetId="0">Modèle!#REF!</definedName>
    <definedName name="nb_items">#REF!</definedName>
    <definedName name="_xlnm.Print_Area" localSheetId="1">André!$A$8:$N$317</definedName>
    <definedName name="_xlnm.Print_Area" localSheetId="2">Andrée!$A$8:$N$317</definedName>
    <definedName name="_xlnm.Print_Area" localSheetId="0">Modèle!$A$8:$N$317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70" i="10" l="1"/>
  <c r="K370" i="10"/>
  <c r="J370" i="10"/>
  <c r="I370" i="10"/>
  <c r="H370" i="10"/>
  <c r="F370" i="10"/>
  <c r="E370" i="10"/>
  <c r="D370" i="10"/>
  <c r="C370" i="10"/>
  <c r="B370" i="10"/>
  <c r="A365" i="10"/>
  <c r="A364" i="10"/>
  <c r="A363" i="10"/>
  <c r="A362" i="10"/>
  <c r="A361" i="10"/>
  <c r="A360" i="10"/>
  <c r="A359" i="10"/>
  <c r="A358" i="10"/>
  <c r="A357" i="10"/>
  <c r="A356" i="10"/>
  <c r="A355" i="10"/>
  <c r="B243" i="10"/>
  <c r="C243" i="10" s="1"/>
  <c r="A243" i="10"/>
  <c r="B242" i="10"/>
  <c r="C242" i="10" s="1"/>
  <c r="A242" i="10"/>
  <c r="B241" i="10"/>
  <c r="C241" i="10" s="1"/>
  <c r="A241" i="10"/>
  <c r="B240" i="10"/>
  <c r="C240" i="10" s="1"/>
  <c r="A240" i="10"/>
  <c r="B239" i="10"/>
  <c r="C239" i="10" s="1"/>
  <c r="A239" i="10"/>
  <c r="B238" i="10"/>
  <c r="C238" i="10" s="1"/>
  <c r="A238" i="10"/>
  <c r="C237" i="10"/>
  <c r="B237" i="10"/>
  <c r="A237" i="10"/>
  <c r="B236" i="10"/>
  <c r="C236" i="10" s="1"/>
  <c r="A236" i="10"/>
  <c r="B235" i="10"/>
  <c r="C235" i="10" s="1"/>
  <c r="A235" i="10"/>
  <c r="B234" i="10"/>
  <c r="C234" i="10" s="1"/>
  <c r="A234" i="10"/>
  <c r="B233" i="10"/>
  <c r="C233" i="10" s="1"/>
  <c r="A233" i="10"/>
  <c r="F230" i="10"/>
  <c r="O207" i="10"/>
  <c r="O206" i="10"/>
  <c r="M206" i="10"/>
  <c r="G206" i="10"/>
  <c r="O205" i="10"/>
  <c r="M205" i="10"/>
  <c r="G205" i="10"/>
  <c r="O204" i="10"/>
  <c r="M204" i="10"/>
  <c r="G204" i="10"/>
  <c r="O203" i="10"/>
  <c r="M203" i="10"/>
  <c r="G203" i="10"/>
  <c r="O202" i="10"/>
  <c r="M202" i="10"/>
  <c r="G202" i="10"/>
  <c r="O201" i="10"/>
  <c r="M201" i="10"/>
  <c r="G201" i="10"/>
  <c r="O200" i="10"/>
  <c r="M200" i="10"/>
  <c r="G200" i="10"/>
  <c r="O199" i="10"/>
  <c r="M199" i="10"/>
  <c r="G199" i="10"/>
  <c r="O198" i="10"/>
  <c r="M198" i="10"/>
  <c r="G198" i="10"/>
  <c r="O197" i="10"/>
  <c r="M197" i="10"/>
  <c r="G197" i="10"/>
  <c r="O196" i="10"/>
  <c r="M196" i="10"/>
  <c r="G196" i="10"/>
  <c r="O195" i="10"/>
  <c r="M195" i="10"/>
  <c r="G195" i="10"/>
  <c r="O194" i="10"/>
  <c r="M194" i="10"/>
  <c r="G194" i="10"/>
  <c r="O193" i="10"/>
  <c r="M193" i="10"/>
  <c r="G193" i="10"/>
  <c r="O192" i="10"/>
  <c r="M192" i="10"/>
  <c r="G192" i="10"/>
  <c r="O191" i="10"/>
  <c r="M191" i="10"/>
  <c r="G191" i="10"/>
  <c r="O190" i="10"/>
  <c r="M190" i="10"/>
  <c r="G190" i="10"/>
  <c r="O189" i="10"/>
  <c r="M189" i="10"/>
  <c r="G189" i="10"/>
  <c r="O188" i="10"/>
  <c r="M188" i="10"/>
  <c r="M207" i="10" s="1"/>
  <c r="M187" i="10" s="1"/>
  <c r="G188" i="10"/>
  <c r="G207" i="10" s="1"/>
  <c r="G187" i="10" s="1"/>
  <c r="O187" i="10"/>
  <c r="L187" i="10"/>
  <c r="L365" i="10" s="1"/>
  <c r="K187" i="10"/>
  <c r="K365" i="10" s="1"/>
  <c r="J187" i="10"/>
  <c r="J365" i="10" s="1"/>
  <c r="I187" i="10"/>
  <c r="I365" i="10" s="1"/>
  <c r="H187" i="10"/>
  <c r="H365" i="10" s="1"/>
  <c r="F187" i="10"/>
  <c r="F365" i="10" s="1"/>
  <c r="E187" i="10"/>
  <c r="E365" i="10" s="1"/>
  <c r="D187" i="10"/>
  <c r="D365" i="10" s="1"/>
  <c r="C187" i="10"/>
  <c r="C365" i="10" s="1"/>
  <c r="B187" i="10"/>
  <c r="B365" i="10" s="1"/>
  <c r="O186" i="10"/>
  <c r="O185" i="10"/>
  <c r="M185" i="10"/>
  <c r="G185" i="10"/>
  <c r="O184" i="10"/>
  <c r="M184" i="10"/>
  <c r="G184" i="10"/>
  <c r="O183" i="10"/>
  <c r="M183" i="10"/>
  <c r="G183" i="10"/>
  <c r="O182" i="10"/>
  <c r="M182" i="10"/>
  <c r="G182" i="10"/>
  <c r="O181" i="10"/>
  <c r="M181" i="10"/>
  <c r="G181" i="10"/>
  <c r="O180" i="10"/>
  <c r="M180" i="10"/>
  <c r="G180" i="10"/>
  <c r="O179" i="10"/>
  <c r="M179" i="10"/>
  <c r="G179" i="10"/>
  <c r="O178" i="10"/>
  <c r="M178" i="10"/>
  <c r="G178" i="10"/>
  <c r="O177" i="10"/>
  <c r="M177" i="10"/>
  <c r="G177" i="10"/>
  <c r="O176" i="10"/>
  <c r="M176" i="10"/>
  <c r="G176" i="10"/>
  <c r="O175" i="10"/>
  <c r="M175" i="10"/>
  <c r="G175" i="10"/>
  <c r="O174" i="10"/>
  <c r="M174" i="10"/>
  <c r="G174" i="10"/>
  <c r="O173" i="10"/>
  <c r="M173" i="10"/>
  <c r="G173" i="10"/>
  <c r="O172" i="10"/>
  <c r="M172" i="10"/>
  <c r="M186" i="10" s="1"/>
  <c r="M171" i="10" s="1"/>
  <c r="G172" i="10"/>
  <c r="G186" i="10" s="1"/>
  <c r="G171" i="10" s="1"/>
  <c r="O171" i="10"/>
  <c r="L171" i="10"/>
  <c r="L364" i="10" s="1"/>
  <c r="K171" i="10"/>
  <c r="K364" i="10" s="1"/>
  <c r="J171" i="10"/>
  <c r="J364" i="10" s="1"/>
  <c r="I171" i="10"/>
  <c r="I364" i="10" s="1"/>
  <c r="H171" i="10"/>
  <c r="H364" i="10" s="1"/>
  <c r="F171" i="10"/>
  <c r="F364" i="10" s="1"/>
  <c r="E171" i="10"/>
  <c r="E364" i="10" s="1"/>
  <c r="D171" i="10"/>
  <c r="D364" i="10" s="1"/>
  <c r="C171" i="10"/>
  <c r="C364" i="10" s="1"/>
  <c r="B171" i="10"/>
  <c r="B364" i="10" s="1"/>
  <c r="O170" i="10"/>
  <c r="O169" i="10"/>
  <c r="M169" i="10"/>
  <c r="G169" i="10"/>
  <c r="O168" i="10"/>
  <c r="M168" i="10"/>
  <c r="G168" i="10"/>
  <c r="O167" i="10"/>
  <c r="M167" i="10"/>
  <c r="G167" i="10"/>
  <c r="O166" i="10"/>
  <c r="M166" i="10"/>
  <c r="G166" i="10"/>
  <c r="O165" i="10"/>
  <c r="M165" i="10"/>
  <c r="G165" i="10"/>
  <c r="O164" i="10"/>
  <c r="M164" i="10"/>
  <c r="G164" i="10"/>
  <c r="O163" i="10"/>
  <c r="M163" i="10"/>
  <c r="G163" i="10"/>
  <c r="O162" i="10"/>
  <c r="M162" i="10"/>
  <c r="G162" i="10"/>
  <c r="O161" i="10"/>
  <c r="M161" i="10"/>
  <c r="G161" i="10"/>
  <c r="O160" i="10"/>
  <c r="M160" i="10"/>
  <c r="G160" i="10"/>
  <c r="O159" i="10"/>
  <c r="M159" i="10"/>
  <c r="G159" i="10"/>
  <c r="O158" i="10"/>
  <c r="M158" i="10"/>
  <c r="G158" i="10"/>
  <c r="O157" i="10"/>
  <c r="M157" i="10"/>
  <c r="G157" i="10"/>
  <c r="O156" i="10"/>
  <c r="M156" i="10"/>
  <c r="G156" i="10"/>
  <c r="O155" i="10"/>
  <c r="M155" i="10"/>
  <c r="G155" i="10"/>
  <c r="O154" i="10"/>
  <c r="M154" i="10"/>
  <c r="G154" i="10"/>
  <c r="O153" i="10"/>
  <c r="M153" i="10"/>
  <c r="G153" i="10"/>
  <c r="O152" i="10"/>
  <c r="M152" i="10"/>
  <c r="G152" i="10"/>
  <c r="O151" i="10"/>
  <c r="M151" i="10"/>
  <c r="G151" i="10"/>
  <c r="O150" i="10"/>
  <c r="M150" i="10"/>
  <c r="G150" i="10"/>
  <c r="O149" i="10"/>
  <c r="M149" i="10"/>
  <c r="G149" i="10"/>
  <c r="O148" i="10"/>
  <c r="M148" i="10"/>
  <c r="G148" i="10"/>
  <c r="G170" i="10" s="1"/>
  <c r="G147" i="10" s="1"/>
  <c r="O147" i="10"/>
  <c r="L147" i="10"/>
  <c r="L363" i="10" s="1"/>
  <c r="K147" i="10"/>
  <c r="K363" i="10" s="1"/>
  <c r="J147" i="10"/>
  <c r="J363" i="10" s="1"/>
  <c r="I147" i="10"/>
  <c r="I363" i="10" s="1"/>
  <c r="H147" i="10"/>
  <c r="H363" i="10" s="1"/>
  <c r="F147" i="10"/>
  <c r="F363" i="10" s="1"/>
  <c r="E147" i="10"/>
  <c r="E363" i="10" s="1"/>
  <c r="D147" i="10"/>
  <c r="D363" i="10" s="1"/>
  <c r="C147" i="10"/>
  <c r="C363" i="10" s="1"/>
  <c r="B147" i="10"/>
  <c r="B363" i="10" s="1"/>
  <c r="O146" i="10"/>
  <c r="O145" i="10"/>
  <c r="M145" i="10"/>
  <c r="G145" i="10"/>
  <c r="O144" i="10"/>
  <c r="M144" i="10"/>
  <c r="G144" i="10"/>
  <c r="O143" i="10"/>
  <c r="M143" i="10"/>
  <c r="G143" i="10"/>
  <c r="O142" i="10"/>
  <c r="M142" i="10"/>
  <c r="G142" i="10"/>
  <c r="O141" i="10"/>
  <c r="M141" i="10"/>
  <c r="G141" i="10"/>
  <c r="O140" i="10"/>
  <c r="M140" i="10"/>
  <c r="G140" i="10"/>
  <c r="O139" i="10"/>
  <c r="M139" i="10"/>
  <c r="G139" i="10"/>
  <c r="O138" i="10"/>
  <c r="M138" i="10"/>
  <c r="G138" i="10"/>
  <c r="O137" i="10"/>
  <c r="M137" i="10"/>
  <c r="G137" i="10"/>
  <c r="O136" i="10"/>
  <c r="M136" i="10"/>
  <c r="G136" i="10"/>
  <c r="O135" i="10"/>
  <c r="M135" i="10"/>
  <c r="G135" i="10"/>
  <c r="O134" i="10"/>
  <c r="M134" i="10"/>
  <c r="G134" i="10"/>
  <c r="O133" i="10"/>
  <c r="M133" i="10"/>
  <c r="G133" i="10"/>
  <c r="O132" i="10"/>
  <c r="M132" i="10"/>
  <c r="G132" i="10"/>
  <c r="G146" i="10" s="1"/>
  <c r="G130" i="10" s="1"/>
  <c r="O131" i="10"/>
  <c r="M131" i="10"/>
  <c r="M146" i="10" s="1"/>
  <c r="M130" i="10" s="1"/>
  <c r="G131" i="10"/>
  <c r="O130" i="10"/>
  <c r="L130" i="10"/>
  <c r="L362" i="10" s="1"/>
  <c r="K130" i="10"/>
  <c r="K362" i="10" s="1"/>
  <c r="J130" i="10"/>
  <c r="J362" i="10" s="1"/>
  <c r="I130" i="10"/>
  <c r="I362" i="10" s="1"/>
  <c r="H130" i="10"/>
  <c r="H362" i="10" s="1"/>
  <c r="F130" i="10"/>
  <c r="F362" i="10" s="1"/>
  <c r="E130" i="10"/>
  <c r="E362" i="10" s="1"/>
  <c r="D130" i="10"/>
  <c r="D362" i="10" s="1"/>
  <c r="C130" i="10"/>
  <c r="C362" i="10" s="1"/>
  <c r="B130" i="10"/>
  <c r="B362" i="10" s="1"/>
  <c r="O129" i="10"/>
  <c r="O128" i="10"/>
  <c r="M128" i="10"/>
  <c r="G128" i="10"/>
  <c r="O127" i="10"/>
  <c r="M127" i="10"/>
  <c r="G127" i="10"/>
  <c r="O126" i="10"/>
  <c r="M126" i="10"/>
  <c r="G126" i="10"/>
  <c r="O125" i="10"/>
  <c r="M125" i="10"/>
  <c r="G125" i="10"/>
  <c r="O124" i="10"/>
  <c r="M124" i="10"/>
  <c r="G124" i="10"/>
  <c r="O123" i="10"/>
  <c r="M123" i="10"/>
  <c r="G123" i="10"/>
  <c r="O122" i="10"/>
  <c r="M122" i="10"/>
  <c r="G122" i="10"/>
  <c r="O121" i="10"/>
  <c r="M121" i="10"/>
  <c r="G121" i="10"/>
  <c r="O120" i="10"/>
  <c r="M120" i="10"/>
  <c r="G120" i="10"/>
  <c r="O119" i="10"/>
  <c r="M119" i="10"/>
  <c r="G119" i="10"/>
  <c r="O118" i="10"/>
  <c r="M118" i="10"/>
  <c r="G118" i="10"/>
  <c r="O117" i="10"/>
  <c r="M117" i="10"/>
  <c r="G117" i="10"/>
  <c r="O116" i="10"/>
  <c r="M116" i="10"/>
  <c r="G116" i="10"/>
  <c r="O115" i="10"/>
  <c r="M115" i="10"/>
  <c r="M129" i="10" s="1"/>
  <c r="M114" i="10" s="1"/>
  <c r="G115" i="10"/>
  <c r="G129" i="10" s="1"/>
  <c r="G114" i="10" s="1"/>
  <c r="O114" i="10"/>
  <c r="L114" i="10"/>
  <c r="L361" i="10" s="1"/>
  <c r="K114" i="10"/>
  <c r="K361" i="10" s="1"/>
  <c r="J114" i="10"/>
  <c r="J361" i="10" s="1"/>
  <c r="I114" i="10"/>
  <c r="I361" i="10" s="1"/>
  <c r="H114" i="10"/>
  <c r="H361" i="10" s="1"/>
  <c r="F114" i="10"/>
  <c r="F361" i="10" s="1"/>
  <c r="E114" i="10"/>
  <c r="E361" i="10" s="1"/>
  <c r="D114" i="10"/>
  <c r="D361" i="10" s="1"/>
  <c r="C114" i="10"/>
  <c r="C361" i="10" s="1"/>
  <c r="B114" i="10"/>
  <c r="B361" i="10" s="1"/>
  <c r="O113" i="10"/>
  <c r="O112" i="10"/>
  <c r="M112" i="10"/>
  <c r="G112" i="10"/>
  <c r="O111" i="10"/>
  <c r="M111" i="10"/>
  <c r="G111" i="10"/>
  <c r="O110" i="10"/>
  <c r="M110" i="10"/>
  <c r="G110" i="10"/>
  <c r="O109" i="10"/>
  <c r="M109" i="10"/>
  <c r="G109" i="10"/>
  <c r="O108" i="10"/>
  <c r="M108" i="10"/>
  <c r="G108" i="10"/>
  <c r="O107" i="10"/>
  <c r="M107" i="10"/>
  <c r="G107" i="10"/>
  <c r="O106" i="10"/>
  <c r="M106" i="10"/>
  <c r="G106" i="10"/>
  <c r="O105" i="10"/>
  <c r="M105" i="10"/>
  <c r="G105" i="10"/>
  <c r="O104" i="10"/>
  <c r="M104" i="10"/>
  <c r="G104" i="10"/>
  <c r="O103" i="10"/>
  <c r="M103" i="10"/>
  <c r="G103" i="10"/>
  <c r="O102" i="10"/>
  <c r="M102" i="10"/>
  <c r="G102" i="10"/>
  <c r="O101" i="10"/>
  <c r="M101" i="10"/>
  <c r="G101" i="10"/>
  <c r="O100" i="10"/>
  <c r="M100" i="10"/>
  <c r="G100" i="10"/>
  <c r="O99" i="10"/>
  <c r="M99" i="10"/>
  <c r="G99" i="10"/>
  <c r="O98" i="10"/>
  <c r="M98" i="10"/>
  <c r="G98" i="10"/>
  <c r="O97" i="10"/>
  <c r="M97" i="10"/>
  <c r="M113" i="10" s="1"/>
  <c r="M96" i="10" s="1"/>
  <c r="G97" i="10"/>
  <c r="G113" i="10" s="1"/>
  <c r="G96" i="10" s="1"/>
  <c r="O96" i="10"/>
  <c r="L96" i="10"/>
  <c r="L360" i="10" s="1"/>
  <c r="K96" i="10"/>
  <c r="K360" i="10" s="1"/>
  <c r="J96" i="10"/>
  <c r="J360" i="10" s="1"/>
  <c r="I96" i="10"/>
  <c r="I360" i="10" s="1"/>
  <c r="H96" i="10"/>
  <c r="H360" i="10" s="1"/>
  <c r="F96" i="10"/>
  <c r="F360" i="10" s="1"/>
  <c r="E96" i="10"/>
  <c r="E360" i="10" s="1"/>
  <c r="D96" i="10"/>
  <c r="D360" i="10" s="1"/>
  <c r="C96" i="10"/>
  <c r="C360" i="10" s="1"/>
  <c r="B96" i="10"/>
  <c r="B360" i="10" s="1"/>
  <c r="O95" i="10"/>
  <c r="O94" i="10"/>
  <c r="M94" i="10"/>
  <c r="G94" i="10"/>
  <c r="O93" i="10"/>
  <c r="M93" i="10"/>
  <c r="G93" i="10"/>
  <c r="O92" i="10"/>
  <c r="M92" i="10"/>
  <c r="G92" i="10"/>
  <c r="O91" i="10"/>
  <c r="M91" i="10"/>
  <c r="G91" i="10"/>
  <c r="O90" i="10"/>
  <c r="M90" i="10"/>
  <c r="G90" i="10"/>
  <c r="O89" i="10"/>
  <c r="M89" i="10"/>
  <c r="G89" i="10"/>
  <c r="O88" i="10"/>
  <c r="M88" i="10"/>
  <c r="G88" i="10"/>
  <c r="O87" i="10"/>
  <c r="M87" i="10"/>
  <c r="G87" i="10"/>
  <c r="O86" i="10"/>
  <c r="M86" i="10"/>
  <c r="G86" i="10"/>
  <c r="O85" i="10"/>
  <c r="M85" i="10"/>
  <c r="G85" i="10"/>
  <c r="O84" i="10"/>
  <c r="M84" i="10"/>
  <c r="G84" i="10"/>
  <c r="O83" i="10"/>
  <c r="M83" i="10"/>
  <c r="G83" i="10"/>
  <c r="O82" i="10"/>
  <c r="M82" i="10"/>
  <c r="G82" i="10"/>
  <c r="O81" i="10"/>
  <c r="M81" i="10"/>
  <c r="G81" i="10"/>
  <c r="O80" i="10"/>
  <c r="M80" i="10"/>
  <c r="G80" i="10"/>
  <c r="O79" i="10"/>
  <c r="M79" i="10"/>
  <c r="M95" i="10" s="1"/>
  <c r="M77" i="10" s="1"/>
  <c r="G79" i="10"/>
  <c r="O78" i="10"/>
  <c r="M78" i="10"/>
  <c r="G78" i="10"/>
  <c r="G95" i="10" s="1"/>
  <c r="G77" i="10" s="1"/>
  <c r="O77" i="10"/>
  <c r="L77" i="10"/>
  <c r="L359" i="10" s="1"/>
  <c r="K77" i="10"/>
  <c r="K359" i="10" s="1"/>
  <c r="J77" i="10"/>
  <c r="J359" i="10" s="1"/>
  <c r="I77" i="10"/>
  <c r="I359" i="10" s="1"/>
  <c r="H77" i="10"/>
  <c r="H359" i="10" s="1"/>
  <c r="F77" i="10"/>
  <c r="F359" i="10" s="1"/>
  <c r="E77" i="10"/>
  <c r="E359" i="10" s="1"/>
  <c r="D77" i="10"/>
  <c r="D359" i="10" s="1"/>
  <c r="C77" i="10"/>
  <c r="C359" i="10" s="1"/>
  <c r="B77" i="10"/>
  <c r="B359" i="10" s="1"/>
  <c r="O76" i="10"/>
  <c r="O75" i="10"/>
  <c r="M75" i="10"/>
  <c r="G75" i="10"/>
  <c r="O74" i="10"/>
  <c r="M74" i="10"/>
  <c r="G74" i="10"/>
  <c r="O73" i="10"/>
  <c r="M73" i="10"/>
  <c r="G73" i="10"/>
  <c r="O72" i="10"/>
  <c r="M72" i="10"/>
  <c r="G72" i="10"/>
  <c r="O71" i="10"/>
  <c r="M71" i="10"/>
  <c r="G71" i="10"/>
  <c r="O70" i="10"/>
  <c r="M70" i="10"/>
  <c r="G70" i="10"/>
  <c r="O69" i="10"/>
  <c r="M69" i="10"/>
  <c r="G69" i="10"/>
  <c r="O68" i="10"/>
  <c r="M68" i="10"/>
  <c r="G68" i="10"/>
  <c r="O67" i="10"/>
  <c r="M67" i="10"/>
  <c r="G67" i="10"/>
  <c r="O66" i="10"/>
  <c r="M66" i="10"/>
  <c r="G66" i="10"/>
  <c r="O65" i="10"/>
  <c r="M65" i="10"/>
  <c r="G65" i="10"/>
  <c r="O64" i="10"/>
  <c r="M64" i="10"/>
  <c r="G64" i="10"/>
  <c r="O63" i="10"/>
  <c r="M63" i="10"/>
  <c r="G63" i="10"/>
  <c r="O62" i="10"/>
  <c r="M62" i="10"/>
  <c r="M76" i="10" s="1"/>
  <c r="M61" i="10" s="1"/>
  <c r="G62" i="10"/>
  <c r="G76" i="10" s="1"/>
  <c r="G61" i="10" s="1"/>
  <c r="O61" i="10"/>
  <c r="L61" i="10"/>
  <c r="L358" i="10" s="1"/>
  <c r="K61" i="10"/>
  <c r="K358" i="10" s="1"/>
  <c r="J61" i="10"/>
  <c r="J358" i="10" s="1"/>
  <c r="I61" i="10"/>
  <c r="I358" i="10" s="1"/>
  <c r="H61" i="10"/>
  <c r="H358" i="10" s="1"/>
  <c r="F61" i="10"/>
  <c r="F358" i="10" s="1"/>
  <c r="E61" i="10"/>
  <c r="E358" i="10" s="1"/>
  <c r="D61" i="10"/>
  <c r="D358" i="10" s="1"/>
  <c r="C61" i="10"/>
  <c r="C358" i="10" s="1"/>
  <c r="B61" i="10"/>
  <c r="B358" i="10" s="1"/>
  <c r="O60" i="10"/>
  <c r="O59" i="10"/>
  <c r="M59" i="10"/>
  <c r="G59" i="10"/>
  <c r="O58" i="10"/>
  <c r="M58" i="10"/>
  <c r="G58" i="10"/>
  <c r="O57" i="10"/>
  <c r="M57" i="10"/>
  <c r="G57" i="10"/>
  <c r="O56" i="10"/>
  <c r="M56" i="10"/>
  <c r="G56" i="10"/>
  <c r="O55" i="10"/>
  <c r="M55" i="10"/>
  <c r="G55" i="10"/>
  <c r="O54" i="10"/>
  <c r="M54" i="10"/>
  <c r="G54" i="10"/>
  <c r="O53" i="10"/>
  <c r="M53" i="10"/>
  <c r="G53" i="10"/>
  <c r="O52" i="10"/>
  <c r="M52" i="10"/>
  <c r="G52" i="10"/>
  <c r="O51" i="10"/>
  <c r="M51" i="10"/>
  <c r="G51" i="10"/>
  <c r="O50" i="10"/>
  <c r="M50" i="10"/>
  <c r="G50" i="10"/>
  <c r="O49" i="10"/>
  <c r="M49" i="10"/>
  <c r="G49" i="10"/>
  <c r="O48" i="10"/>
  <c r="M48" i="10"/>
  <c r="G48" i="10"/>
  <c r="O47" i="10"/>
  <c r="M47" i="10"/>
  <c r="G47" i="10"/>
  <c r="O46" i="10"/>
  <c r="M46" i="10"/>
  <c r="G46" i="10"/>
  <c r="G60" i="10" s="1"/>
  <c r="G44" i="10" s="1"/>
  <c r="O45" i="10"/>
  <c r="M45" i="10"/>
  <c r="M60" i="10" s="1"/>
  <c r="M44" i="10" s="1"/>
  <c r="G45" i="10"/>
  <c r="O44" i="10"/>
  <c r="L44" i="10"/>
  <c r="L357" i="10" s="1"/>
  <c r="K44" i="10"/>
  <c r="K357" i="10" s="1"/>
  <c r="J44" i="10"/>
  <c r="J357" i="10" s="1"/>
  <c r="I44" i="10"/>
  <c r="I357" i="10" s="1"/>
  <c r="H44" i="10"/>
  <c r="H357" i="10" s="1"/>
  <c r="F44" i="10"/>
  <c r="F357" i="10" s="1"/>
  <c r="E44" i="10"/>
  <c r="E357" i="10" s="1"/>
  <c r="D44" i="10"/>
  <c r="D357" i="10" s="1"/>
  <c r="C44" i="10"/>
  <c r="C357" i="10" s="1"/>
  <c r="B44" i="10"/>
  <c r="B357" i="10" s="1"/>
  <c r="O43" i="10"/>
  <c r="O42" i="10"/>
  <c r="M42" i="10"/>
  <c r="G42" i="10"/>
  <c r="O41" i="10"/>
  <c r="M41" i="10"/>
  <c r="G41" i="10"/>
  <c r="O40" i="10"/>
  <c r="M40" i="10"/>
  <c r="G40" i="10"/>
  <c r="O39" i="10"/>
  <c r="M39" i="10"/>
  <c r="G39" i="10"/>
  <c r="O38" i="10"/>
  <c r="M38" i="10"/>
  <c r="G38" i="10"/>
  <c r="O37" i="10"/>
  <c r="M37" i="10"/>
  <c r="G37" i="10"/>
  <c r="O36" i="10"/>
  <c r="M36" i="10"/>
  <c r="G36" i="10"/>
  <c r="O35" i="10"/>
  <c r="M35" i="10"/>
  <c r="G35" i="10"/>
  <c r="O34" i="10"/>
  <c r="M34" i="10"/>
  <c r="G34" i="10"/>
  <c r="O33" i="10"/>
  <c r="M33" i="10"/>
  <c r="G33" i="10"/>
  <c r="O32" i="10"/>
  <c r="M32" i="10"/>
  <c r="G32" i="10"/>
  <c r="O31" i="10"/>
  <c r="M31" i="10"/>
  <c r="G31" i="10"/>
  <c r="O30" i="10"/>
  <c r="M30" i="10"/>
  <c r="G30" i="10"/>
  <c r="O29" i="10"/>
  <c r="M29" i="10"/>
  <c r="M43" i="10" s="1"/>
  <c r="M27" i="10" s="1"/>
  <c r="G29" i="10"/>
  <c r="O28" i="10"/>
  <c r="M28" i="10"/>
  <c r="G28" i="10"/>
  <c r="G43" i="10" s="1"/>
  <c r="G27" i="10" s="1"/>
  <c r="O27" i="10"/>
  <c r="L27" i="10"/>
  <c r="L356" i="10" s="1"/>
  <c r="K27" i="10"/>
  <c r="K356" i="10" s="1"/>
  <c r="J27" i="10"/>
  <c r="J356" i="10" s="1"/>
  <c r="I27" i="10"/>
  <c r="I356" i="10" s="1"/>
  <c r="H27" i="10"/>
  <c r="H356" i="10" s="1"/>
  <c r="F27" i="10"/>
  <c r="F356" i="10" s="1"/>
  <c r="E27" i="10"/>
  <c r="E356" i="10" s="1"/>
  <c r="D27" i="10"/>
  <c r="D356" i="10" s="1"/>
  <c r="C27" i="10"/>
  <c r="C356" i="10" s="1"/>
  <c r="B27" i="10"/>
  <c r="B356" i="10" s="1"/>
  <c r="O26" i="10"/>
  <c r="O25" i="10"/>
  <c r="M25" i="10"/>
  <c r="G25" i="10"/>
  <c r="O24" i="10"/>
  <c r="M24" i="10"/>
  <c r="G24" i="10"/>
  <c r="O23" i="10"/>
  <c r="M23" i="10"/>
  <c r="G23" i="10"/>
  <c r="O22" i="10"/>
  <c r="M22" i="10"/>
  <c r="G22" i="10"/>
  <c r="O21" i="10"/>
  <c r="M21" i="10"/>
  <c r="G21" i="10"/>
  <c r="O20" i="10"/>
  <c r="M20" i="10"/>
  <c r="G20" i="10"/>
  <c r="O19" i="10"/>
  <c r="M19" i="10"/>
  <c r="G19" i="10"/>
  <c r="O18" i="10"/>
  <c r="M18" i="10"/>
  <c r="G18" i="10"/>
  <c r="O17" i="10"/>
  <c r="M17" i="10"/>
  <c r="G17" i="10"/>
  <c r="O16" i="10"/>
  <c r="M16" i="10"/>
  <c r="G16" i="10"/>
  <c r="O15" i="10"/>
  <c r="M15" i="10"/>
  <c r="G15" i="10"/>
  <c r="O14" i="10"/>
  <c r="M14" i="10"/>
  <c r="G14" i="10"/>
  <c r="O13" i="10"/>
  <c r="M13" i="10"/>
  <c r="G13" i="10"/>
  <c r="O12" i="10"/>
  <c r="M12" i="10"/>
  <c r="G12" i="10"/>
  <c r="O11" i="10"/>
  <c r="M11" i="10"/>
  <c r="M26" i="10" s="1"/>
  <c r="M10" i="10" s="1"/>
  <c r="G11" i="10"/>
  <c r="G26" i="10" s="1"/>
  <c r="G10" i="10" s="1"/>
  <c r="O10" i="10"/>
  <c r="L10" i="10"/>
  <c r="L355" i="10" s="1"/>
  <c r="K10" i="10"/>
  <c r="K355" i="10" s="1"/>
  <c r="J10" i="10"/>
  <c r="J355" i="10" s="1"/>
  <c r="I10" i="10"/>
  <c r="I355" i="10" s="1"/>
  <c r="H10" i="10"/>
  <c r="H355" i="10" s="1"/>
  <c r="F10" i="10"/>
  <c r="F355" i="10" s="1"/>
  <c r="E10" i="10"/>
  <c r="E355" i="10" s="1"/>
  <c r="D10" i="10"/>
  <c r="D355" i="10" s="1"/>
  <c r="C10" i="10"/>
  <c r="C355" i="10" s="1"/>
  <c r="B10" i="10"/>
  <c r="B355" i="10" s="1"/>
  <c r="H8" i="10"/>
  <c r="O7" i="10"/>
  <c r="O6" i="10"/>
  <c r="O5" i="10"/>
  <c r="O4" i="10"/>
  <c r="O3" i="10"/>
  <c r="O2" i="10"/>
  <c r="O1" i="10"/>
  <c r="B1" i="10"/>
  <c r="C8" i="10" s="1"/>
  <c r="L370" i="9"/>
  <c r="K370" i="9"/>
  <c r="J370" i="9"/>
  <c r="I370" i="9"/>
  <c r="H370" i="9"/>
  <c r="F370" i="9"/>
  <c r="E370" i="9"/>
  <c r="D370" i="9"/>
  <c r="C370" i="9"/>
  <c r="B370" i="9"/>
  <c r="A365" i="9"/>
  <c r="A364" i="9"/>
  <c r="A363" i="9"/>
  <c r="A362" i="9"/>
  <c r="A361" i="9"/>
  <c r="A360" i="9"/>
  <c r="A359" i="9"/>
  <c r="A358" i="9"/>
  <c r="A357" i="9"/>
  <c r="A356" i="9"/>
  <c r="A355" i="9"/>
  <c r="C243" i="9"/>
  <c r="B243" i="9"/>
  <c r="A243" i="9"/>
  <c r="B242" i="9"/>
  <c r="C242" i="9" s="1"/>
  <c r="A242" i="9"/>
  <c r="B241" i="9"/>
  <c r="C241" i="9" s="1"/>
  <c r="A241" i="9"/>
  <c r="B240" i="9"/>
  <c r="C240" i="9" s="1"/>
  <c r="A240" i="9"/>
  <c r="B239" i="9"/>
  <c r="C239" i="9" s="1"/>
  <c r="A239" i="9"/>
  <c r="B238" i="9"/>
  <c r="C238" i="9" s="1"/>
  <c r="A238" i="9"/>
  <c r="C237" i="9"/>
  <c r="B237" i="9"/>
  <c r="A237" i="9"/>
  <c r="B236" i="9"/>
  <c r="C236" i="9" s="1"/>
  <c r="A236" i="9"/>
  <c r="B235" i="9"/>
  <c r="C235" i="9" s="1"/>
  <c r="A235" i="9"/>
  <c r="B234" i="9"/>
  <c r="C234" i="9" s="1"/>
  <c r="A234" i="9"/>
  <c r="B233" i="9"/>
  <c r="C233" i="9" s="1"/>
  <c r="A233" i="9"/>
  <c r="F230" i="9"/>
  <c r="O207" i="9"/>
  <c r="O206" i="9"/>
  <c r="M206" i="9"/>
  <c r="G206" i="9"/>
  <c r="O205" i="9"/>
  <c r="M205" i="9"/>
  <c r="G205" i="9"/>
  <c r="O204" i="9"/>
  <c r="M204" i="9"/>
  <c r="G204" i="9"/>
  <c r="O203" i="9"/>
  <c r="M203" i="9"/>
  <c r="G203" i="9"/>
  <c r="O202" i="9"/>
  <c r="M202" i="9"/>
  <c r="G202" i="9"/>
  <c r="O201" i="9"/>
  <c r="M201" i="9"/>
  <c r="G201" i="9"/>
  <c r="O200" i="9"/>
  <c r="M200" i="9"/>
  <c r="G200" i="9"/>
  <c r="O199" i="9"/>
  <c r="M199" i="9"/>
  <c r="G199" i="9"/>
  <c r="O198" i="9"/>
  <c r="M198" i="9"/>
  <c r="G198" i="9"/>
  <c r="O197" i="9"/>
  <c r="M197" i="9"/>
  <c r="G197" i="9"/>
  <c r="O196" i="9"/>
  <c r="M196" i="9"/>
  <c r="G196" i="9"/>
  <c r="O195" i="9"/>
  <c r="M195" i="9"/>
  <c r="G195" i="9"/>
  <c r="O194" i="9"/>
  <c r="M194" i="9"/>
  <c r="G194" i="9"/>
  <c r="O193" i="9"/>
  <c r="M193" i="9"/>
  <c r="G193" i="9"/>
  <c r="O192" i="9"/>
  <c r="M192" i="9"/>
  <c r="G192" i="9"/>
  <c r="O191" i="9"/>
  <c r="M191" i="9"/>
  <c r="G191" i="9"/>
  <c r="O190" i="9"/>
  <c r="M190" i="9"/>
  <c r="G190" i="9"/>
  <c r="O189" i="9"/>
  <c r="M189" i="9"/>
  <c r="G189" i="9"/>
  <c r="O188" i="9"/>
  <c r="M188" i="9"/>
  <c r="M207" i="9" s="1"/>
  <c r="M187" i="9" s="1"/>
  <c r="G188" i="9"/>
  <c r="G207" i="9" s="1"/>
  <c r="G187" i="9" s="1"/>
  <c r="O187" i="9"/>
  <c r="L187" i="9"/>
  <c r="L365" i="9" s="1"/>
  <c r="K187" i="9"/>
  <c r="K365" i="9" s="1"/>
  <c r="J187" i="9"/>
  <c r="J365" i="9" s="1"/>
  <c r="I187" i="9"/>
  <c r="I365" i="9" s="1"/>
  <c r="H187" i="9"/>
  <c r="H365" i="9" s="1"/>
  <c r="F187" i="9"/>
  <c r="F365" i="9" s="1"/>
  <c r="E187" i="9"/>
  <c r="E365" i="9" s="1"/>
  <c r="D187" i="9"/>
  <c r="D365" i="9" s="1"/>
  <c r="C187" i="9"/>
  <c r="C365" i="9" s="1"/>
  <c r="B187" i="9"/>
  <c r="B365" i="9" s="1"/>
  <c r="O186" i="9"/>
  <c r="O185" i="9"/>
  <c r="M185" i="9"/>
  <c r="G185" i="9"/>
  <c r="O184" i="9"/>
  <c r="M184" i="9"/>
  <c r="G184" i="9"/>
  <c r="O183" i="9"/>
  <c r="M183" i="9"/>
  <c r="G183" i="9"/>
  <c r="O182" i="9"/>
  <c r="M182" i="9"/>
  <c r="G182" i="9"/>
  <c r="O181" i="9"/>
  <c r="M181" i="9"/>
  <c r="G181" i="9"/>
  <c r="O180" i="9"/>
  <c r="M180" i="9"/>
  <c r="G180" i="9"/>
  <c r="O179" i="9"/>
  <c r="M179" i="9"/>
  <c r="G179" i="9"/>
  <c r="O178" i="9"/>
  <c r="M178" i="9"/>
  <c r="G178" i="9"/>
  <c r="O177" i="9"/>
  <c r="M177" i="9"/>
  <c r="G177" i="9"/>
  <c r="O176" i="9"/>
  <c r="M176" i="9"/>
  <c r="G176" i="9"/>
  <c r="O175" i="9"/>
  <c r="M175" i="9"/>
  <c r="G175" i="9"/>
  <c r="O174" i="9"/>
  <c r="M174" i="9"/>
  <c r="G174" i="9"/>
  <c r="O173" i="9"/>
  <c r="M173" i="9"/>
  <c r="G173" i="9"/>
  <c r="O172" i="9"/>
  <c r="M172" i="9"/>
  <c r="M186" i="9" s="1"/>
  <c r="M171" i="9" s="1"/>
  <c r="G172" i="9"/>
  <c r="G186" i="9" s="1"/>
  <c r="O171" i="9"/>
  <c r="L171" i="9"/>
  <c r="L364" i="9" s="1"/>
  <c r="K171" i="9"/>
  <c r="K364" i="9" s="1"/>
  <c r="J171" i="9"/>
  <c r="J364" i="9" s="1"/>
  <c r="I171" i="9"/>
  <c r="I364" i="9" s="1"/>
  <c r="H171" i="9"/>
  <c r="H364" i="9" s="1"/>
  <c r="G171" i="9"/>
  <c r="F171" i="9"/>
  <c r="F364" i="9" s="1"/>
  <c r="E171" i="9"/>
  <c r="E364" i="9" s="1"/>
  <c r="D171" i="9"/>
  <c r="D364" i="9" s="1"/>
  <c r="C171" i="9"/>
  <c r="C364" i="9" s="1"/>
  <c r="B171" i="9"/>
  <c r="B364" i="9" s="1"/>
  <c r="O170" i="9"/>
  <c r="O169" i="9"/>
  <c r="M169" i="9"/>
  <c r="G169" i="9"/>
  <c r="O168" i="9"/>
  <c r="M168" i="9"/>
  <c r="G168" i="9"/>
  <c r="O167" i="9"/>
  <c r="M167" i="9"/>
  <c r="G167" i="9"/>
  <c r="O166" i="9"/>
  <c r="M166" i="9"/>
  <c r="G166" i="9"/>
  <c r="O165" i="9"/>
  <c r="M165" i="9"/>
  <c r="G165" i="9"/>
  <c r="O164" i="9"/>
  <c r="M164" i="9"/>
  <c r="G164" i="9"/>
  <c r="O163" i="9"/>
  <c r="M163" i="9"/>
  <c r="G163" i="9"/>
  <c r="O162" i="9"/>
  <c r="M162" i="9"/>
  <c r="G162" i="9"/>
  <c r="O161" i="9"/>
  <c r="M161" i="9"/>
  <c r="G161" i="9"/>
  <c r="O160" i="9"/>
  <c r="M160" i="9"/>
  <c r="G160" i="9"/>
  <c r="O159" i="9"/>
  <c r="M159" i="9"/>
  <c r="G159" i="9"/>
  <c r="O158" i="9"/>
  <c r="M158" i="9"/>
  <c r="G158" i="9"/>
  <c r="O157" i="9"/>
  <c r="M157" i="9"/>
  <c r="G157" i="9"/>
  <c r="O156" i="9"/>
  <c r="M156" i="9"/>
  <c r="G156" i="9"/>
  <c r="O155" i="9"/>
  <c r="M155" i="9"/>
  <c r="G155" i="9"/>
  <c r="O154" i="9"/>
  <c r="M154" i="9"/>
  <c r="G154" i="9"/>
  <c r="O153" i="9"/>
  <c r="M153" i="9"/>
  <c r="G153" i="9"/>
  <c r="O152" i="9"/>
  <c r="M152" i="9"/>
  <c r="G152" i="9"/>
  <c r="O151" i="9"/>
  <c r="M151" i="9"/>
  <c r="G151" i="9"/>
  <c r="O150" i="9"/>
  <c r="M150" i="9"/>
  <c r="G150" i="9"/>
  <c r="O149" i="9"/>
  <c r="M149" i="9"/>
  <c r="G149" i="9"/>
  <c r="O148" i="9"/>
  <c r="M148" i="9"/>
  <c r="M170" i="9" s="1"/>
  <c r="M147" i="9" s="1"/>
  <c r="G148" i="9"/>
  <c r="G170" i="9" s="1"/>
  <c r="G147" i="9" s="1"/>
  <c r="O147" i="9"/>
  <c r="L147" i="9"/>
  <c r="L363" i="9" s="1"/>
  <c r="K147" i="9"/>
  <c r="K363" i="9" s="1"/>
  <c r="J147" i="9"/>
  <c r="J363" i="9" s="1"/>
  <c r="I147" i="9"/>
  <c r="I363" i="9" s="1"/>
  <c r="H147" i="9"/>
  <c r="H363" i="9" s="1"/>
  <c r="F147" i="9"/>
  <c r="F363" i="9" s="1"/>
  <c r="E147" i="9"/>
  <c r="E363" i="9" s="1"/>
  <c r="D147" i="9"/>
  <c r="D363" i="9" s="1"/>
  <c r="C147" i="9"/>
  <c r="C363" i="9" s="1"/>
  <c r="B147" i="9"/>
  <c r="B363" i="9" s="1"/>
  <c r="O146" i="9"/>
  <c r="O145" i="9"/>
  <c r="M145" i="9"/>
  <c r="G145" i="9"/>
  <c r="O144" i="9"/>
  <c r="M144" i="9"/>
  <c r="G144" i="9"/>
  <c r="O143" i="9"/>
  <c r="M143" i="9"/>
  <c r="G143" i="9"/>
  <c r="O142" i="9"/>
  <c r="M142" i="9"/>
  <c r="G142" i="9"/>
  <c r="O141" i="9"/>
  <c r="M141" i="9"/>
  <c r="G141" i="9"/>
  <c r="O140" i="9"/>
  <c r="M140" i="9"/>
  <c r="G140" i="9"/>
  <c r="O139" i="9"/>
  <c r="M139" i="9"/>
  <c r="G139" i="9"/>
  <c r="O138" i="9"/>
  <c r="M138" i="9"/>
  <c r="G138" i="9"/>
  <c r="O137" i="9"/>
  <c r="M137" i="9"/>
  <c r="G137" i="9"/>
  <c r="O136" i="9"/>
  <c r="M136" i="9"/>
  <c r="G136" i="9"/>
  <c r="O135" i="9"/>
  <c r="M135" i="9"/>
  <c r="G135" i="9"/>
  <c r="O134" i="9"/>
  <c r="M134" i="9"/>
  <c r="G134" i="9"/>
  <c r="O133" i="9"/>
  <c r="M133" i="9"/>
  <c r="G133" i="9"/>
  <c r="O132" i="9"/>
  <c r="M132" i="9"/>
  <c r="G132" i="9"/>
  <c r="O131" i="9"/>
  <c r="M131" i="9"/>
  <c r="M146" i="9" s="1"/>
  <c r="M130" i="9" s="1"/>
  <c r="G131" i="9"/>
  <c r="G146" i="9" s="1"/>
  <c r="G130" i="9" s="1"/>
  <c r="O130" i="9"/>
  <c r="L130" i="9"/>
  <c r="L362" i="9" s="1"/>
  <c r="K130" i="9"/>
  <c r="K362" i="9" s="1"/>
  <c r="J130" i="9"/>
  <c r="J362" i="9" s="1"/>
  <c r="I130" i="9"/>
  <c r="I362" i="9" s="1"/>
  <c r="H130" i="9"/>
  <c r="H362" i="9" s="1"/>
  <c r="F130" i="9"/>
  <c r="F362" i="9" s="1"/>
  <c r="E130" i="9"/>
  <c r="E362" i="9" s="1"/>
  <c r="D130" i="9"/>
  <c r="D362" i="9" s="1"/>
  <c r="C130" i="9"/>
  <c r="C362" i="9" s="1"/>
  <c r="B130" i="9"/>
  <c r="B362" i="9" s="1"/>
  <c r="O129" i="9"/>
  <c r="O128" i="9"/>
  <c r="M128" i="9"/>
  <c r="G128" i="9"/>
  <c r="O127" i="9"/>
  <c r="M127" i="9"/>
  <c r="G127" i="9"/>
  <c r="O126" i="9"/>
  <c r="M126" i="9"/>
  <c r="G126" i="9"/>
  <c r="O125" i="9"/>
  <c r="M125" i="9"/>
  <c r="G125" i="9"/>
  <c r="O124" i="9"/>
  <c r="M124" i="9"/>
  <c r="G124" i="9"/>
  <c r="O123" i="9"/>
  <c r="M123" i="9"/>
  <c r="G123" i="9"/>
  <c r="O122" i="9"/>
  <c r="M122" i="9"/>
  <c r="G122" i="9"/>
  <c r="O121" i="9"/>
  <c r="M121" i="9"/>
  <c r="G121" i="9"/>
  <c r="O120" i="9"/>
  <c r="M120" i="9"/>
  <c r="G120" i="9"/>
  <c r="O119" i="9"/>
  <c r="M119" i="9"/>
  <c r="G119" i="9"/>
  <c r="O118" i="9"/>
  <c r="M118" i="9"/>
  <c r="G118" i="9"/>
  <c r="O117" i="9"/>
  <c r="M117" i="9"/>
  <c r="G117" i="9"/>
  <c r="O116" i="9"/>
  <c r="M116" i="9"/>
  <c r="G116" i="9"/>
  <c r="O115" i="9"/>
  <c r="M115" i="9"/>
  <c r="M129" i="9" s="1"/>
  <c r="M114" i="9" s="1"/>
  <c r="G115" i="9"/>
  <c r="G129" i="9" s="1"/>
  <c r="G114" i="9" s="1"/>
  <c r="O114" i="9"/>
  <c r="L114" i="9"/>
  <c r="L361" i="9" s="1"/>
  <c r="K114" i="9"/>
  <c r="K361" i="9" s="1"/>
  <c r="J114" i="9"/>
  <c r="J361" i="9" s="1"/>
  <c r="I114" i="9"/>
  <c r="I361" i="9" s="1"/>
  <c r="H114" i="9"/>
  <c r="H361" i="9" s="1"/>
  <c r="F114" i="9"/>
  <c r="F361" i="9" s="1"/>
  <c r="E114" i="9"/>
  <c r="E361" i="9" s="1"/>
  <c r="D114" i="9"/>
  <c r="D361" i="9" s="1"/>
  <c r="C114" i="9"/>
  <c r="C361" i="9" s="1"/>
  <c r="B114" i="9"/>
  <c r="B361" i="9" s="1"/>
  <c r="O113" i="9"/>
  <c r="O112" i="9"/>
  <c r="M112" i="9"/>
  <c r="G112" i="9"/>
  <c r="O111" i="9"/>
  <c r="M111" i="9"/>
  <c r="G111" i="9"/>
  <c r="O110" i="9"/>
  <c r="M110" i="9"/>
  <c r="G110" i="9"/>
  <c r="O109" i="9"/>
  <c r="M109" i="9"/>
  <c r="G109" i="9"/>
  <c r="O108" i="9"/>
  <c r="M108" i="9"/>
  <c r="G108" i="9"/>
  <c r="O107" i="9"/>
  <c r="M107" i="9"/>
  <c r="G107" i="9"/>
  <c r="O106" i="9"/>
  <c r="M106" i="9"/>
  <c r="G106" i="9"/>
  <c r="O105" i="9"/>
  <c r="M105" i="9"/>
  <c r="G105" i="9"/>
  <c r="O104" i="9"/>
  <c r="M104" i="9"/>
  <c r="G104" i="9"/>
  <c r="O103" i="9"/>
  <c r="M103" i="9"/>
  <c r="G103" i="9"/>
  <c r="O102" i="9"/>
  <c r="M102" i="9"/>
  <c r="G102" i="9"/>
  <c r="O101" i="9"/>
  <c r="M101" i="9"/>
  <c r="G101" i="9"/>
  <c r="O100" i="9"/>
  <c r="M100" i="9"/>
  <c r="G100" i="9"/>
  <c r="O99" i="9"/>
  <c r="M99" i="9"/>
  <c r="G99" i="9"/>
  <c r="O98" i="9"/>
  <c r="M98" i="9"/>
  <c r="G98" i="9"/>
  <c r="O97" i="9"/>
  <c r="M97" i="9"/>
  <c r="M113" i="9" s="1"/>
  <c r="M96" i="9" s="1"/>
  <c r="G97" i="9"/>
  <c r="G113" i="9" s="1"/>
  <c r="G96" i="9" s="1"/>
  <c r="O96" i="9"/>
  <c r="L96" i="9"/>
  <c r="L360" i="9" s="1"/>
  <c r="K96" i="9"/>
  <c r="K360" i="9" s="1"/>
  <c r="J96" i="9"/>
  <c r="J360" i="9" s="1"/>
  <c r="I96" i="9"/>
  <c r="I360" i="9" s="1"/>
  <c r="H96" i="9"/>
  <c r="H360" i="9" s="1"/>
  <c r="F96" i="9"/>
  <c r="F360" i="9" s="1"/>
  <c r="E96" i="9"/>
  <c r="E360" i="9" s="1"/>
  <c r="D96" i="9"/>
  <c r="D360" i="9" s="1"/>
  <c r="C96" i="9"/>
  <c r="C360" i="9" s="1"/>
  <c r="B96" i="9"/>
  <c r="B360" i="9" s="1"/>
  <c r="O95" i="9"/>
  <c r="O94" i="9"/>
  <c r="M94" i="9"/>
  <c r="G94" i="9"/>
  <c r="O93" i="9"/>
  <c r="M93" i="9"/>
  <c r="G93" i="9"/>
  <c r="O92" i="9"/>
  <c r="M92" i="9"/>
  <c r="G92" i="9"/>
  <c r="O91" i="9"/>
  <c r="M91" i="9"/>
  <c r="G91" i="9"/>
  <c r="O90" i="9"/>
  <c r="M90" i="9"/>
  <c r="G90" i="9"/>
  <c r="O89" i="9"/>
  <c r="M89" i="9"/>
  <c r="G89" i="9"/>
  <c r="O88" i="9"/>
  <c r="M88" i="9"/>
  <c r="G88" i="9"/>
  <c r="O87" i="9"/>
  <c r="M87" i="9"/>
  <c r="G87" i="9"/>
  <c r="O86" i="9"/>
  <c r="M86" i="9"/>
  <c r="G86" i="9"/>
  <c r="O85" i="9"/>
  <c r="M85" i="9"/>
  <c r="G85" i="9"/>
  <c r="O84" i="9"/>
  <c r="M84" i="9"/>
  <c r="G84" i="9"/>
  <c r="O83" i="9"/>
  <c r="M83" i="9"/>
  <c r="G83" i="9"/>
  <c r="O82" i="9"/>
  <c r="M82" i="9"/>
  <c r="G82" i="9"/>
  <c r="O81" i="9"/>
  <c r="M81" i="9"/>
  <c r="G81" i="9"/>
  <c r="O80" i="9"/>
  <c r="M80" i="9"/>
  <c r="G80" i="9"/>
  <c r="O79" i="9"/>
  <c r="M79" i="9"/>
  <c r="G79" i="9"/>
  <c r="O78" i="9"/>
  <c r="M78" i="9"/>
  <c r="M95" i="9" s="1"/>
  <c r="M77" i="9" s="1"/>
  <c r="G78" i="9"/>
  <c r="G95" i="9" s="1"/>
  <c r="G77" i="9" s="1"/>
  <c r="O77" i="9"/>
  <c r="L77" i="9"/>
  <c r="L359" i="9" s="1"/>
  <c r="K77" i="9"/>
  <c r="K359" i="9" s="1"/>
  <c r="J77" i="9"/>
  <c r="J359" i="9" s="1"/>
  <c r="I77" i="9"/>
  <c r="I359" i="9" s="1"/>
  <c r="H77" i="9"/>
  <c r="H359" i="9" s="1"/>
  <c r="F77" i="9"/>
  <c r="F359" i="9" s="1"/>
  <c r="E77" i="9"/>
  <c r="E359" i="9" s="1"/>
  <c r="D77" i="9"/>
  <c r="D359" i="9" s="1"/>
  <c r="C77" i="9"/>
  <c r="C359" i="9" s="1"/>
  <c r="B77" i="9"/>
  <c r="B359" i="9" s="1"/>
  <c r="O76" i="9"/>
  <c r="O75" i="9"/>
  <c r="M75" i="9"/>
  <c r="G75" i="9"/>
  <c r="O74" i="9"/>
  <c r="M74" i="9"/>
  <c r="G74" i="9"/>
  <c r="O73" i="9"/>
  <c r="M73" i="9"/>
  <c r="G73" i="9"/>
  <c r="O72" i="9"/>
  <c r="M72" i="9"/>
  <c r="G72" i="9"/>
  <c r="O71" i="9"/>
  <c r="M71" i="9"/>
  <c r="G71" i="9"/>
  <c r="O70" i="9"/>
  <c r="M70" i="9"/>
  <c r="G70" i="9"/>
  <c r="O69" i="9"/>
  <c r="M69" i="9"/>
  <c r="G69" i="9"/>
  <c r="O68" i="9"/>
  <c r="M68" i="9"/>
  <c r="G68" i="9"/>
  <c r="O67" i="9"/>
  <c r="M67" i="9"/>
  <c r="G67" i="9"/>
  <c r="O66" i="9"/>
  <c r="M66" i="9"/>
  <c r="G66" i="9"/>
  <c r="O65" i="9"/>
  <c r="M65" i="9"/>
  <c r="G65" i="9"/>
  <c r="O64" i="9"/>
  <c r="M64" i="9"/>
  <c r="G64" i="9"/>
  <c r="O63" i="9"/>
  <c r="M63" i="9"/>
  <c r="G63" i="9"/>
  <c r="O62" i="9"/>
  <c r="M62" i="9"/>
  <c r="M76" i="9" s="1"/>
  <c r="M61" i="9" s="1"/>
  <c r="G62" i="9"/>
  <c r="G76" i="9" s="1"/>
  <c r="G61" i="9" s="1"/>
  <c r="O61" i="9"/>
  <c r="L61" i="9"/>
  <c r="L358" i="9" s="1"/>
  <c r="K61" i="9"/>
  <c r="K358" i="9" s="1"/>
  <c r="J61" i="9"/>
  <c r="J358" i="9" s="1"/>
  <c r="I61" i="9"/>
  <c r="I358" i="9" s="1"/>
  <c r="H61" i="9"/>
  <c r="H358" i="9" s="1"/>
  <c r="F61" i="9"/>
  <c r="F358" i="9" s="1"/>
  <c r="E61" i="9"/>
  <c r="E358" i="9" s="1"/>
  <c r="D61" i="9"/>
  <c r="D358" i="9" s="1"/>
  <c r="C61" i="9"/>
  <c r="C358" i="9" s="1"/>
  <c r="B61" i="9"/>
  <c r="B358" i="9" s="1"/>
  <c r="O60" i="9"/>
  <c r="O59" i="9"/>
  <c r="M59" i="9"/>
  <c r="G59" i="9"/>
  <c r="O58" i="9"/>
  <c r="M58" i="9"/>
  <c r="G58" i="9"/>
  <c r="O57" i="9"/>
  <c r="M57" i="9"/>
  <c r="G57" i="9"/>
  <c r="O56" i="9"/>
  <c r="M56" i="9"/>
  <c r="G56" i="9"/>
  <c r="O55" i="9"/>
  <c r="M55" i="9"/>
  <c r="G55" i="9"/>
  <c r="O54" i="9"/>
  <c r="M54" i="9"/>
  <c r="G54" i="9"/>
  <c r="O53" i="9"/>
  <c r="M53" i="9"/>
  <c r="G53" i="9"/>
  <c r="O52" i="9"/>
  <c r="M52" i="9"/>
  <c r="G52" i="9"/>
  <c r="O51" i="9"/>
  <c r="M51" i="9"/>
  <c r="G51" i="9"/>
  <c r="O50" i="9"/>
  <c r="M50" i="9"/>
  <c r="G50" i="9"/>
  <c r="O49" i="9"/>
  <c r="M49" i="9"/>
  <c r="G49" i="9"/>
  <c r="O48" i="9"/>
  <c r="M48" i="9"/>
  <c r="G48" i="9"/>
  <c r="O47" i="9"/>
  <c r="M47" i="9"/>
  <c r="G47" i="9"/>
  <c r="O46" i="9"/>
  <c r="M46" i="9"/>
  <c r="G46" i="9"/>
  <c r="O45" i="9"/>
  <c r="M45" i="9"/>
  <c r="M60" i="9" s="1"/>
  <c r="M44" i="9" s="1"/>
  <c r="G45" i="9"/>
  <c r="G60" i="9" s="1"/>
  <c r="G44" i="9" s="1"/>
  <c r="O44" i="9"/>
  <c r="L44" i="9"/>
  <c r="L357" i="9" s="1"/>
  <c r="K44" i="9"/>
  <c r="K357" i="9" s="1"/>
  <c r="J44" i="9"/>
  <c r="J357" i="9" s="1"/>
  <c r="I44" i="9"/>
  <c r="I357" i="9" s="1"/>
  <c r="H44" i="9"/>
  <c r="H357" i="9" s="1"/>
  <c r="F44" i="9"/>
  <c r="F357" i="9" s="1"/>
  <c r="E44" i="9"/>
  <c r="E357" i="9" s="1"/>
  <c r="D44" i="9"/>
  <c r="D357" i="9" s="1"/>
  <c r="C44" i="9"/>
  <c r="C357" i="9" s="1"/>
  <c r="B44" i="9"/>
  <c r="B357" i="9" s="1"/>
  <c r="O43" i="9"/>
  <c r="O42" i="9"/>
  <c r="M42" i="9"/>
  <c r="G42" i="9"/>
  <c r="O41" i="9"/>
  <c r="M41" i="9"/>
  <c r="G41" i="9"/>
  <c r="O40" i="9"/>
  <c r="M40" i="9"/>
  <c r="G40" i="9"/>
  <c r="O39" i="9"/>
  <c r="M39" i="9"/>
  <c r="G39" i="9"/>
  <c r="O38" i="9"/>
  <c r="M38" i="9"/>
  <c r="G38" i="9"/>
  <c r="O37" i="9"/>
  <c r="M37" i="9"/>
  <c r="G37" i="9"/>
  <c r="O36" i="9"/>
  <c r="M36" i="9"/>
  <c r="G36" i="9"/>
  <c r="O35" i="9"/>
  <c r="M35" i="9"/>
  <c r="G35" i="9"/>
  <c r="O34" i="9"/>
  <c r="M34" i="9"/>
  <c r="G34" i="9"/>
  <c r="O33" i="9"/>
  <c r="M33" i="9"/>
  <c r="G33" i="9"/>
  <c r="O32" i="9"/>
  <c r="M32" i="9"/>
  <c r="G32" i="9"/>
  <c r="O31" i="9"/>
  <c r="M31" i="9"/>
  <c r="G31" i="9"/>
  <c r="O30" i="9"/>
  <c r="M30" i="9"/>
  <c r="G30" i="9"/>
  <c r="O29" i="9"/>
  <c r="M29" i="9"/>
  <c r="G29" i="9"/>
  <c r="O28" i="9"/>
  <c r="M28" i="9"/>
  <c r="M43" i="9" s="1"/>
  <c r="M27" i="9" s="1"/>
  <c r="G28" i="9"/>
  <c r="G43" i="9" s="1"/>
  <c r="G27" i="9" s="1"/>
  <c r="O27" i="9"/>
  <c r="L27" i="9"/>
  <c r="L356" i="9" s="1"/>
  <c r="K27" i="9"/>
  <c r="K356" i="9" s="1"/>
  <c r="J27" i="9"/>
  <c r="J356" i="9" s="1"/>
  <c r="I27" i="9"/>
  <c r="I356" i="9" s="1"/>
  <c r="H27" i="9"/>
  <c r="H356" i="9" s="1"/>
  <c r="F27" i="9"/>
  <c r="F356" i="9" s="1"/>
  <c r="E27" i="9"/>
  <c r="E356" i="9" s="1"/>
  <c r="D27" i="9"/>
  <c r="D356" i="9" s="1"/>
  <c r="C27" i="9"/>
  <c r="C356" i="9" s="1"/>
  <c r="B27" i="9"/>
  <c r="B356" i="9" s="1"/>
  <c r="O26" i="9"/>
  <c r="O25" i="9"/>
  <c r="M25" i="9"/>
  <c r="G25" i="9"/>
  <c r="O24" i="9"/>
  <c r="M24" i="9"/>
  <c r="G24" i="9"/>
  <c r="O23" i="9"/>
  <c r="M23" i="9"/>
  <c r="G23" i="9"/>
  <c r="O22" i="9"/>
  <c r="M22" i="9"/>
  <c r="G22" i="9"/>
  <c r="O21" i="9"/>
  <c r="M21" i="9"/>
  <c r="G21" i="9"/>
  <c r="O20" i="9"/>
  <c r="M20" i="9"/>
  <c r="G20" i="9"/>
  <c r="O19" i="9"/>
  <c r="M19" i="9"/>
  <c r="G19" i="9"/>
  <c r="O18" i="9"/>
  <c r="M18" i="9"/>
  <c r="G18" i="9"/>
  <c r="O17" i="9"/>
  <c r="M17" i="9"/>
  <c r="G17" i="9"/>
  <c r="O16" i="9"/>
  <c r="M16" i="9"/>
  <c r="G16" i="9"/>
  <c r="O15" i="9"/>
  <c r="M15" i="9"/>
  <c r="G15" i="9"/>
  <c r="O14" i="9"/>
  <c r="M14" i="9"/>
  <c r="G14" i="9"/>
  <c r="O13" i="9"/>
  <c r="M13" i="9"/>
  <c r="G13" i="9"/>
  <c r="O12" i="9"/>
  <c r="M12" i="9"/>
  <c r="G12" i="9"/>
  <c r="O11" i="9"/>
  <c r="M11" i="9"/>
  <c r="M26" i="9" s="1"/>
  <c r="M10" i="9" s="1"/>
  <c r="G11" i="9"/>
  <c r="G26" i="9" s="1"/>
  <c r="G10" i="9" s="1"/>
  <c r="O10" i="9"/>
  <c r="L10" i="9"/>
  <c r="L355" i="9" s="1"/>
  <c r="K10" i="9"/>
  <c r="K355" i="9" s="1"/>
  <c r="J10" i="9"/>
  <c r="J355" i="9" s="1"/>
  <c r="I10" i="9"/>
  <c r="I355" i="9" s="1"/>
  <c r="H10" i="9"/>
  <c r="H355" i="9" s="1"/>
  <c r="F10" i="9"/>
  <c r="F355" i="9" s="1"/>
  <c r="E10" i="9"/>
  <c r="E355" i="9" s="1"/>
  <c r="D10" i="9"/>
  <c r="D355" i="9" s="1"/>
  <c r="C10" i="9"/>
  <c r="C355" i="9" s="1"/>
  <c r="B10" i="9"/>
  <c r="B355" i="9" s="1"/>
  <c r="H8" i="9"/>
  <c r="O7" i="9"/>
  <c r="O6" i="9"/>
  <c r="O5" i="9"/>
  <c r="O4" i="9"/>
  <c r="O3" i="9"/>
  <c r="O2" i="9"/>
  <c r="O1" i="9"/>
  <c r="B1" i="9"/>
  <c r="A9" i="9" s="1"/>
  <c r="O9" i="9" s="1"/>
  <c r="B353" i="10" l="1"/>
  <c r="B369" i="10"/>
  <c r="A9" i="10"/>
  <c r="O9" i="10" s="1"/>
  <c r="H369" i="10"/>
  <c r="H353" i="10"/>
  <c r="M170" i="10"/>
  <c r="M147" i="10" s="1"/>
  <c r="E241" i="10"/>
  <c r="E240" i="10"/>
  <c r="E239" i="10"/>
  <c r="E238" i="10"/>
  <c r="L373" i="10"/>
  <c r="A371" i="10"/>
  <c r="C371" i="10"/>
  <c r="E371" i="10"/>
  <c r="H371" i="10"/>
  <c r="J371" i="10"/>
  <c r="L371" i="10"/>
  <c r="B372" i="10"/>
  <c r="D372" i="10"/>
  <c r="F372" i="10"/>
  <c r="I372" i="10"/>
  <c r="K372" i="10"/>
  <c r="A373" i="10"/>
  <c r="C373" i="10"/>
  <c r="E373" i="10"/>
  <c r="G373" i="10"/>
  <c r="I373" i="10"/>
  <c r="K373" i="10"/>
  <c r="B371" i="10"/>
  <c r="D371" i="10"/>
  <c r="F371" i="10"/>
  <c r="I371" i="10"/>
  <c r="K371" i="10"/>
  <c r="A372" i="10"/>
  <c r="C372" i="10"/>
  <c r="E372" i="10"/>
  <c r="H372" i="10"/>
  <c r="J372" i="10"/>
  <c r="L372" i="10"/>
  <c r="B373" i="10"/>
  <c r="D373" i="10"/>
  <c r="F373" i="10"/>
  <c r="H373" i="10"/>
  <c r="J373" i="10"/>
  <c r="C8" i="9"/>
  <c r="H369" i="9"/>
  <c r="H353" i="9"/>
  <c r="E241" i="9"/>
  <c r="E240" i="9"/>
  <c r="E239" i="9"/>
  <c r="E238" i="9"/>
  <c r="L373" i="9"/>
  <c r="A371" i="9"/>
  <c r="C371" i="9"/>
  <c r="E371" i="9"/>
  <c r="H371" i="9"/>
  <c r="J371" i="9"/>
  <c r="L371" i="9"/>
  <c r="B372" i="9"/>
  <c r="D372" i="9"/>
  <c r="F372" i="9"/>
  <c r="I372" i="9"/>
  <c r="K372" i="9"/>
  <c r="A373" i="9"/>
  <c r="C373" i="9"/>
  <c r="E373" i="9"/>
  <c r="G373" i="9"/>
  <c r="I373" i="9"/>
  <c r="K373" i="9"/>
  <c r="B371" i="9"/>
  <c r="D371" i="9"/>
  <c r="F371" i="9"/>
  <c r="I371" i="9"/>
  <c r="K371" i="9"/>
  <c r="A372" i="9"/>
  <c r="C372" i="9"/>
  <c r="E372" i="9"/>
  <c r="H372" i="9"/>
  <c r="J372" i="9"/>
  <c r="L372" i="9"/>
  <c r="B373" i="9"/>
  <c r="D373" i="9"/>
  <c r="F373" i="9"/>
  <c r="H373" i="9"/>
  <c r="J373" i="9"/>
  <c r="B243" i="8"/>
  <c r="B241" i="8"/>
  <c r="B240" i="8"/>
  <c r="B238" i="8"/>
  <c r="B236" i="8"/>
  <c r="B234" i="8"/>
  <c r="B233" i="8"/>
  <c r="D234" i="10" l="1"/>
  <c r="D234" i="9"/>
  <c r="B353" i="9"/>
  <c r="B369" i="9"/>
  <c r="C234" i="8"/>
  <c r="C236" i="8"/>
  <c r="C238" i="8"/>
  <c r="C240" i="8"/>
  <c r="C241" i="8"/>
  <c r="C243" i="8"/>
  <c r="C233" i="8"/>
  <c r="B242" i="8" l="1"/>
  <c r="C242" i="8" s="1"/>
  <c r="B239" i="8"/>
  <c r="C239" i="8" s="1"/>
  <c r="B237" i="8"/>
  <c r="C237" i="8" s="1"/>
  <c r="B235" i="8"/>
  <c r="C235" i="8" s="1"/>
  <c r="A243" i="8"/>
  <c r="A242" i="8"/>
  <c r="A241" i="8"/>
  <c r="A240" i="8"/>
  <c r="A239" i="8"/>
  <c r="A238" i="8"/>
  <c r="A237" i="8"/>
  <c r="A236" i="8"/>
  <c r="A235" i="8"/>
  <c r="A234" i="8"/>
  <c r="A233" i="8"/>
  <c r="E241" i="8" l="1"/>
  <c r="E240" i="8"/>
  <c r="E239" i="8"/>
  <c r="E238" i="8"/>
  <c r="B1" i="8"/>
  <c r="D234" i="8" l="1"/>
  <c r="I10" i="8"/>
  <c r="A9" i="8" l="1"/>
  <c r="H8" i="8"/>
  <c r="C8" i="8" l="1"/>
  <c r="M14" i="8"/>
  <c r="M206" i="8"/>
  <c r="M205" i="8"/>
  <c r="M204" i="8"/>
  <c r="M203" i="8"/>
  <c r="M202" i="8"/>
  <c r="M201" i="8"/>
  <c r="M200" i="8"/>
  <c r="M199" i="8"/>
  <c r="M198" i="8"/>
  <c r="M197" i="8"/>
  <c r="M196" i="8"/>
  <c r="M195" i="8"/>
  <c r="M194" i="8"/>
  <c r="M193" i="8"/>
  <c r="M192" i="8"/>
  <c r="M191" i="8"/>
  <c r="M190" i="8"/>
  <c r="M189" i="8"/>
  <c r="M188" i="8"/>
  <c r="M185" i="8"/>
  <c r="M184" i="8"/>
  <c r="M183" i="8"/>
  <c r="M182" i="8"/>
  <c r="M181" i="8"/>
  <c r="M180" i="8"/>
  <c r="M179" i="8"/>
  <c r="M178" i="8"/>
  <c r="M177" i="8"/>
  <c r="M176" i="8"/>
  <c r="M175" i="8"/>
  <c r="M174" i="8"/>
  <c r="M173" i="8"/>
  <c r="M172" i="8"/>
  <c r="M169" i="8"/>
  <c r="M168" i="8"/>
  <c r="M167" i="8"/>
  <c r="M166" i="8"/>
  <c r="M165" i="8"/>
  <c r="M164" i="8"/>
  <c r="M163" i="8"/>
  <c r="M162" i="8"/>
  <c r="M161" i="8"/>
  <c r="M160" i="8"/>
  <c r="M159" i="8"/>
  <c r="M158" i="8"/>
  <c r="M157" i="8"/>
  <c r="M156" i="8"/>
  <c r="M155" i="8"/>
  <c r="M154" i="8"/>
  <c r="M153" i="8"/>
  <c r="M152" i="8"/>
  <c r="M151" i="8"/>
  <c r="M150" i="8"/>
  <c r="M149" i="8"/>
  <c r="M148" i="8"/>
  <c r="M145" i="8"/>
  <c r="M144" i="8"/>
  <c r="M143" i="8"/>
  <c r="M142" i="8"/>
  <c r="M141" i="8"/>
  <c r="M140" i="8"/>
  <c r="M139" i="8"/>
  <c r="M138" i="8"/>
  <c r="M137" i="8"/>
  <c r="M136" i="8"/>
  <c r="M135" i="8"/>
  <c r="M134" i="8"/>
  <c r="M133" i="8"/>
  <c r="M132" i="8"/>
  <c r="M131" i="8"/>
  <c r="M128" i="8"/>
  <c r="M127" i="8"/>
  <c r="M126" i="8"/>
  <c r="M125" i="8"/>
  <c r="M124" i="8"/>
  <c r="M123" i="8"/>
  <c r="M122" i="8"/>
  <c r="M121" i="8"/>
  <c r="M120" i="8"/>
  <c r="M119" i="8"/>
  <c r="M118" i="8"/>
  <c r="M117" i="8"/>
  <c r="M116" i="8"/>
  <c r="M115" i="8"/>
  <c r="M112" i="8"/>
  <c r="M111" i="8"/>
  <c r="M110" i="8"/>
  <c r="M109" i="8"/>
  <c r="M108" i="8"/>
  <c r="M107" i="8"/>
  <c r="M106" i="8"/>
  <c r="M105" i="8"/>
  <c r="M104" i="8"/>
  <c r="M103" i="8"/>
  <c r="M102" i="8"/>
  <c r="M101" i="8"/>
  <c r="M100" i="8"/>
  <c r="M99" i="8"/>
  <c r="M98" i="8"/>
  <c r="M97" i="8"/>
  <c r="M94" i="8"/>
  <c r="M93" i="8"/>
  <c r="M92" i="8"/>
  <c r="M91" i="8"/>
  <c r="M90" i="8"/>
  <c r="M89" i="8"/>
  <c r="M88" i="8"/>
  <c r="M87" i="8"/>
  <c r="M86" i="8"/>
  <c r="M85" i="8"/>
  <c r="M84" i="8"/>
  <c r="M83" i="8"/>
  <c r="M82" i="8"/>
  <c r="M81" i="8"/>
  <c r="M80" i="8"/>
  <c r="M79" i="8"/>
  <c r="M78" i="8"/>
  <c r="M75" i="8"/>
  <c r="M74" i="8"/>
  <c r="M73" i="8"/>
  <c r="M72" i="8"/>
  <c r="M71" i="8"/>
  <c r="M70" i="8"/>
  <c r="M69" i="8"/>
  <c r="M68" i="8"/>
  <c r="M67" i="8"/>
  <c r="M66" i="8"/>
  <c r="M65" i="8"/>
  <c r="M64" i="8"/>
  <c r="M63" i="8"/>
  <c r="M62" i="8"/>
  <c r="M59" i="8"/>
  <c r="M58" i="8"/>
  <c r="M57" i="8"/>
  <c r="M56" i="8"/>
  <c r="M55" i="8"/>
  <c r="M54" i="8"/>
  <c r="M53" i="8"/>
  <c r="M52" i="8"/>
  <c r="M51" i="8"/>
  <c r="M50" i="8"/>
  <c r="M49" i="8"/>
  <c r="M48" i="8"/>
  <c r="M47" i="8"/>
  <c r="M46" i="8"/>
  <c r="M45" i="8"/>
  <c r="M42" i="8"/>
  <c r="M41" i="8"/>
  <c r="M40" i="8"/>
  <c r="M39" i="8"/>
  <c r="M38" i="8"/>
  <c r="M37" i="8"/>
  <c r="M36" i="8"/>
  <c r="M35" i="8"/>
  <c r="M34" i="8"/>
  <c r="M33" i="8"/>
  <c r="M32" i="8"/>
  <c r="M31" i="8"/>
  <c r="M30" i="8"/>
  <c r="M29" i="8"/>
  <c r="M28" i="8"/>
  <c r="M25" i="8"/>
  <c r="M24" i="8"/>
  <c r="M23" i="8"/>
  <c r="M22" i="8"/>
  <c r="M21" i="8"/>
  <c r="M20" i="8"/>
  <c r="M19" i="8"/>
  <c r="M18" i="8"/>
  <c r="M17" i="8"/>
  <c r="M16" i="8"/>
  <c r="M15" i="8"/>
  <c r="M13" i="8"/>
  <c r="M12" i="8"/>
  <c r="M11" i="8"/>
  <c r="G179" i="8"/>
  <c r="G11" i="8"/>
  <c r="M129" i="8" l="1"/>
  <c r="M114" i="8" s="1"/>
  <c r="M26" i="8"/>
  <c r="M10" i="8" s="1"/>
  <c r="M43" i="8"/>
  <c r="M27" i="8" s="1"/>
  <c r="M76" i="8"/>
  <c r="M61" i="8" s="1"/>
  <c r="M95" i="8"/>
  <c r="M77" i="8" s="1"/>
  <c r="M113" i="8"/>
  <c r="M96" i="8" s="1"/>
  <c r="M146" i="8"/>
  <c r="M130" i="8" s="1"/>
  <c r="M170" i="8"/>
  <c r="M147" i="8" s="1"/>
  <c r="M186" i="8"/>
  <c r="M171" i="8" s="1"/>
  <c r="M207" i="8"/>
  <c r="M187" i="8" s="1"/>
  <c r="M60" i="8"/>
  <c r="M44" i="8" s="1"/>
  <c r="L370" i="8"/>
  <c r="K370" i="8"/>
  <c r="J370" i="8"/>
  <c r="I370" i="8"/>
  <c r="H370" i="8"/>
  <c r="F370" i="8"/>
  <c r="E370" i="8"/>
  <c r="D370" i="8"/>
  <c r="C370" i="8"/>
  <c r="B370" i="8"/>
  <c r="A365" i="8"/>
  <c r="A364" i="8"/>
  <c r="A363" i="8"/>
  <c r="A362" i="8"/>
  <c r="A361" i="8"/>
  <c r="A360" i="8"/>
  <c r="A359" i="8"/>
  <c r="A358" i="8"/>
  <c r="A357" i="8"/>
  <c r="A356" i="8"/>
  <c r="A355" i="8"/>
  <c r="F230" i="8"/>
  <c r="O207" i="8"/>
  <c r="O206" i="8"/>
  <c r="G206" i="8"/>
  <c r="O205" i="8"/>
  <c r="G205" i="8"/>
  <c r="O204" i="8"/>
  <c r="G204" i="8"/>
  <c r="O203" i="8"/>
  <c r="G203" i="8"/>
  <c r="O202" i="8"/>
  <c r="G202" i="8"/>
  <c r="O201" i="8"/>
  <c r="G201" i="8"/>
  <c r="O200" i="8"/>
  <c r="G200" i="8"/>
  <c r="O199" i="8"/>
  <c r="G199" i="8"/>
  <c r="O198" i="8"/>
  <c r="G198" i="8"/>
  <c r="O197" i="8"/>
  <c r="G197" i="8"/>
  <c r="O196" i="8"/>
  <c r="G196" i="8"/>
  <c r="O195" i="8"/>
  <c r="G195" i="8"/>
  <c r="O194" i="8"/>
  <c r="G194" i="8"/>
  <c r="O193" i="8"/>
  <c r="G193" i="8"/>
  <c r="O192" i="8"/>
  <c r="G192" i="8"/>
  <c r="O191" i="8"/>
  <c r="G191" i="8"/>
  <c r="O190" i="8"/>
  <c r="G190" i="8"/>
  <c r="O189" i="8"/>
  <c r="G189" i="8"/>
  <c r="O188" i="8"/>
  <c r="G188" i="8"/>
  <c r="O187" i="8"/>
  <c r="L187" i="8"/>
  <c r="L365" i="8" s="1"/>
  <c r="K187" i="8"/>
  <c r="K365" i="8" s="1"/>
  <c r="J187" i="8"/>
  <c r="J365" i="8" s="1"/>
  <c r="I187" i="8"/>
  <c r="I365" i="8" s="1"/>
  <c r="H187" i="8"/>
  <c r="F187" i="8"/>
  <c r="F365" i="8" s="1"/>
  <c r="E187" i="8"/>
  <c r="E365" i="8" s="1"/>
  <c r="D187" i="8"/>
  <c r="D365" i="8" s="1"/>
  <c r="C187" i="8"/>
  <c r="C365" i="8" s="1"/>
  <c r="B187" i="8"/>
  <c r="B365" i="8" s="1"/>
  <c r="O186" i="8"/>
  <c r="O185" i="8"/>
  <c r="G185" i="8"/>
  <c r="O184" i="8"/>
  <c r="G184" i="8"/>
  <c r="O183" i="8"/>
  <c r="G183" i="8"/>
  <c r="O182" i="8"/>
  <c r="G182" i="8"/>
  <c r="O181" i="8"/>
  <c r="G181" i="8"/>
  <c r="O180" i="8"/>
  <c r="G180" i="8"/>
  <c r="O179" i="8"/>
  <c r="O178" i="8"/>
  <c r="G178" i="8"/>
  <c r="O177" i="8"/>
  <c r="G177" i="8"/>
  <c r="O176" i="8"/>
  <c r="G176" i="8"/>
  <c r="O175" i="8"/>
  <c r="G175" i="8"/>
  <c r="O174" i="8"/>
  <c r="G174" i="8"/>
  <c r="O173" i="8"/>
  <c r="G173" i="8"/>
  <c r="O172" i="8"/>
  <c r="G172" i="8"/>
  <c r="O171" i="8"/>
  <c r="L171" i="8"/>
  <c r="L364" i="8" s="1"/>
  <c r="K171" i="8"/>
  <c r="K364" i="8" s="1"/>
  <c r="J171" i="8"/>
  <c r="J364" i="8" s="1"/>
  <c r="I171" i="8"/>
  <c r="I364" i="8" s="1"/>
  <c r="H171" i="8"/>
  <c r="H364" i="8" s="1"/>
  <c r="F171" i="8"/>
  <c r="F364" i="8" s="1"/>
  <c r="E171" i="8"/>
  <c r="E364" i="8" s="1"/>
  <c r="D171" i="8"/>
  <c r="D364" i="8" s="1"/>
  <c r="C171" i="8"/>
  <c r="C364" i="8" s="1"/>
  <c r="B171" i="8"/>
  <c r="B364" i="8" s="1"/>
  <c r="O170" i="8"/>
  <c r="O169" i="8"/>
  <c r="G169" i="8"/>
  <c r="O168" i="8"/>
  <c r="G168" i="8"/>
  <c r="O167" i="8"/>
  <c r="G167" i="8"/>
  <c r="O166" i="8"/>
  <c r="G166" i="8"/>
  <c r="O165" i="8"/>
  <c r="G165" i="8"/>
  <c r="O164" i="8"/>
  <c r="G164" i="8"/>
  <c r="O163" i="8"/>
  <c r="G163" i="8"/>
  <c r="O162" i="8"/>
  <c r="G162" i="8"/>
  <c r="O161" i="8"/>
  <c r="G161" i="8"/>
  <c r="O160" i="8"/>
  <c r="G160" i="8"/>
  <c r="O159" i="8"/>
  <c r="G159" i="8"/>
  <c r="O158" i="8"/>
  <c r="G158" i="8"/>
  <c r="O157" i="8"/>
  <c r="G157" i="8"/>
  <c r="O156" i="8"/>
  <c r="G156" i="8"/>
  <c r="O155" i="8"/>
  <c r="G155" i="8"/>
  <c r="O154" i="8"/>
  <c r="G154" i="8"/>
  <c r="O153" i="8"/>
  <c r="G153" i="8"/>
  <c r="O152" i="8"/>
  <c r="G152" i="8"/>
  <c r="O151" i="8"/>
  <c r="G151" i="8"/>
  <c r="O150" i="8"/>
  <c r="G150" i="8"/>
  <c r="O149" i="8"/>
  <c r="G149" i="8"/>
  <c r="O148" i="8"/>
  <c r="G148" i="8"/>
  <c r="O147" i="8"/>
  <c r="L147" i="8"/>
  <c r="L363" i="8" s="1"/>
  <c r="K147" i="8"/>
  <c r="K363" i="8" s="1"/>
  <c r="J147" i="8"/>
  <c r="J363" i="8" s="1"/>
  <c r="I147" i="8"/>
  <c r="I363" i="8" s="1"/>
  <c r="H147" i="8"/>
  <c r="H363" i="8" s="1"/>
  <c r="F147" i="8"/>
  <c r="F363" i="8" s="1"/>
  <c r="E147" i="8"/>
  <c r="E363" i="8" s="1"/>
  <c r="D147" i="8"/>
  <c r="D363" i="8" s="1"/>
  <c r="C147" i="8"/>
  <c r="C363" i="8" s="1"/>
  <c r="B147" i="8"/>
  <c r="B363" i="8" s="1"/>
  <c r="O146" i="8"/>
  <c r="O145" i="8"/>
  <c r="G145" i="8"/>
  <c r="O144" i="8"/>
  <c r="G144" i="8"/>
  <c r="O143" i="8"/>
  <c r="G143" i="8"/>
  <c r="O142" i="8"/>
  <c r="G142" i="8"/>
  <c r="O141" i="8"/>
  <c r="G141" i="8"/>
  <c r="O140" i="8"/>
  <c r="G140" i="8"/>
  <c r="O139" i="8"/>
  <c r="G139" i="8"/>
  <c r="O138" i="8"/>
  <c r="G138" i="8"/>
  <c r="O137" i="8"/>
  <c r="G137" i="8"/>
  <c r="O136" i="8"/>
  <c r="G136" i="8"/>
  <c r="O135" i="8"/>
  <c r="G135" i="8"/>
  <c r="O134" i="8"/>
  <c r="G134" i="8"/>
  <c r="O133" i="8"/>
  <c r="G133" i="8"/>
  <c r="O132" i="8"/>
  <c r="G132" i="8"/>
  <c r="O131" i="8"/>
  <c r="G131" i="8"/>
  <c r="O130" i="8"/>
  <c r="L130" i="8"/>
  <c r="L362" i="8" s="1"/>
  <c r="K130" i="8"/>
  <c r="K362" i="8" s="1"/>
  <c r="J130" i="8"/>
  <c r="J362" i="8" s="1"/>
  <c r="I130" i="8"/>
  <c r="I362" i="8" s="1"/>
  <c r="H130" i="8"/>
  <c r="F130" i="8"/>
  <c r="F362" i="8" s="1"/>
  <c r="E130" i="8"/>
  <c r="E362" i="8" s="1"/>
  <c r="D130" i="8"/>
  <c r="D362" i="8" s="1"/>
  <c r="C130" i="8"/>
  <c r="B130" i="8"/>
  <c r="B362" i="8" s="1"/>
  <c r="O129" i="8"/>
  <c r="O128" i="8"/>
  <c r="G128" i="8"/>
  <c r="O127" i="8"/>
  <c r="G127" i="8"/>
  <c r="O126" i="8"/>
  <c r="G126" i="8"/>
  <c r="O125" i="8"/>
  <c r="G125" i="8"/>
  <c r="O124" i="8"/>
  <c r="G124" i="8"/>
  <c r="O123" i="8"/>
  <c r="G123" i="8"/>
  <c r="O122" i="8"/>
  <c r="G122" i="8"/>
  <c r="O121" i="8"/>
  <c r="G121" i="8"/>
  <c r="O120" i="8"/>
  <c r="G120" i="8"/>
  <c r="O119" i="8"/>
  <c r="G119" i="8"/>
  <c r="O118" i="8"/>
  <c r="G118" i="8"/>
  <c r="O117" i="8"/>
  <c r="G117" i="8"/>
  <c r="O116" i="8"/>
  <c r="G116" i="8"/>
  <c r="O115" i="8"/>
  <c r="G115" i="8"/>
  <c r="O114" i="8"/>
  <c r="L114" i="8"/>
  <c r="L361" i="8" s="1"/>
  <c r="K114" i="8"/>
  <c r="K361" i="8" s="1"/>
  <c r="J114" i="8"/>
  <c r="J361" i="8" s="1"/>
  <c r="I114" i="8"/>
  <c r="I361" i="8" s="1"/>
  <c r="H114" i="8"/>
  <c r="F114" i="8"/>
  <c r="F361" i="8" s="1"/>
  <c r="E114" i="8"/>
  <c r="E361" i="8" s="1"/>
  <c r="D114" i="8"/>
  <c r="D361" i="8" s="1"/>
  <c r="C114" i="8"/>
  <c r="C361" i="8" s="1"/>
  <c r="B114" i="8"/>
  <c r="B361" i="8" s="1"/>
  <c r="O113" i="8"/>
  <c r="O112" i="8"/>
  <c r="G112" i="8"/>
  <c r="O111" i="8"/>
  <c r="G111" i="8"/>
  <c r="O110" i="8"/>
  <c r="G110" i="8"/>
  <c r="O109" i="8"/>
  <c r="G109" i="8"/>
  <c r="O108" i="8"/>
  <c r="G108" i="8"/>
  <c r="O107" i="8"/>
  <c r="G107" i="8"/>
  <c r="O106" i="8"/>
  <c r="G106" i="8"/>
  <c r="O105" i="8"/>
  <c r="G105" i="8"/>
  <c r="O104" i="8"/>
  <c r="G104" i="8"/>
  <c r="O103" i="8"/>
  <c r="G103" i="8"/>
  <c r="O102" i="8"/>
  <c r="G102" i="8"/>
  <c r="O101" i="8"/>
  <c r="G101" i="8"/>
  <c r="O100" i="8"/>
  <c r="G100" i="8"/>
  <c r="O99" i="8"/>
  <c r="G99" i="8"/>
  <c r="O98" i="8"/>
  <c r="G98" i="8"/>
  <c r="O97" i="8"/>
  <c r="G97" i="8"/>
  <c r="O96" i="8"/>
  <c r="L96" i="8"/>
  <c r="L360" i="8" s="1"/>
  <c r="K96" i="8"/>
  <c r="K360" i="8" s="1"/>
  <c r="J96" i="8"/>
  <c r="J360" i="8" s="1"/>
  <c r="I96" i="8"/>
  <c r="I360" i="8" s="1"/>
  <c r="H96" i="8"/>
  <c r="H360" i="8" s="1"/>
  <c r="F96" i="8"/>
  <c r="F360" i="8" s="1"/>
  <c r="E96" i="8"/>
  <c r="E360" i="8" s="1"/>
  <c r="D96" i="8"/>
  <c r="D360" i="8" s="1"/>
  <c r="C96" i="8"/>
  <c r="C360" i="8" s="1"/>
  <c r="B96" i="8"/>
  <c r="O95" i="8"/>
  <c r="O94" i="8"/>
  <c r="G94" i="8"/>
  <c r="O93" i="8"/>
  <c r="G93" i="8"/>
  <c r="O92" i="8"/>
  <c r="G92" i="8"/>
  <c r="O91" i="8"/>
  <c r="G91" i="8"/>
  <c r="O90" i="8"/>
  <c r="G90" i="8"/>
  <c r="O89" i="8"/>
  <c r="G89" i="8"/>
  <c r="O88" i="8"/>
  <c r="G88" i="8"/>
  <c r="O87" i="8"/>
  <c r="G87" i="8"/>
  <c r="O86" i="8"/>
  <c r="G86" i="8"/>
  <c r="O85" i="8"/>
  <c r="G85" i="8"/>
  <c r="O84" i="8"/>
  <c r="G84" i="8"/>
  <c r="O83" i="8"/>
  <c r="G83" i="8"/>
  <c r="O82" i="8"/>
  <c r="G82" i="8"/>
  <c r="O81" i="8"/>
  <c r="G81" i="8"/>
  <c r="O80" i="8"/>
  <c r="G80" i="8"/>
  <c r="O79" i="8"/>
  <c r="G79" i="8"/>
  <c r="O78" i="8"/>
  <c r="G78" i="8"/>
  <c r="O77" i="8"/>
  <c r="L77" i="8"/>
  <c r="L359" i="8" s="1"/>
  <c r="K77" i="8"/>
  <c r="K359" i="8" s="1"/>
  <c r="J77" i="8"/>
  <c r="J359" i="8" s="1"/>
  <c r="I77" i="8"/>
  <c r="I359" i="8" s="1"/>
  <c r="H77" i="8"/>
  <c r="H359" i="8" s="1"/>
  <c r="F77" i="8"/>
  <c r="F359" i="8" s="1"/>
  <c r="E77" i="8"/>
  <c r="E359" i="8" s="1"/>
  <c r="D77" i="8"/>
  <c r="D359" i="8" s="1"/>
  <c r="C77" i="8"/>
  <c r="C359" i="8" s="1"/>
  <c r="B77" i="8"/>
  <c r="B359" i="8" s="1"/>
  <c r="O76" i="8"/>
  <c r="O75" i="8"/>
  <c r="G75" i="8"/>
  <c r="O74" i="8"/>
  <c r="G74" i="8"/>
  <c r="O73" i="8"/>
  <c r="G73" i="8"/>
  <c r="O72" i="8"/>
  <c r="G72" i="8"/>
  <c r="O71" i="8"/>
  <c r="G71" i="8"/>
  <c r="O70" i="8"/>
  <c r="G70" i="8"/>
  <c r="O69" i="8"/>
  <c r="G69" i="8"/>
  <c r="O68" i="8"/>
  <c r="G68" i="8"/>
  <c r="O67" i="8"/>
  <c r="G67" i="8"/>
  <c r="O66" i="8"/>
  <c r="G66" i="8"/>
  <c r="O65" i="8"/>
  <c r="G65" i="8"/>
  <c r="O64" i="8"/>
  <c r="G64" i="8"/>
  <c r="O63" i="8"/>
  <c r="G63" i="8"/>
  <c r="O62" i="8"/>
  <c r="G62" i="8"/>
  <c r="O61" i="8"/>
  <c r="L61" i="8"/>
  <c r="L358" i="8" s="1"/>
  <c r="K61" i="8"/>
  <c r="K358" i="8" s="1"/>
  <c r="J61" i="8"/>
  <c r="J358" i="8" s="1"/>
  <c r="I61" i="8"/>
  <c r="I358" i="8" s="1"/>
  <c r="H61" i="8"/>
  <c r="H358" i="8" s="1"/>
  <c r="F61" i="8"/>
  <c r="F358" i="8" s="1"/>
  <c r="E61" i="8"/>
  <c r="E358" i="8" s="1"/>
  <c r="D61" i="8"/>
  <c r="D358" i="8" s="1"/>
  <c r="C61" i="8"/>
  <c r="C358" i="8" s="1"/>
  <c r="B61" i="8"/>
  <c r="B358" i="8" s="1"/>
  <c r="O60" i="8"/>
  <c r="O59" i="8"/>
  <c r="G59" i="8"/>
  <c r="O58" i="8"/>
  <c r="G58" i="8"/>
  <c r="O57" i="8"/>
  <c r="G57" i="8"/>
  <c r="O56" i="8"/>
  <c r="G56" i="8"/>
  <c r="O55" i="8"/>
  <c r="G55" i="8"/>
  <c r="O54" i="8"/>
  <c r="G54" i="8"/>
  <c r="O53" i="8"/>
  <c r="G53" i="8"/>
  <c r="O52" i="8"/>
  <c r="G52" i="8"/>
  <c r="O51" i="8"/>
  <c r="G51" i="8"/>
  <c r="O50" i="8"/>
  <c r="G50" i="8"/>
  <c r="O49" i="8"/>
  <c r="G49" i="8"/>
  <c r="O48" i="8"/>
  <c r="G48" i="8"/>
  <c r="O47" i="8"/>
  <c r="G47" i="8"/>
  <c r="O46" i="8"/>
  <c r="G46" i="8"/>
  <c r="O45" i="8"/>
  <c r="G45" i="8"/>
  <c r="O44" i="8"/>
  <c r="L44" i="8"/>
  <c r="L357" i="8" s="1"/>
  <c r="K44" i="8"/>
  <c r="K357" i="8" s="1"/>
  <c r="J44" i="8"/>
  <c r="J357" i="8" s="1"/>
  <c r="I44" i="8"/>
  <c r="I357" i="8" s="1"/>
  <c r="H44" i="8"/>
  <c r="H357" i="8" s="1"/>
  <c r="F44" i="8"/>
  <c r="F357" i="8" s="1"/>
  <c r="E44" i="8"/>
  <c r="E357" i="8" s="1"/>
  <c r="D44" i="8"/>
  <c r="D357" i="8" s="1"/>
  <c r="C44" i="8"/>
  <c r="C357" i="8" s="1"/>
  <c r="B44" i="8"/>
  <c r="O43" i="8"/>
  <c r="O42" i="8"/>
  <c r="G42" i="8"/>
  <c r="O41" i="8"/>
  <c r="G41" i="8"/>
  <c r="O40" i="8"/>
  <c r="G40" i="8"/>
  <c r="O39" i="8"/>
  <c r="G39" i="8"/>
  <c r="O38" i="8"/>
  <c r="G38" i="8"/>
  <c r="O37" i="8"/>
  <c r="G37" i="8"/>
  <c r="O36" i="8"/>
  <c r="G36" i="8"/>
  <c r="O35" i="8"/>
  <c r="G35" i="8"/>
  <c r="O34" i="8"/>
  <c r="G34" i="8"/>
  <c r="O33" i="8"/>
  <c r="G33" i="8"/>
  <c r="O32" i="8"/>
  <c r="G32" i="8"/>
  <c r="O31" i="8"/>
  <c r="G31" i="8"/>
  <c r="O30" i="8"/>
  <c r="G30" i="8"/>
  <c r="O29" i="8"/>
  <c r="G29" i="8"/>
  <c r="O28" i="8"/>
  <c r="G28" i="8"/>
  <c r="O27" i="8"/>
  <c r="L27" i="8"/>
  <c r="L356" i="8" s="1"/>
  <c r="K27" i="8"/>
  <c r="K356" i="8" s="1"/>
  <c r="J27" i="8"/>
  <c r="J356" i="8" s="1"/>
  <c r="I27" i="8"/>
  <c r="I356" i="8" s="1"/>
  <c r="H27" i="8"/>
  <c r="H356" i="8" s="1"/>
  <c r="F27" i="8"/>
  <c r="F356" i="8" s="1"/>
  <c r="E27" i="8"/>
  <c r="E356" i="8" s="1"/>
  <c r="D27" i="8"/>
  <c r="D356" i="8" s="1"/>
  <c r="C27" i="8"/>
  <c r="C356" i="8" s="1"/>
  <c r="B27" i="8"/>
  <c r="B356" i="8" s="1"/>
  <c r="O26" i="8"/>
  <c r="O25" i="8"/>
  <c r="G25" i="8"/>
  <c r="O24" i="8"/>
  <c r="G24" i="8"/>
  <c r="O23" i="8"/>
  <c r="G23" i="8"/>
  <c r="O22" i="8"/>
  <c r="G22" i="8"/>
  <c r="O21" i="8"/>
  <c r="G21" i="8"/>
  <c r="O20" i="8"/>
  <c r="G20" i="8"/>
  <c r="O19" i="8"/>
  <c r="G19" i="8"/>
  <c r="O18" i="8"/>
  <c r="G18" i="8"/>
  <c r="O17" i="8"/>
  <c r="G17" i="8"/>
  <c r="O16" i="8"/>
  <c r="G16" i="8"/>
  <c r="O15" i="8"/>
  <c r="G15" i="8"/>
  <c r="O14" i="8"/>
  <c r="G14" i="8"/>
  <c r="O13" i="8"/>
  <c r="G13" i="8"/>
  <c r="O12" i="8"/>
  <c r="G12" i="8"/>
  <c r="O11" i="8"/>
  <c r="O10" i="8"/>
  <c r="L10" i="8"/>
  <c r="L355" i="8" s="1"/>
  <c r="K10" i="8"/>
  <c r="K355" i="8" s="1"/>
  <c r="J10" i="8"/>
  <c r="J355" i="8" s="1"/>
  <c r="I355" i="8"/>
  <c r="H10" i="8"/>
  <c r="H355" i="8" s="1"/>
  <c r="F10" i="8"/>
  <c r="F355" i="8" s="1"/>
  <c r="E10" i="8"/>
  <c r="E355" i="8" s="1"/>
  <c r="D10" i="8"/>
  <c r="D355" i="8" s="1"/>
  <c r="C10" i="8"/>
  <c r="C355" i="8" s="1"/>
  <c r="B10" i="8"/>
  <c r="B355" i="8" s="1"/>
  <c r="O9" i="8"/>
  <c r="H369" i="8"/>
  <c r="B353" i="8"/>
  <c r="O7" i="8"/>
  <c r="O6" i="8"/>
  <c r="O5" i="8"/>
  <c r="O4" i="8"/>
  <c r="O3" i="8"/>
  <c r="O2" i="8"/>
  <c r="O1" i="8"/>
  <c r="G26" i="8" l="1"/>
  <c r="G10" i="8" s="1"/>
  <c r="G95" i="8"/>
  <c r="G77" i="8" s="1"/>
  <c r="G113" i="8"/>
  <c r="G96" i="8" s="1"/>
  <c r="G207" i="8"/>
  <c r="G187" i="8" s="1"/>
  <c r="G186" i="8"/>
  <c r="G171" i="8" s="1"/>
  <c r="G170" i="8"/>
  <c r="G147" i="8" s="1"/>
  <c r="G146" i="8"/>
  <c r="G130" i="8" s="1"/>
  <c r="G129" i="8"/>
  <c r="G76" i="8"/>
  <c r="G60" i="8"/>
  <c r="G44" i="8" s="1"/>
  <c r="G43" i="8"/>
  <c r="G27" i="8" s="1"/>
  <c r="L373" i="8"/>
  <c r="H353" i="8"/>
  <c r="B357" i="8"/>
  <c r="B373" i="8" s="1"/>
  <c r="C362" i="8"/>
  <c r="C372" i="8" s="1"/>
  <c r="H362" i="8"/>
  <c r="H372" i="8" s="1"/>
  <c r="C371" i="8"/>
  <c r="L371" i="8"/>
  <c r="D372" i="8"/>
  <c r="I372" i="8"/>
  <c r="A373" i="8"/>
  <c r="E373" i="8"/>
  <c r="I373" i="8"/>
  <c r="B360" i="8"/>
  <c r="H361" i="8"/>
  <c r="H365" i="8"/>
  <c r="D371" i="8"/>
  <c r="I371" i="8"/>
  <c r="A372" i="8"/>
  <c r="E372" i="8"/>
  <c r="J372" i="8"/>
  <c r="F373" i="8"/>
  <c r="J373" i="8"/>
  <c r="B369" i="8"/>
  <c r="A371" i="8"/>
  <c r="E371" i="8"/>
  <c r="J371" i="8"/>
  <c r="B372" i="8"/>
  <c r="F372" i="8"/>
  <c r="K372" i="8"/>
  <c r="C373" i="8"/>
  <c r="G373" i="8"/>
  <c r="K373" i="8"/>
  <c r="B371" i="8"/>
  <c r="F371" i="8"/>
  <c r="K371" i="8"/>
  <c r="L372" i="8"/>
  <c r="D373" i="8"/>
  <c r="H373" i="8"/>
  <c r="H371" i="8" l="1"/>
  <c r="G61" i="8"/>
  <c r="G114" i="8"/>
</calcChain>
</file>

<file path=xl/connections.xml><?xml version="1.0" encoding="utf-8"?>
<connections xmlns="http://schemas.openxmlformats.org/spreadsheetml/2006/main">
  <connection id="1" name="notice d'utilisation" type="4" refreshedVersion="0" background="1">
    <webPr xml="1" sourceData="1" url="\\adapei-fic\services$\01. SIEGE\SAVS\Marc\Personnes accompagnées\Evaluations\Classique\notice d'utilisation.xml" htmlTables="1" htmlFormat="all"/>
  </connection>
</connections>
</file>

<file path=xl/sharedStrings.xml><?xml version="1.0" encoding="utf-8"?>
<sst xmlns="http://schemas.openxmlformats.org/spreadsheetml/2006/main" count="307" uniqueCount="89">
  <si>
    <t>Acquis</t>
  </si>
  <si>
    <t>Non acquis/ compensé</t>
  </si>
  <si>
    <t>Alimentation</t>
  </si>
  <si>
    <t>Budget</t>
  </si>
  <si>
    <t>Déplacement</t>
  </si>
  <si>
    <t>Gestion administrative</t>
  </si>
  <si>
    <t>Repère dans le temps</t>
  </si>
  <si>
    <t>Communication</t>
  </si>
  <si>
    <t>Emploi</t>
  </si>
  <si>
    <t>En cours d’acquis/stimulé ou soutenu</t>
  </si>
  <si>
    <t>Pas concerné / pas évaluable</t>
  </si>
  <si>
    <t>Acquis mais fluctuant en fonction du moment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</si>
  <si>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</si>
  <si>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</si>
  <si>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</si>
  <si>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</si>
  <si>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</si>
  <si>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</si>
  <si>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</si>
  <si>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</si>
  <si>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Logement</t>
  </si>
  <si>
    <t>Hygiène</t>
  </si>
  <si>
    <t>Santé</t>
  </si>
  <si>
    <t>Vie Sociale</t>
  </si>
  <si>
    <t>Colonne1</t>
  </si>
  <si>
    <t>Âge:</t>
  </si>
  <si>
    <t>Personne Accompagnée:</t>
  </si>
  <si>
    <t>Accompagnateur:</t>
  </si>
  <si>
    <t>Analyses, Hypothèses et pistes de travail:</t>
  </si>
  <si>
    <t>je m'implique dans mon projet professionnel</t>
  </si>
  <si>
    <t>je m'implique dans ma recherche d'emploi</t>
  </si>
  <si>
    <t>J'arrive à garder mon emploi</t>
  </si>
  <si>
    <t>je m'occupe de l'entretien de mon logement</t>
  </si>
  <si>
    <t>j'investis mon lieu de vie</t>
  </si>
  <si>
    <t>Je sais réagir en cas de difficulté</t>
  </si>
  <si>
    <t>J'arrive à ne pas trop m'inquiéter des difficultés que je rencontre dans mon logement</t>
  </si>
  <si>
    <t>je sais faire une liste de course</t>
  </si>
  <si>
    <t>je respecte mon budget alimentaire</t>
  </si>
  <si>
    <t>je suis autonome pour préparer mon repas</t>
  </si>
  <si>
    <t>je suis autonome pour l'entretien de mon linge</t>
  </si>
  <si>
    <t>je porte une attention à mon hygiène corporelle</t>
  </si>
  <si>
    <t>je porte une attention particulière à ma tenue vestimentaire</t>
  </si>
  <si>
    <t xml:space="preserve">je prend seul et gère mes traitements médicaux  </t>
  </si>
  <si>
    <t>je connais mon état de santé</t>
  </si>
  <si>
    <t>je sais prendre mes rendez-vous médicaux</t>
  </si>
  <si>
    <t>j'adapte mon hygiène de vie à mon état de santé</t>
  </si>
  <si>
    <t>je sais appeler au secours</t>
  </si>
  <si>
    <t>j' ai la notion de l'argent</t>
  </si>
  <si>
    <t>je reconnais les pièces et les billets</t>
  </si>
  <si>
    <t>je sais compter mon argent</t>
  </si>
  <si>
    <t>je sais respecter mon budget</t>
  </si>
  <si>
    <t>je sais demander de l'aide en cas de difficulté avec l'argent</t>
  </si>
  <si>
    <t>je sais mettre de l'argent de côté pour mes projets</t>
  </si>
  <si>
    <t>je sais combien j'ai d'argent par mois</t>
  </si>
  <si>
    <t>je sais me déplacer dans des lieux inconnus</t>
  </si>
  <si>
    <t>je sais utiliser les moyens de transport en commun</t>
  </si>
  <si>
    <t>je tiens mes papiers à jour</t>
  </si>
  <si>
    <t>je reconnais les papiers adminstratifs</t>
  </si>
  <si>
    <t>je sais faire seule mes démarches administratives</t>
  </si>
  <si>
    <t>j'arrive à parler avec mon entourage proche (famille, amis, voisin…)</t>
  </si>
  <si>
    <t>j'arrive à parler à les personnes inconnues</t>
  </si>
  <si>
    <t>je sais trouver les personnes pour m'aider</t>
  </si>
  <si>
    <t>j'organise mon temps libre</t>
  </si>
  <si>
    <t>je connaîs l'heure, la date</t>
  </si>
  <si>
    <t>je me repère dans le temps</t>
  </si>
  <si>
    <t>j'arrive à expliquer une situation complexe</t>
  </si>
  <si>
    <t>j'arrive à exprimer ce que je peux ressentir</t>
  </si>
  <si>
    <t>je sais lire et écrire</t>
  </si>
  <si>
    <t>je sais me servir des outils de communication (téléphone, ordinateur)</t>
  </si>
  <si>
    <t>Êtes vous satisfait(e) de votre travail ?</t>
  </si>
  <si>
    <t>Etes-vous satisfait de votre logement (confort, aménagement) ?</t>
  </si>
  <si>
    <t>Etes-vous satisfait de votre alimentation?</t>
  </si>
  <si>
    <t>Etes-vous satisfait des moyens que vous avez pour prendre soins de vous?</t>
  </si>
  <si>
    <t>Etes-vous satisfait (e)de votre état de santé?</t>
  </si>
  <si>
    <t>Avez-vous assez d'argent pour satisfaire vos besoins quotidiens?</t>
  </si>
  <si>
    <t>Êtes-vous satisfait(e) des moyens de transport que vous utilisez ?</t>
  </si>
  <si>
    <t>Etes vous satisfait du soutien proposé pour la gestion de vos papiers administratifs?</t>
  </si>
  <si>
    <t>Vos activités de temps libre vous conviennent-elles ?</t>
  </si>
  <si>
    <t>Êtes-vous suffisamment en sécurité dans votre vie de tous les jours ?</t>
  </si>
  <si>
    <t>Vos relations avec votre entourage sont-elles satisfaisantes ?</t>
  </si>
  <si>
    <t>satisfait</t>
  </si>
  <si>
    <t>peu satisfait</t>
  </si>
  <si>
    <t>insatisfait</t>
  </si>
  <si>
    <t>Ni l'un, ni l'autre</t>
  </si>
  <si>
    <t>Global</t>
  </si>
  <si>
    <t>X</t>
  </si>
  <si>
    <t>Satisfait</t>
  </si>
  <si>
    <t>Insatisfait</t>
  </si>
  <si>
    <t>Désagréablement surpris en 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</si>
</sst>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#,##0&quot; ans&quot;"/>
  </numFmts>
  <fonts count="3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11"/>
      <color theme="1"/>
      <name val="Calibri"/>
      <family val="2"/>
      <scheme val="minor"/>
    </font>
    <font>
      <b/>
      <u/>
      <sz val="16"/>
      <color rgb="FF000000"/>
      <name val="Calibri"/>
      <family val="2"/>
      <scheme val="minor"/>
    </font>
    <font>
      <sz val="12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b/>
      <sz val="14"/>
      <color theme="9" tint="0.39997558519241921"/>
      <name val="Calibri"/>
      <family val="2"/>
      <scheme val="minor"/>
    </font>
    <font>
      <b/>
      <sz val="18"/>
      <color rgb="FF7030A0"/>
      <name val="Wingdings"/>
      <charset val="2"/>
    </font>
    <font>
      <b/>
      <sz val="90"/>
      <color rgb="FF7030A0"/>
      <name val="Wingdings"/>
      <charset val="2"/>
    </font>
    <font>
      <b/>
      <sz val="12"/>
      <color theme="1"/>
      <name val="Calibri"/>
      <family val="2"/>
      <scheme val="minor"/>
    </font>
    <font>
      <b/>
      <sz val="14"/>
      <color rgb="FFF3D1F3"/>
      <name val="Calibri"/>
      <family val="2"/>
      <scheme val="minor"/>
    </font>
    <font>
      <b/>
      <sz val="90"/>
      <color rgb="FF7030A0"/>
      <name val="tempus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51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6" fillId="4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2" fillId="0" borderId="0" xfId="0" applyFont="1" applyBorder="1" applyAlignment="1">
      <alignment vertical="center"/>
    </xf>
    <xf numFmtId="0" fontId="12" fillId="0" borderId="0" xfId="0" applyFont="1" applyBorder="1"/>
    <xf numFmtId="0" fontId="14" fillId="0" borderId="0" xfId="0" applyFont="1" applyBorder="1"/>
    <xf numFmtId="0" fontId="15" fillId="0" borderId="0" xfId="0" applyFont="1" applyAlignment="1">
      <alignment vertical="center"/>
    </xf>
    <xf numFmtId="0" fontId="14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7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7" fillId="0" borderId="0" xfId="0" applyFont="1" applyBorder="1" applyAlignment="1">
      <alignment horizontal="right"/>
    </xf>
    <xf numFmtId="0" fontId="18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1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3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9" fillId="0" borderId="0" xfId="10" applyBorder="1" applyProtection="1">
      <protection locked="0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0" fillId="0" borderId="0" xfId="0" applyFont="1" applyBorder="1" applyAlignment="1">
      <alignment horizontal="center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 applyProtection="1">
      <alignment horizontal="right"/>
    </xf>
    <xf numFmtId="0" fontId="8" fillId="0" borderId="12" xfId="0" applyFont="1" applyBorder="1" applyAlignment="1">
      <alignment horizontal="left" vertical="top"/>
    </xf>
    <xf numFmtId="0" fontId="23" fillId="0" borderId="16" xfId="0" applyFont="1" applyBorder="1" applyProtection="1"/>
    <xf numFmtId="0" fontId="0" fillId="0" borderId="0" xfId="0" applyFill="1" applyBorder="1" applyProtection="1">
      <protection locked="0"/>
    </xf>
    <xf numFmtId="0" fontId="0" fillId="0" borderId="0" xfId="0" applyProtection="1"/>
    <xf numFmtId="0" fontId="24" fillId="0" borderId="4" xfId="0" applyFont="1" applyBorder="1" applyAlignment="1">
      <alignment horizontal="left" vertical="center" wrapText="1" shrinkToFit="1"/>
    </xf>
    <xf numFmtId="0" fontId="25" fillId="9" borderId="17" xfId="0" applyFont="1" applyFill="1" applyBorder="1" applyAlignment="1">
      <alignment horizontal="justify" vertical="center" wrapText="1"/>
    </xf>
    <xf numFmtId="0" fontId="4" fillId="10" borderId="1" xfId="0" applyFont="1" applyFill="1" applyBorder="1" applyAlignment="1">
      <alignment horizontal="left" vertical="center" wrapText="1" shrinkToFit="1"/>
    </xf>
    <xf numFmtId="0" fontId="10" fillId="10" borderId="1" xfId="0" applyFont="1" applyFill="1" applyBorder="1" applyAlignment="1">
      <alignment horizontal="left" vertical="center" wrapText="1" shrinkToFit="1"/>
    </xf>
    <xf numFmtId="0" fontId="26" fillId="10" borderId="1" xfId="0" applyFont="1" applyFill="1" applyBorder="1" applyAlignment="1">
      <alignment horizontal="left" vertical="center" wrapText="1" shrinkToFit="1"/>
    </xf>
    <xf numFmtId="0" fontId="4" fillId="10" borderId="1" xfId="0" applyFont="1" applyFill="1" applyBorder="1" applyAlignment="1">
      <alignment horizontal="center" vertical="center" wrapText="1" shrinkToFit="1"/>
    </xf>
    <xf numFmtId="10" fontId="5" fillId="6" borderId="18" xfId="0" applyNumberFormat="1" applyFont="1" applyFill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27" fillId="10" borderId="1" xfId="0" applyFont="1" applyFill="1" applyBorder="1" applyAlignment="1">
      <alignment horizontal="center" vertical="center" wrapText="1" shrinkToFit="1"/>
    </xf>
    <xf numFmtId="0" fontId="28" fillId="0" borderId="0" xfId="0" applyFont="1" applyBorder="1" applyAlignment="1">
      <alignment horizontal="left"/>
    </xf>
    <xf numFmtId="0" fontId="9" fillId="0" borderId="0" xfId="0" applyFont="1" applyBorder="1" applyAlignment="1">
      <alignment horizontal="right" vertical="center"/>
    </xf>
    <xf numFmtId="0" fontId="14" fillId="10" borderId="1" xfId="0" applyFont="1" applyFill="1" applyBorder="1" applyAlignment="1" applyProtection="1">
      <alignment horizontal="center" vertical="center" wrapText="1" shrinkToFit="1"/>
      <protection locked="0"/>
    </xf>
    <xf numFmtId="0" fontId="20" fillId="0" borderId="0" xfId="0" applyFont="1" applyBorder="1"/>
    <xf numFmtId="0" fontId="32" fillId="0" borderId="0" xfId="0" applyFont="1" applyBorder="1" applyAlignment="1">
      <alignment horizontal="center"/>
    </xf>
    <xf numFmtId="168" fontId="5" fillId="8" borderId="0" xfId="10" applyNumberFormat="1" applyFont="1" applyFill="1" applyBorder="1" applyAlignment="1" applyProtection="1">
      <alignment horizontal="center"/>
      <protection locked="0"/>
    </xf>
    <xf numFmtId="0" fontId="31" fillId="5" borderId="0" xfId="0" applyFont="1" applyFill="1" applyBorder="1" applyAlignment="1" applyProtection="1">
      <alignment horizontal="right"/>
      <protection locked="0"/>
    </xf>
    <xf numFmtId="0" fontId="29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/>
    </xf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591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color theme="0"/>
      </font>
    </dxf>
    <dxf>
      <font>
        <b/>
        <i val="0"/>
        <color rgb="FFC6FDC3"/>
      </font>
    </dxf>
    <dxf>
      <font>
        <b/>
        <i val="0"/>
        <color rgb="FFFF0000"/>
      </font>
    </dxf>
    <dxf>
      <font>
        <b/>
        <i val="0"/>
        <color rgb="FF23F818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color theme="0"/>
      </font>
    </dxf>
    <dxf>
      <font>
        <b/>
        <i val="0"/>
        <color rgb="FFC6FDC3"/>
      </font>
    </dxf>
    <dxf>
      <font>
        <b/>
        <i val="0"/>
        <color rgb="FFFF0000"/>
      </font>
    </dxf>
    <dxf>
      <font>
        <b/>
        <i val="0"/>
        <color rgb="FF23F818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color theme="0"/>
      </font>
    </dxf>
    <dxf>
      <font>
        <b/>
        <i val="0"/>
        <color rgb="FFC6FDC3"/>
      </font>
    </dxf>
    <dxf>
      <font>
        <b/>
        <i val="0"/>
        <color rgb="FFFF0000"/>
      </font>
    </dxf>
    <dxf>
      <font>
        <b/>
        <i val="0"/>
        <color rgb="FF23F818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C6FDC3"/>
      <color rgb="FF23F818"/>
      <color rgb="FFFFFFCC"/>
      <color rgb="FFEBBBE9"/>
      <color rgb="FFE9CDDE"/>
      <color rgb="FFF3D1F3"/>
      <color rgb="FF41E749"/>
      <color rgb="FFFF7F00"/>
      <color rgb="FFC28DCD"/>
      <color rgb="FFE0C5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Modèle!$A$355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(Modèle!$B$355:$F$355,Modèle!$H$355:$L$355)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Modèle!$A$356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(Modèle!$B$356:$F$356,Modèle!$H$356:$L$356)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Modèle!$A$357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(Modèle!$B$357:$F$357,Modèle!$H$357:$L$357)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Modèle!$A$358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(Modèle!$B$358:$F$358,Modèle!$H$358:$L$358)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Modèle!$A$359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(Modèle!$B$359:$F$359,Modèle!$H$359:$L$359)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Modèle!$A$360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(Modèle!$B$360:$F$360,Modèle!$H$360:$L$360)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Modèle!$A$361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(Modèle!$B$361:$F$361,Modèle!$H$361:$L$361)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Modèle!$A$362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(Modèle!$B$362:$F$362,Modèle!$H$362:$L$362)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Modèle!$A$363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(Modèle!$B$363:$F$363,Modèle!$H$363:$L$363)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Modèle!$A$364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(Modèle!$B$364:$F$364,Modèle!$H$364:$L$364)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Modèle!$A$365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(Modèle!$B$365:$F$365,Modèle!$H$365:$L$365)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79287424"/>
        <c:axId val="79289344"/>
      </c:barChart>
      <c:catAx>
        <c:axId val="79287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9289344"/>
        <c:crosses val="autoZero"/>
        <c:auto val="1"/>
        <c:lblAlgn val="ctr"/>
        <c:lblOffset val="100"/>
        <c:noMultiLvlLbl val="0"/>
      </c:catAx>
      <c:valAx>
        <c:axId val="7928934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79287424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(Modèle!$B$369:$F$370,Modèle!$H$369:$L$370)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(Modèle!$B$371:$F$371,Modèle!$H$371:$L$371)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099136"/>
        <c:axId val="120755712"/>
      </c:barChart>
      <c:catAx>
        <c:axId val="1170991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0755712"/>
        <c:crosses val="autoZero"/>
        <c:auto val="1"/>
        <c:lblAlgn val="ctr"/>
        <c:lblOffset val="100"/>
        <c:noMultiLvlLbl val="0"/>
      </c:catAx>
      <c:valAx>
        <c:axId val="12075571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7099136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Modèle!$A$372</c:f>
              <c:strCache>
                <c:ptCount val="1"/>
                <c:pt idx="0">
                  <c:v>Vie Sociale</c:v>
                </c:pt>
              </c:strCache>
            </c:strRef>
          </c:tx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(Modèle!$B$372:$F$372,Modèle!$H$372:$L$372)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483008"/>
        <c:axId val="156434432"/>
      </c:radarChart>
      <c:catAx>
        <c:axId val="13748300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56434432"/>
        <c:crosses val="autoZero"/>
        <c:auto val="1"/>
        <c:lblAlgn val="ctr"/>
        <c:lblOffset val="100"/>
        <c:noMultiLvlLbl val="0"/>
      </c:catAx>
      <c:valAx>
        <c:axId val="156434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37483008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(Modèle!$B$373:$F$373,Modèle!$H$373:$L$373)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(Modèle!$B$371:$F$371,Modèle!$H$371:$L$371)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7571005230295333"/>
          <c:y val="2.2379129334309116E-2"/>
          <c:w val="0.31320560838476447"/>
          <c:h val="0.96722384381469839"/>
        </c:manualLayout>
      </c:layout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André!$A$355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(André!$B$355:$F$355,André!$H$355:$L$355)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André!$A$356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(André!$B$356:$F$356,André!$H$356:$L$356)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André!$A$357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(André!$B$357:$F$357,André!$H$357:$L$357)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André!$A$358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(André!$B$358:$F$358,André!$H$358:$L$358)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André!$A$359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(André!$B$359:$F$359,André!$H$359:$L$359)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André!$A$360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(André!$B$360:$F$360,André!$H$360:$L$360)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André!$A$361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(André!$B$361:$F$361,André!$H$361:$L$361)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André!$A$362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(André!$B$362:$F$362,André!$H$362:$L$362)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André!$A$363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(André!$B$363:$F$363,André!$H$363:$L$363)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André!$A$364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(André!$B$364:$F$364,André!$H$364:$L$364)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André!$A$365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(André!$B$353:$F$354,André!$H$353:$L$354)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(André!$B$365:$F$365,André!$H$365:$L$365)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79250944"/>
        <c:axId val="79252480"/>
      </c:barChart>
      <c:catAx>
        <c:axId val="792509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9252480"/>
        <c:crosses val="autoZero"/>
        <c:auto val="1"/>
        <c:lblAlgn val="ctr"/>
        <c:lblOffset val="100"/>
        <c:noMultiLvlLbl val="0"/>
      </c:catAx>
      <c:valAx>
        <c:axId val="7925248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79250944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(André!$B$369:$F$370,André!$H$369:$L$370)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(André!$B$371:$F$371,André!$H$371:$L$371)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260672"/>
        <c:axId val="79274752"/>
      </c:barChart>
      <c:catAx>
        <c:axId val="79260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9274752"/>
        <c:crosses val="autoZero"/>
        <c:auto val="1"/>
        <c:lblAlgn val="ctr"/>
        <c:lblOffset val="100"/>
        <c:noMultiLvlLbl val="0"/>
      </c:catAx>
      <c:valAx>
        <c:axId val="7927475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79260672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André!$A$372</c:f>
              <c:strCache>
                <c:ptCount val="1"/>
                <c:pt idx="0">
                  <c:v>Vie Sociale</c:v>
                </c:pt>
              </c:strCache>
            </c:strRef>
          </c:tx>
          <c:cat>
            <c:strRef>
              <c:f>(André!$B$370:$F$370,André!$H$370:$L$370)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(André!$B$372:$F$372,André!$H$372:$L$372)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005824"/>
        <c:axId val="83007360"/>
      </c:radarChart>
      <c:catAx>
        <c:axId val="8300582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83007360"/>
        <c:crosses val="autoZero"/>
        <c:auto val="1"/>
        <c:lblAlgn val="ctr"/>
        <c:lblOffset val="100"/>
        <c:noMultiLvlLbl val="0"/>
      </c:catAx>
      <c:valAx>
        <c:axId val="83007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83005824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(André!$B$370:$F$370,André!$H$370:$L$370)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(André!$B$373:$F$373,André!$H$373:$L$373)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(André!$B$370:$F$370,André!$H$370:$L$370)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(André!$B$371:$F$371,André!$H$371:$L$371)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7571005230295333"/>
          <c:y val="2.2379129334309116E-2"/>
          <c:w val="0.31320560838476447"/>
          <c:h val="0.96722384381469839"/>
        </c:manualLayout>
      </c:layout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Andrée!$A$355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(Andrée!$B$355:$F$355,Andrée!$H$355:$L$355)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Andrée!$A$356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(Andrée!$B$356:$F$356,Andrée!$H$356:$L$356)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Andrée!$A$357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(Andrée!$B$357:$F$357,Andrée!$H$357:$L$357)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Andrée!$A$358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(Andrée!$B$358:$F$358,Andrée!$H$358:$L$358)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Andrée!$A$359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(Andrée!$B$359:$F$359,Andrée!$H$359:$L$359)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Andrée!$A$360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(Andrée!$B$360:$F$360,Andrée!$H$360:$L$360)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Andrée!$A$361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(Andrée!$B$361:$F$361,Andrée!$H$361:$L$361)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Andrée!$A$362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(Andrée!$B$362:$F$362,Andrée!$H$362:$L$362)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Andrée!$A$363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(Andrée!$B$363:$F$363,Andrée!$H$363:$L$363)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Andrée!$A$364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(Andrée!$B$364:$F$364,Andrée!$H$364:$L$364)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Andrée!$A$365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(Andrée!$B$353:$F$354,Andrée!$H$353:$L$354)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(Andrée!$B$365:$F$365,Andrée!$H$365:$L$365)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17330304"/>
        <c:axId val="117331840"/>
      </c:barChart>
      <c:catAx>
        <c:axId val="1173303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7331840"/>
        <c:crosses val="autoZero"/>
        <c:auto val="1"/>
        <c:lblAlgn val="ctr"/>
        <c:lblOffset val="100"/>
        <c:noMultiLvlLbl val="0"/>
      </c:catAx>
      <c:valAx>
        <c:axId val="1173318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7330304"/>
        <c:crosses val="autoZero"/>
        <c:crossBetween val="between"/>
      </c:valAx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(Andrée!$B$369:$F$370,Andrée!$H$369:$L$370)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Andrée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(Andrée!$B$371:$F$371,Andrée!$H$371:$L$371)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462912"/>
        <c:axId val="117464448"/>
      </c:barChart>
      <c:catAx>
        <c:axId val="1174629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7464448"/>
        <c:crosses val="autoZero"/>
        <c:auto val="1"/>
        <c:lblAlgn val="ctr"/>
        <c:lblOffset val="100"/>
        <c:noMultiLvlLbl val="0"/>
      </c:catAx>
      <c:valAx>
        <c:axId val="1174644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7462912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Andrée!$A$372</c:f>
              <c:strCache>
                <c:ptCount val="1"/>
                <c:pt idx="0">
                  <c:v>Vie Sociale</c:v>
                </c:pt>
              </c:strCache>
            </c:strRef>
          </c:tx>
          <c:cat>
            <c:strRef>
              <c:f>(Andrée!$B$370:$F$370,Andrée!$H$370:$L$370)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(Andrée!$B$372:$F$372,Andrée!$H$372:$L$372)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8950912"/>
        <c:axId val="118981376"/>
      </c:radarChart>
      <c:catAx>
        <c:axId val="11895091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18981376"/>
        <c:crosses val="autoZero"/>
        <c:auto val="1"/>
        <c:lblAlgn val="ctr"/>
        <c:lblOffset val="100"/>
        <c:noMultiLvlLbl val="0"/>
      </c:catAx>
      <c:valAx>
        <c:axId val="118981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18950912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(Andrée!$B$370:$F$370,Andrée!$H$370:$L$370)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(Andrée!$B$373:$F$373,Andrée!$H$373:$L$373)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(Andrée!$B$370:$F$370,Andrée!$H$370:$L$370)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(Andrée!$B$371:$F$371,Andrée!$H$371:$L$371)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7571005230295333"/>
          <c:y val="2.2379129334309116E-2"/>
          <c:w val="0.31320560838476447"/>
          <c:h val="0.96722384381469839"/>
        </c:manualLayout>
      </c:layout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3" Type="http://schemas.openxmlformats.org/officeDocument/2006/relationships/chart" Target="../charts/chart7.xml"/><Relationship Id="rId7" Type="http://schemas.openxmlformats.org/officeDocument/2006/relationships/image" Target="../media/image10.emf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6" Type="http://schemas.openxmlformats.org/officeDocument/2006/relationships/image" Target="../media/image9.emf"/><Relationship Id="rId11" Type="http://schemas.openxmlformats.org/officeDocument/2006/relationships/image" Target="../media/image14.emf"/><Relationship Id="rId5" Type="http://schemas.openxmlformats.org/officeDocument/2006/relationships/image" Target="../media/image8.emf"/><Relationship Id="rId10" Type="http://schemas.openxmlformats.org/officeDocument/2006/relationships/image" Target="../media/image13.emf"/><Relationship Id="rId4" Type="http://schemas.openxmlformats.org/officeDocument/2006/relationships/chart" Target="../charts/chart8.xml"/><Relationship Id="rId9" Type="http://schemas.openxmlformats.org/officeDocument/2006/relationships/image" Target="../media/image12.emf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3" Type="http://schemas.openxmlformats.org/officeDocument/2006/relationships/chart" Target="../charts/chart11.xml"/><Relationship Id="rId7" Type="http://schemas.openxmlformats.org/officeDocument/2006/relationships/image" Target="../media/image10.emf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image" Target="../media/image9.emf"/><Relationship Id="rId11" Type="http://schemas.openxmlformats.org/officeDocument/2006/relationships/image" Target="../media/image14.emf"/><Relationship Id="rId5" Type="http://schemas.openxmlformats.org/officeDocument/2006/relationships/image" Target="../media/image8.emf"/><Relationship Id="rId10" Type="http://schemas.openxmlformats.org/officeDocument/2006/relationships/image" Target="../media/image13.emf"/><Relationship Id="rId4" Type="http://schemas.openxmlformats.org/officeDocument/2006/relationships/chart" Target="../charts/chart12.xml"/><Relationship Id="rId9" Type="http://schemas.openxmlformats.org/officeDocument/2006/relationships/image" Target="../media/image12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654844</xdr:colOff>
      <xdr:row>228</xdr:row>
      <xdr:rowOff>190498</xdr:rowOff>
    </xdr:from>
    <xdr:to>
      <xdr:col>4</xdr:col>
      <xdr:colOff>511969</xdr:colOff>
      <xdr:row>243</xdr:row>
      <xdr:rowOff>142872</xdr:rowOff>
    </xdr:to>
    <xdr:sp macro="" textlink="">
      <xdr:nvSpPr>
        <xdr:cNvPr id="14" name="Rectangle à coins arrondis 13"/>
        <xdr:cNvSpPr/>
      </xdr:nvSpPr>
      <xdr:spPr>
        <a:xfrm>
          <a:off x="654844" y="30753842"/>
          <a:ext cx="5453063" cy="3940968"/>
        </a:xfrm>
        <a:prstGeom prst="roundRect">
          <a:avLst/>
        </a:prstGeom>
        <a:solidFill>
          <a:schemeClr val="bg2">
            <a:alpha val="16000"/>
          </a:schemeClr>
        </a:solidFill>
        <a:ln>
          <a:solidFill>
            <a:srgbClr val="E9CD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986118</xdr:colOff>
      <xdr:row>7</xdr:row>
      <xdr:rowOff>280149</xdr:rowOff>
    </xdr:from>
    <xdr:to>
      <xdr:col>7</xdr:col>
      <xdr:colOff>635002</xdr:colOff>
      <xdr:row>8</xdr:row>
      <xdr:rowOff>0</xdr:rowOff>
    </xdr:to>
    <xdr:sp macro="" textlink="">
      <xdr:nvSpPr>
        <xdr:cNvPr id="2" name="Accolade ouvrante 1"/>
        <xdr:cNvSpPr/>
      </xdr:nvSpPr>
      <xdr:spPr>
        <a:xfrm rot="5400000">
          <a:off x="5920200" y="-1699802"/>
          <a:ext cx="313437" cy="5267253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974910</xdr:colOff>
      <xdr:row>7</xdr:row>
      <xdr:rowOff>262282</xdr:rowOff>
    </xdr:from>
    <xdr:to>
      <xdr:col>13</xdr:col>
      <xdr:colOff>649942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1510595" y="-1700903"/>
          <a:ext cx="317902" cy="5238185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107157</xdr:colOff>
      <xdr:row>7</xdr:row>
      <xdr:rowOff>47626</xdr:rowOff>
    </xdr:from>
    <xdr:to>
      <xdr:col>0</xdr:col>
      <xdr:colOff>1238251</xdr:colOff>
      <xdr:row>8</xdr:row>
      <xdr:rowOff>11907</xdr:rowOff>
    </xdr:to>
    <xdr:sp macro="[0]!Copienom" textlink="">
      <xdr:nvSpPr>
        <xdr:cNvPr id="4" name="Rectangle à coins arrondis 3"/>
        <xdr:cNvSpPr/>
      </xdr:nvSpPr>
      <xdr:spPr>
        <a:xfrm>
          <a:off x="107157" y="542926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Créer  une</a:t>
          </a:r>
          <a:r>
            <a:rPr lang="fr-FR" sz="1100" b="1" baseline="0"/>
            <a:t> nouvelle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107160</xdr:colOff>
      <xdr:row>207</xdr:row>
      <xdr:rowOff>69056</xdr:rowOff>
    </xdr:from>
    <xdr:to>
      <xdr:col>13</xdr:col>
      <xdr:colOff>0</xdr:colOff>
      <xdr:row>228</xdr:row>
      <xdr:rowOff>114750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642937</xdr:colOff>
      <xdr:row>231</xdr:row>
      <xdr:rowOff>2416</xdr:rowOff>
    </xdr:from>
    <xdr:to>
      <xdr:col>13</xdr:col>
      <xdr:colOff>1</xdr:colOff>
      <xdr:row>243</xdr:row>
      <xdr:rowOff>166687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64193</xdr:colOff>
      <xdr:row>248</xdr:row>
      <xdr:rowOff>7073</xdr:rowOff>
    </xdr:from>
    <xdr:to>
      <xdr:col>5</xdr:col>
      <xdr:colOff>190500</xdr:colOff>
      <xdr:row>266</xdr:row>
      <xdr:rowOff>119062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315602</xdr:colOff>
      <xdr:row>247</xdr:row>
      <xdr:rowOff>197574</xdr:rowOff>
    </xdr:from>
    <xdr:to>
      <xdr:col>12</xdr:col>
      <xdr:colOff>285750</xdr:colOff>
      <xdr:row>266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1312069</xdr:colOff>
      <xdr:row>7</xdr:row>
      <xdr:rowOff>71438</xdr:rowOff>
    </xdr:from>
    <xdr:to>
      <xdr:col>0</xdr:col>
      <xdr:colOff>2443163</xdr:colOff>
      <xdr:row>8</xdr:row>
      <xdr:rowOff>35719</xdr:rowOff>
    </xdr:to>
    <xdr:sp macro="[0]!EnregistrerSous" textlink="">
      <xdr:nvSpPr>
        <xdr:cNvPr id="10" name="Rectangle à coins arrondis 9"/>
        <xdr:cNvSpPr/>
      </xdr:nvSpPr>
      <xdr:spPr>
        <a:xfrm>
          <a:off x="1312069" y="566738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Valider</a:t>
          </a:r>
          <a:r>
            <a:rPr lang="fr-FR" sz="1100" b="1" baseline="0"/>
            <a:t>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692461</xdr:colOff>
      <xdr:row>8</xdr:row>
      <xdr:rowOff>644180</xdr:rowOff>
    </xdr:from>
    <xdr:to>
      <xdr:col>0</xdr:col>
      <xdr:colOff>1823555</xdr:colOff>
      <xdr:row>8</xdr:row>
      <xdr:rowOff>956124</xdr:rowOff>
    </xdr:to>
    <xdr:sp macro="[0]!saveAndClose" textlink="">
      <xdr:nvSpPr>
        <xdr:cNvPr id="11" name="Rectangle à coins arrondis 10"/>
        <xdr:cNvSpPr/>
      </xdr:nvSpPr>
      <xdr:spPr>
        <a:xfrm>
          <a:off x="692461" y="1734723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Quitter</a:t>
          </a:r>
        </a:p>
      </xdr:txBody>
    </xdr:sp>
    <xdr:clientData fPrintsWithSheet="0"/>
  </xdr:twoCellAnchor>
  <xdr:twoCellAnchor>
    <xdr:from>
      <xdr:col>5</xdr:col>
      <xdr:colOff>220869</xdr:colOff>
      <xdr:row>0</xdr:row>
      <xdr:rowOff>96632</xdr:rowOff>
    </xdr:from>
    <xdr:to>
      <xdr:col>7</xdr:col>
      <xdr:colOff>1021521</xdr:colOff>
      <xdr:row>7</xdr:row>
      <xdr:rowOff>289892</xdr:rowOff>
    </xdr:to>
    <xdr:sp macro="[0]!masquerobjet" textlink="">
      <xdr:nvSpPr>
        <xdr:cNvPr id="13" name="Ellipse 12"/>
        <xdr:cNvSpPr/>
      </xdr:nvSpPr>
      <xdr:spPr>
        <a:xfrm>
          <a:off x="8199782" y="96632"/>
          <a:ext cx="2498587" cy="690217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1019175</xdr:colOff>
          <xdr:row>228</xdr:row>
          <xdr:rowOff>180975</xdr:rowOff>
        </xdr:from>
        <xdr:to>
          <xdr:col>9</xdr:col>
          <xdr:colOff>0</xdr:colOff>
          <xdr:row>230</xdr:row>
          <xdr:rowOff>57150</xdr:rowOff>
        </xdr:to>
        <xdr:sp macro="" textlink="">
          <xdr:nvSpPr>
            <xdr:cNvPr id="8194" name="ComboBox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245</xdr:row>
          <xdr:rowOff>171450</xdr:rowOff>
        </xdr:from>
        <xdr:to>
          <xdr:col>3</xdr:col>
          <xdr:colOff>85725</xdr:colOff>
          <xdr:row>247</xdr:row>
          <xdr:rowOff>57150</xdr:rowOff>
        </xdr:to>
        <xdr:sp macro="" textlink="">
          <xdr:nvSpPr>
            <xdr:cNvPr id="8195" name="ComboBox2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245</xdr:row>
          <xdr:rowOff>161925</xdr:rowOff>
        </xdr:from>
        <xdr:to>
          <xdr:col>9</xdr:col>
          <xdr:colOff>38100</xdr:colOff>
          <xdr:row>247</xdr:row>
          <xdr:rowOff>57150</xdr:rowOff>
        </xdr:to>
        <xdr:sp macro="" textlink="">
          <xdr:nvSpPr>
            <xdr:cNvPr id="8196" name="ComboBox3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113231</xdr:colOff>
      <xdr:row>8</xdr:row>
      <xdr:rowOff>161855</xdr:rowOff>
    </xdr:from>
    <xdr:to>
      <xdr:col>0</xdr:col>
      <xdr:colOff>1244325</xdr:colOff>
      <xdr:row>8</xdr:row>
      <xdr:rowOff>473799</xdr:rowOff>
    </xdr:to>
    <xdr:sp macro="[0]!effacer" textlink="">
      <xdr:nvSpPr>
        <xdr:cNvPr id="18" name="Rectangle à coins arrondis 17"/>
        <xdr:cNvSpPr/>
      </xdr:nvSpPr>
      <xdr:spPr>
        <a:xfrm>
          <a:off x="113231" y="1252398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Effacer</a:t>
          </a:r>
        </a:p>
      </xdr:txBody>
    </xdr:sp>
    <xdr:clientData fPrintsWithSheet="0"/>
  </xdr:twoCellAnchor>
  <xdr:twoCellAnchor>
    <xdr:from>
      <xdr:col>0</xdr:col>
      <xdr:colOff>1314762</xdr:colOff>
      <xdr:row>8</xdr:row>
      <xdr:rowOff>161855</xdr:rowOff>
    </xdr:from>
    <xdr:to>
      <xdr:col>0</xdr:col>
      <xdr:colOff>2445856</xdr:colOff>
      <xdr:row>8</xdr:row>
      <xdr:rowOff>473799</xdr:rowOff>
    </xdr:to>
    <xdr:sp macro="[0]!Envoi" textlink="">
      <xdr:nvSpPr>
        <xdr:cNvPr id="19" name="Rectangle à coins arrondis 18"/>
        <xdr:cNvSpPr/>
      </xdr:nvSpPr>
      <xdr:spPr>
        <a:xfrm>
          <a:off x="1314762" y="1252398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Envoyer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2428875</xdr:colOff>
          <xdr:row>13</xdr:row>
          <xdr:rowOff>371475</xdr:rowOff>
        </xdr:from>
        <xdr:to>
          <xdr:col>2</xdr:col>
          <xdr:colOff>723900</xdr:colOff>
          <xdr:row>26</xdr:row>
          <xdr:rowOff>9525</xdr:rowOff>
        </xdr:to>
        <xdr:sp macro="" textlink="">
          <xdr:nvSpPr>
            <xdr:cNvPr id="8199" name="ComboBox21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59</xdr:row>
          <xdr:rowOff>114300</xdr:rowOff>
        </xdr:from>
        <xdr:to>
          <xdr:col>2</xdr:col>
          <xdr:colOff>790575</xdr:colOff>
          <xdr:row>59</xdr:row>
          <xdr:rowOff>514350</xdr:rowOff>
        </xdr:to>
        <xdr:sp macro="" textlink="">
          <xdr:nvSpPr>
            <xdr:cNvPr id="8200" name="ComboBox22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42</xdr:row>
          <xdr:rowOff>0</xdr:rowOff>
        </xdr:from>
        <xdr:to>
          <xdr:col>2</xdr:col>
          <xdr:colOff>742950</xdr:colOff>
          <xdr:row>43</xdr:row>
          <xdr:rowOff>28575</xdr:rowOff>
        </xdr:to>
        <xdr:sp macro="" textlink="">
          <xdr:nvSpPr>
            <xdr:cNvPr id="8201" name="ComboBox23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169</xdr:row>
          <xdr:rowOff>0</xdr:rowOff>
        </xdr:from>
        <xdr:to>
          <xdr:col>2</xdr:col>
          <xdr:colOff>762000</xdr:colOff>
          <xdr:row>170</xdr:row>
          <xdr:rowOff>28575</xdr:rowOff>
        </xdr:to>
        <xdr:sp macro="" textlink="">
          <xdr:nvSpPr>
            <xdr:cNvPr id="8202" name="ComboBox24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128</xdr:row>
          <xdr:rowOff>95250</xdr:rowOff>
        </xdr:from>
        <xdr:to>
          <xdr:col>2</xdr:col>
          <xdr:colOff>752475</xdr:colOff>
          <xdr:row>128</xdr:row>
          <xdr:rowOff>495300</xdr:rowOff>
        </xdr:to>
        <xdr:sp macro="" textlink="">
          <xdr:nvSpPr>
            <xdr:cNvPr id="8203" name="ComboBox25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112</xdr:row>
          <xdr:rowOff>0</xdr:rowOff>
        </xdr:from>
        <xdr:to>
          <xdr:col>2</xdr:col>
          <xdr:colOff>762000</xdr:colOff>
          <xdr:row>113</xdr:row>
          <xdr:rowOff>19050</xdr:rowOff>
        </xdr:to>
        <xdr:sp macro="" textlink="">
          <xdr:nvSpPr>
            <xdr:cNvPr id="8204" name="ComboBox26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94</xdr:row>
          <xdr:rowOff>0</xdr:rowOff>
        </xdr:from>
        <xdr:to>
          <xdr:col>2</xdr:col>
          <xdr:colOff>771525</xdr:colOff>
          <xdr:row>95</xdr:row>
          <xdr:rowOff>19050</xdr:rowOff>
        </xdr:to>
        <xdr:sp macro="" textlink="">
          <xdr:nvSpPr>
            <xdr:cNvPr id="8205" name="ComboBox27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75</xdr:row>
          <xdr:rowOff>0</xdr:rowOff>
        </xdr:from>
        <xdr:to>
          <xdr:col>2</xdr:col>
          <xdr:colOff>752475</xdr:colOff>
          <xdr:row>76</xdr:row>
          <xdr:rowOff>19050</xdr:rowOff>
        </xdr:to>
        <xdr:sp macro="" textlink="">
          <xdr:nvSpPr>
            <xdr:cNvPr id="8206" name="ComboBox28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185</xdr:row>
          <xdr:rowOff>28575</xdr:rowOff>
        </xdr:from>
        <xdr:to>
          <xdr:col>2</xdr:col>
          <xdr:colOff>771525</xdr:colOff>
          <xdr:row>185</xdr:row>
          <xdr:rowOff>428625</xdr:rowOff>
        </xdr:to>
        <xdr:sp macro="" textlink="">
          <xdr:nvSpPr>
            <xdr:cNvPr id="8208" name="ComboBox29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189</xdr:row>
          <xdr:rowOff>361950</xdr:rowOff>
        </xdr:from>
        <xdr:to>
          <xdr:col>2</xdr:col>
          <xdr:colOff>762000</xdr:colOff>
          <xdr:row>207</xdr:row>
          <xdr:rowOff>9525</xdr:rowOff>
        </xdr:to>
        <xdr:sp macro="" textlink="">
          <xdr:nvSpPr>
            <xdr:cNvPr id="8211" name="ComboBox212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133</xdr:row>
          <xdr:rowOff>361950</xdr:rowOff>
        </xdr:from>
        <xdr:to>
          <xdr:col>2</xdr:col>
          <xdr:colOff>742950</xdr:colOff>
          <xdr:row>146</xdr:row>
          <xdr:rowOff>9525</xdr:rowOff>
        </xdr:to>
        <xdr:sp macro="" textlink="">
          <xdr:nvSpPr>
            <xdr:cNvPr id="8212" name="ComboBox213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964406</xdr:colOff>
      <xdr:row>230</xdr:row>
      <xdr:rowOff>0</xdr:rowOff>
    </xdr:from>
    <xdr:to>
      <xdr:col>4</xdr:col>
      <xdr:colOff>214312</xdr:colOff>
      <xdr:row>231</xdr:row>
      <xdr:rowOff>119063</xdr:rowOff>
    </xdr:to>
    <xdr:sp macro="" textlink="">
      <xdr:nvSpPr>
        <xdr:cNvPr id="15" name="Rectangle 14"/>
        <xdr:cNvSpPr/>
      </xdr:nvSpPr>
      <xdr:spPr>
        <a:xfrm>
          <a:off x="964406" y="31003875"/>
          <a:ext cx="4845844" cy="32146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Qualité </a:t>
          </a:r>
          <a:r>
            <a:rPr lang="fr-FR" sz="1600" b="1" baseline="0"/>
            <a:t> ressentie</a:t>
          </a:r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269</xdr:row>
          <xdr:rowOff>142875</xdr:rowOff>
        </xdr:from>
        <xdr:to>
          <xdr:col>12</xdr:col>
          <xdr:colOff>228600</xdr:colOff>
          <xdr:row>314</xdr:row>
          <xdr:rowOff>142875</xdr:rowOff>
        </xdr:to>
        <xdr:sp macro="" textlink="">
          <xdr:nvSpPr>
            <xdr:cNvPr id="8217" name="TextBox21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Modèle!$B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Vie Sociale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Modèle!$H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Hygiène</a:t>
          </a:fld>
          <a:endParaRPr lang="fr-FR" sz="1400" b="1"/>
        </a:p>
      </cdr:txBody>
    </cdr:sp>
  </cdr:relSizeAnchor>
  <cdr:relSizeAnchor xmlns:cdr="http://schemas.openxmlformats.org/drawingml/2006/chartDrawing">
    <cdr:from>
      <cdr:x>0.05839</cdr:x>
      <cdr:y>0.76445</cdr:y>
    </cdr:from>
    <cdr:to>
      <cdr:x>0.32075</cdr:x>
      <cdr:y>0.89008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86866" y="2898051"/>
          <a:ext cx="1738313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0.45372</cdr:x>
      <cdr:y>0.02326</cdr:y>
    </cdr:from>
    <cdr:to>
      <cdr:x>0.61904</cdr:x>
      <cdr:y>0.14574</cdr:y>
    </cdr:to>
    <cdr:sp macro="" textlink="Modèle!$B$1">
      <cdr:nvSpPr>
        <cdr:cNvPr id="4" name="Rectangle à coins arrondis 3"/>
        <cdr:cNvSpPr/>
      </cdr:nvSpPr>
      <cdr:spPr>
        <a:xfrm xmlns:a="http://schemas.openxmlformats.org/drawingml/2006/main">
          <a:off x="3006241" y="88178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FFCC"/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9CCC72F4-C91F-4423-956C-014420201DAE}" type="TxLink">
            <a:rPr lang="en-US" sz="1100" b="1" i="0" u="none" strike="noStrike">
              <a:solidFill>
                <a:srgbClr val="000000"/>
              </a:solidFill>
              <a:latin typeface="Tempus Sans ITC" panose="04020404030D07020202" pitchFamily="82" charset="0"/>
            </a:rPr>
            <a:pPr algn="ctr"/>
            <a:t>Modèle</a:t>
          </a:fld>
          <a:endParaRPr lang="fr-FR" b="1"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0.01845</cdr:x>
      <cdr:y>0.7703</cdr:y>
    </cdr:from>
    <cdr:to>
      <cdr:x>0.18377</cdr:x>
      <cdr:y>0.89278</cdr:y>
    </cdr:to>
    <cdr:sp macro="" textlink="Modèle!$B$2">
      <cdr:nvSpPr>
        <cdr:cNvPr id="5" name="Rectangle à coins arrondis 4"/>
        <cdr:cNvSpPr/>
      </cdr:nvSpPr>
      <cdr:spPr>
        <a:xfrm xmlns:a="http://schemas.openxmlformats.org/drawingml/2006/main">
          <a:off x="122237" y="2920206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chemeClr val="accent6">
            <a:lumMod val="75000"/>
          </a:schemeClr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DE40F5EF-126F-4982-8DF8-1D746E7CFD97}" type="TxLink">
            <a:rPr lang="en-US" sz="1100" b="1" i="0" u="none" strike="noStrike">
              <a:solidFill>
                <a:schemeClr val="bg1"/>
              </a:solidFill>
              <a:latin typeface="Tempus Sans ITC" panose="04020404030D07020202" pitchFamily="82" charset="0"/>
            </a:rPr>
            <a:pPr algn="ctr"/>
            <a:t>X</a:t>
          </a:fld>
          <a:endParaRPr lang="fr-FR" b="1">
            <a:solidFill>
              <a:schemeClr val="bg1"/>
            </a:solidFill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0.33872</cdr:x>
      <cdr:y>0.14574</cdr:y>
    </cdr:from>
    <cdr:to>
      <cdr:x>0.53638</cdr:x>
      <cdr:y>0.7299</cdr:y>
    </cdr:to>
    <cdr:cxnSp macro="">
      <cdr:nvCxnSpPr>
        <cdr:cNvPr id="7" name="Connecteur en angle 6"/>
        <cdr:cNvCxnSpPr>
          <a:stCxn xmlns:a="http://schemas.openxmlformats.org/drawingml/2006/main" id="4" idx="2"/>
        </cdr:cNvCxnSpPr>
      </cdr:nvCxnSpPr>
      <cdr:spPr>
        <a:xfrm xmlns:a="http://schemas.openxmlformats.org/drawingml/2006/main" rot="5400000">
          <a:off x="1791805" y="1004958"/>
          <a:ext cx="2214561" cy="1309688"/>
        </a:xfrm>
        <a:prstGeom xmlns:a="http://schemas.openxmlformats.org/drawingml/2006/main" prst="bentConnector3">
          <a:avLst>
            <a:gd name="adj1" fmla="val 19892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0.10111</cdr:x>
      <cdr:y>0.25881</cdr:y>
    </cdr:from>
    <cdr:to>
      <cdr:x>0.33332</cdr:x>
      <cdr:y>0.7703</cdr:y>
    </cdr:to>
    <cdr:cxnSp macro="">
      <cdr:nvCxnSpPr>
        <cdr:cNvPr id="19" name="Connecteur en angle 18"/>
        <cdr:cNvCxnSpPr>
          <a:endCxn xmlns:a="http://schemas.openxmlformats.org/drawingml/2006/main" id="5" idx="0"/>
        </cdr:cNvCxnSpPr>
      </cdr:nvCxnSpPr>
      <cdr:spPr>
        <a:xfrm xmlns:a="http://schemas.openxmlformats.org/drawingml/2006/main" rot="5400000">
          <a:off x="469695" y="1181378"/>
          <a:ext cx="1939058" cy="1538598"/>
        </a:xfrm>
        <a:prstGeom xmlns:a="http://schemas.openxmlformats.org/drawingml/2006/main" prst="bentConnector3">
          <a:avLst>
            <a:gd name="adj1" fmla="val 91139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654844</xdr:colOff>
      <xdr:row>228</xdr:row>
      <xdr:rowOff>190498</xdr:rowOff>
    </xdr:from>
    <xdr:to>
      <xdr:col>4</xdr:col>
      <xdr:colOff>511969</xdr:colOff>
      <xdr:row>243</xdr:row>
      <xdr:rowOff>142872</xdr:rowOff>
    </xdr:to>
    <xdr:sp macro="" textlink="">
      <xdr:nvSpPr>
        <xdr:cNvPr id="2" name="Rectangle à coins arrondis 1"/>
        <xdr:cNvSpPr/>
      </xdr:nvSpPr>
      <xdr:spPr>
        <a:xfrm>
          <a:off x="654844" y="30708598"/>
          <a:ext cx="5457825" cy="3933824"/>
        </a:xfrm>
        <a:prstGeom prst="roundRect">
          <a:avLst/>
        </a:prstGeom>
        <a:solidFill>
          <a:schemeClr val="bg2">
            <a:alpha val="16000"/>
          </a:schemeClr>
        </a:solidFill>
        <a:ln>
          <a:solidFill>
            <a:srgbClr val="E9CD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986118</xdr:colOff>
      <xdr:row>7</xdr:row>
      <xdr:rowOff>280149</xdr:rowOff>
    </xdr:from>
    <xdr:to>
      <xdr:col>7</xdr:col>
      <xdr:colOff>635002</xdr:colOff>
      <xdr:row>8</xdr:row>
      <xdr:rowOff>0</xdr:rowOff>
    </xdr:to>
    <xdr:sp macro="" textlink="">
      <xdr:nvSpPr>
        <xdr:cNvPr id="3" name="Accolade ouvrante 2"/>
        <xdr:cNvSpPr/>
      </xdr:nvSpPr>
      <xdr:spPr>
        <a:xfrm rot="5400000">
          <a:off x="5913160" y="-1694143"/>
          <a:ext cx="319926" cy="5259109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974910</xdr:colOff>
      <xdr:row>7</xdr:row>
      <xdr:rowOff>262282</xdr:rowOff>
    </xdr:from>
    <xdr:to>
      <xdr:col>13</xdr:col>
      <xdr:colOff>649942</xdr:colOff>
      <xdr:row>7</xdr:row>
      <xdr:rowOff>580184</xdr:rowOff>
    </xdr:to>
    <xdr:sp macro="" textlink="">
      <xdr:nvSpPr>
        <xdr:cNvPr id="4" name="Accolade ouvrante 3"/>
        <xdr:cNvSpPr/>
      </xdr:nvSpPr>
      <xdr:spPr>
        <a:xfrm rot="5400000">
          <a:off x="11497688" y="-1697521"/>
          <a:ext cx="317902" cy="5228107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107157</xdr:colOff>
      <xdr:row>7</xdr:row>
      <xdr:rowOff>47626</xdr:rowOff>
    </xdr:from>
    <xdr:to>
      <xdr:col>0</xdr:col>
      <xdr:colOff>1238251</xdr:colOff>
      <xdr:row>8</xdr:row>
      <xdr:rowOff>11907</xdr:rowOff>
    </xdr:to>
    <xdr:sp macro="[0]!Copienom" textlink="">
      <xdr:nvSpPr>
        <xdr:cNvPr id="5" name="Rectangle à coins arrondis 4"/>
        <xdr:cNvSpPr/>
      </xdr:nvSpPr>
      <xdr:spPr>
        <a:xfrm>
          <a:off x="107157" y="542926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Créer  une</a:t>
          </a:r>
          <a:r>
            <a:rPr lang="fr-FR" sz="1100" b="1" baseline="0"/>
            <a:t> nouvelle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107160</xdr:colOff>
      <xdr:row>207</xdr:row>
      <xdr:rowOff>69056</xdr:rowOff>
    </xdr:from>
    <xdr:to>
      <xdr:col>13</xdr:col>
      <xdr:colOff>0</xdr:colOff>
      <xdr:row>228</xdr:row>
      <xdr:rowOff>114750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642937</xdr:colOff>
      <xdr:row>231</xdr:row>
      <xdr:rowOff>2416</xdr:rowOff>
    </xdr:from>
    <xdr:to>
      <xdr:col>13</xdr:col>
      <xdr:colOff>1</xdr:colOff>
      <xdr:row>243</xdr:row>
      <xdr:rowOff>166687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64193</xdr:colOff>
      <xdr:row>248</xdr:row>
      <xdr:rowOff>7073</xdr:rowOff>
    </xdr:from>
    <xdr:to>
      <xdr:col>5</xdr:col>
      <xdr:colOff>190500</xdr:colOff>
      <xdr:row>266</xdr:row>
      <xdr:rowOff>119062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315602</xdr:colOff>
      <xdr:row>247</xdr:row>
      <xdr:rowOff>197574</xdr:rowOff>
    </xdr:from>
    <xdr:to>
      <xdr:col>12</xdr:col>
      <xdr:colOff>285750</xdr:colOff>
      <xdr:row>266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1312069</xdr:colOff>
      <xdr:row>7</xdr:row>
      <xdr:rowOff>71438</xdr:rowOff>
    </xdr:from>
    <xdr:to>
      <xdr:col>0</xdr:col>
      <xdr:colOff>2443163</xdr:colOff>
      <xdr:row>8</xdr:row>
      <xdr:rowOff>35719</xdr:rowOff>
    </xdr:to>
    <xdr:sp macro="[0]!EnregistrerSous" textlink="">
      <xdr:nvSpPr>
        <xdr:cNvPr id="10" name="Rectangle à coins arrondis 9"/>
        <xdr:cNvSpPr/>
      </xdr:nvSpPr>
      <xdr:spPr>
        <a:xfrm>
          <a:off x="1312069" y="566738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Valider</a:t>
          </a:r>
          <a:r>
            <a:rPr lang="fr-FR" sz="1100" b="1" baseline="0"/>
            <a:t>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692461</xdr:colOff>
      <xdr:row>8</xdr:row>
      <xdr:rowOff>644180</xdr:rowOff>
    </xdr:from>
    <xdr:to>
      <xdr:col>0</xdr:col>
      <xdr:colOff>1823555</xdr:colOff>
      <xdr:row>8</xdr:row>
      <xdr:rowOff>956124</xdr:rowOff>
    </xdr:to>
    <xdr:sp macro="[0]!saveAndClose" textlink="">
      <xdr:nvSpPr>
        <xdr:cNvPr id="11" name="Rectangle à coins arrondis 10"/>
        <xdr:cNvSpPr/>
      </xdr:nvSpPr>
      <xdr:spPr>
        <a:xfrm>
          <a:off x="692461" y="1739555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Quitter</a:t>
          </a:r>
        </a:p>
      </xdr:txBody>
    </xdr:sp>
    <xdr:clientData fPrintsWithSheet="0"/>
  </xdr:twoCellAnchor>
  <xdr:twoCellAnchor>
    <xdr:from>
      <xdr:col>5</xdr:col>
      <xdr:colOff>220869</xdr:colOff>
      <xdr:row>0</xdr:row>
      <xdr:rowOff>96632</xdr:rowOff>
    </xdr:from>
    <xdr:to>
      <xdr:col>7</xdr:col>
      <xdr:colOff>1021521</xdr:colOff>
      <xdr:row>7</xdr:row>
      <xdr:rowOff>289892</xdr:rowOff>
    </xdr:to>
    <xdr:sp macro="[0]!masquerobjet" textlink="">
      <xdr:nvSpPr>
        <xdr:cNvPr id="12" name="Ellipse 11"/>
        <xdr:cNvSpPr/>
      </xdr:nvSpPr>
      <xdr:spPr>
        <a:xfrm>
          <a:off x="6869319" y="96632"/>
          <a:ext cx="2219877" cy="68856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xdr:twoCellAnchor editAs="oneCell">
    <xdr:from>
      <xdr:col>5</xdr:col>
      <xdr:colOff>1019175</xdr:colOff>
      <xdr:row>228</xdr:row>
      <xdr:rowOff>180975</xdr:rowOff>
    </xdr:from>
    <xdr:to>
      <xdr:col>9</xdr:col>
      <xdr:colOff>0</xdr:colOff>
      <xdr:row>230</xdr:row>
      <xdr:rowOff>57150</xdr:rowOff>
    </xdr:to>
    <xdr:sp macro="" textlink="">
      <xdr:nvSpPr>
        <xdr:cNvPr id="13" name="ComboBox1" hidden="1">
          <a:extLst>
            <a:ext uri="{63B3BB69-23CF-44E3-9099-C40C66FF867C}">
              <a14:compatExt xmlns:a14="http://schemas.microsoft.com/office/drawing/2010/main" spid="_x0000_s9217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 editAs="oneCell">
    <xdr:from>
      <xdr:col>1</xdr:col>
      <xdr:colOff>19050</xdr:colOff>
      <xdr:row>245</xdr:row>
      <xdr:rowOff>171450</xdr:rowOff>
    </xdr:from>
    <xdr:to>
      <xdr:col>3</xdr:col>
      <xdr:colOff>85725</xdr:colOff>
      <xdr:row>247</xdr:row>
      <xdr:rowOff>57150</xdr:rowOff>
    </xdr:to>
    <xdr:sp macro="" textlink="">
      <xdr:nvSpPr>
        <xdr:cNvPr id="14" name="ComboBox2" hidden="1">
          <a:extLst>
            <a:ext uri="{63B3BB69-23CF-44E3-9099-C40C66FF867C}">
              <a14:compatExt xmlns:a14="http://schemas.microsoft.com/office/drawing/2010/main" spid="_x0000_s9218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 editAs="oneCell">
    <xdr:from>
      <xdr:col>7</xdr:col>
      <xdr:colOff>28575</xdr:colOff>
      <xdr:row>245</xdr:row>
      <xdr:rowOff>161925</xdr:rowOff>
    </xdr:from>
    <xdr:to>
      <xdr:col>9</xdr:col>
      <xdr:colOff>38100</xdr:colOff>
      <xdr:row>247</xdr:row>
      <xdr:rowOff>57150</xdr:rowOff>
    </xdr:to>
    <xdr:sp macro="" textlink="">
      <xdr:nvSpPr>
        <xdr:cNvPr id="15" name="ComboBox3" hidden="1">
          <a:extLst>
            <a:ext uri="{63B3BB69-23CF-44E3-9099-C40C66FF867C}">
              <a14:compatExt xmlns:a14="http://schemas.microsoft.com/office/drawing/2010/main" spid="_x0000_s9219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>
    <xdr:from>
      <xdr:col>0</xdr:col>
      <xdr:colOff>113231</xdr:colOff>
      <xdr:row>8</xdr:row>
      <xdr:rowOff>161855</xdr:rowOff>
    </xdr:from>
    <xdr:to>
      <xdr:col>0</xdr:col>
      <xdr:colOff>1244325</xdr:colOff>
      <xdr:row>8</xdr:row>
      <xdr:rowOff>473799</xdr:rowOff>
    </xdr:to>
    <xdr:sp macro="[0]!effacer" textlink="">
      <xdr:nvSpPr>
        <xdr:cNvPr id="16" name="Rectangle à coins arrondis 15"/>
        <xdr:cNvSpPr/>
      </xdr:nvSpPr>
      <xdr:spPr>
        <a:xfrm>
          <a:off x="113231" y="1257230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Effacer</a:t>
          </a:r>
        </a:p>
      </xdr:txBody>
    </xdr:sp>
    <xdr:clientData fPrintsWithSheet="0"/>
  </xdr:twoCellAnchor>
  <xdr:twoCellAnchor>
    <xdr:from>
      <xdr:col>0</xdr:col>
      <xdr:colOff>1314762</xdr:colOff>
      <xdr:row>8</xdr:row>
      <xdr:rowOff>161855</xdr:rowOff>
    </xdr:from>
    <xdr:to>
      <xdr:col>0</xdr:col>
      <xdr:colOff>2445856</xdr:colOff>
      <xdr:row>8</xdr:row>
      <xdr:rowOff>473799</xdr:rowOff>
    </xdr:to>
    <xdr:sp macro="[0]!Envoi" textlink="">
      <xdr:nvSpPr>
        <xdr:cNvPr id="17" name="Rectangle à coins arrondis 16"/>
        <xdr:cNvSpPr/>
      </xdr:nvSpPr>
      <xdr:spPr>
        <a:xfrm>
          <a:off x="1314762" y="1257230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Envoyer</a:t>
          </a:r>
        </a:p>
      </xdr:txBody>
    </xdr:sp>
    <xdr:clientData fPrintsWithSheet="0"/>
  </xdr:twoCellAnchor>
  <xdr:twoCellAnchor editAs="oneCell">
    <xdr:from>
      <xdr:col>0</xdr:col>
      <xdr:colOff>2428875</xdr:colOff>
      <xdr:row>13</xdr:row>
      <xdr:rowOff>371475</xdr:rowOff>
    </xdr:from>
    <xdr:to>
      <xdr:col>2</xdr:col>
      <xdr:colOff>723900</xdr:colOff>
      <xdr:row>26</xdr:row>
      <xdr:rowOff>9525</xdr:rowOff>
    </xdr:to>
    <xdr:sp macro="" textlink="">
      <xdr:nvSpPr>
        <xdr:cNvPr id="18" name="ComboBox21" hidden="1">
          <a:extLst>
            <a:ext uri="{63B3BB69-23CF-44E3-9099-C40C66FF867C}">
              <a14:compatExt xmlns:a14="http://schemas.microsoft.com/office/drawing/2010/main" spid="_x0000_s9220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38100</xdr:colOff>
      <xdr:row>59</xdr:row>
      <xdr:rowOff>114300</xdr:rowOff>
    </xdr:from>
    <xdr:to>
      <xdr:col>2</xdr:col>
      <xdr:colOff>790575</xdr:colOff>
      <xdr:row>59</xdr:row>
      <xdr:rowOff>514350</xdr:rowOff>
    </xdr:to>
    <xdr:sp macro="" textlink="">
      <xdr:nvSpPr>
        <xdr:cNvPr id="19" name="ComboBox22" hidden="1">
          <a:extLst>
            <a:ext uri="{63B3BB69-23CF-44E3-9099-C40C66FF867C}">
              <a14:compatExt xmlns:a14="http://schemas.microsoft.com/office/drawing/2010/main" spid="_x0000_s9221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42</xdr:row>
      <xdr:rowOff>0</xdr:rowOff>
    </xdr:from>
    <xdr:to>
      <xdr:col>2</xdr:col>
      <xdr:colOff>742950</xdr:colOff>
      <xdr:row>43</xdr:row>
      <xdr:rowOff>28575</xdr:rowOff>
    </xdr:to>
    <xdr:sp macro="" textlink="">
      <xdr:nvSpPr>
        <xdr:cNvPr id="20" name="ComboBox23" hidden="1">
          <a:extLst>
            <a:ext uri="{63B3BB69-23CF-44E3-9099-C40C66FF867C}">
              <a14:compatExt xmlns:a14="http://schemas.microsoft.com/office/drawing/2010/main" spid="_x0000_s922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169</xdr:row>
      <xdr:rowOff>0</xdr:rowOff>
    </xdr:from>
    <xdr:to>
      <xdr:col>2</xdr:col>
      <xdr:colOff>762000</xdr:colOff>
      <xdr:row>170</xdr:row>
      <xdr:rowOff>28575</xdr:rowOff>
    </xdr:to>
    <xdr:sp macro="" textlink="">
      <xdr:nvSpPr>
        <xdr:cNvPr id="21" name="ComboBox24" hidden="1">
          <a:extLst>
            <a:ext uri="{63B3BB69-23CF-44E3-9099-C40C66FF867C}">
              <a14:compatExt xmlns:a14="http://schemas.microsoft.com/office/drawing/2010/main" spid="_x0000_s922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128</xdr:row>
      <xdr:rowOff>95250</xdr:rowOff>
    </xdr:from>
    <xdr:to>
      <xdr:col>2</xdr:col>
      <xdr:colOff>752475</xdr:colOff>
      <xdr:row>128</xdr:row>
      <xdr:rowOff>495300</xdr:rowOff>
    </xdr:to>
    <xdr:sp macro="" textlink="">
      <xdr:nvSpPr>
        <xdr:cNvPr id="22" name="ComboBox25" hidden="1">
          <a:extLst>
            <a:ext uri="{63B3BB69-23CF-44E3-9099-C40C66FF867C}">
              <a14:compatExt xmlns:a14="http://schemas.microsoft.com/office/drawing/2010/main" spid="_x0000_s922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112</xdr:row>
      <xdr:rowOff>0</xdr:rowOff>
    </xdr:from>
    <xdr:to>
      <xdr:col>2</xdr:col>
      <xdr:colOff>762000</xdr:colOff>
      <xdr:row>113</xdr:row>
      <xdr:rowOff>19050</xdr:rowOff>
    </xdr:to>
    <xdr:sp macro="" textlink="">
      <xdr:nvSpPr>
        <xdr:cNvPr id="23" name="ComboBox26" hidden="1">
          <a:extLst>
            <a:ext uri="{63B3BB69-23CF-44E3-9099-C40C66FF867C}">
              <a14:compatExt xmlns:a14="http://schemas.microsoft.com/office/drawing/2010/main" spid="_x0000_s92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19050</xdr:colOff>
      <xdr:row>94</xdr:row>
      <xdr:rowOff>0</xdr:rowOff>
    </xdr:from>
    <xdr:to>
      <xdr:col>2</xdr:col>
      <xdr:colOff>771525</xdr:colOff>
      <xdr:row>95</xdr:row>
      <xdr:rowOff>19050</xdr:rowOff>
    </xdr:to>
    <xdr:sp macro="" textlink="">
      <xdr:nvSpPr>
        <xdr:cNvPr id="24" name="ComboBox27" hidden="1">
          <a:extLst>
            <a:ext uri="{63B3BB69-23CF-44E3-9099-C40C66FF867C}">
              <a14:compatExt xmlns:a14="http://schemas.microsoft.com/office/drawing/2010/main" spid="_x0000_s9226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0</xdr:colOff>
      <xdr:row>75</xdr:row>
      <xdr:rowOff>0</xdr:rowOff>
    </xdr:from>
    <xdr:to>
      <xdr:col>2</xdr:col>
      <xdr:colOff>752475</xdr:colOff>
      <xdr:row>76</xdr:row>
      <xdr:rowOff>19050</xdr:rowOff>
    </xdr:to>
    <xdr:sp macro="" textlink="">
      <xdr:nvSpPr>
        <xdr:cNvPr id="25" name="ComboBox28" hidden="1">
          <a:extLst>
            <a:ext uri="{63B3BB69-23CF-44E3-9099-C40C66FF867C}">
              <a14:compatExt xmlns:a14="http://schemas.microsoft.com/office/drawing/2010/main" spid="_x0000_s9227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19050</xdr:colOff>
      <xdr:row>185</xdr:row>
      <xdr:rowOff>28575</xdr:rowOff>
    </xdr:from>
    <xdr:to>
      <xdr:col>2</xdr:col>
      <xdr:colOff>771525</xdr:colOff>
      <xdr:row>185</xdr:row>
      <xdr:rowOff>428625</xdr:rowOff>
    </xdr:to>
    <xdr:sp macro="" textlink="">
      <xdr:nvSpPr>
        <xdr:cNvPr id="26" name="ComboBox29" hidden="1">
          <a:extLst>
            <a:ext uri="{63B3BB69-23CF-44E3-9099-C40C66FF867C}">
              <a14:compatExt xmlns:a14="http://schemas.microsoft.com/office/drawing/2010/main" spid="_x0000_s9228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189</xdr:row>
      <xdr:rowOff>361950</xdr:rowOff>
    </xdr:from>
    <xdr:to>
      <xdr:col>2</xdr:col>
      <xdr:colOff>762000</xdr:colOff>
      <xdr:row>207</xdr:row>
      <xdr:rowOff>9525</xdr:rowOff>
    </xdr:to>
    <xdr:sp macro="" textlink="">
      <xdr:nvSpPr>
        <xdr:cNvPr id="27" name="ComboBox212" hidden="1">
          <a:extLst>
            <a:ext uri="{63B3BB69-23CF-44E3-9099-C40C66FF867C}">
              <a14:compatExt xmlns:a14="http://schemas.microsoft.com/office/drawing/2010/main" spid="_x0000_s9229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133</xdr:row>
      <xdr:rowOff>361950</xdr:rowOff>
    </xdr:from>
    <xdr:to>
      <xdr:col>2</xdr:col>
      <xdr:colOff>742950</xdr:colOff>
      <xdr:row>146</xdr:row>
      <xdr:rowOff>9525</xdr:rowOff>
    </xdr:to>
    <xdr:sp macro="" textlink="">
      <xdr:nvSpPr>
        <xdr:cNvPr id="28" name="ComboBox213" hidden="1">
          <a:extLst>
            <a:ext uri="{63B3BB69-23CF-44E3-9099-C40C66FF867C}">
              <a14:compatExt xmlns:a14="http://schemas.microsoft.com/office/drawing/2010/main" spid="_x0000_s9230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>
    <xdr:from>
      <xdr:col>0</xdr:col>
      <xdr:colOff>964406</xdr:colOff>
      <xdr:row>230</xdr:row>
      <xdr:rowOff>0</xdr:rowOff>
    </xdr:from>
    <xdr:to>
      <xdr:col>4</xdr:col>
      <xdr:colOff>214312</xdr:colOff>
      <xdr:row>231</xdr:row>
      <xdr:rowOff>119063</xdr:rowOff>
    </xdr:to>
    <xdr:sp macro="" textlink="">
      <xdr:nvSpPr>
        <xdr:cNvPr id="29" name="Rectangle 28"/>
        <xdr:cNvSpPr/>
      </xdr:nvSpPr>
      <xdr:spPr>
        <a:xfrm>
          <a:off x="964406" y="30956250"/>
          <a:ext cx="4850606" cy="31908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Qualité </a:t>
          </a:r>
          <a:r>
            <a:rPr lang="fr-FR" sz="1600" b="1" baseline="0"/>
            <a:t> ressentie</a:t>
          </a:r>
          <a:endParaRPr lang="fr-FR" sz="1600" b="1"/>
        </a:p>
      </xdr:txBody>
    </xdr:sp>
    <xdr:clientData/>
  </xdr:twoCellAnchor>
  <xdr:twoCellAnchor editAs="oneCell">
    <xdr:from>
      <xdr:col>0</xdr:col>
      <xdr:colOff>57150</xdr:colOff>
      <xdr:row>269</xdr:row>
      <xdr:rowOff>142875</xdr:rowOff>
    </xdr:from>
    <xdr:to>
      <xdr:col>12</xdr:col>
      <xdr:colOff>228600</xdr:colOff>
      <xdr:row>314</xdr:row>
      <xdr:rowOff>142875</xdr:rowOff>
    </xdr:to>
    <xdr:sp macro="" textlink="">
      <xdr:nvSpPr>
        <xdr:cNvPr id="30" name="TextBox21" hidden="1">
          <a:extLst>
            <a:ext uri="{63B3BB69-23CF-44E3-9099-C40C66FF867C}">
              <a14:compatExt xmlns:a14="http://schemas.microsoft.com/office/drawing/2010/main" spid="_x0000_s9231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5</xdr:col>
      <xdr:colOff>1019175</xdr:colOff>
      <xdr:row>228</xdr:row>
      <xdr:rowOff>180975</xdr:rowOff>
    </xdr:from>
    <xdr:to>
      <xdr:col>9</xdr:col>
      <xdr:colOff>0</xdr:colOff>
      <xdr:row>230</xdr:row>
      <xdr:rowOff>57150</xdr:rowOff>
    </xdr:to>
    <xdr:pic>
      <xdr:nvPicPr>
        <xdr:cNvPr id="9217" name="ComboBox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30699075"/>
          <a:ext cx="2495550" cy="314325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1</xdr:col>
      <xdr:colOff>19050</xdr:colOff>
      <xdr:row>245</xdr:row>
      <xdr:rowOff>171450</xdr:rowOff>
    </xdr:from>
    <xdr:to>
      <xdr:col>3</xdr:col>
      <xdr:colOff>85725</xdr:colOff>
      <xdr:row>247</xdr:row>
      <xdr:rowOff>57150</xdr:rowOff>
    </xdr:to>
    <xdr:pic>
      <xdr:nvPicPr>
        <xdr:cNvPr id="9218" name="ComboBox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35071050"/>
          <a:ext cx="2162175" cy="323850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7</xdr:col>
      <xdr:colOff>28575</xdr:colOff>
      <xdr:row>245</xdr:row>
      <xdr:rowOff>161925</xdr:rowOff>
    </xdr:from>
    <xdr:to>
      <xdr:col>9</xdr:col>
      <xdr:colOff>38100</xdr:colOff>
      <xdr:row>247</xdr:row>
      <xdr:rowOff>57150</xdr:rowOff>
    </xdr:to>
    <xdr:pic>
      <xdr:nvPicPr>
        <xdr:cNvPr id="9219" name="ComboBox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5061525"/>
          <a:ext cx="2105025" cy="333375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0</xdr:col>
      <xdr:colOff>2428875</xdr:colOff>
      <xdr:row>13</xdr:row>
      <xdr:rowOff>371475</xdr:rowOff>
    </xdr:from>
    <xdr:to>
      <xdr:col>2</xdr:col>
      <xdr:colOff>723900</xdr:colOff>
      <xdr:row>26</xdr:row>
      <xdr:rowOff>9525</xdr:rowOff>
    </xdr:to>
    <xdr:pic>
      <xdr:nvPicPr>
        <xdr:cNvPr id="9220" name="ComboBox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3990975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</xdr:colOff>
      <xdr:row>59</xdr:row>
      <xdr:rowOff>114300</xdr:rowOff>
    </xdr:from>
    <xdr:to>
      <xdr:col>2</xdr:col>
      <xdr:colOff>790575</xdr:colOff>
      <xdr:row>59</xdr:row>
      <xdr:rowOff>514350</xdr:rowOff>
    </xdr:to>
    <xdr:pic>
      <xdr:nvPicPr>
        <xdr:cNvPr id="9221" name="ComboBox2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" y="792480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30</xdr:row>
      <xdr:rowOff>0</xdr:rowOff>
    </xdr:from>
    <xdr:to>
      <xdr:col>2</xdr:col>
      <xdr:colOff>742950</xdr:colOff>
      <xdr:row>43</xdr:row>
      <xdr:rowOff>28575</xdr:rowOff>
    </xdr:to>
    <xdr:pic>
      <xdr:nvPicPr>
        <xdr:cNvPr id="9222" name="ComboBox2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590550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</xdr:colOff>
      <xdr:row>149</xdr:row>
      <xdr:rowOff>0</xdr:rowOff>
    </xdr:from>
    <xdr:to>
      <xdr:col>2</xdr:col>
      <xdr:colOff>762000</xdr:colOff>
      <xdr:row>170</xdr:row>
      <xdr:rowOff>28575</xdr:rowOff>
    </xdr:to>
    <xdr:pic>
      <xdr:nvPicPr>
        <xdr:cNvPr id="9223" name="ComboBox2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2162175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128</xdr:row>
      <xdr:rowOff>95250</xdr:rowOff>
    </xdr:from>
    <xdr:to>
      <xdr:col>2</xdr:col>
      <xdr:colOff>752475</xdr:colOff>
      <xdr:row>128</xdr:row>
      <xdr:rowOff>495300</xdr:rowOff>
    </xdr:to>
    <xdr:pic>
      <xdr:nvPicPr>
        <xdr:cNvPr id="9224" name="ComboBox25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17678400"/>
          <a:ext cx="1809750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</xdr:colOff>
      <xdr:row>98</xdr:row>
      <xdr:rowOff>0</xdr:rowOff>
    </xdr:from>
    <xdr:to>
      <xdr:col>2</xdr:col>
      <xdr:colOff>762000</xdr:colOff>
      <xdr:row>113</xdr:row>
      <xdr:rowOff>19050</xdr:rowOff>
    </xdr:to>
    <xdr:pic>
      <xdr:nvPicPr>
        <xdr:cNvPr id="9225" name="ComboBox26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15678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19050</xdr:colOff>
      <xdr:row>84</xdr:row>
      <xdr:rowOff>0</xdr:rowOff>
    </xdr:from>
    <xdr:to>
      <xdr:col>2</xdr:col>
      <xdr:colOff>771525</xdr:colOff>
      <xdr:row>95</xdr:row>
      <xdr:rowOff>19050</xdr:rowOff>
    </xdr:to>
    <xdr:pic>
      <xdr:nvPicPr>
        <xdr:cNvPr id="9226" name="ComboBox27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4154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2</xdr:col>
      <xdr:colOff>752475</xdr:colOff>
      <xdr:row>76</xdr:row>
      <xdr:rowOff>19050</xdr:rowOff>
    </xdr:to>
    <xdr:pic>
      <xdr:nvPicPr>
        <xdr:cNvPr id="9227" name="ComboBox28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7450" y="10725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19050</xdr:colOff>
      <xdr:row>185</xdr:row>
      <xdr:rowOff>28575</xdr:rowOff>
    </xdr:from>
    <xdr:to>
      <xdr:col>2</xdr:col>
      <xdr:colOff>771525</xdr:colOff>
      <xdr:row>185</xdr:row>
      <xdr:rowOff>428625</xdr:rowOff>
    </xdr:to>
    <xdr:pic>
      <xdr:nvPicPr>
        <xdr:cNvPr id="9228" name="ComboBox29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23936325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</xdr:colOff>
      <xdr:row>189</xdr:row>
      <xdr:rowOff>361950</xdr:rowOff>
    </xdr:from>
    <xdr:to>
      <xdr:col>2</xdr:col>
      <xdr:colOff>762000</xdr:colOff>
      <xdr:row>207</xdr:row>
      <xdr:rowOff>9525</xdr:rowOff>
    </xdr:to>
    <xdr:pic>
      <xdr:nvPicPr>
        <xdr:cNvPr id="9229" name="ComboBox21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25917525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133</xdr:row>
      <xdr:rowOff>361950</xdr:rowOff>
    </xdr:from>
    <xdr:to>
      <xdr:col>2</xdr:col>
      <xdr:colOff>742950</xdr:colOff>
      <xdr:row>146</xdr:row>
      <xdr:rowOff>9525</xdr:rowOff>
    </xdr:to>
    <xdr:pic>
      <xdr:nvPicPr>
        <xdr:cNvPr id="9230" name="ComboBox21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2007870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57150</xdr:colOff>
      <xdr:row>269</xdr:row>
      <xdr:rowOff>142875</xdr:rowOff>
    </xdr:from>
    <xdr:to>
      <xdr:col>12</xdr:col>
      <xdr:colOff>228600</xdr:colOff>
      <xdr:row>314</xdr:row>
      <xdr:rowOff>142875</xdr:rowOff>
    </xdr:to>
    <xdr:pic>
      <xdr:nvPicPr>
        <xdr:cNvPr id="9231" name="TextBox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9947850"/>
          <a:ext cx="13477875" cy="10229850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André!$B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Vie Sociale</a:t>
          </a:fld>
          <a:endParaRPr lang="fr-FR" sz="1400" b="1"/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André!$H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Hygiène</a:t>
          </a:fld>
          <a:endParaRPr lang="fr-FR" sz="1400" b="1"/>
        </a:p>
      </cdr:txBody>
    </cdr:sp>
  </cdr:relSizeAnchor>
  <cdr:relSizeAnchor xmlns:cdr="http://schemas.openxmlformats.org/drawingml/2006/chartDrawing">
    <cdr:from>
      <cdr:x>0.05839</cdr:x>
      <cdr:y>0.76445</cdr:y>
    </cdr:from>
    <cdr:to>
      <cdr:x>0.32075</cdr:x>
      <cdr:y>0.89008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86866" y="2898051"/>
          <a:ext cx="1738313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0.45372</cdr:x>
      <cdr:y>0.02326</cdr:y>
    </cdr:from>
    <cdr:to>
      <cdr:x>0.61904</cdr:x>
      <cdr:y>0.14574</cdr:y>
    </cdr:to>
    <cdr:sp macro="" textlink="André!$B$1">
      <cdr:nvSpPr>
        <cdr:cNvPr id="4" name="Rectangle à coins arrondis 3"/>
        <cdr:cNvSpPr/>
      </cdr:nvSpPr>
      <cdr:spPr>
        <a:xfrm xmlns:a="http://schemas.openxmlformats.org/drawingml/2006/main">
          <a:off x="3006241" y="88178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FFCC"/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9CCC72F4-C91F-4423-956C-014420201DAE}" type="TxLink">
            <a:rPr lang="en-US" sz="1100" b="1" i="0" u="none" strike="noStrike">
              <a:solidFill>
                <a:srgbClr val="000000"/>
              </a:solidFill>
              <a:latin typeface="Tempus Sans ITC" panose="04020404030D07020202" pitchFamily="82" charset="0"/>
            </a:rPr>
            <a:pPr algn="ctr"/>
            <a:t>André</a:t>
          </a:fld>
          <a:endParaRPr lang="fr-FR" b="1"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0.01845</cdr:x>
      <cdr:y>0.7703</cdr:y>
    </cdr:from>
    <cdr:to>
      <cdr:x>0.18377</cdr:x>
      <cdr:y>0.89278</cdr:y>
    </cdr:to>
    <cdr:sp macro="" textlink="André!$B$2">
      <cdr:nvSpPr>
        <cdr:cNvPr id="5" name="Rectangle à coins arrondis 4"/>
        <cdr:cNvSpPr/>
      </cdr:nvSpPr>
      <cdr:spPr>
        <a:xfrm xmlns:a="http://schemas.openxmlformats.org/drawingml/2006/main">
          <a:off x="122237" y="2920206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chemeClr val="accent6">
            <a:lumMod val="75000"/>
          </a:schemeClr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DE40F5EF-126F-4982-8DF8-1D746E7CFD97}" type="TxLink">
            <a:rPr lang="en-US" sz="1100" b="1" i="0" u="none" strike="noStrike">
              <a:solidFill>
                <a:schemeClr val="bg1"/>
              </a:solidFill>
              <a:latin typeface="Tempus Sans ITC" panose="04020404030D07020202" pitchFamily="82" charset="0"/>
            </a:rPr>
            <a:pPr algn="ctr"/>
            <a:t>X</a:t>
          </a:fld>
          <a:endParaRPr lang="fr-FR" b="1">
            <a:solidFill>
              <a:schemeClr val="bg1"/>
            </a:solidFill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0.33872</cdr:x>
      <cdr:y>0.14574</cdr:y>
    </cdr:from>
    <cdr:to>
      <cdr:x>0.53638</cdr:x>
      <cdr:y>0.7299</cdr:y>
    </cdr:to>
    <cdr:cxnSp macro="">
      <cdr:nvCxnSpPr>
        <cdr:cNvPr id="7" name="Connecteur en angle 6"/>
        <cdr:cNvCxnSpPr>
          <a:stCxn xmlns:a="http://schemas.openxmlformats.org/drawingml/2006/main" id="4" idx="2"/>
        </cdr:cNvCxnSpPr>
      </cdr:nvCxnSpPr>
      <cdr:spPr>
        <a:xfrm xmlns:a="http://schemas.openxmlformats.org/drawingml/2006/main" rot="5400000">
          <a:off x="1791805" y="1004958"/>
          <a:ext cx="2214561" cy="1309688"/>
        </a:xfrm>
        <a:prstGeom xmlns:a="http://schemas.openxmlformats.org/drawingml/2006/main" prst="bentConnector3">
          <a:avLst>
            <a:gd name="adj1" fmla="val 19892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0.10111</cdr:x>
      <cdr:y>0.25881</cdr:y>
    </cdr:from>
    <cdr:to>
      <cdr:x>0.33332</cdr:x>
      <cdr:y>0.7703</cdr:y>
    </cdr:to>
    <cdr:cxnSp macro="">
      <cdr:nvCxnSpPr>
        <cdr:cNvPr id="19" name="Connecteur en angle 18"/>
        <cdr:cNvCxnSpPr>
          <a:endCxn xmlns:a="http://schemas.openxmlformats.org/drawingml/2006/main" id="5" idx="0"/>
        </cdr:cNvCxnSpPr>
      </cdr:nvCxnSpPr>
      <cdr:spPr>
        <a:xfrm xmlns:a="http://schemas.openxmlformats.org/drawingml/2006/main" rot="5400000">
          <a:off x="469695" y="1181378"/>
          <a:ext cx="1939058" cy="1538598"/>
        </a:xfrm>
        <a:prstGeom xmlns:a="http://schemas.openxmlformats.org/drawingml/2006/main" prst="bentConnector3">
          <a:avLst>
            <a:gd name="adj1" fmla="val 91139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654844</xdr:colOff>
      <xdr:row>228</xdr:row>
      <xdr:rowOff>190498</xdr:rowOff>
    </xdr:from>
    <xdr:to>
      <xdr:col>4</xdr:col>
      <xdr:colOff>511969</xdr:colOff>
      <xdr:row>243</xdr:row>
      <xdr:rowOff>142872</xdr:rowOff>
    </xdr:to>
    <xdr:sp macro="" textlink="">
      <xdr:nvSpPr>
        <xdr:cNvPr id="2" name="Rectangle à coins arrondis 1"/>
        <xdr:cNvSpPr/>
      </xdr:nvSpPr>
      <xdr:spPr>
        <a:xfrm>
          <a:off x="654844" y="30708598"/>
          <a:ext cx="5457825" cy="3933824"/>
        </a:xfrm>
        <a:prstGeom prst="roundRect">
          <a:avLst/>
        </a:prstGeom>
        <a:solidFill>
          <a:schemeClr val="bg2">
            <a:alpha val="16000"/>
          </a:schemeClr>
        </a:solidFill>
        <a:ln>
          <a:solidFill>
            <a:srgbClr val="E9CD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986118</xdr:colOff>
      <xdr:row>7</xdr:row>
      <xdr:rowOff>280149</xdr:rowOff>
    </xdr:from>
    <xdr:to>
      <xdr:col>7</xdr:col>
      <xdr:colOff>635002</xdr:colOff>
      <xdr:row>8</xdr:row>
      <xdr:rowOff>0</xdr:rowOff>
    </xdr:to>
    <xdr:sp macro="" textlink="">
      <xdr:nvSpPr>
        <xdr:cNvPr id="3" name="Accolade ouvrante 2"/>
        <xdr:cNvSpPr/>
      </xdr:nvSpPr>
      <xdr:spPr>
        <a:xfrm rot="5400000">
          <a:off x="5913160" y="-1694143"/>
          <a:ext cx="319926" cy="5259109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974910</xdr:colOff>
      <xdr:row>7</xdr:row>
      <xdr:rowOff>262282</xdr:rowOff>
    </xdr:from>
    <xdr:to>
      <xdr:col>13</xdr:col>
      <xdr:colOff>649942</xdr:colOff>
      <xdr:row>7</xdr:row>
      <xdr:rowOff>580184</xdr:rowOff>
    </xdr:to>
    <xdr:sp macro="" textlink="">
      <xdr:nvSpPr>
        <xdr:cNvPr id="4" name="Accolade ouvrante 3"/>
        <xdr:cNvSpPr/>
      </xdr:nvSpPr>
      <xdr:spPr>
        <a:xfrm rot="5400000">
          <a:off x="11497688" y="-1697521"/>
          <a:ext cx="317902" cy="5228107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107157</xdr:colOff>
      <xdr:row>7</xdr:row>
      <xdr:rowOff>47626</xdr:rowOff>
    </xdr:from>
    <xdr:to>
      <xdr:col>0</xdr:col>
      <xdr:colOff>1238251</xdr:colOff>
      <xdr:row>8</xdr:row>
      <xdr:rowOff>11907</xdr:rowOff>
    </xdr:to>
    <xdr:sp macro="[0]!Copienom" textlink="">
      <xdr:nvSpPr>
        <xdr:cNvPr id="5" name="Rectangle à coins arrondis 4"/>
        <xdr:cNvSpPr/>
      </xdr:nvSpPr>
      <xdr:spPr>
        <a:xfrm>
          <a:off x="107157" y="542926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Créer  une</a:t>
          </a:r>
          <a:r>
            <a:rPr lang="fr-FR" sz="1100" b="1" baseline="0"/>
            <a:t> nouvelle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107160</xdr:colOff>
      <xdr:row>207</xdr:row>
      <xdr:rowOff>69056</xdr:rowOff>
    </xdr:from>
    <xdr:to>
      <xdr:col>13</xdr:col>
      <xdr:colOff>0</xdr:colOff>
      <xdr:row>228</xdr:row>
      <xdr:rowOff>114750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642937</xdr:colOff>
      <xdr:row>231</xdr:row>
      <xdr:rowOff>2416</xdr:rowOff>
    </xdr:from>
    <xdr:to>
      <xdr:col>13</xdr:col>
      <xdr:colOff>1</xdr:colOff>
      <xdr:row>243</xdr:row>
      <xdr:rowOff>166687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64193</xdr:colOff>
      <xdr:row>248</xdr:row>
      <xdr:rowOff>7073</xdr:rowOff>
    </xdr:from>
    <xdr:to>
      <xdr:col>5</xdr:col>
      <xdr:colOff>190500</xdr:colOff>
      <xdr:row>266</xdr:row>
      <xdr:rowOff>119062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315602</xdr:colOff>
      <xdr:row>247</xdr:row>
      <xdr:rowOff>197574</xdr:rowOff>
    </xdr:from>
    <xdr:to>
      <xdr:col>12</xdr:col>
      <xdr:colOff>285750</xdr:colOff>
      <xdr:row>266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1312069</xdr:colOff>
      <xdr:row>7</xdr:row>
      <xdr:rowOff>71438</xdr:rowOff>
    </xdr:from>
    <xdr:to>
      <xdr:col>0</xdr:col>
      <xdr:colOff>2443163</xdr:colOff>
      <xdr:row>8</xdr:row>
      <xdr:rowOff>35719</xdr:rowOff>
    </xdr:to>
    <xdr:sp macro="[0]!EnregistrerSous" textlink="">
      <xdr:nvSpPr>
        <xdr:cNvPr id="10" name="Rectangle à coins arrondis 9"/>
        <xdr:cNvSpPr/>
      </xdr:nvSpPr>
      <xdr:spPr>
        <a:xfrm>
          <a:off x="1312069" y="566738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Valider</a:t>
          </a:r>
          <a:r>
            <a:rPr lang="fr-FR" sz="1100" b="1" baseline="0"/>
            <a:t>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692461</xdr:colOff>
      <xdr:row>8</xdr:row>
      <xdr:rowOff>644180</xdr:rowOff>
    </xdr:from>
    <xdr:to>
      <xdr:col>0</xdr:col>
      <xdr:colOff>1823555</xdr:colOff>
      <xdr:row>8</xdr:row>
      <xdr:rowOff>956124</xdr:rowOff>
    </xdr:to>
    <xdr:sp macro="[0]!saveAndClose" textlink="">
      <xdr:nvSpPr>
        <xdr:cNvPr id="11" name="Rectangle à coins arrondis 10"/>
        <xdr:cNvSpPr/>
      </xdr:nvSpPr>
      <xdr:spPr>
        <a:xfrm>
          <a:off x="692461" y="1739555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Quitter</a:t>
          </a:r>
        </a:p>
      </xdr:txBody>
    </xdr:sp>
    <xdr:clientData fPrintsWithSheet="0"/>
  </xdr:twoCellAnchor>
  <xdr:twoCellAnchor>
    <xdr:from>
      <xdr:col>5</xdr:col>
      <xdr:colOff>220869</xdr:colOff>
      <xdr:row>0</xdr:row>
      <xdr:rowOff>96632</xdr:rowOff>
    </xdr:from>
    <xdr:to>
      <xdr:col>7</xdr:col>
      <xdr:colOff>1021521</xdr:colOff>
      <xdr:row>7</xdr:row>
      <xdr:rowOff>289892</xdr:rowOff>
    </xdr:to>
    <xdr:sp macro="[0]!masquerobjet" textlink="">
      <xdr:nvSpPr>
        <xdr:cNvPr id="12" name="Ellipse 11"/>
        <xdr:cNvSpPr/>
      </xdr:nvSpPr>
      <xdr:spPr>
        <a:xfrm>
          <a:off x="6869319" y="96632"/>
          <a:ext cx="2219877" cy="68856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xdr:twoCellAnchor editAs="oneCell">
    <xdr:from>
      <xdr:col>5</xdr:col>
      <xdr:colOff>1019175</xdr:colOff>
      <xdr:row>228</xdr:row>
      <xdr:rowOff>180975</xdr:rowOff>
    </xdr:from>
    <xdr:to>
      <xdr:col>9</xdr:col>
      <xdr:colOff>0</xdr:colOff>
      <xdr:row>230</xdr:row>
      <xdr:rowOff>57150</xdr:rowOff>
    </xdr:to>
    <xdr:sp macro="" textlink="">
      <xdr:nvSpPr>
        <xdr:cNvPr id="13" name="ComboBox1" hidden="1">
          <a:extLst>
            <a:ext uri="{63B3BB69-23CF-44E3-9099-C40C66FF867C}">
              <a14:compatExt xmlns:a14="http://schemas.microsoft.com/office/drawing/2010/main" spid="_x0000_s10241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 editAs="oneCell">
    <xdr:from>
      <xdr:col>1</xdr:col>
      <xdr:colOff>19050</xdr:colOff>
      <xdr:row>245</xdr:row>
      <xdr:rowOff>171450</xdr:rowOff>
    </xdr:from>
    <xdr:to>
      <xdr:col>3</xdr:col>
      <xdr:colOff>85725</xdr:colOff>
      <xdr:row>247</xdr:row>
      <xdr:rowOff>57150</xdr:rowOff>
    </xdr:to>
    <xdr:sp macro="" textlink="">
      <xdr:nvSpPr>
        <xdr:cNvPr id="14" name="ComboBox2" hidden="1">
          <a:extLst>
            <a:ext uri="{63B3BB69-23CF-44E3-9099-C40C66FF867C}">
              <a14:compatExt xmlns:a14="http://schemas.microsoft.com/office/drawing/2010/main" spid="_x0000_s1024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 editAs="oneCell">
    <xdr:from>
      <xdr:col>7</xdr:col>
      <xdr:colOff>28575</xdr:colOff>
      <xdr:row>245</xdr:row>
      <xdr:rowOff>161925</xdr:rowOff>
    </xdr:from>
    <xdr:to>
      <xdr:col>9</xdr:col>
      <xdr:colOff>38100</xdr:colOff>
      <xdr:row>247</xdr:row>
      <xdr:rowOff>57150</xdr:rowOff>
    </xdr:to>
    <xdr:sp macro="" textlink="">
      <xdr:nvSpPr>
        <xdr:cNvPr id="15" name="ComboBox3" hidden="1">
          <a:extLst>
            <a:ext uri="{63B3BB69-23CF-44E3-9099-C40C66FF867C}">
              <a14:compatExt xmlns:a14="http://schemas.microsoft.com/office/drawing/2010/main" spid="_x0000_s1024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>
    <xdr:from>
      <xdr:col>0</xdr:col>
      <xdr:colOff>113231</xdr:colOff>
      <xdr:row>8</xdr:row>
      <xdr:rowOff>161855</xdr:rowOff>
    </xdr:from>
    <xdr:to>
      <xdr:col>0</xdr:col>
      <xdr:colOff>1244325</xdr:colOff>
      <xdr:row>8</xdr:row>
      <xdr:rowOff>473799</xdr:rowOff>
    </xdr:to>
    <xdr:sp macro="[0]!effacer" textlink="">
      <xdr:nvSpPr>
        <xdr:cNvPr id="16" name="Rectangle à coins arrondis 15"/>
        <xdr:cNvSpPr/>
      </xdr:nvSpPr>
      <xdr:spPr>
        <a:xfrm>
          <a:off x="113231" y="1257230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Effacer</a:t>
          </a:r>
        </a:p>
      </xdr:txBody>
    </xdr:sp>
    <xdr:clientData fPrintsWithSheet="0"/>
  </xdr:twoCellAnchor>
  <xdr:twoCellAnchor>
    <xdr:from>
      <xdr:col>0</xdr:col>
      <xdr:colOff>1314762</xdr:colOff>
      <xdr:row>8</xdr:row>
      <xdr:rowOff>161855</xdr:rowOff>
    </xdr:from>
    <xdr:to>
      <xdr:col>0</xdr:col>
      <xdr:colOff>2445856</xdr:colOff>
      <xdr:row>8</xdr:row>
      <xdr:rowOff>473799</xdr:rowOff>
    </xdr:to>
    <xdr:sp macro="[0]!Envoi" textlink="">
      <xdr:nvSpPr>
        <xdr:cNvPr id="17" name="Rectangle à coins arrondis 16"/>
        <xdr:cNvSpPr/>
      </xdr:nvSpPr>
      <xdr:spPr>
        <a:xfrm>
          <a:off x="1314762" y="1257230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Envoyer</a:t>
          </a:r>
        </a:p>
      </xdr:txBody>
    </xdr:sp>
    <xdr:clientData fPrintsWithSheet="0"/>
  </xdr:twoCellAnchor>
  <xdr:twoCellAnchor editAs="oneCell">
    <xdr:from>
      <xdr:col>0</xdr:col>
      <xdr:colOff>2428875</xdr:colOff>
      <xdr:row>13</xdr:row>
      <xdr:rowOff>371475</xdr:rowOff>
    </xdr:from>
    <xdr:to>
      <xdr:col>2</xdr:col>
      <xdr:colOff>723900</xdr:colOff>
      <xdr:row>26</xdr:row>
      <xdr:rowOff>9525</xdr:rowOff>
    </xdr:to>
    <xdr:sp macro="" textlink="">
      <xdr:nvSpPr>
        <xdr:cNvPr id="18" name="ComboBox21" hidden="1">
          <a:extLst>
            <a:ext uri="{63B3BB69-23CF-44E3-9099-C40C66FF867C}">
              <a14:compatExt xmlns:a14="http://schemas.microsoft.com/office/drawing/2010/main" spid="_x0000_s1024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38100</xdr:colOff>
      <xdr:row>59</xdr:row>
      <xdr:rowOff>114300</xdr:rowOff>
    </xdr:from>
    <xdr:to>
      <xdr:col>2</xdr:col>
      <xdr:colOff>790575</xdr:colOff>
      <xdr:row>59</xdr:row>
      <xdr:rowOff>514350</xdr:rowOff>
    </xdr:to>
    <xdr:sp macro="" textlink="">
      <xdr:nvSpPr>
        <xdr:cNvPr id="19" name="ComboBox22" hidden="1">
          <a:extLst>
            <a:ext uri="{63B3BB69-23CF-44E3-9099-C40C66FF867C}">
              <a14:compatExt xmlns:a14="http://schemas.microsoft.com/office/drawing/2010/main" spid="_x0000_s1024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42</xdr:row>
      <xdr:rowOff>0</xdr:rowOff>
    </xdr:from>
    <xdr:to>
      <xdr:col>2</xdr:col>
      <xdr:colOff>742950</xdr:colOff>
      <xdr:row>43</xdr:row>
      <xdr:rowOff>28575</xdr:rowOff>
    </xdr:to>
    <xdr:sp macro="" textlink="">
      <xdr:nvSpPr>
        <xdr:cNvPr id="20" name="ComboBox23" hidden="1">
          <a:extLst>
            <a:ext uri="{63B3BB69-23CF-44E3-9099-C40C66FF867C}">
              <a14:compatExt xmlns:a14="http://schemas.microsoft.com/office/drawing/2010/main" spid="_x0000_s10246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169</xdr:row>
      <xdr:rowOff>0</xdr:rowOff>
    </xdr:from>
    <xdr:to>
      <xdr:col>2</xdr:col>
      <xdr:colOff>762000</xdr:colOff>
      <xdr:row>170</xdr:row>
      <xdr:rowOff>28575</xdr:rowOff>
    </xdr:to>
    <xdr:sp macro="" textlink="">
      <xdr:nvSpPr>
        <xdr:cNvPr id="21" name="ComboBox24" hidden="1">
          <a:extLst>
            <a:ext uri="{63B3BB69-23CF-44E3-9099-C40C66FF867C}">
              <a14:compatExt xmlns:a14="http://schemas.microsoft.com/office/drawing/2010/main" spid="_x0000_s10247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128</xdr:row>
      <xdr:rowOff>95250</xdr:rowOff>
    </xdr:from>
    <xdr:to>
      <xdr:col>2</xdr:col>
      <xdr:colOff>752475</xdr:colOff>
      <xdr:row>128</xdr:row>
      <xdr:rowOff>495300</xdr:rowOff>
    </xdr:to>
    <xdr:sp macro="" textlink="">
      <xdr:nvSpPr>
        <xdr:cNvPr id="22" name="ComboBox25" hidden="1">
          <a:extLst>
            <a:ext uri="{63B3BB69-23CF-44E3-9099-C40C66FF867C}">
              <a14:compatExt xmlns:a14="http://schemas.microsoft.com/office/drawing/2010/main" spid="_x0000_s10248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112</xdr:row>
      <xdr:rowOff>0</xdr:rowOff>
    </xdr:from>
    <xdr:to>
      <xdr:col>2</xdr:col>
      <xdr:colOff>762000</xdr:colOff>
      <xdr:row>113</xdr:row>
      <xdr:rowOff>19050</xdr:rowOff>
    </xdr:to>
    <xdr:sp macro="" textlink="">
      <xdr:nvSpPr>
        <xdr:cNvPr id="23" name="ComboBox26" hidden="1">
          <a:extLst>
            <a:ext uri="{63B3BB69-23CF-44E3-9099-C40C66FF867C}">
              <a14:compatExt xmlns:a14="http://schemas.microsoft.com/office/drawing/2010/main" spid="_x0000_s10249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19050</xdr:colOff>
      <xdr:row>94</xdr:row>
      <xdr:rowOff>0</xdr:rowOff>
    </xdr:from>
    <xdr:to>
      <xdr:col>2</xdr:col>
      <xdr:colOff>771525</xdr:colOff>
      <xdr:row>95</xdr:row>
      <xdr:rowOff>19050</xdr:rowOff>
    </xdr:to>
    <xdr:sp macro="" textlink="">
      <xdr:nvSpPr>
        <xdr:cNvPr id="24" name="ComboBox27" hidden="1">
          <a:extLst>
            <a:ext uri="{63B3BB69-23CF-44E3-9099-C40C66FF867C}">
              <a14:compatExt xmlns:a14="http://schemas.microsoft.com/office/drawing/2010/main" spid="_x0000_s10250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0</xdr:colOff>
      <xdr:row>75</xdr:row>
      <xdr:rowOff>0</xdr:rowOff>
    </xdr:from>
    <xdr:to>
      <xdr:col>2</xdr:col>
      <xdr:colOff>752475</xdr:colOff>
      <xdr:row>76</xdr:row>
      <xdr:rowOff>19050</xdr:rowOff>
    </xdr:to>
    <xdr:sp macro="" textlink="">
      <xdr:nvSpPr>
        <xdr:cNvPr id="25" name="ComboBox28" hidden="1">
          <a:extLst>
            <a:ext uri="{63B3BB69-23CF-44E3-9099-C40C66FF867C}">
              <a14:compatExt xmlns:a14="http://schemas.microsoft.com/office/drawing/2010/main" spid="_x0000_s10251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19050</xdr:colOff>
      <xdr:row>185</xdr:row>
      <xdr:rowOff>28575</xdr:rowOff>
    </xdr:from>
    <xdr:to>
      <xdr:col>2</xdr:col>
      <xdr:colOff>771525</xdr:colOff>
      <xdr:row>185</xdr:row>
      <xdr:rowOff>428625</xdr:rowOff>
    </xdr:to>
    <xdr:sp macro="" textlink="">
      <xdr:nvSpPr>
        <xdr:cNvPr id="26" name="ComboBox29" hidden="1">
          <a:extLst>
            <a:ext uri="{63B3BB69-23CF-44E3-9099-C40C66FF867C}">
              <a14:compatExt xmlns:a14="http://schemas.microsoft.com/office/drawing/2010/main" spid="_x0000_s102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</xdr:col>
      <xdr:colOff>9525</xdr:colOff>
      <xdr:row>189</xdr:row>
      <xdr:rowOff>361950</xdr:rowOff>
    </xdr:from>
    <xdr:to>
      <xdr:col>2</xdr:col>
      <xdr:colOff>762000</xdr:colOff>
      <xdr:row>207</xdr:row>
      <xdr:rowOff>9525</xdr:rowOff>
    </xdr:to>
    <xdr:sp macro="" textlink="">
      <xdr:nvSpPr>
        <xdr:cNvPr id="27" name="ComboBox212" hidden="1">
          <a:extLst>
            <a:ext uri="{63B3BB69-23CF-44E3-9099-C40C66FF867C}">
              <a14:compatExt xmlns:a14="http://schemas.microsoft.com/office/drawing/2010/main" spid="_x0000_s1025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0</xdr:col>
      <xdr:colOff>2447925</xdr:colOff>
      <xdr:row>133</xdr:row>
      <xdr:rowOff>361950</xdr:rowOff>
    </xdr:from>
    <xdr:to>
      <xdr:col>2</xdr:col>
      <xdr:colOff>742950</xdr:colOff>
      <xdr:row>146</xdr:row>
      <xdr:rowOff>9525</xdr:rowOff>
    </xdr:to>
    <xdr:sp macro="" textlink="">
      <xdr:nvSpPr>
        <xdr:cNvPr id="28" name="ComboBox213" hidden="1">
          <a:extLst>
            <a:ext uri="{63B3BB69-23CF-44E3-9099-C40C66FF867C}">
              <a14:compatExt xmlns:a14="http://schemas.microsoft.com/office/drawing/2010/main" spid="_x0000_s1025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>
    <xdr:from>
      <xdr:col>0</xdr:col>
      <xdr:colOff>964406</xdr:colOff>
      <xdr:row>230</xdr:row>
      <xdr:rowOff>0</xdr:rowOff>
    </xdr:from>
    <xdr:to>
      <xdr:col>4</xdr:col>
      <xdr:colOff>214312</xdr:colOff>
      <xdr:row>231</xdr:row>
      <xdr:rowOff>119063</xdr:rowOff>
    </xdr:to>
    <xdr:sp macro="" textlink="">
      <xdr:nvSpPr>
        <xdr:cNvPr id="29" name="Rectangle 28"/>
        <xdr:cNvSpPr/>
      </xdr:nvSpPr>
      <xdr:spPr>
        <a:xfrm>
          <a:off x="964406" y="30956250"/>
          <a:ext cx="4850606" cy="31908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Qualité </a:t>
          </a:r>
          <a:r>
            <a:rPr lang="fr-FR" sz="1600" b="1" baseline="0"/>
            <a:t> ressentie</a:t>
          </a:r>
          <a:endParaRPr lang="fr-FR" sz="1600" b="1"/>
        </a:p>
      </xdr:txBody>
    </xdr:sp>
    <xdr:clientData/>
  </xdr:twoCellAnchor>
  <xdr:twoCellAnchor editAs="oneCell">
    <xdr:from>
      <xdr:col>0</xdr:col>
      <xdr:colOff>57150</xdr:colOff>
      <xdr:row>269</xdr:row>
      <xdr:rowOff>142875</xdr:rowOff>
    </xdr:from>
    <xdr:to>
      <xdr:col>12</xdr:col>
      <xdr:colOff>228600</xdr:colOff>
      <xdr:row>314</xdr:row>
      <xdr:rowOff>142875</xdr:rowOff>
    </xdr:to>
    <xdr:sp macro="" textlink="">
      <xdr:nvSpPr>
        <xdr:cNvPr id="30" name="TextBox21" hidden="1">
          <a:extLst>
            <a:ext uri="{63B3BB69-23CF-44E3-9099-C40C66FF867C}">
              <a14:compatExt xmlns:a14="http://schemas.microsoft.com/office/drawing/2010/main" spid="_x0000_s1025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5</xdr:col>
      <xdr:colOff>1019175</xdr:colOff>
      <xdr:row>228</xdr:row>
      <xdr:rowOff>180975</xdr:rowOff>
    </xdr:from>
    <xdr:to>
      <xdr:col>9</xdr:col>
      <xdr:colOff>0</xdr:colOff>
      <xdr:row>230</xdr:row>
      <xdr:rowOff>57150</xdr:rowOff>
    </xdr:to>
    <xdr:pic>
      <xdr:nvPicPr>
        <xdr:cNvPr id="10241" name="ComboBox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30699075"/>
          <a:ext cx="2495550" cy="314325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1</xdr:col>
      <xdr:colOff>19050</xdr:colOff>
      <xdr:row>245</xdr:row>
      <xdr:rowOff>171450</xdr:rowOff>
    </xdr:from>
    <xdr:to>
      <xdr:col>3</xdr:col>
      <xdr:colOff>85725</xdr:colOff>
      <xdr:row>247</xdr:row>
      <xdr:rowOff>57150</xdr:rowOff>
    </xdr:to>
    <xdr:pic>
      <xdr:nvPicPr>
        <xdr:cNvPr id="10242" name="ComboBox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35071050"/>
          <a:ext cx="2162175" cy="323850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7</xdr:col>
      <xdr:colOff>28575</xdr:colOff>
      <xdr:row>245</xdr:row>
      <xdr:rowOff>161925</xdr:rowOff>
    </xdr:from>
    <xdr:to>
      <xdr:col>9</xdr:col>
      <xdr:colOff>38100</xdr:colOff>
      <xdr:row>247</xdr:row>
      <xdr:rowOff>57150</xdr:rowOff>
    </xdr:to>
    <xdr:pic>
      <xdr:nvPicPr>
        <xdr:cNvPr id="10243" name="ComboBox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5061525"/>
          <a:ext cx="2105025" cy="333375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LocksWithSheet="0"/>
  </xdr:twoCellAnchor>
  <xdr:twoCellAnchor editAs="oneCell">
    <xdr:from>
      <xdr:col>0</xdr:col>
      <xdr:colOff>2428875</xdr:colOff>
      <xdr:row>13</xdr:row>
      <xdr:rowOff>371475</xdr:rowOff>
    </xdr:from>
    <xdr:to>
      <xdr:col>2</xdr:col>
      <xdr:colOff>723900</xdr:colOff>
      <xdr:row>26</xdr:row>
      <xdr:rowOff>9525</xdr:rowOff>
    </xdr:to>
    <xdr:pic>
      <xdr:nvPicPr>
        <xdr:cNvPr id="10244" name="ComboBox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3990975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</xdr:colOff>
      <xdr:row>59</xdr:row>
      <xdr:rowOff>114300</xdr:rowOff>
    </xdr:from>
    <xdr:to>
      <xdr:col>2</xdr:col>
      <xdr:colOff>790575</xdr:colOff>
      <xdr:row>59</xdr:row>
      <xdr:rowOff>514350</xdr:rowOff>
    </xdr:to>
    <xdr:pic>
      <xdr:nvPicPr>
        <xdr:cNvPr id="10245" name="ComboBox2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" y="792480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30</xdr:row>
      <xdr:rowOff>0</xdr:rowOff>
    </xdr:from>
    <xdr:to>
      <xdr:col>2</xdr:col>
      <xdr:colOff>742950</xdr:colOff>
      <xdr:row>43</xdr:row>
      <xdr:rowOff>28575</xdr:rowOff>
    </xdr:to>
    <xdr:pic>
      <xdr:nvPicPr>
        <xdr:cNvPr id="10246" name="ComboBox2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590550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</xdr:colOff>
      <xdr:row>149</xdr:row>
      <xdr:rowOff>0</xdr:rowOff>
    </xdr:from>
    <xdr:to>
      <xdr:col>2</xdr:col>
      <xdr:colOff>762000</xdr:colOff>
      <xdr:row>170</xdr:row>
      <xdr:rowOff>28575</xdr:rowOff>
    </xdr:to>
    <xdr:pic>
      <xdr:nvPicPr>
        <xdr:cNvPr id="10247" name="ComboBox2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2162175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128</xdr:row>
      <xdr:rowOff>95250</xdr:rowOff>
    </xdr:from>
    <xdr:to>
      <xdr:col>2</xdr:col>
      <xdr:colOff>752475</xdr:colOff>
      <xdr:row>128</xdr:row>
      <xdr:rowOff>495300</xdr:rowOff>
    </xdr:to>
    <xdr:pic>
      <xdr:nvPicPr>
        <xdr:cNvPr id="10248" name="ComboBox25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17678400"/>
          <a:ext cx="1809750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</xdr:colOff>
      <xdr:row>98</xdr:row>
      <xdr:rowOff>0</xdr:rowOff>
    </xdr:from>
    <xdr:to>
      <xdr:col>2</xdr:col>
      <xdr:colOff>762000</xdr:colOff>
      <xdr:row>113</xdr:row>
      <xdr:rowOff>19050</xdr:rowOff>
    </xdr:to>
    <xdr:pic>
      <xdr:nvPicPr>
        <xdr:cNvPr id="10249" name="ComboBox26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15678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19050</xdr:colOff>
      <xdr:row>84</xdr:row>
      <xdr:rowOff>0</xdr:rowOff>
    </xdr:from>
    <xdr:to>
      <xdr:col>2</xdr:col>
      <xdr:colOff>771525</xdr:colOff>
      <xdr:row>95</xdr:row>
      <xdr:rowOff>19050</xdr:rowOff>
    </xdr:to>
    <xdr:pic>
      <xdr:nvPicPr>
        <xdr:cNvPr id="10250" name="ComboBox27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4154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2</xdr:col>
      <xdr:colOff>752475</xdr:colOff>
      <xdr:row>76</xdr:row>
      <xdr:rowOff>19050</xdr:rowOff>
    </xdr:to>
    <xdr:pic>
      <xdr:nvPicPr>
        <xdr:cNvPr id="10251" name="ComboBox28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7450" y="10725150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19050</xdr:colOff>
      <xdr:row>185</xdr:row>
      <xdr:rowOff>28575</xdr:rowOff>
    </xdr:from>
    <xdr:to>
      <xdr:col>2</xdr:col>
      <xdr:colOff>771525</xdr:colOff>
      <xdr:row>185</xdr:row>
      <xdr:rowOff>428625</xdr:rowOff>
    </xdr:to>
    <xdr:pic>
      <xdr:nvPicPr>
        <xdr:cNvPr id="10252" name="ComboBox29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23936325"/>
          <a:ext cx="1800225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2447925</xdr:colOff>
      <xdr:row>133</xdr:row>
      <xdr:rowOff>361950</xdr:rowOff>
    </xdr:from>
    <xdr:to>
      <xdr:col>2</xdr:col>
      <xdr:colOff>742950</xdr:colOff>
      <xdr:row>146</xdr:row>
      <xdr:rowOff>9525</xdr:rowOff>
    </xdr:to>
    <xdr:pic>
      <xdr:nvPicPr>
        <xdr:cNvPr id="10254" name="ComboBox21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" y="20078700"/>
          <a:ext cx="1800225" cy="4095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57150</xdr:colOff>
      <xdr:row>269</xdr:row>
      <xdr:rowOff>142875</xdr:rowOff>
    </xdr:from>
    <xdr:to>
      <xdr:col>12</xdr:col>
      <xdr:colOff>228600</xdr:colOff>
      <xdr:row>314</xdr:row>
      <xdr:rowOff>142875</xdr:rowOff>
    </xdr:to>
    <xdr:pic>
      <xdr:nvPicPr>
        <xdr:cNvPr id="10255" name="TextBox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9947850"/>
          <a:ext cx="13477875" cy="10229850"/>
        </a:xfrm>
        <a:prstGeom prst="rect">
          <a:avLst/>
        </a:prstGeom>
        <a:noFill/>
        <a:ln>
          <a:noFill/>
        </a:ln>
        <a:effectLst>
          <a:outerShdw dist="35921" dir="2700000" algn="ctr" rotWithShape="0">
            <a:srgbClr val="000000"/>
          </a:outerShdw>
        </a:effectLst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/>
  </xdr:twoCell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Andrée!$B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Vie Sociale</a:t>
          </a:fld>
          <a:endParaRPr lang="fr-FR" sz="1400" b="1"/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Andrée!$H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Hygiène</a:t>
          </a:fld>
          <a:endParaRPr lang="fr-FR" sz="1400" b="1"/>
        </a:p>
      </cdr:txBody>
    </cdr:sp>
  </cdr:relSizeAnchor>
  <cdr:relSizeAnchor xmlns:cdr="http://schemas.openxmlformats.org/drawingml/2006/chartDrawing">
    <cdr:from>
      <cdr:x>0.05839</cdr:x>
      <cdr:y>0.76445</cdr:y>
    </cdr:from>
    <cdr:to>
      <cdr:x>0.32075</cdr:x>
      <cdr:y>0.89008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86866" y="2898051"/>
          <a:ext cx="1738313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0.45372</cdr:x>
      <cdr:y>0.02326</cdr:y>
    </cdr:from>
    <cdr:to>
      <cdr:x>0.61904</cdr:x>
      <cdr:y>0.14574</cdr:y>
    </cdr:to>
    <cdr:sp macro="" textlink="Andrée!$B$1">
      <cdr:nvSpPr>
        <cdr:cNvPr id="4" name="Rectangle à coins arrondis 3"/>
        <cdr:cNvSpPr/>
      </cdr:nvSpPr>
      <cdr:spPr>
        <a:xfrm xmlns:a="http://schemas.openxmlformats.org/drawingml/2006/main">
          <a:off x="3006241" y="88178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FFCC"/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9CCC72F4-C91F-4423-956C-014420201DAE}" type="TxLink">
            <a:rPr lang="en-US" sz="1100" b="1" i="0" u="none" strike="noStrike">
              <a:solidFill>
                <a:srgbClr val="000000"/>
              </a:solidFill>
              <a:latin typeface="Tempus Sans ITC" panose="04020404030D07020202" pitchFamily="82" charset="0"/>
            </a:rPr>
            <a:pPr algn="ctr"/>
            <a:t>Andrée</a:t>
          </a:fld>
          <a:endParaRPr lang="fr-FR" b="1"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0.01845</cdr:x>
      <cdr:y>0.7703</cdr:y>
    </cdr:from>
    <cdr:to>
      <cdr:x>0.18377</cdr:x>
      <cdr:y>0.89278</cdr:y>
    </cdr:to>
    <cdr:sp macro="" textlink="Andrée!$B$2">
      <cdr:nvSpPr>
        <cdr:cNvPr id="5" name="Rectangle à coins arrondis 4"/>
        <cdr:cNvSpPr/>
      </cdr:nvSpPr>
      <cdr:spPr>
        <a:xfrm xmlns:a="http://schemas.openxmlformats.org/drawingml/2006/main">
          <a:off x="122237" y="2920206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chemeClr val="accent6">
            <a:lumMod val="75000"/>
          </a:schemeClr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DE40F5EF-126F-4982-8DF8-1D746E7CFD97}" type="TxLink">
            <a:rPr lang="en-US" sz="1100" b="1" i="0" u="none" strike="noStrike">
              <a:solidFill>
                <a:schemeClr val="bg1"/>
              </a:solidFill>
              <a:latin typeface="Tempus Sans ITC" panose="04020404030D07020202" pitchFamily="82" charset="0"/>
            </a:rPr>
            <a:pPr algn="ctr"/>
            <a:t>X</a:t>
          </a:fld>
          <a:endParaRPr lang="fr-FR" b="1">
            <a:solidFill>
              <a:schemeClr val="bg1"/>
            </a:solidFill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0.33872</cdr:x>
      <cdr:y>0.14574</cdr:y>
    </cdr:from>
    <cdr:to>
      <cdr:x>0.53638</cdr:x>
      <cdr:y>0.7299</cdr:y>
    </cdr:to>
    <cdr:cxnSp macro="">
      <cdr:nvCxnSpPr>
        <cdr:cNvPr id="7" name="Connecteur en angle 6"/>
        <cdr:cNvCxnSpPr>
          <a:stCxn xmlns:a="http://schemas.openxmlformats.org/drawingml/2006/main" id="4" idx="2"/>
        </cdr:cNvCxnSpPr>
      </cdr:nvCxnSpPr>
      <cdr:spPr>
        <a:xfrm xmlns:a="http://schemas.openxmlformats.org/drawingml/2006/main" rot="5400000">
          <a:off x="1791805" y="1004958"/>
          <a:ext cx="2214561" cy="1309688"/>
        </a:xfrm>
        <a:prstGeom xmlns:a="http://schemas.openxmlformats.org/drawingml/2006/main" prst="bentConnector3">
          <a:avLst>
            <a:gd name="adj1" fmla="val 19892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0.10111</cdr:x>
      <cdr:y>0.25881</cdr:y>
    </cdr:from>
    <cdr:to>
      <cdr:x>0.33332</cdr:x>
      <cdr:y>0.7703</cdr:y>
    </cdr:to>
    <cdr:cxnSp macro="">
      <cdr:nvCxnSpPr>
        <cdr:cNvPr id="19" name="Connecteur en angle 18"/>
        <cdr:cNvCxnSpPr>
          <a:endCxn xmlns:a="http://schemas.openxmlformats.org/drawingml/2006/main" id="5" idx="0"/>
        </cdr:cNvCxnSpPr>
      </cdr:nvCxnSpPr>
      <cdr:spPr>
        <a:xfrm xmlns:a="http://schemas.openxmlformats.org/drawingml/2006/main" rot="5400000">
          <a:off x="469695" y="1181378"/>
          <a:ext cx="1939058" cy="1538598"/>
        </a:xfrm>
        <a:prstGeom xmlns:a="http://schemas.openxmlformats.org/drawingml/2006/main" prst="bentConnector3">
          <a:avLst>
            <a:gd name="adj1" fmla="val 91139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</c:userShapes>
</file>

<file path=xl/tables/table1.xml><?xml version="1.0" encoding="utf-8"?>
<table xmlns="http://schemas.openxmlformats.org/spreadsheetml/2006/main" id="3" name="Tableau224" displayName="Tableau224" ref="A354:L365" totalsRowShown="0" headerRowDxfId="395">
  <autoFilter ref="A354:L365"/>
  <tableColumns count="12">
    <tableColumn id="1" name="Items" dataDxfId="394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42" displayName="Tableau2242" ref="A354:L365" totalsRowShown="0" headerRowDxfId="198">
  <autoFilter ref="A354:L365"/>
  <tableColumns count="12">
    <tableColumn id="1" name="Items" dataDxfId="197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243" displayName="Tableau2243" ref="A354:L365" totalsRowShown="0" headerRowDxfId="1">
  <autoFilter ref="A354:L365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18" Type="http://schemas.openxmlformats.org/officeDocument/2006/relationships/control" Target="../activeX/activeX9.xml"/><Relationship Id="rId26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6.emf"/><Relationship Id="rId25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8.xml"/><Relationship Id="rId20" Type="http://schemas.openxmlformats.org/officeDocument/2006/relationships/control" Target="../activeX/activeX1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5.xml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4.xml"/><Relationship Id="rId10" Type="http://schemas.openxmlformats.org/officeDocument/2006/relationships/control" Target="../activeX/activeX4.xml"/><Relationship Id="rId19" Type="http://schemas.openxmlformats.org/officeDocument/2006/relationships/control" Target="../activeX/activeX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Relationship Id="rId22" Type="http://schemas.openxmlformats.org/officeDocument/2006/relationships/control" Target="../activeX/activeX1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79"/>
  <sheetViews>
    <sheetView showGridLines="0" zoomScale="70" zoomScaleNormal="70" zoomScaleSheetLayoutView="69" workbookViewId="0">
      <pane xSplit="13" ySplit="9" topLeftCell="N10" activePane="bottomRight" state="frozen"/>
      <selection pane="topRight" activeCell="N1" sqref="N1"/>
      <selection pane="bottomLeft" activeCell="A10" sqref="A10"/>
      <selection pane="bottomRight" activeCell="I26" sqref="I26"/>
    </sheetView>
  </sheetViews>
  <sheetFormatPr baseColWidth="10" defaultRowHeight="15.75"/>
  <cols>
    <col min="1" max="1" width="36.85546875" style="11" customWidth="1"/>
    <col min="2" max="6" width="15.7109375" style="2" customWidth="1"/>
    <col min="7" max="7" width="5.5703125" style="1" customWidth="1"/>
    <col min="8" max="12" width="15.7109375" style="2" customWidth="1"/>
    <col min="13" max="13" width="4.7109375" style="2" customWidth="1"/>
    <col min="14" max="14" width="90.42578125" style="2" customWidth="1"/>
    <col min="15" max="16384" width="11.42578125" style="2"/>
  </cols>
  <sheetData>
    <row r="1" spans="1:15" ht="20.100000000000001" customHeight="1">
      <c r="A1" s="20" t="s">
        <v>26</v>
      </c>
      <c r="B1" s="43" t="str">
        <f ca="1">RIGHT(CELL("filename",A1),LEN(CELL("filename",A1))-SEARCH("]",CELL("filename",A1)))</f>
        <v>Modèle</v>
      </c>
      <c r="C1" s="21"/>
      <c r="D1" s="39" t="s">
        <v>25</v>
      </c>
      <c r="E1" s="60"/>
      <c r="F1" s="34"/>
      <c r="O1" s="6" t="str">
        <f t="shared" ref="O1:O64" si="0">IF(A1&lt;&gt;"","","OK")</f>
        <v/>
      </c>
    </row>
    <row r="2" spans="1:15" ht="20.100000000000001" customHeight="1">
      <c r="A2" s="20" t="s">
        <v>27</v>
      </c>
      <c r="B2" s="42" t="s">
        <v>85</v>
      </c>
      <c r="C2" s="21"/>
      <c r="O2" s="6" t="str">
        <f t="shared" si="0"/>
        <v/>
      </c>
    </row>
    <row r="3" spans="1:15" ht="20.100000000000001" hidden="1" customHeight="1">
      <c r="O3" s="6" t="str">
        <f t="shared" si="0"/>
        <v>OK</v>
      </c>
    </row>
    <row r="4" spans="1:15" ht="20.100000000000001" hidden="1" customHeight="1">
      <c r="O4" s="6" t="str">
        <f t="shared" si="0"/>
        <v>OK</v>
      </c>
    </row>
    <row r="5" spans="1:15" ht="20.100000000000001" hidden="1" customHeight="1">
      <c r="O5" s="6" t="str">
        <f t="shared" si="0"/>
        <v>OK</v>
      </c>
    </row>
    <row r="6" spans="1:15" ht="20.100000000000001" hidden="1" customHeight="1">
      <c r="O6" s="6" t="str">
        <f t="shared" si="0"/>
        <v>OK</v>
      </c>
    </row>
    <row r="7" spans="1:15" ht="20.100000000000001" hidden="1" customHeight="1">
      <c r="O7" s="6" t="str">
        <f t="shared" si="0"/>
        <v>OK</v>
      </c>
    </row>
    <row r="8" spans="1:15" ht="47.25" customHeight="1">
      <c r="A8" s="10"/>
      <c r="C8" s="40" t="str">
        <f ca="1">"Evaluation réalisée par "&amp;B1</f>
        <v>Evaluation réalisée par Modèle</v>
      </c>
      <c r="D8" s="19"/>
      <c r="E8" s="19"/>
      <c r="F8" s="19"/>
      <c r="G8" s="18"/>
      <c r="H8" s="19" t="str">
        <f>"Evaluation réalisée par "&amp;B2</f>
        <v>Evaluation réalisée par X</v>
      </c>
      <c r="I8" s="3"/>
      <c r="J8" s="3"/>
      <c r="K8" s="3"/>
      <c r="L8" s="3"/>
      <c r="O8" s="6"/>
    </row>
    <row r="9" spans="1:15" ht="78.75" customHeight="1" thickBot="1">
      <c r="A9" s="17" t="str">
        <f ca="1">B1</f>
        <v>Modèle</v>
      </c>
      <c r="B9" s="32" t="s">
        <v>12</v>
      </c>
      <c r="C9" s="32" t="s">
        <v>13</v>
      </c>
      <c r="D9" s="32" t="s">
        <v>14</v>
      </c>
      <c r="E9" s="32" t="s">
        <v>15</v>
      </c>
      <c r="F9" s="32" t="s">
        <v>16</v>
      </c>
      <c r="G9" s="33"/>
      <c r="H9" s="32" t="s">
        <v>0</v>
      </c>
      <c r="I9" s="32" t="s">
        <v>9</v>
      </c>
      <c r="J9" s="32" t="s">
        <v>11</v>
      </c>
      <c r="K9" s="32" t="s">
        <v>1</v>
      </c>
      <c r="L9" s="32" t="s">
        <v>10</v>
      </c>
      <c r="M9" s="35"/>
      <c r="N9" s="22" t="s">
        <v>18</v>
      </c>
      <c r="O9" s="6" t="str">
        <f t="shared" ca="1" si="0"/>
        <v/>
      </c>
    </row>
    <row r="10" spans="1:15" ht="30" customHeight="1">
      <c r="A10" s="29" t="s">
        <v>20</v>
      </c>
      <c r="B10" s="30">
        <f>COUNTIF(B11:B25,"x")/COUNTA($A$11:$A$25)</f>
        <v>0</v>
      </c>
      <c r="C10" s="30">
        <f t="shared" ref="C10:F10" si="1">COUNTIF(C11:C25,"x")/COUNTA($A$11:$A$25)</f>
        <v>0</v>
      </c>
      <c r="D10" s="30">
        <f t="shared" si="1"/>
        <v>0</v>
      </c>
      <c r="E10" s="30">
        <f t="shared" si="1"/>
        <v>0</v>
      </c>
      <c r="F10" s="30">
        <f t="shared" si="1"/>
        <v>0</v>
      </c>
      <c r="G10" s="31" t="str">
        <f>IF(COUNTA(A11:A25)=G26,"C","D")</f>
        <v>D</v>
      </c>
      <c r="H10" s="50">
        <f>COUNTIF(H11:H25,"x")/COUNTA($A$11:$A$25)</f>
        <v>0</v>
      </c>
      <c r="I10" s="30">
        <f>COUNTIF(I11:I25,"x")/COUNTA($A$11:$A$25)</f>
        <v>0</v>
      </c>
      <c r="J10" s="30">
        <f t="shared" ref="J10:L10" si="2">COUNTIF(J11:J25,"x")/COUNTA($A$11:$A$25)</f>
        <v>0</v>
      </c>
      <c r="K10" s="30">
        <f t="shared" si="2"/>
        <v>0</v>
      </c>
      <c r="L10" s="30">
        <f t="shared" si="2"/>
        <v>0</v>
      </c>
      <c r="M10" s="31" t="str">
        <f>IF(COUNTA(A11:A25)=M26,"C","D")</f>
        <v>D</v>
      </c>
      <c r="N10" s="36"/>
      <c r="O10" s="6" t="str">
        <f t="shared" si="0"/>
        <v/>
      </c>
    </row>
    <row r="11" spans="1:15" s="6" customFormat="1" ht="30" customHeight="1">
      <c r="A11" s="8" t="s">
        <v>32</v>
      </c>
      <c r="B11" s="23"/>
      <c r="C11" s="23"/>
      <c r="D11" s="23"/>
      <c r="E11" s="23"/>
      <c r="F11" s="23"/>
      <c r="G11" s="24" t="str">
        <f>IF(COUNTA(B11:F11)&lt;&gt;1,"L","J")</f>
        <v>L</v>
      </c>
      <c r="H11" s="23"/>
      <c r="I11" s="23"/>
      <c r="J11" s="23"/>
      <c r="K11" s="23"/>
      <c r="L11" s="23"/>
      <c r="M11" s="24" t="str">
        <f>IF(COUNTA(H11:L11)&lt;&gt;1,"L","J")</f>
        <v>L</v>
      </c>
      <c r="N11" s="25"/>
      <c r="O11" s="6" t="str">
        <f t="shared" si="0"/>
        <v/>
      </c>
    </row>
    <row r="12" spans="1:15" s="6" customFormat="1" ht="30" customHeight="1">
      <c r="A12" s="8" t="s">
        <v>33</v>
      </c>
      <c r="B12" s="26"/>
      <c r="C12" s="26"/>
      <c r="D12" s="26"/>
      <c r="E12" s="26"/>
      <c r="F12" s="26"/>
      <c r="G12" s="24" t="str">
        <f t="shared" ref="G12:G75" si="3">IF(COUNTA(B12:F12)&lt;&gt;1,"L","J")</f>
        <v>L</v>
      </c>
      <c r="H12" s="26"/>
      <c r="I12" s="26"/>
      <c r="J12" s="26"/>
      <c r="K12" s="26"/>
      <c r="L12" s="26"/>
      <c r="M12" s="24" t="str">
        <f t="shared" ref="M12:M75" si="4">IF(COUNTA(H12:L12)&lt;&gt;1,"L","J")</f>
        <v>L</v>
      </c>
      <c r="N12" s="25"/>
      <c r="O12" s="6" t="str">
        <f t="shared" si="0"/>
        <v/>
      </c>
    </row>
    <row r="13" spans="1:15" s="6" customFormat="1" ht="30" customHeight="1">
      <c r="A13" s="44" t="s">
        <v>34</v>
      </c>
      <c r="B13" s="26"/>
      <c r="C13" s="26"/>
      <c r="D13" s="26"/>
      <c r="E13" s="26"/>
      <c r="F13" s="26"/>
      <c r="G13" s="24" t="str">
        <f t="shared" si="3"/>
        <v>L</v>
      </c>
      <c r="H13" s="26"/>
      <c r="I13" s="26"/>
      <c r="J13" s="26"/>
      <c r="K13" s="26"/>
      <c r="L13" s="26"/>
      <c r="M13" s="24" t="str">
        <f t="shared" si="4"/>
        <v>L</v>
      </c>
      <c r="N13" s="25"/>
      <c r="O13" s="6" t="str">
        <f t="shared" si="0"/>
        <v/>
      </c>
    </row>
    <row r="14" spans="1:15" s="6" customFormat="1" ht="30" customHeight="1">
      <c r="A14" s="9" t="s">
        <v>35</v>
      </c>
      <c r="B14" s="27"/>
      <c r="C14" s="27"/>
      <c r="D14" s="27"/>
      <c r="E14" s="27"/>
      <c r="F14" s="27"/>
      <c r="G14" s="24" t="str">
        <f t="shared" si="3"/>
        <v>L</v>
      </c>
      <c r="H14" s="27"/>
      <c r="I14" s="27"/>
      <c r="J14" s="27"/>
      <c r="K14" s="27"/>
      <c r="L14" s="27"/>
      <c r="M14" s="24" t="str">
        <f t="shared" si="4"/>
        <v>L</v>
      </c>
      <c r="N14" s="25"/>
      <c r="O14" s="6" t="str">
        <f t="shared" si="0"/>
        <v/>
      </c>
    </row>
    <row r="15" spans="1:15" s="6" customFormat="1" ht="30" hidden="1" customHeight="1">
      <c r="A15" s="9"/>
      <c r="B15" s="27"/>
      <c r="C15" s="27"/>
      <c r="D15" s="27"/>
      <c r="E15" s="27"/>
      <c r="F15" s="27"/>
      <c r="G15" s="24" t="str">
        <f t="shared" si="3"/>
        <v>L</v>
      </c>
      <c r="H15" s="27"/>
      <c r="I15" s="27"/>
      <c r="J15" s="27"/>
      <c r="K15" s="27"/>
      <c r="L15" s="27"/>
      <c r="M15" s="24" t="str">
        <f t="shared" si="4"/>
        <v>L</v>
      </c>
      <c r="N15" s="25"/>
      <c r="O15" s="6" t="str">
        <f t="shared" si="0"/>
        <v>OK</v>
      </c>
    </row>
    <row r="16" spans="1:15" s="6" customFormat="1" ht="30" hidden="1" customHeight="1">
      <c r="A16" s="9"/>
      <c r="B16" s="27"/>
      <c r="C16" s="27"/>
      <c r="D16" s="27"/>
      <c r="E16" s="27"/>
      <c r="F16" s="27"/>
      <c r="G16" s="24" t="str">
        <f t="shared" si="3"/>
        <v>L</v>
      </c>
      <c r="H16" s="27"/>
      <c r="I16" s="27"/>
      <c r="J16" s="27"/>
      <c r="K16" s="27"/>
      <c r="L16" s="27"/>
      <c r="M16" s="24" t="str">
        <f t="shared" si="4"/>
        <v>L</v>
      </c>
      <c r="N16" s="25"/>
      <c r="O16" s="6" t="str">
        <f t="shared" si="0"/>
        <v>OK</v>
      </c>
    </row>
    <row r="17" spans="1:15" s="6" customFormat="1" ht="30" hidden="1" customHeight="1">
      <c r="A17" s="9"/>
      <c r="B17" s="27"/>
      <c r="C17" s="27"/>
      <c r="D17" s="27"/>
      <c r="E17" s="27"/>
      <c r="F17" s="27"/>
      <c r="G17" s="24" t="str">
        <f t="shared" si="3"/>
        <v>L</v>
      </c>
      <c r="H17" s="27"/>
      <c r="I17" s="27"/>
      <c r="J17" s="27"/>
      <c r="K17" s="27"/>
      <c r="L17" s="27"/>
      <c r="M17" s="24" t="str">
        <f t="shared" si="4"/>
        <v>L</v>
      </c>
      <c r="N17" s="25"/>
      <c r="O17" s="6" t="str">
        <f t="shared" si="0"/>
        <v>OK</v>
      </c>
    </row>
    <row r="18" spans="1:15" s="6" customFormat="1" ht="30" hidden="1" customHeight="1">
      <c r="A18" s="8"/>
      <c r="B18" s="26"/>
      <c r="C18" s="26"/>
      <c r="D18" s="26"/>
      <c r="E18" s="26"/>
      <c r="F18" s="26"/>
      <c r="G18" s="24" t="str">
        <f t="shared" si="3"/>
        <v>L</v>
      </c>
      <c r="H18" s="26"/>
      <c r="I18" s="26"/>
      <c r="J18" s="26"/>
      <c r="K18" s="26"/>
      <c r="L18" s="26"/>
      <c r="M18" s="24" t="str">
        <f t="shared" si="4"/>
        <v>L</v>
      </c>
      <c r="N18" s="25"/>
      <c r="O18" s="6" t="str">
        <f t="shared" si="0"/>
        <v>OK</v>
      </c>
    </row>
    <row r="19" spans="1:15" s="6" customFormat="1" ht="30" hidden="1" customHeight="1">
      <c r="A19" s="9"/>
      <c r="B19" s="27"/>
      <c r="C19" s="27"/>
      <c r="D19" s="27"/>
      <c r="E19" s="27"/>
      <c r="F19" s="27"/>
      <c r="G19" s="24" t="str">
        <f t="shared" si="3"/>
        <v>L</v>
      </c>
      <c r="H19" s="27"/>
      <c r="I19" s="27"/>
      <c r="J19" s="27"/>
      <c r="K19" s="27"/>
      <c r="L19" s="27"/>
      <c r="M19" s="24" t="str">
        <f t="shared" si="4"/>
        <v>L</v>
      </c>
      <c r="N19" s="25"/>
      <c r="O19" s="6" t="str">
        <f t="shared" si="0"/>
        <v>OK</v>
      </c>
    </row>
    <row r="20" spans="1:15" s="6" customFormat="1" ht="30" hidden="1" customHeight="1">
      <c r="A20" s="9"/>
      <c r="B20" s="27"/>
      <c r="C20" s="27"/>
      <c r="D20" s="27"/>
      <c r="E20" s="27"/>
      <c r="F20" s="27"/>
      <c r="G20" s="24" t="str">
        <f t="shared" si="3"/>
        <v>L</v>
      </c>
      <c r="H20" s="27"/>
      <c r="I20" s="27"/>
      <c r="J20" s="27"/>
      <c r="K20" s="27"/>
      <c r="L20" s="27"/>
      <c r="M20" s="24" t="str">
        <f t="shared" si="4"/>
        <v>L</v>
      </c>
      <c r="N20" s="25"/>
      <c r="O20" s="6" t="str">
        <f t="shared" si="0"/>
        <v>OK</v>
      </c>
    </row>
    <row r="21" spans="1:15" s="6" customFormat="1" ht="30" hidden="1" customHeight="1">
      <c r="A21" s="9"/>
      <c r="B21" s="27"/>
      <c r="C21" s="27"/>
      <c r="D21" s="27"/>
      <c r="E21" s="27"/>
      <c r="F21" s="27"/>
      <c r="G21" s="24" t="str">
        <f t="shared" si="3"/>
        <v>L</v>
      </c>
      <c r="H21" s="27"/>
      <c r="I21" s="27"/>
      <c r="J21" s="27"/>
      <c r="K21" s="27"/>
      <c r="L21" s="27"/>
      <c r="M21" s="24" t="str">
        <f t="shared" si="4"/>
        <v>L</v>
      </c>
      <c r="N21" s="25"/>
      <c r="O21" s="6" t="str">
        <f t="shared" si="0"/>
        <v>OK</v>
      </c>
    </row>
    <row r="22" spans="1:15" s="6" customFormat="1" ht="30" hidden="1" customHeight="1">
      <c r="A22" s="9"/>
      <c r="B22" s="27"/>
      <c r="C22" s="27"/>
      <c r="D22" s="27"/>
      <c r="E22" s="27"/>
      <c r="F22" s="27"/>
      <c r="G22" s="24" t="str">
        <f t="shared" si="3"/>
        <v>L</v>
      </c>
      <c r="H22" s="27"/>
      <c r="I22" s="27"/>
      <c r="J22" s="27"/>
      <c r="K22" s="27"/>
      <c r="L22" s="27"/>
      <c r="M22" s="24" t="str">
        <f t="shared" si="4"/>
        <v>L</v>
      </c>
      <c r="N22" s="25"/>
      <c r="O22" s="6" t="str">
        <f t="shared" si="0"/>
        <v>OK</v>
      </c>
    </row>
    <row r="23" spans="1:15" s="6" customFormat="1" ht="30" hidden="1" customHeight="1">
      <c r="A23" s="9"/>
      <c r="B23" s="27"/>
      <c r="C23" s="27"/>
      <c r="D23" s="27"/>
      <c r="E23" s="27"/>
      <c r="F23" s="27"/>
      <c r="G23" s="24" t="str">
        <f t="shared" si="3"/>
        <v>L</v>
      </c>
      <c r="H23" s="27"/>
      <c r="I23" s="27"/>
      <c r="J23" s="27"/>
      <c r="K23" s="27"/>
      <c r="L23" s="27"/>
      <c r="M23" s="24" t="str">
        <f t="shared" si="4"/>
        <v>L</v>
      </c>
      <c r="N23" s="25"/>
      <c r="O23" s="6" t="str">
        <f t="shared" si="0"/>
        <v>OK</v>
      </c>
    </row>
    <row r="24" spans="1:15" s="6" customFormat="1" ht="30" hidden="1" customHeight="1">
      <c r="A24" s="9"/>
      <c r="B24" s="27"/>
      <c r="C24" s="27"/>
      <c r="D24" s="27"/>
      <c r="E24" s="27"/>
      <c r="F24" s="27"/>
      <c r="G24" s="24" t="str">
        <f t="shared" si="3"/>
        <v>L</v>
      </c>
      <c r="H24" s="27"/>
      <c r="I24" s="27"/>
      <c r="J24" s="27"/>
      <c r="K24" s="27"/>
      <c r="L24" s="27"/>
      <c r="M24" s="24" t="str">
        <f t="shared" si="4"/>
        <v>L</v>
      </c>
      <c r="N24" s="25"/>
      <c r="O24" s="6" t="str">
        <f t="shared" si="0"/>
        <v>OK</v>
      </c>
    </row>
    <row r="25" spans="1:15" s="6" customFormat="1" ht="30" hidden="1" customHeight="1">
      <c r="A25" s="8"/>
      <c r="B25" s="26"/>
      <c r="C25" s="26"/>
      <c r="D25" s="26"/>
      <c r="E25" s="26"/>
      <c r="F25" s="26"/>
      <c r="G25" s="24" t="str">
        <f t="shared" si="3"/>
        <v>L</v>
      </c>
      <c r="H25" s="26"/>
      <c r="I25" s="26"/>
      <c r="J25" s="26"/>
      <c r="K25" s="26"/>
      <c r="L25" s="26"/>
      <c r="M25" s="24" t="str">
        <f t="shared" si="4"/>
        <v>L</v>
      </c>
      <c r="N25" s="25"/>
      <c r="O25" s="6" t="str">
        <f t="shared" si="0"/>
        <v>OK</v>
      </c>
    </row>
    <row r="26" spans="1:15" s="6" customFormat="1" ht="30" customHeight="1">
      <c r="A26" s="46" t="s">
        <v>70</v>
      </c>
      <c r="B26" s="57"/>
      <c r="C26" s="49"/>
      <c r="D26" s="49"/>
      <c r="E26" s="49"/>
      <c r="F26" s="49"/>
      <c r="G26" s="54">
        <f>COUNTIF(G11:G25,"J")</f>
        <v>0</v>
      </c>
      <c r="H26" s="51"/>
      <c r="I26" s="49"/>
      <c r="J26" s="49"/>
      <c r="K26" s="49"/>
      <c r="L26" s="49"/>
      <c r="M26" s="54">
        <f>COUNTIF(M11:M25,"J")</f>
        <v>0</v>
      </c>
      <c r="N26" s="25"/>
      <c r="O26" s="6" t="str">
        <f t="shared" si="0"/>
        <v/>
      </c>
    </row>
    <row r="27" spans="1:15" s="6" customFormat="1" ht="30" customHeight="1">
      <c r="A27" s="29" t="s">
        <v>2</v>
      </c>
      <c r="B27" s="30">
        <f>COUNTIF(B28:B31,"x")/4</f>
        <v>0</v>
      </c>
      <c r="C27" s="30">
        <f>COUNTIF(C28:C42,"x")/COUNTA($A$28:$A$42)</f>
        <v>0</v>
      </c>
      <c r="D27" s="30">
        <f t="shared" ref="D27:L27" si="5">COUNTIF(D28:D42,"x")/COUNTA($A$28:$A$42)</f>
        <v>0</v>
      </c>
      <c r="E27" s="30">
        <f t="shared" si="5"/>
        <v>0</v>
      </c>
      <c r="F27" s="30">
        <f t="shared" si="5"/>
        <v>0</v>
      </c>
      <c r="G27" s="31" t="str">
        <f>IF(COUNTA(A28:A42)=G43,"C","D")</f>
        <v>D</v>
      </c>
      <c r="H27" s="30">
        <f t="shared" si="5"/>
        <v>0</v>
      </c>
      <c r="I27" s="30">
        <f t="shared" si="5"/>
        <v>0</v>
      </c>
      <c r="J27" s="30">
        <f t="shared" si="5"/>
        <v>0</v>
      </c>
      <c r="K27" s="30">
        <f t="shared" si="5"/>
        <v>0</v>
      </c>
      <c r="L27" s="30">
        <f t="shared" si="5"/>
        <v>0</v>
      </c>
      <c r="M27" s="31" t="str">
        <f>IF(COUNTA(A28:A42)=M43,"C","D")</f>
        <v>D</v>
      </c>
      <c r="N27" s="25"/>
      <c r="O27" s="6" t="str">
        <f t="shared" si="0"/>
        <v/>
      </c>
    </row>
    <row r="28" spans="1:15" s="6" customFormat="1" ht="30" customHeight="1">
      <c r="A28" s="8" t="s">
        <v>36</v>
      </c>
      <c r="B28" s="26"/>
      <c r="C28" s="26"/>
      <c r="D28" s="26"/>
      <c r="E28" s="26"/>
      <c r="F28" s="26"/>
      <c r="G28" s="24" t="str">
        <f t="shared" si="3"/>
        <v>L</v>
      </c>
      <c r="H28" s="26"/>
      <c r="I28" s="26"/>
      <c r="J28" s="26"/>
      <c r="K28" s="26"/>
      <c r="L28" s="26"/>
      <c r="M28" s="24" t="str">
        <f t="shared" si="4"/>
        <v>L</v>
      </c>
      <c r="N28" s="25"/>
      <c r="O28" s="6" t="str">
        <f t="shared" si="0"/>
        <v/>
      </c>
    </row>
    <row r="29" spans="1:15" s="6" customFormat="1" ht="30" customHeight="1">
      <c r="A29" s="8" t="s">
        <v>37</v>
      </c>
      <c r="B29" s="26"/>
      <c r="C29" s="26"/>
      <c r="D29" s="26"/>
      <c r="E29" s="26"/>
      <c r="F29" s="26"/>
      <c r="G29" s="24" t="str">
        <f t="shared" si="3"/>
        <v>L</v>
      </c>
      <c r="H29" s="26"/>
      <c r="I29" s="26"/>
      <c r="J29" s="26"/>
      <c r="K29" s="26"/>
      <c r="L29" s="26"/>
      <c r="M29" s="24" t="str">
        <f t="shared" si="4"/>
        <v>L</v>
      </c>
      <c r="N29" s="25"/>
      <c r="O29" s="6" t="str">
        <f t="shared" si="0"/>
        <v/>
      </c>
    </row>
    <row r="30" spans="1:15" s="6" customFormat="1" ht="30" customHeight="1">
      <c r="A30" s="8" t="s">
        <v>38</v>
      </c>
      <c r="B30" s="26"/>
      <c r="C30" s="26"/>
      <c r="D30" s="26"/>
      <c r="E30" s="26"/>
      <c r="F30" s="26"/>
      <c r="G30" s="24" t="str">
        <f t="shared" si="3"/>
        <v>L</v>
      </c>
      <c r="H30" s="26"/>
      <c r="I30" s="26"/>
      <c r="J30" s="26"/>
      <c r="K30" s="26"/>
      <c r="L30" s="26"/>
      <c r="M30" s="24" t="str">
        <f t="shared" si="4"/>
        <v>L</v>
      </c>
      <c r="N30" s="25"/>
      <c r="O30" s="6" t="str">
        <f t="shared" si="0"/>
        <v/>
      </c>
    </row>
    <row r="31" spans="1:15" s="6" customFormat="1" ht="30" hidden="1" customHeight="1">
      <c r="A31" s="9"/>
      <c r="B31" s="27"/>
      <c r="C31" s="27"/>
      <c r="D31" s="27"/>
      <c r="E31" s="27"/>
      <c r="F31" s="27"/>
      <c r="G31" s="24" t="str">
        <f t="shared" si="3"/>
        <v>L</v>
      </c>
      <c r="H31" s="27"/>
      <c r="I31" s="27"/>
      <c r="J31" s="27"/>
      <c r="K31" s="27"/>
      <c r="L31" s="27"/>
      <c r="M31" s="24" t="str">
        <f t="shared" si="4"/>
        <v>L</v>
      </c>
      <c r="N31" s="25"/>
      <c r="O31" s="6" t="str">
        <f t="shared" si="0"/>
        <v>OK</v>
      </c>
    </row>
    <row r="32" spans="1:15" s="6" customFormat="1" ht="30" hidden="1" customHeight="1">
      <c r="A32" s="9"/>
      <c r="B32" s="27"/>
      <c r="C32" s="27"/>
      <c r="D32" s="27"/>
      <c r="E32" s="27"/>
      <c r="F32" s="27"/>
      <c r="G32" s="24" t="str">
        <f t="shared" si="3"/>
        <v>L</v>
      </c>
      <c r="H32" s="27"/>
      <c r="I32" s="27"/>
      <c r="J32" s="27"/>
      <c r="K32" s="27"/>
      <c r="L32" s="27"/>
      <c r="M32" s="24" t="str">
        <f t="shared" si="4"/>
        <v>L</v>
      </c>
      <c r="N32" s="25"/>
      <c r="O32" s="6" t="str">
        <f t="shared" si="0"/>
        <v>OK</v>
      </c>
    </row>
    <row r="33" spans="1:15" s="6" customFormat="1" ht="30" hidden="1" customHeight="1">
      <c r="A33" s="9"/>
      <c r="B33" s="27"/>
      <c r="C33" s="27"/>
      <c r="D33" s="27"/>
      <c r="E33" s="27"/>
      <c r="F33" s="27"/>
      <c r="G33" s="24" t="str">
        <f t="shared" si="3"/>
        <v>L</v>
      </c>
      <c r="H33" s="27"/>
      <c r="I33" s="27"/>
      <c r="J33" s="27"/>
      <c r="K33" s="27"/>
      <c r="L33" s="27"/>
      <c r="M33" s="24" t="str">
        <f t="shared" si="4"/>
        <v>L</v>
      </c>
      <c r="N33" s="25"/>
      <c r="O33" s="6" t="str">
        <f t="shared" si="0"/>
        <v>OK</v>
      </c>
    </row>
    <row r="34" spans="1:15" s="6" customFormat="1" ht="30" hidden="1" customHeight="1">
      <c r="A34" s="9"/>
      <c r="B34" s="27"/>
      <c r="C34" s="27"/>
      <c r="D34" s="27"/>
      <c r="E34" s="27"/>
      <c r="F34" s="27"/>
      <c r="G34" s="24" t="str">
        <f t="shared" si="3"/>
        <v>L</v>
      </c>
      <c r="H34" s="27"/>
      <c r="I34" s="27"/>
      <c r="J34" s="27"/>
      <c r="K34" s="27"/>
      <c r="L34" s="27"/>
      <c r="M34" s="24" t="str">
        <f t="shared" si="4"/>
        <v>L</v>
      </c>
      <c r="N34" s="25"/>
      <c r="O34" s="6" t="str">
        <f t="shared" si="0"/>
        <v>OK</v>
      </c>
    </row>
    <row r="35" spans="1:15" s="6" customFormat="1" ht="30" hidden="1" customHeight="1">
      <c r="A35" s="8"/>
      <c r="B35" s="26"/>
      <c r="C35" s="26"/>
      <c r="D35" s="26"/>
      <c r="E35" s="26"/>
      <c r="F35" s="26"/>
      <c r="G35" s="24" t="str">
        <f t="shared" si="3"/>
        <v>L</v>
      </c>
      <c r="H35" s="26"/>
      <c r="I35" s="26"/>
      <c r="J35" s="26"/>
      <c r="K35" s="26"/>
      <c r="L35" s="26"/>
      <c r="M35" s="24" t="str">
        <f t="shared" si="4"/>
        <v>L</v>
      </c>
      <c r="N35" s="25"/>
      <c r="O35" s="6" t="str">
        <f t="shared" si="0"/>
        <v>OK</v>
      </c>
    </row>
    <row r="36" spans="1:15" s="6" customFormat="1" ht="30" hidden="1" customHeight="1">
      <c r="A36" s="9"/>
      <c r="B36" s="27"/>
      <c r="C36" s="27"/>
      <c r="D36" s="27"/>
      <c r="E36" s="27"/>
      <c r="F36" s="27"/>
      <c r="G36" s="24" t="str">
        <f t="shared" si="3"/>
        <v>L</v>
      </c>
      <c r="H36" s="27"/>
      <c r="I36" s="27"/>
      <c r="J36" s="27"/>
      <c r="K36" s="27"/>
      <c r="L36" s="27"/>
      <c r="M36" s="24" t="str">
        <f t="shared" si="4"/>
        <v>L</v>
      </c>
      <c r="N36" s="25"/>
      <c r="O36" s="6" t="str">
        <f t="shared" si="0"/>
        <v>OK</v>
      </c>
    </row>
    <row r="37" spans="1:15" s="6" customFormat="1" ht="30" hidden="1" customHeight="1">
      <c r="A37" s="9"/>
      <c r="B37" s="27"/>
      <c r="C37" s="27"/>
      <c r="D37" s="27"/>
      <c r="E37" s="27"/>
      <c r="F37" s="27"/>
      <c r="G37" s="24" t="str">
        <f t="shared" si="3"/>
        <v>L</v>
      </c>
      <c r="H37" s="27"/>
      <c r="I37" s="27"/>
      <c r="J37" s="27"/>
      <c r="K37" s="27"/>
      <c r="L37" s="27"/>
      <c r="M37" s="24" t="str">
        <f t="shared" si="4"/>
        <v>L</v>
      </c>
      <c r="N37" s="25"/>
      <c r="O37" s="6" t="str">
        <f t="shared" si="0"/>
        <v>OK</v>
      </c>
    </row>
    <row r="38" spans="1:15" s="6" customFormat="1" ht="30" hidden="1" customHeight="1">
      <c r="A38" s="9"/>
      <c r="B38" s="27"/>
      <c r="C38" s="27"/>
      <c r="D38" s="27"/>
      <c r="E38" s="27"/>
      <c r="F38" s="27"/>
      <c r="G38" s="24" t="str">
        <f t="shared" si="3"/>
        <v>L</v>
      </c>
      <c r="H38" s="27"/>
      <c r="I38" s="27"/>
      <c r="J38" s="27"/>
      <c r="K38" s="27"/>
      <c r="L38" s="27"/>
      <c r="M38" s="24" t="str">
        <f t="shared" si="4"/>
        <v>L</v>
      </c>
      <c r="N38" s="25"/>
      <c r="O38" s="6" t="str">
        <f t="shared" si="0"/>
        <v>OK</v>
      </c>
    </row>
    <row r="39" spans="1:15" s="6" customFormat="1" ht="30" hidden="1" customHeight="1">
      <c r="A39" s="9"/>
      <c r="B39" s="27"/>
      <c r="C39" s="27"/>
      <c r="D39" s="27"/>
      <c r="E39" s="27"/>
      <c r="F39" s="27"/>
      <c r="G39" s="24" t="str">
        <f t="shared" si="3"/>
        <v>L</v>
      </c>
      <c r="H39" s="27"/>
      <c r="I39" s="27"/>
      <c r="J39" s="27"/>
      <c r="K39" s="27"/>
      <c r="L39" s="27"/>
      <c r="M39" s="24" t="str">
        <f t="shared" si="4"/>
        <v>L</v>
      </c>
      <c r="N39" s="25"/>
      <c r="O39" s="6" t="str">
        <f t="shared" si="0"/>
        <v>OK</v>
      </c>
    </row>
    <row r="40" spans="1:15" s="6" customFormat="1" ht="30" hidden="1" customHeight="1">
      <c r="A40" s="9"/>
      <c r="B40" s="27"/>
      <c r="C40" s="27"/>
      <c r="D40" s="27"/>
      <c r="E40" s="27"/>
      <c r="F40" s="27"/>
      <c r="G40" s="24" t="str">
        <f t="shared" si="3"/>
        <v>L</v>
      </c>
      <c r="H40" s="27"/>
      <c r="I40" s="27"/>
      <c r="J40" s="27"/>
      <c r="K40" s="27"/>
      <c r="L40" s="27"/>
      <c r="M40" s="24" t="str">
        <f t="shared" si="4"/>
        <v>L</v>
      </c>
      <c r="N40" s="25"/>
      <c r="O40" s="6" t="str">
        <f t="shared" si="0"/>
        <v>OK</v>
      </c>
    </row>
    <row r="41" spans="1:15" s="6" customFormat="1" ht="30" hidden="1" customHeight="1">
      <c r="A41" s="9"/>
      <c r="B41" s="27"/>
      <c r="C41" s="27"/>
      <c r="D41" s="27"/>
      <c r="E41" s="27"/>
      <c r="F41" s="27"/>
      <c r="G41" s="24" t="str">
        <f t="shared" si="3"/>
        <v>L</v>
      </c>
      <c r="H41" s="27"/>
      <c r="I41" s="27"/>
      <c r="J41" s="27"/>
      <c r="K41" s="27"/>
      <c r="L41" s="27"/>
      <c r="M41" s="24" t="str">
        <f t="shared" si="4"/>
        <v>L</v>
      </c>
      <c r="N41" s="25"/>
      <c r="O41" s="6" t="str">
        <f t="shared" si="0"/>
        <v>OK</v>
      </c>
    </row>
    <row r="42" spans="1:15" s="6" customFormat="1" ht="30" hidden="1" customHeight="1">
      <c r="A42" s="9"/>
      <c r="B42" s="27"/>
      <c r="C42" s="27"/>
      <c r="D42" s="27"/>
      <c r="E42" s="27"/>
      <c r="F42" s="27"/>
      <c r="G42" s="24" t="str">
        <f t="shared" si="3"/>
        <v>L</v>
      </c>
      <c r="H42" s="27"/>
      <c r="I42" s="27"/>
      <c r="J42" s="27"/>
      <c r="K42" s="27"/>
      <c r="L42" s="27"/>
      <c r="M42" s="24" t="str">
        <f t="shared" si="4"/>
        <v>L</v>
      </c>
      <c r="N42" s="25"/>
      <c r="O42" s="6" t="str">
        <f t="shared" si="0"/>
        <v>OK</v>
      </c>
    </row>
    <row r="43" spans="1:15" s="6" customFormat="1" ht="30" customHeight="1">
      <c r="A43" s="47" t="s">
        <v>71</v>
      </c>
      <c r="B43" s="57"/>
      <c r="C43" s="49"/>
      <c r="D43" s="49"/>
      <c r="E43" s="49"/>
      <c r="F43" s="49"/>
      <c r="G43" s="54">
        <f>COUNTIF(G28:G42,"J")</f>
        <v>0</v>
      </c>
      <c r="H43" s="51"/>
      <c r="I43" s="49"/>
      <c r="J43" s="49"/>
      <c r="K43" s="49"/>
      <c r="L43" s="49"/>
      <c r="M43" s="54">
        <f>COUNTIF(M28:M42,"J")</f>
        <v>0</v>
      </c>
      <c r="N43" s="25"/>
      <c r="O43" s="6" t="str">
        <f t="shared" si="0"/>
        <v/>
      </c>
    </row>
    <row r="44" spans="1:15" s="6" customFormat="1" ht="30" customHeight="1">
      <c r="A44" s="29" t="s">
        <v>21</v>
      </c>
      <c r="B44" s="30">
        <f>COUNTIF(B45:B59,"x")/COUNTA($A$45:$A$59)</f>
        <v>0</v>
      </c>
      <c r="C44" s="30">
        <f t="shared" ref="C44:F44" si="6">COUNTIF(C45:C59,"x")/COUNTA($A$45:$A$59)</f>
        <v>0</v>
      </c>
      <c r="D44" s="30">
        <f t="shared" si="6"/>
        <v>0</v>
      </c>
      <c r="E44" s="30">
        <f t="shared" si="6"/>
        <v>0</v>
      </c>
      <c r="F44" s="30">
        <f t="shared" si="6"/>
        <v>0</v>
      </c>
      <c r="G44" s="31" t="str">
        <f>IF(COUNTA(A45:A59)=G60,"C","D")</f>
        <v>D</v>
      </c>
      <c r="H44" s="30">
        <f>COUNTIF(H45:H59,"x")/COUNTA($A$45:$A$59)</f>
        <v>0</v>
      </c>
      <c r="I44" s="30">
        <f t="shared" ref="I44:L44" si="7">COUNTIF(I45:I59,"x")/COUNTA($A$45:$A$59)</f>
        <v>0</v>
      </c>
      <c r="J44" s="30">
        <f t="shared" si="7"/>
        <v>0</v>
      </c>
      <c r="K44" s="30">
        <f t="shared" si="7"/>
        <v>0</v>
      </c>
      <c r="L44" s="30">
        <f t="shared" si="7"/>
        <v>0</v>
      </c>
      <c r="M44" s="31" t="str">
        <f>IF(COUNTA(A45:A59)=M60,"C","D")</f>
        <v>D</v>
      </c>
      <c r="N44" s="25"/>
      <c r="O44" s="6" t="str">
        <f t="shared" si="0"/>
        <v/>
      </c>
    </row>
    <row r="45" spans="1:15" s="6" customFormat="1" ht="30" customHeight="1">
      <c r="A45" s="8" t="s">
        <v>39</v>
      </c>
      <c r="B45" s="26"/>
      <c r="C45" s="26"/>
      <c r="D45" s="26"/>
      <c r="E45" s="26"/>
      <c r="F45" s="26"/>
      <c r="G45" s="24" t="str">
        <f t="shared" si="3"/>
        <v>L</v>
      </c>
      <c r="H45" s="26"/>
      <c r="I45" s="26"/>
      <c r="J45" s="26"/>
      <c r="K45" s="26"/>
      <c r="L45" s="26"/>
      <c r="M45" s="24" t="str">
        <f t="shared" si="4"/>
        <v>L</v>
      </c>
      <c r="N45" s="25"/>
      <c r="O45" s="6" t="str">
        <f t="shared" si="0"/>
        <v/>
      </c>
    </row>
    <row r="46" spans="1:15" s="6" customFormat="1" ht="30" customHeight="1">
      <c r="A46" s="8" t="s">
        <v>40</v>
      </c>
      <c r="B46" s="26"/>
      <c r="C46" s="26"/>
      <c r="D46" s="26"/>
      <c r="E46" s="26"/>
      <c r="F46" s="26"/>
      <c r="G46" s="24" t="str">
        <f t="shared" si="3"/>
        <v>L</v>
      </c>
      <c r="H46" s="26"/>
      <c r="I46" s="26"/>
      <c r="J46" s="26"/>
      <c r="K46" s="26"/>
      <c r="L46" s="26"/>
      <c r="M46" s="24" t="str">
        <f t="shared" si="4"/>
        <v>L</v>
      </c>
      <c r="N46" s="25"/>
      <c r="O46" s="6" t="str">
        <f t="shared" si="0"/>
        <v/>
      </c>
    </row>
    <row r="47" spans="1:15" s="6" customFormat="1" ht="30" customHeight="1">
      <c r="A47" s="8" t="s">
        <v>41</v>
      </c>
      <c r="B47" s="27"/>
      <c r="C47" s="27"/>
      <c r="D47" s="27"/>
      <c r="E47" s="27"/>
      <c r="F47" s="27"/>
      <c r="G47" s="24" t="str">
        <f t="shared" si="3"/>
        <v>L</v>
      </c>
      <c r="H47" s="27"/>
      <c r="I47" s="27"/>
      <c r="J47" s="27"/>
      <c r="K47" s="27"/>
      <c r="L47" s="27"/>
      <c r="M47" s="24" t="str">
        <f t="shared" si="4"/>
        <v>L</v>
      </c>
      <c r="N47" s="25"/>
      <c r="O47" s="6" t="str">
        <f t="shared" si="0"/>
        <v/>
      </c>
    </row>
    <row r="48" spans="1:15" s="6" customFormat="1" ht="30" hidden="1" customHeight="1">
      <c r="A48" s="8"/>
      <c r="B48" s="26"/>
      <c r="C48" s="26"/>
      <c r="D48" s="26"/>
      <c r="E48" s="26"/>
      <c r="F48" s="26"/>
      <c r="G48" s="24" t="str">
        <f t="shared" si="3"/>
        <v>L</v>
      </c>
      <c r="H48" s="26"/>
      <c r="I48" s="26"/>
      <c r="J48" s="26"/>
      <c r="K48" s="26"/>
      <c r="L48" s="26"/>
      <c r="M48" s="24" t="str">
        <f t="shared" si="4"/>
        <v>L</v>
      </c>
      <c r="N48" s="25"/>
      <c r="O48" s="6" t="str">
        <f t="shared" si="0"/>
        <v>OK</v>
      </c>
    </row>
    <row r="49" spans="1:15" s="6" customFormat="1" ht="30" hidden="1" customHeight="1">
      <c r="A49" s="9"/>
      <c r="B49" s="27"/>
      <c r="C49" s="27"/>
      <c r="D49" s="27"/>
      <c r="E49" s="27"/>
      <c r="F49" s="27"/>
      <c r="G49" s="24" t="str">
        <f t="shared" si="3"/>
        <v>L</v>
      </c>
      <c r="H49" s="27"/>
      <c r="I49" s="27"/>
      <c r="J49" s="27"/>
      <c r="K49" s="27"/>
      <c r="L49" s="27"/>
      <c r="M49" s="24" t="str">
        <f t="shared" si="4"/>
        <v>L</v>
      </c>
      <c r="N49" s="25"/>
      <c r="O49" s="6" t="str">
        <f t="shared" si="0"/>
        <v>OK</v>
      </c>
    </row>
    <row r="50" spans="1:15" s="6" customFormat="1" ht="30" hidden="1" customHeight="1">
      <c r="A50" s="9"/>
      <c r="B50" s="27"/>
      <c r="C50" s="27"/>
      <c r="D50" s="27"/>
      <c r="E50" s="27"/>
      <c r="F50" s="27"/>
      <c r="G50" s="24" t="str">
        <f t="shared" si="3"/>
        <v>L</v>
      </c>
      <c r="H50" s="27"/>
      <c r="I50" s="27"/>
      <c r="J50" s="27"/>
      <c r="K50" s="27"/>
      <c r="L50" s="27"/>
      <c r="M50" s="24" t="str">
        <f t="shared" si="4"/>
        <v>L</v>
      </c>
      <c r="N50" s="25"/>
      <c r="O50" s="6" t="str">
        <f t="shared" si="0"/>
        <v>OK</v>
      </c>
    </row>
    <row r="51" spans="1:15" s="6" customFormat="1" ht="30" hidden="1" customHeight="1">
      <c r="A51" s="9"/>
      <c r="B51" s="27"/>
      <c r="C51" s="27"/>
      <c r="D51" s="27"/>
      <c r="E51" s="27"/>
      <c r="F51" s="27"/>
      <c r="G51" s="24" t="str">
        <f t="shared" si="3"/>
        <v>L</v>
      </c>
      <c r="H51" s="27"/>
      <c r="I51" s="27"/>
      <c r="J51" s="27"/>
      <c r="K51" s="27"/>
      <c r="L51" s="27"/>
      <c r="M51" s="24" t="str">
        <f t="shared" si="4"/>
        <v>L</v>
      </c>
      <c r="N51" s="25"/>
      <c r="O51" s="6" t="str">
        <f t="shared" si="0"/>
        <v>OK</v>
      </c>
    </row>
    <row r="52" spans="1:15" s="6" customFormat="1" ht="30" hidden="1" customHeight="1">
      <c r="A52" s="8"/>
      <c r="B52" s="26"/>
      <c r="C52" s="26"/>
      <c r="D52" s="26"/>
      <c r="E52" s="26"/>
      <c r="F52" s="26"/>
      <c r="G52" s="24" t="str">
        <f t="shared" si="3"/>
        <v>L</v>
      </c>
      <c r="H52" s="26"/>
      <c r="I52" s="26"/>
      <c r="J52" s="26"/>
      <c r="K52" s="26"/>
      <c r="L52" s="26"/>
      <c r="M52" s="24" t="str">
        <f t="shared" si="4"/>
        <v>L</v>
      </c>
      <c r="N52" s="25"/>
      <c r="O52" s="6" t="str">
        <f t="shared" si="0"/>
        <v>OK</v>
      </c>
    </row>
    <row r="53" spans="1:15" s="6" customFormat="1" ht="30" hidden="1" customHeight="1">
      <c r="A53" s="9"/>
      <c r="B53" s="27"/>
      <c r="C53" s="27"/>
      <c r="D53" s="27"/>
      <c r="E53" s="27"/>
      <c r="F53" s="27"/>
      <c r="G53" s="24" t="str">
        <f t="shared" si="3"/>
        <v>L</v>
      </c>
      <c r="H53" s="27"/>
      <c r="I53" s="27"/>
      <c r="J53" s="27"/>
      <c r="K53" s="27"/>
      <c r="L53" s="27"/>
      <c r="M53" s="24" t="str">
        <f t="shared" si="4"/>
        <v>L</v>
      </c>
      <c r="N53" s="25"/>
      <c r="O53" s="6" t="str">
        <f t="shared" si="0"/>
        <v>OK</v>
      </c>
    </row>
    <row r="54" spans="1:15" s="6" customFormat="1" ht="30" hidden="1" customHeight="1">
      <c r="A54" s="9"/>
      <c r="B54" s="27"/>
      <c r="C54" s="27"/>
      <c r="D54" s="27"/>
      <c r="E54" s="27"/>
      <c r="F54" s="27"/>
      <c r="G54" s="24" t="str">
        <f t="shared" si="3"/>
        <v>L</v>
      </c>
      <c r="H54" s="27"/>
      <c r="I54" s="27"/>
      <c r="J54" s="27"/>
      <c r="K54" s="27"/>
      <c r="L54" s="27"/>
      <c r="M54" s="24" t="str">
        <f t="shared" si="4"/>
        <v>L</v>
      </c>
      <c r="N54" s="25"/>
      <c r="O54" s="6" t="str">
        <f t="shared" si="0"/>
        <v>OK</v>
      </c>
    </row>
    <row r="55" spans="1:15" s="6" customFormat="1" ht="30" hidden="1" customHeight="1">
      <c r="A55" s="9"/>
      <c r="B55" s="27"/>
      <c r="C55" s="27"/>
      <c r="D55" s="27"/>
      <c r="E55" s="27"/>
      <c r="F55" s="27"/>
      <c r="G55" s="24" t="str">
        <f t="shared" si="3"/>
        <v>L</v>
      </c>
      <c r="H55" s="27"/>
      <c r="I55" s="27"/>
      <c r="J55" s="27"/>
      <c r="K55" s="27"/>
      <c r="L55" s="27"/>
      <c r="M55" s="24" t="str">
        <f t="shared" si="4"/>
        <v>L</v>
      </c>
      <c r="N55" s="25"/>
      <c r="O55" s="6" t="str">
        <f t="shared" si="0"/>
        <v>OK</v>
      </c>
    </row>
    <row r="56" spans="1:15" s="6" customFormat="1" ht="30" hidden="1" customHeight="1">
      <c r="A56" s="9"/>
      <c r="B56" s="27"/>
      <c r="C56" s="27"/>
      <c r="D56" s="27"/>
      <c r="E56" s="27"/>
      <c r="F56" s="27"/>
      <c r="G56" s="24" t="str">
        <f t="shared" si="3"/>
        <v>L</v>
      </c>
      <c r="H56" s="27"/>
      <c r="I56" s="27"/>
      <c r="J56" s="27"/>
      <c r="K56" s="27"/>
      <c r="L56" s="27"/>
      <c r="M56" s="24" t="str">
        <f t="shared" si="4"/>
        <v>L</v>
      </c>
      <c r="N56" s="25"/>
      <c r="O56" s="6" t="str">
        <f t="shared" si="0"/>
        <v>OK</v>
      </c>
    </row>
    <row r="57" spans="1:15" s="6" customFormat="1" ht="30" hidden="1" customHeight="1">
      <c r="A57" s="9"/>
      <c r="B57" s="27"/>
      <c r="C57" s="27"/>
      <c r="D57" s="27"/>
      <c r="E57" s="27"/>
      <c r="F57" s="27"/>
      <c r="G57" s="24" t="str">
        <f t="shared" si="3"/>
        <v>L</v>
      </c>
      <c r="H57" s="27"/>
      <c r="I57" s="27"/>
      <c r="J57" s="27"/>
      <c r="K57" s="27"/>
      <c r="L57" s="27"/>
      <c r="M57" s="24" t="str">
        <f t="shared" si="4"/>
        <v>L</v>
      </c>
      <c r="N57" s="25"/>
      <c r="O57" s="6" t="str">
        <f t="shared" si="0"/>
        <v>OK</v>
      </c>
    </row>
    <row r="58" spans="1:15" s="6" customFormat="1" ht="30" hidden="1" customHeight="1">
      <c r="A58" s="9"/>
      <c r="B58" s="27"/>
      <c r="C58" s="27"/>
      <c r="D58" s="27"/>
      <c r="E58" s="27"/>
      <c r="F58" s="27"/>
      <c r="G58" s="24" t="str">
        <f t="shared" si="3"/>
        <v>L</v>
      </c>
      <c r="H58" s="27"/>
      <c r="I58" s="27"/>
      <c r="J58" s="27"/>
      <c r="K58" s="27"/>
      <c r="L58" s="27"/>
      <c r="M58" s="24" t="str">
        <f t="shared" si="4"/>
        <v>L</v>
      </c>
      <c r="N58" s="25"/>
      <c r="O58" s="6" t="str">
        <f t="shared" si="0"/>
        <v>OK</v>
      </c>
    </row>
    <row r="59" spans="1:15" s="6" customFormat="1" ht="30" hidden="1" customHeight="1">
      <c r="A59" s="9"/>
      <c r="B59" s="27"/>
      <c r="C59" s="27"/>
      <c r="D59" s="27"/>
      <c r="E59" s="27"/>
      <c r="F59" s="27"/>
      <c r="G59" s="24" t="str">
        <f t="shared" si="3"/>
        <v>L</v>
      </c>
      <c r="H59" s="27"/>
      <c r="I59" s="27"/>
      <c r="J59" s="27"/>
      <c r="K59" s="27"/>
      <c r="L59" s="27"/>
      <c r="M59" s="24" t="str">
        <f t="shared" si="4"/>
        <v>L</v>
      </c>
      <c r="N59" s="25"/>
      <c r="O59" s="6" t="str">
        <f t="shared" si="0"/>
        <v>OK</v>
      </c>
    </row>
    <row r="60" spans="1:15" s="6" customFormat="1" ht="49.5" customHeight="1">
      <c r="A60" s="47" t="s">
        <v>72</v>
      </c>
      <c r="B60" s="57"/>
      <c r="C60" s="49"/>
      <c r="D60" s="49"/>
      <c r="E60" s="49"/>
      <c r="F60" s="49"/>
      <c r="G60" s="54">
        <f>COUNTIF(G45:G59,"J")</f>
        <v>0</v>
      </c>
      <c r="H60" s="51"/>
      <c r="I60" s="49"/>
      <c r="J60" s="49"/>
      <c r="K60" s="49"/>
      <c r="L60" s="49"/>
      <c r="M60" s="54">
        <f>COUNTIF(M45:M59,"J")</f>
        <v>0</v>
      </c>
      <c r="N60" s="25"/>
      <c r="O60" s="6" t="str">
        <f t="shared" si="0"/>
        <v/>
      </c>
    </row>
    <row r="61" spans="1:15" s="6" customFormat="1" ht="30" customHeight="1">
      <c r="A61" s="29" t="s">
        <v>22</v>
      </c>
      <c r="B61" s="30">
        <f>COUNTIF(B62:B75,"x")/COUNTA($A$62:$A$75)</f>
        <v>0</v>
      </c>
      <c r="C61" s="30">
        <f t="shared" ref="C61:F61" si="8">COUNTIF(C62:C75,"x")/COUNTA($A$62:$A$75)</f>
        <v>0</v>
      </c>
      <c r="D61" s="30">
        <f t="shared" si="8"/>
        <v>0</v>
      </c>
      <c r="E61" s="30">
        <f t="shared" si="8"/>
        <v>0</v>
      </c>
      <c r="F61" s="30">
        <f t="shared" si="8"/>
        <v>0</v>
      </c>
      <c r="G61" s="31" t="str">
        <f>IF(COUNTA(A62:A75)=G76,"C","D")</f>
        <v>D</v>
      </c>
      <c r="H61" s="30">
        <f>COUNTIF(H62:H75,"x")/COUNTA($A$62:$A$75)</f>
        <v>0</v>
      </c>
      <c r="I61" s="30">
        <f t="shared" ref="I61:L61" si="9">COUNTIF(I62:I75,"x")/COUNTA($A$62:$A$75)</f>
        <v>0</v>
      </c>
      <c r="J61" s="30">
        <f t="shared" si="9"/>
        <v>0</v>
      </c>
      <c r="K61" s="30">
        <f t="shared" si="9"/>
        <v>0</v>
      </c>
      <c r="L61" s="30">
        <f t="shared" si="9"/>
        <v>0</v>
      </c>
      <c r="M61" s="31" t="str">
        <f>IF(COUNTA(A62:A75)=M76,"C","D")</f>
        <v>D</v>
      </c>
      <c r="N61" s="25"/>
      <c r="O61" s="6" t="str">
        <f t="shared" si="0"/>
        <v/>
      </c>
    </row>
    <row r="62" spans="1:15" s="6" customFormat="1" ht="30" customHeight="1">
      <c r="A62" s="8" t="s">
        <v>42</v>
      </c>
      <c r="B62" s="26"/>
      <c r="C62" s="26"/>
      <c r="D62" s="26"/>
      <c r="E62" s="26"/>
      <c r="F62" s="26"/>
      <c r="G62" s="24" t="str">
        <f t="shared" si="3"/>
        <v>L</v>
      </c>
      <c r="H62" s="26"/>
      <c r="I62" s="26"/>
      <c r="J62" s="26"/>
      <c r="K62" s="26"/>
      <c r="L62" s="26"/>
      <c r="M62" s="24" t="str">
        <f t="shared" si="4"/>
        <v>L</v>
      </c>
      <c r="N62" s="25"/>
      <c r="O62" s="6" t="str">
        <f t="shared" si="0"/>
        <v/>
      </c>
    </row>
    <row r="63" spans="1:15" s="6" customFormat="1" ht="30" customHeight="1">
      <c r="A63" s="9" t="s">
        <v>43</v>
      </c>
      <c r="B63" s="26"/>
      <c r="C63" s="26"/>
      <c r="D63" s="26"/>
      <c r="E63" s="26"/>
      <c r="F63" s="26"/>
      <c r="G63" s="24" t="str">
        <f t="shared" si="3"/>
        <v>L</v>
      </c>
      <c r="H63" s="26"/>
      <c r="I63" s="26"/>
      <c r="J63" s="26"/>
      <c r="K63" s="26"/>
      <c r="L63" s="26"/>
      <c r="M63" s="24" t="str">
        <f t="shared" si="4"/>
        <v>L</v>
      </c>
      <c r="N63" s="25"/>
      <c r="O63" s="6" t="str">
        <f t="shared" si="0"/>
        <v/>
      </c>
    </row>
    <row r="64" spans="1:15" s="6" customFormat="1" ht="30" customHeight="1">
      <c r="A64" s="8" t="s">
        <v>44</v>
      </c>
      <c r="B64" s="26"/>
      <c r="C64" s="26"/>
      <c r="D64" s="26"/>
      <c r="E64" s="26"/>
      <c r="F64" s="26"/>
      <c r="G64" s="24" t="str">
        <f t="shared" si="3"/>
        <v>L</v>
      </c>
      <c r="H64" s="26"/>
      <c r="I64" s="26"/>
      <c r="J64" s="26"/>
      <c r="K64" s="26"/>
      <c r="L64" s="26"/>
      <c r="M64" s="24" t="str">
        <f t="shared" si="4"/>
        <v>L</v>
      </c>
      <c r="N64" s="25"/>
      <c r="O64" s="6" t="str">
        <f t="shared" si="0"/>
        <v/>
      </c>
    </row>
    <row r="65" spans="1:15" s="6" customFormat="1" ht="30" customHeight="1">
      <c r="A65" s="8" t="s">
        <v>45</v>
      </c>
      <c r="B65" s="27"/>
      <c r="C65" s="27"/>
      <c r="D65" s="27"/>
      <c r="E65" s="27"/>
      <c r="F65" s="27"/>
      <c r="G65" s="24" t="str">
        <f t="shared" si="3"/>
        <v>L</v>
      </c>
      <c r="H65" s="27"/>
      <c r="I65" s="27"/>
      <c r="J65" s="27"/>
      <c r="K65" s="27"/>
      <c r="L65" s="27"/>
      <c r="M65" s="24" t="str">
        <f t="shared" si="4"/>
        <v>L</v>
      </c>
      <c r="N65" s="25"/>
      <c r="O65" s="6" t="str">
        <f t="shared" ref="O65:O128" si="10">IF(A65&lt;&gt;"","","OK")</f>
        <v/>
      </c>
    </row>
    <row r="66" spans="1:15" s="6" customFormat="1" ht="30" customHeight="1">
      <c r="A66" s="8" t="s">
        <v>46</v>
      </c>
      <c r="B66" s="27"/>
      <c r="C66" s="27"/>
      <c r="D66" s="27"/>
      <c r="E66" s="27"/>
      <c r="F66" s="27"/>
      <c r="G66" s="24" t="str">
        <f t="shared" si="3"/>
        <v>L</v>
      </c>
      <c r="H66" s="27"/>
      <c r="I66" s="27"/>
      <c r="J66" s="27"/>
      <c r="K66" s="27"/>
      <c r="L66" s="27"/>
      <c r="M66" s="24" t="str">
        <f t="shared" si="4"/>
        <v>L</v>
      </c>
      <c r="N66" s="25"/>
      <c r="O66" s="6" t="str">
        <f t="shared" si="10"/>
        <v/>
      </c>
    </row>
    <row r="67" spans="1:15" s="6" customFormat="1" ht="30" hidden="1" customHeight="1">
      <c r="A67" s="9"/>
      <c r="B67" s="27"/>
      <c r="C67" s="27"/>
      <c r="D67" s="27"/>
      <c r="E67" s="27"/>
      <c r="F67" s="27"/>
      <c r="G67" s="24" t="str">
        <f t="shared" si="3"/>
        <v>L</v>
      </c>
      <c r="H67" s="27"/>
      <c r="I67" s="27"/>
      <c r="J67" s="27"/>
      <c r="K67" s="27"/>
      <c r="L67" s="27"/>
      <c r="M67" s="24" t="str">
        <f t="shared" si="4"/>
        <v>L</v>
      </c>
      <c r="N67" s="25"/>
      <c r="O67" s="6" t="str">
        <f t="shared" si="10"/>
        <v>OK</v>
      </c>
    </row>
    <row r="68" spans="1:15" s="6" customFormat="1" ht="30" hidden="1" customHeight="1">
      <c r="A68" s="8"/>
      <c r="B68" s="26"/>
      <c r="C68" s="26"/>
      <c r="D68" s="26"/>
      <c r="E68" s="26"/>
      <c r="F68" s="26"/>
      <c r="G68" s="24" t="str">
        <f t="shared" si="3"/>
        <v>L</v>
      </c>
      <c r="H68" s="26"/>
      <c r="I68" s="26"/>
      <c r="J68" s="26"/>
      <c r="K68" s="26"/>
      <c r="L68" s="26"/>
      <c r="M68" s="24" t="str">
        <f t="shared" si="4"/>
        <v>L</v>
      </c>
      <c r="N68" s="25"/>
      <c r="O68" s="6" t="str">
        <f t="shared" si="10"/>
        <v>OK</v>
      </c>
    </row>
    <row r="69" spans="1:15" s="6" customFormat="1" ht="30" hidden="1" customHeight="1">
      <c r="A69" s="9"/>
      <c r="B69" s="27"/>
      <c r="C69" s="27"/>
      <c r="D69" s="27"/>
      <c r="E69" s="27"/>
      <c r="F69" s="27"/>
      <c r="G69" s="24" t="str">
        <f t="shared" si="3"/>
        <v>L</v>
      </c>
      <c r="H69" s="27"/>
      <c r="I69" s="27"/>
      <c r="J69" s="27"/>
      <c r="K69" s="27"/>
      <c r="L69" s="27"/>
      <c r="M69" s="24" t="str">
        <f t="shared" si="4"/>
        <v>L</v>
      </c>
      <c r="N69" s="25"/>
      <c r="O69" s="6" t="str">
        <f t="shared" si="10"/>
        <v>OK</v>
      </c>
    </row>
    <row r="70" spans="1:15" s="6" customFormat="1" ht="30" hidden="1" customHeight="1">
      <c r="A70" s="9"/>
      <c r="B70" s="27"/>
      <c r="C70" s="27"/>
      <c r="D70" s="27"/>
      <c r="E70" s="27"/>
      <c r="F70" s="27"/>
      <c r="G70" s="24" t="str">
        <f t="shared" si="3"/>
        <v>L</v>
      </c>
      <c r="H70" s="27"/>
      <c r="I70" s="27"/>
      <c r="J70" s="27"/>
      <c r="K70" s="27"/>
      <c r="L70" s="27"/>
      <c r="M70" s="24" t="str">
        <f t="shared" si="4"/>
        <v>L</v>
      </c>
      <c r="N70" s="25"/>
      <c r="O70" s="6" t="str">
        <f t="shared" si="10"/>
        <v>OK</v>
      </c>
    </row>
    <row r="71" spans="1:15" s="6" customFormat="1" ht="30" hidden="1" customHeight="1">
      <c r="A71" s="9"/>
      <c r="B71" s="27"/>
      <c r="C71" s="27"/>
      <c r="D71" s="27"/>
      <c r="E71" s="27"/>
      <c r="F71" s="27"/>
      <c r="G71" s="24" t="str">
        <f t="shared" si="3"/>
        <v>L</v>
      </c>
      <c r="H71" s="27"/>
      <c r="I71" s="27"/>
      <c r="J71" s="27"/>
      <c r="K71" s="27"/>
      <c r="L71" s="27"/>
      <c r="M71" s="24" t="str">
        <f t="shared" si="4"/>
        <v>L</v>
      </c>
      <c r="N71" s="25"/>
      <c r="O71" s="6" t="str">
        <f t="shared" si="10"/>
        <v>OK</v>
      </c>
    </row>
    <row r="72" spans="1:15" s="6" customFormat="1" ht="30" hidden="1" customHeight="1">
      <c r="A72" s="9"/>
      <c r="B72" s="27"/>
      <c r="C72" s="27"/>
      <c r="D72" s="27"/>
      <c r="E72" s="27"/>
      <c r="F72" s="27"/>
      <c r="G72" s="24" t="str">
        <f t="shared" si="3"/>
        <v>L</v>
      </c>
      <c r="H72" s="27"/>
      <c r="I72" s="27"/>
      <c r="J72" s="27"/>
      <c r="K72" s="27"/>
      <c r="L72" s="27"/>
      <c r="M72" s="24" t="str">
        <f t="shared" si="4"/>
        <v>L</v>
      </c>
      <c r="N72" s="25"/>
      <c r="O72" s="6" t="str">
        <f t="shared" si="10"/>
        <v>OK</v>
      </c>
    </row>
    <row r="73" spans="1:15" s="6" customFormat="1" ht="30" hidden="1" customHeight="1">
      <c r="A73" s="9"/>
      <c r="B73" s="27"/>
      <c r="C73" s="27"/>
      <c r="D73" s="27"/>
      <c r="E73" s="27"/>
      <c r="F73" s="27"/>
      <c r="G73" s="24" t="str">
        <f t="shared" si="3"/>
        <v>L</v>
      </c>
      <c r="H73" s="27"/>
      <c r="I73" s="27"/>
      <c r="J73" s="27"/>
      <c r="K73" s="27"/>
      <c r="L73" s="27"/>
      <c r="M73" s="24" t="str">
        <f t="shared" si="4"/>
        <v>L</v>
      </c>
      <c r="N73" s="25"/>
      <c r="O73" s="6" t="str">
        <f t="shared" si="10"/>
        <v>OK</v>
      </c>
    </row>
    <row r="74" spans="1:15" s="6" customFormat="1" ht="30" hidden="1" customHeight="1">
      <c r="A74" s="9"/>
      <c r="B74" s="27"/>
      <c r="C74" s="27"/>
      <c r="D74" s="27"/>
      <c r="E74" s="27"/>
      <c r="F74" s="27"/>
      <c r="G74" s="24" t="str">
        <f t="shared" si="3"/>
        <v>L</v>
      </c>
      <c r="H74" s="27"/>
      <c r="I74" s="27"/>
      <c r="J74" s="27"/>
      <c r="K74" s="27"/>
      <c r="L74" s="27"/>
      <c r="M74" s="24" t="str">
        <f t="shared" si="4"/>
        <v>L</v>
      </c>
      <c r="N74" s="25"/>
      <c r="O74" s="6" t="str">
        <f t="shared" si="10"/>
        <v>OK</v>
      </c>
    </row>
    <row r="75" spans="1:15" s="6" customFormat="1" ht="30" hidden="1" customHeight="1">
      <c r="A75" s="9"/>
      <c r="B75" s="27"/>
      <c r="C75" s="27"/>
      <c r="D75" s="27"/>
      <c r="E75" s="27"/>
      <c r="F75" s="27"/>
      <c r="G75" s="24" t="str">
        <f t="shared" si="3"/>
        <v>L</v>
      </c>
      <c r="H75" s="27"/>
      <c r="I75" s="27"/>
      <c r="J75" s="27"/>
      <c r="K75" s="27"/>
      <c r="L75" s="27"/>
      <c r="M75" s="24" t="str">
        <f t="shared" si="4"/>
        <v>L</v>
      </c>
      <c r="N75" s="25"/>
      <c r="O75" s="6" t="str">
        <f t="shared" si="10"/>
        <v>OK</v>
      </c>
    </row>
    <row r="76" spans="1:15" s="6" customFormat="1" ht="30" customHeight="1">
      <c r="A76" s="47" t="s">
        <v>73</v>
      </c>
      <c r="B76" s="57"/>
      <c r="C76" s="49"/>
      <c r="D76" s="49"/>
      <c r="E76" s="49"/>
      <c r="F76" s="49"/>
      <c r="G76" s="54">
        <f>COUNTIF(G62:G75,"J")</f>
        <v>0</v>
      </c>
      <c r="H76" s="51"/>
      <c r="I76" s="49"/>
      <c r="J76" s="49"/>
      <c r="K76" s="49"/>
      <c r="L76" s="49"/>
      <c r="M76" s="54">
        <f>COUNTIF(M62:M75,"J")</f>
        <v>0</v>
      </c>
      <c r="N76" s="25"/>
      <c r="O76" s="6" t="str">
        <f t="shared" si="10"/>
        <v/>
      </c>
    </row>
    <row r="77" spans="1:15" s="6" customFormat="1" ht="30" customHeight="1">
      <c r="A77" s="29" t="s">
        <v>3</v>
      </c>
      <c r="B77" s="30">
        <f>COUNTIF(B78:B94,"x")/COUNTA($A$78:$A$94)</f>
        <v>0</v>
      </c>
      <c r="C77" s="30">
        <f t="shared" ref="C77:F77" si="11">COUNTIF(C78:C94,"x")/COUNTA($A$78:$A$94)</f>
        <v>0</v>
      </c>
      <c r="D77" s="30">
        <f t="shared" si="11"/>
        <v>0</v>
      </c>
      <c r="E77" s="30">
        <f t="shared" si="11"/>
        <v>0</v>
      </c>
      <c r="F77" s="30">
        <f t="shared" si="11"/>
        <v>0</v>
      </c>
      <c r="G77" s="31" t="str">
        <f>IF(COUNTA(A78:A94)=G95,"C","D")</f>
        <v>D</v>
      </c>
      <c r="H77" s="30">
        <f>COUNTIF(H78:H94,"x")/COUNTA($A$78:$A$94)</f>
        <v>0</v>
      </c>
      <c r="I77" s="30">
        <f t="shared" ref="I77:L77" si="12">COUNTIF(I78:I94,"x")/COUNTA($A$78:$A$94)</f>
        <v>0</v>
      </c>
      <c r="J77" s="30">
        <f t="shared" si="12"/>
        <v>0</v>
      </c>
      <c r="K77" s="30">
        <f t="shared" si="12"/>
        <v>0</v>
      </c>
      <c r="L77" s="30">
        <f t="shared" si="12"/>
        <v>0</v>
      </c>
      <c r="M77" s="31" t="str">
        <f>IF(COUNTA(A78:A94)=M95,"C","D")</f>
        <v>D</v>
      </c>
      <c r="N77" s="25"/>
      <c r="O77" s="6" t="str">
        <f t="shared" si="10"/>
        <v/>
      </c>
    </row>
    <row r="78" spans="1:15" s="6" customFormat="1" ht="30" customHeight="1">
      <c r="A78" s="9" t="s">
        <v>47</v>
      </c>
      <c r="B78" s="26"/>
      <c r="C78" s="26"/>
      <c r="D78" s="26"/>
      <c r="E78" s="26"/>
      <c r="F78" s="26"/>
      <c r="G78" s="24" t="str">
        <f t="shared" ref="G78:G141" si="13">IF(COUNTA(B78:F78)&lt;&gt;1,"L","J")</f>
        <v>L</v>
      </c>
      <c r="H78" s="26"/>
      <c r="I78" s="26"/>
      <c r="J78" s="26"/>
      <c r="K78" s="26"/>
      <c r="L78" s="26"/>
      <c r="M78" s="24" t="str">
        <f t="shared" ref="M78:M141" si="14">IF(COUNTA(H78:L78)&lt;&gt;1,"L","J")</f>
        <v>L</v>
      </c>
      <c r="N78" s="25"/>
      <c r="O78" s="6" t="str">
        <f t="shared" si="10"/>
        <v/>
      </c>
    </row>
    <row r="79" spans="1:15" s="6" customFormat="1" ht="30" customHeight="1">
      <c r="A79" s="8" t="s">
        <v>48</v>
      </c>
      <c r="B79" s="27"/>
      <c r="C79" s="27"/>
      <c r="D79" s="27"/>
      <c r="E79" s="27"/>
      <c r="F79" s="27"/>
      <c r="G79" s="24" t="str">
        <f t="shared" si="13"/>
        <v>L</v>
      </c>
      <c r="H79" s="27"/>
      <c r="I79" s="27"/>
      <c r="J79" s="27"/>
      <c r="K79" s="27"/>
      <c r="L79" s="27"/>
      <c r="M79" s="24" t="str">
        <f t="shared" si="14"/>
        <v>L</v>
      </c>
      <c r="N79" s="25"/>
      <c r="O79" s="6" t="str">
        <f t="shared" si="10"/>
        <v/>
      </c>
    </row>
    <row r="80" spans="1:15" s="6" customFormat="1" ht="30" customHeight="1">
      <c r="A80" s="8" t="s">
        <v>49</v>
      </c>
      <c r="B80" s="26"/>
      <c r="C80" s="26"/>
      <c r="D80" s="26"/>
      <c r="E80" s="26"/>
      <c r="F80" s="26"/>
      <c r="G80" s="24" t="str">
        <f t="shared" si="13"/>
        <v>L</v>
      </c>
      <c r="H80" s="26"/>
      <c r="I80" s="26"/>
      <c r="J80" s="26"/>
      <c r="K80" s="26"/>
      <c r="L80" s="26"/>
      <c r="M80" s="24" t="str">
        <f t="shared" si="14"/>
        <v>L</v>
      </c>
      <c r="N80" s="25"/>
      <c r="O80" s="6" t="str">
        <f t="shared" si="10"/>
        <v/>
      </c>
    </row>
    <row r="81" spans="1:15" s="6" customFormat="1" ht="30" customHeight="1">
      <c r="A81" s="8" t="s">
        <v>50</v>
      </c>
      <c r="B81" s="26"/>
      <c r="C81" s="26"/>
      <c r="D81" s="26"/>
      <c r="E81" s="26"/>
      <c r="F81" s="26"/>
      <c r="G81" s="24" t="str">
        <f t="shared" si="13"/>
        <v>L</v>
      </c>
      <c r="H81" s="26"/>
      <c r="I81" s="26"/>
      <c r="J81" s="26"/>
      <c r="K81" s="26"/>
      <c r="L81" s="26"/>
      <c r="M81" s="24" t="str">
        <f t="shared" si="14"/>
        <v>L</v>
      </c>
      <c r="N81" s="25"/>
      <c r="O81" s="6" t="str">
        <f t="shared" si="10"/>
        <v/>
      </c>
    </row>
    <row r="82" spans="1:15" s="6" customFormat="1" ht="30" customHeight="1">
      <c r="A82" s="8" t="s">
        <v>51</v>
      </c>
      <c r="B82" s="26"/>
      <c r="C82" s="26"/>
      <c r="D82" s="26"/>
      <c r="E82" s="26"/>
      <c r="F82" s="26"/>
      <c r="G82" s="24" t="str">
        <f t="shared" si="13"/>
        <v>L</v>
      </c>
      <c r="H82" s="26"/>
      <c r="I82" s="26"/>
      <c r="J82" s="26"/>
      <c r="K82" s="26"/>
      <c r="L82" s="26"/>
      <c r="M82" s="24" t="str">
        <f t="shared" si="14"/>
        <v>L</v>
      </c>
      <c r="N82" s="25"/>
      <c r="O82" s="6" t="str">
        <f t="shared" si="10"/>
        <v/>
      </c>
    </row>
    <row r="83" spans="1:15" s="6" customFormat="1" ht="30" customHeight="1">
      <c r="A83" s="9" t="s">
        <v>52</v>
      </c>
      <c r="B83" s="26"/>
      <c r="C83" s="26"/>
      <c r="D83" s="26"/>
      <c r="E83" s="26"/>
      <c r="F83" s="26"/>
      <c r="G83" s="24" t="str">
        <f t="shared" si="13"/>
        <v>L</v>
      </c>
      <c r="H83" s="26"/>
      <c r="I83" s="26"/>
      <c r="J83" s="26"/>
      <c r="K83" s="26"/>
      <c r="L83" s="26"/>
      <c r="M83" s="24" t="str">
        <f t="shared" si="14"/>
        <v>L</v>
      </c>
      <c r="N83" s="25"/>
      <c r="O83" s="6" t="str">
        <f t="shared" si="10"/>
        <v/>
      </c>
    </row>
    <row r="84" spans="1:15" s="6" customFormat="1" ht="30" customHeight="1">
      <c r="A84" s="8" t="s">
        <v>53</v>
      </c>
      <c r="B84" s="26"/>
      <c r="C84" s="26"/>
      <c r="D84" s="26"/>
      <c r="E84" s="26"/>
      <c r="F84" s="26"/>
      <c r="G84" s="24" t="str">
        <f t="shared" si="13"/>
        <v>L</v>
      </c>
      <c r="H84" s="26"/>
      <c r="I84" s="26"/>
      <c r="J84" s="26"/>
      <c r="K84" s="26"/>
      <c r="L84" s="26"/>
      <c r="M84" s="24" t="str">
        <f t="shared" si="14"/>
        <v>L</v>
      </c>
      <c r="N84" s="25"/>
      <c r="O84" s="6" t="str">
        <f t="shared" si="10"/>
        <v/>
      </c>
    </row>
    <row r="85" spans="1:15" s="6" customFormat="1" ht="30" hidden="1" customHeight="1">
      <c r="A85" s="8"/>
      <c r="B85" s="26"/>
      <c r="C85" s="26"/>
      <c r="D85" s="26"/>
      <c r="E85" s="26"/>
      <c r="F85" s="26"/>
      <c r="G85" s="24" t="str">
        <f t="shared" si="13"/>
        <v>L</v>
      </c>
      <c r="H85" s="26"/>
      <c r="I85" s="26"/>
      <c r="J85" s="26"/>
      <c r="K85" s="26"/>
      <c r="L85" s="26"/>
      <c r="M85" s="24" t="str">
        <f t="shared" si="14"/>
        <v>L</v>
      </c>
      <c r="N85" s="25"/>
      <c r="O85" s="6" t="str">
        <f t="shared" si="10"/>
        <v>OK</v>
      </c>
    </row>
    <row r="86" spans="1:15" s="6" customFormat="1" ht="30" hidden="1" customHeight="1">
      <c r="A86" s="9"/>
      <c r="B86" s="27"/>
      <c r="C86" s="27"/>
      <c r="D86" s="27"/>
      <c r="E86" s="27"/>
      <c r="F86" s="27"/>
      <c r="G86" s="24" t="str">
        <f t="shared" si="13"/>
        <v>L</v>
      </c>
      <c r="H86" s="27"/>
      <c r="I86" s="27"/>
      <c r="J86" s="27"/>
      <c r="K86" s="27"/>
      <c r="L86" s="27"/>
      <c r="M86" s="24" t="str">
        <f t="shared" si="14"/>
        <v>L</v>
      </c>
      <c r="N86" s="25"/>
      <c r="O86" s="6" t="str">
        <f t="shared" si="10"/>
        <v>OK</v>
      </c>
    </row>
    <row r="87" spans="1:15" s="6" customFormat="1" ht="30" hidden="1" customHeight="1">
      <c r="A87" s="8"/>
      <c r="B87" s="26"/>
      <c r="C87" s="26"/>
      <c r="D87" s="26"/>
      <c r="E87" s="26"/>
      <c r="F87" s="26"/>
      <c r="G87" s="24" t="str">
        <f t="shared" si="13"/>
        <v>L</v>
      </c>
      <c r="H87" s="26"/>
      <c r="I87" s="26"/>
      <c r="J87" s="26"/>
      <c r="K87" s="26"/>
      <c r="L87" s="26"/>
      <c r="M87" s="24" t="str">
        <f t="shared" si="14"/>
        <v>L</v>
      </c>
      <c r="N87" s="25"/>
      <c r="O87" s="6" t="str">
        <f t="shared" si="10"/>
        <v>OK</v>
      </c>
    </row>
    <row r="88" spans="1:15" s="6" customFormat="1" ht="30" hidden="1" customHeight="1">
      <c r="A88" s="9"/>
      <c r="B88" s="27"/>
      <c r="C88" s="27"/>
      <c r="D88" s="27"/>
      <c r="E88" s="27"/>
      <c r="F88" s="27"/>
      <c r="G88" s="24" t="str">
        <f t="shared" si="13"/>
        <v>L</v>
      </c>
      <c r="H88" s="27"/>
      <c r="I88" s="27"/>
      <c r="J88" s="27"/>
      <c r="K88" s="27"/>
      <c r="L88" s="27"/>
      <c r="M88" s="24" t="str">
        <f t="shared" si="14"/>
        <v>L</v>
      </c>
      <c r="N88" s="25"/>
      <c r="O88" s="6" t="str">
        <f t="shared" si="10"/>
        <v>OK</v>
      </c>
    </row>
    <row r="89" spans="1:15" s="6" customFormat="1" ht="30" hidden="1" customHeight="1">
      <c r="A89" s="9"/>
      <c r="B89" s="27"/>
      <c r="C89" s="27"/>
      <c r="D89" s="27"/>
      <c r="E89" s="27"/>
      <c r="F89" s="27"/>
      <c r="G89" s="24" t="str">
        <f t="shared" si="13"/>
        <v>L</v>
      </c>
      <c r="H89" s="27"/>
      <c r="I89" s="27"/>
      <c r="J89" s="27"/>
      <c r="K89" s="27"/>
      <c r="L89" s="27"/>
      <c r="M89" s="24" t="str">
        <f t="shared" si="14"/>
        <v>L</v>
      </c>
      <c r="N89" s="25"/>
      <c r="O89" s="6" t="str">
        <f t="shared" si="10"/>
        <v>OK</v>
      </c>
    </row>
    <row r="90" spans="1:15" s="6" customFormat="1" ht="30" hidden="1" customHeight="1">
      <c r="A90" s="9"/>
      <c r="B90" s="27"/>
      <c r="C90" s="27"/>
      <c r="D90" s="27"/>
      <c r="E90" s="27"/>
      <c r="F90" s="27"/>
      <c r="G90" s="24" t="str">
        <f t="shared" si="13"/>
        <v>L</v>
      </c>
      <c r="H90" s="27"/>
      <c r="I90" s="27"/>
      <c r="J90" s="27"/>
      <c r="K90" s="27"/>
      <c r="L90" s="27"/>
      <c r="M90" s="24" t="str">
        <f t="shared" si="14"/>
        <v>L</v>
      </c>
      <c r="N90" s="25"/>
      <c r="O90" s="6" t="str">
        <f t="shared" si="10"/>
        <v>OK</v>
      </c>
    </row>
    <row r="91" spans="1:15" s="6" customFormat="1" ht="30" hidden="1" customHeight="1">
      <c r="A91" s="9"/>
      <c r="B91" s="27"/>
      <c r="C91" s="27"/>
      <c r="D91" s="27"/>
      <c r="E91" s="27"/>
      <c r="F91" s="27"/>
      <c r="G91" s="24" t="str">
        <f t="shared" si="13"/>
        <v>L</v>
      </c>
      <c r="H91" s="27"/>
      <c r="I91" s="27"/>
      <c r="J91" s="27"/>
      <c r="K91" s="27"/>
      <c r="L91" s="27"/>
      <c r="M91" s="24" t="str">
        <f t="shared" si="14"/>
        <v>L</v>
      </c>
      <c r="N91" s="25"/>
      <c r="O91" s="6" t="str">
        <f t="shared" si="10"/>
        <v>OK</v>
      </c>
    </row>
    <row r="92" spans="1:15" s="6" customFormat="1" ht="30" hidden="1" customHeight="1">
      <c r="A92" s="9"/>
      <c r="B92" s="27"/>
      <c r="C92" s="27"/>
      <c r="D92" s="27"/>
      <c r="E92" s="27"/>
      <c r="F92" s="27"/>
      <c r="G92" s="24" t="str">
        <f t="shared" si="13"/>
        <v>L</v>
      </c>
      <c r="H92" s="27"/>
      <c r="I92" s="27"/>
      <c r="J92" s="27"/>
      <c r="K92" s="27"/>
      <c r="L92" s="27"/>
      <c r="M92" s="24" t="str">
        <f t="shared" si="14"/>
        <v>L</v>
      </c>
      <c r="N92" s="25"/>
      <c r="O92" s="6" t="str">
        <f t="shared" si="10"/>
        <v>OK</v>
      </c>
    </row>
    <row r="93" spans="1:15" s="6" customFormat="1" ht="30" hidden="1" customHeight="1">
      <c r="A93" s="9"/>
      <c r="B93" s="27"/>
      <c r="C93" s="27"/>
      <c r="D93" s="27"/>
      <c r="E93" s="27"/>
      <c r="F93" s="27"/>
      <c r="G93" s="24" t="str">
        <f t="shared" si="13"/>
        <v>L</v>
      </c>
      <c r="H93" s="27"/>
      <c r="I93" s="27"/>
      <c r="J93" s="27"/>
      <c r="K93" s="27"/>
      <c r="L93" s="27"/>
      <c r="M93" s="24" t="str">
        <f t="shared" si="14"/>
        <v>L</v>
      </c>
      <c r="N93" s="25"/>
      <c r="O93" s="6" t="str">
        <f t="shared" si="10"/>
        <v>OK</v>
      </c>
    </row>
    <row r="94" spans="1:15" s="6" customFormat="1" ht="30" hidden="1" customHeight="1">
      <c r="A94" s="9"/>
      <c r="B94" s="27"/>
      <c r="C94" s="27"/>
      <c r="D94" s="27"/>
      <c r="E94" s="27"/>
      <c r="F94" s="27"/>
      <c r="G94" s="24" t="str">
        <f t="shared" si="13"/>
        <v>L</v>
      </c>
      <c r="H94" s="27"/>
      <c r="I94" s="27"/>
      <c r="J94" s="27"/>
      <c r="K94" s="27"/>
      <c r="L94" s="27"/>
      <c r="M94" s="24" t="str">
        <f t="shared" si="14"/>
        <v>L</v>
      </c>
      <c r="N94" s="25"/>
      <c r="O94" s="6" t="str">
        <f t="shared" si="10"/>
        <v>OK</v>
      </c>
    </row>
    <row r="95" spans="1:15" s="6" customFormat="1" ht="30" customHeight="1">
      <c r="A95" s="48" t="s">
        <v>74</v>
      </c>
      <c r="B95" s="57"/>
      <c r="C95" s="49"/>
      <c r="D95" s="49"/>
      <c r="E95" s="49"/>
      <c r="F95" s="49"/>
      <c r="G95" s="54">
        <f>COUNTIF(G78:G94,"J")</f>
        <v>0</v>
      </c>
      <c r="H95" s="51"/>
      <c r="I95" s="49"/>
      <c r="J95" s="49"/>
      <c r="K95" s="49"/>
      <c r="L95" s="49"/>
      <c r="M95" s="54">
        <f>COUNTIF(M78:M94,"J")</f>
        <v>0</v>
      </c>
      <c r="N95" s="25"/>
      <c r="O95" s="6" t="str">
        <f t="shared" si="10"/>
        <v/>
      </c>
    </row>
    <row r="96" spans="1:15" s="6" customFormat="1" ht="30" customHeight="1">
      <c r="A96" s="29" t="s">
        <v>4</v>
      </c>
      <c r="B96" s="30">
        <f>COUNTIF(B97:B112,"x")/COUNTA($A$97:$A$112)</f>
        <v>0</v>
      </c>
      <c r="C96" s="30">
        <f t="shared" ref="C96:F96" si="15">COUNTIF(C97:C112,"x")/COUNTA($A$97:$A$112)</f>
        <v>0</v>
      </c>
      <c r="D96" s="30">
        <f t="shared" si="15"/>
        <v>0</v>
      </c>
      <c r="E96" s="30">
        <f t="shared" si="15"/>
        <v>0</v>
      </c>
      <c r="F96" s="30">
        <f t="shared" si="15"/>
        <v>0</v>
      </c>
      <c r="G96" s="31" t="str">
        <f>IF(COUNTA(A97:A112)=G113,"C","D")</f>
        <v>D</v>
      </c>
      <c r="H96" s="30">
        <f>COUNTIF(H97:H112,"x")/COUNTA($A$97:$A$112)</f>
        <v>0</v>
      </c>
      <c r="I96" s="30">
        <f t="shared" ref="I96:L96" si="16">COUNTIF(I97:I112,"x")/COUNTA($A$97:$A$112)</f>
        <v>0</v>
      </c>
      <c r="J96" s="30">
        <f t="shared" si="16"/>
        <v>0</v>
      </c>
      <c r="K96" s="30">
        <f t="shared" si="16"/>
        <v>0</v>
      </c>
      <c r="L96" s="30">
        <f t="shared" si="16"/>
        <v>0</v>
      </c>
      <c r="M96" s="31" t="str">
        <f>IF(COUNTA(A97:A112)=M113,"C","D")</f>
        <v>D</v>
      </c>
      <c r="N96" s="25"/>
      <c r="O96" s="6" t="str">
        <f t="shared" si="10"/>
        <v/>
      </c>
    </row>
    <row r="97" spans="1:15" s="6" customFormat="1" ht="30" customHeight="1">
      <c r="A97" s="8" t="s">
        <v>54</v>
      </c>
      <c r="B97" s="27"/>
      <c r="C97" s="27"/>
      <c r="D97" s="27"/>
      <c r="E97" s="27"/>
      <c r="F97" s="27"/>
      <c r="G97" s="24" t="str">
        <f t="shared" si="13"/>
        <v>L</v>
      </c>
      <c r="H97" s="27"/>
      <c r="I97" s="27"/>
      <c r="J97" s="27"/>
      <c r="K97" s="27"/>
      <c r="L97" s="27"/>
      <c r="M97" s="24" t="str">
        <f t="shared" si="14"/>
        <v>L</v>
      </c>
      <c r="N97" s="25"/>
      <c r="O97" s="6" t="str">
        <f t="shared" si="10"/>
        <v/>
      </c>
    </row>
    <row r="98" spans="1:15" s="6" customFormat="1" ht="30" customHeight="1">
      <c r="A98" s="9" t="s">
        <v>55</v>
      </c>
      <c r="B98" s="26"/>
      <c r="C98" s="26"/>
      <c r="D98" s="26"/>
      <c r="E98" s="26"/>
      <c r="F98" s="26"/>
      <c r="G98" s="24" t="str">
        <f t="shared" si="13"/>
        <v>L</v>
      </c>
      <c r="H98" s="26"/>
      <c r="I98" s="26"/>
      <c r="J98" s="26"/>
      <c r="K98" s="26"/>
      <c r="L98" s="26"/>
      <c r="M98" s="24" t="str">
        <f t="shared" si="14"/>
        <v>L</v>
      </c>
      <c r="N98" s="25"/>
      <c r="O98" s="6" t="str">
        <f t="shared" si="10"/>
        <v/>
      </c>
    </row>
    <row r="99" spans="1:15" s="6" customFormat="1" ht="30" hidden="1" customHeight="1">
      <c r="A99" s="8"/>
      <c r="B99" s="26"/>
      <c r="C99" s="26"/>
      <c r="D99" s="26"/>
      <c r="E99" s="26"/>
      <c r="F99" s="26"/>
      <c r="G99" s="24" t="str">
        <f t="shared" si="13"/>
        <v>L</v>
      </c>
      <c r="H99" s="26"/>
      <c r="I99" s="26"/>
      <c r="J99" s="26"/>
      <c r="K99" s="26"/>
      <c r="L99" s="26"/>
      <c r="M99" s="24" t="str">
        <f t="shared" si="14"/>
        <v>L</v>
      </c>
      <c r="N99" s="25"/>
      <c r="O99" s="6" t="str">
        <f t="shared" si="10"/>
        <v>OK</v>
      </c>
    </row>
    <row r="100" spans="1:15" s="6" customFormat="1" ht="30" hidden="1" customHeight="1">
      <c r="A100" s="8"/>
      <c r="B100" s="26"/>
      <c r="C100" s="26"/>
      <c r="D100" s="26"/>
      <c r="E100" s="26"/>
      <c r="F100" s="26"/>
      <c r="G100" s="24" t="str">
        <f t="shared" si="13"/>
        <v>L</v>
      </c>
      <c r="H100" s="26"/>
      <c r="I100" s="26"/>
      <c r="J100" s="26"/>
      <c r="K100" s="26"/>
      <c r="L100" s="26"/>
      <c r="M100" s="24" t="str">
        <f t="shared" si="14"/>
        <v>L</v>
      </c>
      <c r="N100" s="25"/>
      <c r="O100" s="6" t="str">
        <f t="shared" si="10"/>
        <v>OK</v>
      </c>
    </row>
    <row r="101" spans="1:15" s="6" customFormat="1" ht="30" hidden="1" customHeight="1">
      <c r="A101" s="8"/>
      <c r="B101" s="26"/>
      <c r="C101" s="26"/>
      <c r="D101" s="26"/>
      <c r="E101" s="26"/>
      <c r="F101" s="26"/>
      <c r="G101" s="24" t="str">
        <f t="shared" si="13"/>
        <v>L</v>
      </c>
      <c r="H101" s="26"/>
      <c r="I101" s="26"/>
      <c r="J101" s="26"/>
      <c r="K101" s="26"/>
      <c r="L101" s="26"/>
      <c r="M101" s="24" t="str">
        <f t="shared" si="14"/>
        <v>L</v>
      </c>
      <c r="N101" s="25"/>
      <c r="O101" s="6" t="str">
        <f t="shared" si="10"/>
        <v>OK</v>
      </c>
    </row>
    <row r="102" spans="1:15" s="6" customFormat="1" ht="30" hidden="1" customHeight="1">
      <c r="A102" s="9"/>
      <c r="B102" s="27"/>
      <c r="C102" s="27"/>
      <c r="D102" s="27"/>
      <c r="E102" s="27"/>
      <c r="F102" s="27"/>
      <c r="G102" s="24" t="str">
        <f t="shared" si="13"/>
        <v>L</v>
      </c>
      <c r="H102" s="27"/>
      <c r="I102" s="27"/>
      <c r="J102" s="27"/>
      <c r="K102" s="27"/>
      <c r="L102" s="27"/>
      <c r="M102" s="24" t="str">
        <f t="shared" si="14"/>
        <v>L</v>
      </c>
      <c r="N102" s="25"/>
      <c r="O102" s="6" t="str">
        <f t="shared" si="10"/>
        <v>OK</v>
      </c>
    </row>
    <row r="103" spans="1:15" s="6" customFormat="1" ht="30" hidden="1" customHeight="1">
      <c r="A103" s="8"/>
      <c r="B103" s="26"/>
      <c r="C103" s="26"/>
      <c r="D103" s="26"/>
      <c r="E103" s="26"/>
      <c r="F103" s="26"/>
      <c r="G103" s="24" t="str">
        <f t="shared" si="13"/>
        <v>L</v>
      </c>
      <c r="H103" s="26"/>
      <c r="I103" s="26"/>
      <c r="J103" s="26"/>
      <c r="K103" s="26"/>
      <c r="L103" s="26"/>
      <c r="M103" s="24" t="str">
        <f t="shared" si="14"/>
        <v>L</v>
      </c>
      <c r="N103" s="25"/>
      <c r="O103" s="6" t="str">
        <f t="shared" si="10"/>
        <v>OK</v>
      </c>
    </row>
    <row r="104" spans="1:15" s="6" customFormat="1" ht="30" hidden="1" customHeight="1">
      <c r="A104" s="9"/>
      <c r="B104" s="27"/>
      <c r="C104" s="27"/>
      <c r="D104" s="27"/>
      <c r="E104" s="27"/>
      <c r="F104" s="27"/>
      <c r="G104" s="24" t="str">
        <f t="shared" si="13"/>
        <v>L</v>
      </c>
      <c r="H104" s="27"/>
      <c r="I104" s="27"/>
      <c r="J104" s="27"/>
      <c r="K104" s="27"/>
      <c r="L104" s="27"/>
      <c r="M104" s="24" t="str">
        <f t="shared" si="14"/>
        <v>L</v>
      </c>
      <c r="N104" s="25"/>
      <c r="O104" s="6" t="str">
        <f t="shared" si="10"/>
        <v>OK</v>
      </c>
    </row>
    <row r="105" spans="1:15" s="6" customFormat="1" ht="30" hidden="1" customHeight="1">
      <c r="A105" s="8"/>
      <c r="B105" s="26"/>
      <c r="C105" s="26"/>
      <c r="D105" s="26"/>
      <c r="E105" s="26"/>
      <c r="F105" s="26"/>
      <c r="G105" s="24" t="str">
        <f t="shared" si="13"/>
        <v>L</v>
      </c>
      <c r="H105" s="26"/>
      <c r="I105" s="26"/>
      <c r="J105" s="26"/>
      <c r="K105" s="26"/>
      <c r="L105" s="26"/>
      <c r="M105" s="24" t="str">
        <f t="shared" si="14"/>
        <v>L</v>
      </c>
      <c r="N105" s="25"/>
      <c r="O105" s="6" t="str">
        <f t="shared" si="10"/>
        <v>OK</v>
      </c>
    </row>
    <row r="106" spans="1:15" s="6" customFormat="1" ht="30" hidden="1" customHeight="1">
      <c r="A106" s="9"/>
      <c r="B106" s="27"/>
      <c r="C106" s="27"/>
      <c r="D106" s="27"/>
      <c r="E106" s="27"/>
      <c r="F106" s="27"/>
      <c r="G106" s="24" t="str">
        <f t="shared" si="13"/>
        <v>L</v>
      </c>
      <c r="H106" s="27"/>
      <c r="I106" s="27"/>
      <c r="J106" s="27"/>
      <c r="K106" s="27"/>
      <c r="L106" s="27"/>
      <c r="M106" s="24" t="str">
        <f t="shared" si="14"/>
        <v>L</v>
      </c>
      <c r="N106" s="25"/>
      <c r="O106" s="6" t="str">
        <f t="shared" si="10"/>
        <v>OK</v>
      </c>
    </row>
    <row r="107" spans="1:15" s="6" customFormat="1" ht="30" hidden="1" customHeight="1">
      <c r="A107" s="9"/>
      <c r="B107" s="27"/>
      <c r="C107" s="27"/>
      <c r="D107" s="27"/>
      <c r="E107" s="27"/>
      <c r="F107" s="27"/>
      <c r="G107" s="24" t="str">
        <f t="shared" si="13"/>
        <v>L</v>
      </c>
      <c r="H107" s="27"/>
      <c r="I107" s="27"/>
      <c r="J107" s="27"/>
      <c r="K107" s="27"/>
      <c r="L107" s="27"/>
      <c r="M107" s="24" t="str">
        <f t="shared" si="14"/>
        <v>L</v>
      </c>
      <c r="N107" s="25"/>
      <c r="O107" s="6" t="str">
        <f t="shared" si="10"/>
        <v>OK</v>
      </c>
    </row>
    <row r="108" spans="1:15" s="6" customFormat="1" ht="30" hidden="1" customHeight="1">
      <c r="A108" s="9"/>
      <c r="B108" s="27"/>
      <c r="C108" s="27"/>
      <c r="D108" s="27"/>
      <c r="E108" s="27"/>
      <c r="F108" s="27"/>
      <c r="G108" s="24" t="str">
        <f t="shared" si="13"/>
        <v>L</v>
      </c>
      <c r="H108" s="27"/>
      <c r="I108" s="27"/>
      <c r="J108" s="27"/>
      <c r="K108" s="27"/>
      <c r="L108" s="27"/>
      <c r="M108" s="24" t="str">
        <f t="shared" si="14"/>
        <v>L</v>
      </c>
      <c r="N108" s="25"/>
      <c r="O108" s="6" t="str">
        <f t="shared" si="10"/>
        <v>OK</v>
      </c>
    </row>
    <row r="109" spans="1:15" s="6" customFormat="1" ht="30" hidden="1" customHeight="1">
      <c r="A109" s="9"/>
      <c r="B109" s="27"/>
      <c r="C109" s="27"/>
      <c r="D109" s="27"/>
      <c r="E109" s="27"/>
      <c r="F109" s="27"/>
      <c r="G109" s="24" t="str">
        <f t="shared" si="13"/>
        <v>L</v>
      </c>
      <c r="H109" s="27"/>
      <c r="I109" s="27"/>
      <c r="J109" s="27"/>
      <c r="K109" s="27"/>
      <c r="L109" s="27"/>
      <c r="M109" s="24" t="str">
        <f t="shared" si="14"/>
        <v>L</v>
      </c>
      <c r="N109" s="25"/>
      <c r="O109" s="6" t="str">
        <f t="shared" si="10"/>
        <v>OK</v>
      </c>
    </row>
    <row r="110" spans="1:15" s="6" customFormat="1" ht="30" hidden="1" customHeight="1">
      <c r="A110" s="9"/>
      <c r="B110" s="27"/>
      <c r="C110" s="27"/>
      <c r="D110" s="27"/>
      <c r="E110" s="27"/>
      <c r="F110" s="27"/>
      <c r="G110" s="24" t="str">
        <f t="shared" si="13"/>
        <v>L</v>
      </c>
      <c r="H110" s="27"/>
      <c r="I110" s="27"/>
      <c r="J110" s="27"/>
      <c r="K110" s="27"/>
      <c r="L110" s="27"/>
      <c r="M110" s="24" t="str">
        <f t="shared" si="14"/>
        <v>L</v>
      </c>
      <c r="N110" s="25"/>
      <c r="O110" s="6" t="str">
        <f t="shared" si="10"/>
        <v>OK</v>
      </c>
    </row>
    <row r="111" spans="1:15" s="6" customFormat="1" ht="30" hidden="1" customHeight="1">
      <c r="A111" s="9"/>
      <c r="B111" s="27"/>
      <c r="C111" s="27"/>
      <c r="D111" s="27"/>
      <c r="E111" s="27"/>
      <c r="F111" s="27"/>
      <c r="G111" s="24" t="str">
        <f t="shared" si="13"/>
        <v>L</v>
      </c>
      <c r="H111" s="27"/>
      <c r="I111" s="27"/>
      <c r="J111" s="27"/>
      <c r="K111" s="27"/>
      <c r="L111" s="27"/>
      <c r="M111" s="24" t="str">
        <f t="shared" si="14"/>
        <v>L</v>
      </c>
      <c r="N111" s="25"/>
      <c r="O111" s="6" t="str">
        <f t="shared" si="10"/>
        <v>OK</v>
      </c>
    </row>
    <row r="112" spans="1:15" s="6" customFormat="1" ht="30" hidden="1" customHeight="1">
      <c r="A112" s="9"/>
      <c r="B112" s="27"/>
      <c r="C112" s="27"/>
      <c r="D112" s="27"/>
      <c r="E112" s="27"/>
      <c r="F112" s="27"/>
      <c r="G112" s="24" t="str">
        <f t="shared" si="13"/>
        <v>L</v>
      </c>
      <c r="H112" s="27"/>
      <c r="I112" s="27"/>
      <c r="J112" s="27"/>
      <c r="K112" s="27"/>
      <c r="L112" s="27"/>
      <c r="M112" s="24" t="str">
        <f t="shared" si="14"/>
        <v>L</v>
      </c>
      <c r="N112" s="25"/>
      <c r="O112" s="6" t="str">
        <f t="shared" si="10"/>
        <v>OK</v>
      </c>
    </row>
    <row r="113" spans="1:15" s="6" customFormat="1" ht="30" customHeight="1">
      <c r="A113" s="46" t="s">
        <v>75</v>
      </c>
      <c r="B113" s="57"/>
      <c r="C113" s="49"/>
      <c r="D113" s="49"/>
      <c r="E113" s="49"/>
      <c r="F113" s="49"/>
      <c r="G113" s="54">
        <f>COUNTIF(G97:G112,"J")</f>
        <v>0</v>
      </c>
      <c r="H113" s="51"/>
      <c r="I113" s="49"/>
      <c r="J113" s="49"/>
      <c r="K113" s="49"/>
      <c r="L113" s="49"/>
      <c r="M113" s="54">
        <f>COUNTIF(M97:M112,"J")</f>
        <v>0</v>
      </c>
      <c r="N113" s="25"/>
      <c r="O113" s="6" t="str">
        <f t="shared" si="10"/>
        <v/>
      </c>
    </row>
    <row r="114" spans="1:15" s="6" customFormat="1" ht="30" customHeight="1">
      <c r="A114" s="29" t="s">
        <v>5</v>
      </c>
      <c r="B114" s="30">
        <f>COUNTIF(B115:B128,"x")/COUNTA($A$115:$A$128)</f>
        <v>0</v>
      </c>
      <c r="C114" s="30">
        <f t="shared" ref="C114:F114" si="17">COUNTIF(C115:C128,"x")/COUNTA($A$115:$A$128)</f>
        <v>0</v>
      </c>
      <c r="D114" s="30">
        <f t="shared" si="17"/>
        <v>0</v>
      </c>
      <c r="E114" s="30">
        <f t="shared" si="17"/>
        <v>0</v>
      </c>
      <c r="F114" s="30">
        <f t="shared" si="17"/>
        <v>0</v>
      </c>
      <c r="G114" s="31" t="str">
        <f>IF(COUNTA(A115:A128)=G129,"C","D")</f>
        <v>D</v>
      </c>
      <c r="H114" s="30">
        <f>COUNTIF(H115:H128,"x")/COUNTA($A$115:$A$128)</f>
        <v>0</v>
      </c>
      <c r="I114" s="30">
        <f t="shared" ref="I114:L114" si="18">COUNTIF(I115:I128,"x")/COUNTA($A$115:$A$128)</f>
        <v>0</v>
      </c>
      <c r="J114" s="30">
        <f t="shared" si="18"/>
        <v>0</v>
      </c>
      <c r="K114" s="30">
        <f t="shared" si="18"/>
        <v>0</v>
      </c>
      <c r="L114" s="30">
        <f t="shared" si="18"/>
        <v>0</v>
      </c>
      <c r="M114" s="31" t="str">
        <f>IF(COUNTA(A115:A128)=M129,"C","D")</f>
        <v>D</v>
      </c>
      <c r="N114" s="25"/>
      <c r="O114" s="6" t="str">
        <f t="shared" si="10"/>
        <v/>
      </c>
    </row>
    <row r="115" spans="1:15" s="6" customFormat="1" ht="30" customHeight="1">
      <c r="A115" s="8" t="s">
        <v>56</v>
      </c>
      <c r="B115" s="26"/>
      <c r="C115" s="26"/>
      <c r="D115" s="26"/>
      <c r="E115" s="26"/>
      <c r="F115" s="26"/>
      <c r="G115" s="24" t="str">
        <f t="shared" si="13"/>
        <v>L</v>
      </c>
      <c r="H115" s="26"/>
      <c r="I115" s="26"/>
      <c r="J115" s="26"/>
      <c r="K115" s="26"/>
      <c r="L115" s="26"/>
      <c r="M115" s="24" t="str">
        <f t="shared" si="14"/>
        <v>L</v>
      </c>
      <c r="N115" s="25"/>
      <c r="O115" s="6" t="str">
        <f t="shared" si="10"/>
        <v/>
      </c>
    </row>
    <row r="116" spans="1:15" s="6" customFormat="1" ht="30" customHeight="1">
      <c r="A116" s="8" t="s">
        <v>57</v>
      </c>
      <c r="B116" s="26"/>
      <c r="C116" s="26"/>
      <c r="D116" s="26"/>
      <c r="E116" s="26"/>
      <c r="F116" s="26"/>
      <c r="G116" s="24" t="str">
        <f t="shared" si="13"/>
        <v>L</v>
      </c>
      <c r="H116" s="26"/>
      <c r="I116" s="26"/>
      <c r="J116" s="26"/>
      <c r="K116" s="26"/>
      <c r="L116" s="26"/>
      <c r="M116" s="24" t="str">
        <f t="shared" si="14"/>
        <v>L</v>
      </c>
      <c r="N116" s="25"/>
      <c r="O116" s="6" t="str">
        <f t="shared" si="10"/>
        <v/>
      </c>
    </row>
    <row r="117" spans="1:15" s="6" customFormat="1" ht="30" customHeight="1">
      <c r="A117" s="8" t="s">
        <v>58</v>
      </c>
      <c r="B117" s="27"/>
      <c r="C117" s="27"/>
      <c r="D117" s="27"/>
      <c r="E117" s="27"/>
      <c r="F117" s="27"/>
      <c r="G117" s="24" t="str">
        <f t="shared" si="13"/>
        <v>L</v>
      </c>
      <c r="H117" s="27"/>
      <c r="I117" s="27"/>
      <c r="J117" s="27"/>
      <c r="K117" s="27"/>
      <c r="L117" s="27"/>
      <c r="M117" s="24" t="str">
        <f t="shared" si="14"/>
        <v>L</v>
      </c>
      <c r="N117" s="25"/>
      <c r="O117" s="6" t="str">
        <f t="shared" si="10"/>
        <v/>
      </c>
    </row>
    <row r="118" spans="1:15" s="6" customFormat="1" ht="30" hidden="1" customHeight="1">
      <c r="A118" s="9"/>
      <c r="B118" s="27"/>
      <c r="C118" s="27"/>
      <c r="D118" s="27"/>
      <c r="E118" s="27"/>
      <c r="F118" s="27"/>
      <c r="G118" s="24" t="str">
        <f t="shared" si="13"/>
        <v>L</v>
      </c>
      <c r="H118" s="27"/>
      <c r="I118" s="27"/>
      <c r="J118" s="27"/>
      <c r="K118" s="27"/>
      <c r="L118" s="27"/>
      <c r="M118" s="24" t="str">
        <f t="shared" si="14"/>
        <v>L</v>
      </c>
      <c r="N118" s="25"/>
      <c r="O118" s="6" t="str">
        <f t="shared" si="10"/>
        <v>OK</v>
      </c>
    </row>
    <row r="119" spans="1:15" s="6" customFormat="1" ht="30" hidden="1" customHeight="1">
      <c r="A119" s="9"/>
      <c r="B119" s="27"/>
      <c r="C119" s="27"/>
      <c r="D119" s="27"/>
      <c r="E119" s="27"/>
      <c r="F119" s="27"/>
      <c r="G119" s="24" t="str">
        <f t="shared" si="13"/>
        <v>L</v>
      </c>
      <c r="H119" s="27"/>
      <c r="I119" s="27"/>
      <c r="J119" s="27"/>
      <c r="K119" s="27"/>
      <c r="L119" s="27"/>
      <c r="M119" s="24" t="str">
        <f t="shared" si="14"/>
        <v>L</v>
      </c>
      <c r="N119" s="25"/>
      <c r="O119" s="6" t="str">
        <f t="shared" si="10"/>
        <v>OK</v>
      </c>
    </row>
    <row r="120" spans="1:15" s="6" customFormat="1" ht="30" hidden="1" customHeight="1">
      <c r="A120" s="9"/>
      <c r="B120" s="27"/>
      <c r="C120" s="27"/>
      <c r="D120" s="27"/>
      <c r="E120" s="27"/>
      <c r="F120" s="27"/>
      <c r="G120" s="24" t="str">
        <f t="shared" si="13"/>
        <v>L</v>
      </c>
      <c r="H120" s="27"/>
      <c r="I120" s="27"/>
      <c r="J120" s="27"/>
      <c r="K120" s="27"/>
      <c r="L120" s="27"/>
      <c r="M120" s="24" t="str">
        <f t="shared" si="14"/>
        <v>L</v>
      </c>
      <c r="N120" s="25"/>
      <c r="O120" s="6" t="str">
        <f t="shared" si="10"/>
        <v>OK</v>
      </c>
    </row>
    <row r="121" spans="1:15" s="6" customFormat="1" ht="30" hidden="1" customHeight="1">
      <c r="A121" s="8"/>
      <c r="B121" s="26"/>
      <c r="C121" s="26"/>
      <c r="D121" s="26"/>
      <c r="E121" s="26"/>
      <c r="F121" s="26"/>
      <c r="G121" s="24" t="str">
        <f t="shared" si="13"/>
        <v>L</v>
      </c>
      <c r="H121" s="26"/>
      <c r="I121" s="26"/>
      <c r="J121" s="26"/>
      <c r="K121" s="26"/>
      <c r="L121" s="26"/>
      <c r="M121" s="24" t="str">
        <f t="shared" si="14"/>
        <v>L</v>
      </c>
      <c r="N121" s="25"/>
      <c r="O121" s="6" t="str">
        <f t="shared" si="10"/>
        <v>OK</v>
      </c>
    </row>
    <row r="122" spans="1:15" s="6" customFormat="1" ht="30" hidden="1" customHeight="1">
      <c r="A122" s="9"/>
      <c r="B122" s="27"/>
      <c r="C122" s="27"/>
      <c r="D122" s="27"/>
      <c r="E122" s="27"/>
      <c r="F122" s="27"/>
      <c r="G122" s="24" t="str">
        <f t="shared" si="13"/>
        <v>L</v>
      </c>
      <c r="H122" s="27"/>
      <c r="I122" s="27"/>
      <c r="J122" s="27"/>
      <c r="K122" s="27"/>
      <c r="L122" s="27"/>
      <c r="M122" s="24" t="str">
        <f t="shared" si="14"/>
        <v>L</v>
      </c>
      <c r="N122" s="25"/>
      <c r="O122" s="6" t="str">
        <f t="shared" si="10"/>
        <v>OK</v>
      </c>
    </row>
    <row r="123" spans="1:15" s="6" customFormat="1" ht="30" hidden="1" customHeight="1">
      <c r="A123" s="9"/>
      <c r="B123" s="27"/>
      <c r="C123" s="27"/>
      <c r="D123" s="27"/>
      <c r="E123" s="27"/>
      <c r="F123" s="27"/>
      <c r="G123" s="24" t="str">
        <f t="shared" si="13"/>
        <v>L</v>
      </c>
      <c r="H123" s="27"/>
      <c r="I123" s="27"/>
      <c r="J123" s="27"/>
      <c r="K123" s="27"/>
      <c r="L123" s="27"/>
      <c r="M123" s="24" t="str">
        <f t="shared" si="14"/>
        <v>L</v>
      </c>
      <c r="N123" s="25"/>
      <c r="O123" s="6" t="str">
        <f t="shared" si="10"/>
        <v>OK</v>
      </c>
    </row>
    <row r="124" spans="1:15" s="6" customFormat="1" ht="30" hidden="1" customHeight="1">
      <c r="A124" s="9"/>
      <c r="B124" s="27"/>
      <c r="C124" s="27"/>
      <c r="D124" s="27"/>
      <c r="E124" s="27"/>
      <c r="F124" s="27"/>
      <c r="G124" s="24" t="str">
        <f t="shared" si="13"/>
        <v>L</v>
      </c>
      <c r="H124" s="27"/>
      <c r="I124" s="27"/>
      <c r="J124" s="27"/>
      <c r="K124" s="27"/>
      <c r="L124" s="27"/>
      <c r="M124" s="24" t="str">
        <f t="shared" si="14"/>
        <v>L</v>
      </c>
      <c r="N124" s="25"/>
      <c r="O124" s="6" t="str">
        <f t="shared" si="10"/>
        <v>OK</v>
      </c>
    </row>
    <row r="125" spans="1:15" s="6" customFormat="1" ht="30" hidden="1" customHeight="1">
      <c r="A125" s="9"/>
      <c r="B125" s="27"/>
      <c r="C125" s="27"/>
      <c r="D125" s="27"/>
      <c r="E125" s="27"/>
      <c r="F125" s="27"/>
      <c r="G125" s="24" t="str">
        <f t="shared" si="13"/>
        <v>L</v>
      </c>
      <c r="H125" s="27"/>
      <c r="I125" s="27"/>
      <c r="J125" s="27"/>
      <c r="K125" s="27"/>
      <c r="L125" s="27"/>
      <c r="M125" s="24" t="str">
        <f t="shared" si="14"/>
        <v>L</v>
      </c>
      <c r="N125" s="25"/>
      <c r="O125" s="6" t="str">
        <f t="shared" si="10"/>
        <v>OK</v>
      </c>
    </row>
    <row r="126" spans="1:15" s="6" customFormat="1" ht="30" hidden="1" customHeight="1">
      <c r="A126" s="9"/>
      <c r="B126" s="27"/>
      <c r="C126" s="27"/>
      <c r="D126" s="27"/>
      <c r="E126" s="27"/>
      <c r="F126" s="27"/>
      <c r="G126" s="24" t="str">
        <f t="shared" si="13"/>
        <v>L</v>
      </c>
      <c r="H126" s="27"/>
      <c r="I126" s="27"/>
      <c r="J126" s="27"/>
      <c r="K126" s="27"/>
      <c r="L126" s="27"/>
      <c r="M126" s="24" t="str">
        <f t="shared" si="14"/>
        <v>L</v>
      </c>
      <c r="N126" s="25"/>
      <c r="O126" s="6" t="str">
        <f t="shared" si="10"/>
        <v>OK</v>
      </c>
    </row>
    <row r="127" spans="1:15" s="6" customFormat="1" ht="30" hidden="1" customHeight="1">
      <c r="A127" s="9"/>
      <c r="B127" s="27"/>
      <c r="C127" s="27"/>
      <c r="D127" s="27"/>
      <c r="E127" s="27"/>
      <c r="F127" s="27"/>
      <c r="G127" s="24" t="str">
        <f t="shared" si="13"/>
        <v>L</v>
      </c>
      <c r="H127" s="27"/>
      <c r="I127" s="27"/>
      <c r="J127" s="27"/>
      <c r="K127" s="27"/>
      <c r="L127" s="27"/>
      <c r="M127" s="24" t="str">
        <f t="shared" si="14"/>
        <v>L</v>
      </c>
      <c r="N127" s="25"/>
      <c r="O127" s="6" t="str">
        <f t="shared" si="10"/>
        <v>OK</v>
      </c>
    </row>
    <row r="128" spans="1:15" s="6" customFormat="1" ht="30" hidden="1" customHeight="1">
      <c r="A128" s="9"/>
      <c r="B128" s="27"/>
      <c r="C128" s="27"/>
      <c r="D128" s="27"/>
      <c r="E128" s="27"/>
      <c r="F128" s="27"/>
      <c r="G128" s="24" t="str">
        <f t="shared" si="13"/>
        <v>L</v>
      </c>
      <c r="H128" s="27"/>
      <c r="I128" s="27"/>
      <c r="J128" s="27"/>
      <c r="K128" s="27"/>
      <c r="L128" s="27"/>
      <c r="M128" s="24" t="str">
        <f t="shared" si="14"/>
        <v>L</v>
      </c>
      <c r="N128" s="25"/>
      <c r="O128" s="6" t="str">
        <f t="shared" si="10"/>
        <v>OK</v>
      </c>
    </row>
    <row r="129" spans="1:15" s="6" customFormat="1" ht="48" customHeight="1">
      <c r="A129" s="47" t="s">
        <v>76</v>
      </c>
      <c r="B129" s="57"/>
      <c r="C129" s="49"/>
      <c r="D129" s="49"/>
      <c r="E129" s="49"/>
      <c r="F129" s="49"/>
      <c r="G129" s="54">
        <f>COUNTIF(G115:G128,"J")</f>
        <v>0</v>
      </c>
      <c r="H129" s="51"/>
      <c r="I129" s="49"/>
      <c r="J129" s="49"/>
      <c r="K129" s="49"/>
      <c r="L129" s="49"/>
      <c r="M129" s="54">
        <f>COUNTIF(M115:M128,"J")</f>
        <v>0</v>
      </c>
      <c r="N129" s="25"/>
      <c r="O129" s="6" t="str">
        <f t="shared" ref="O129:O207" si="19">IF(A129&lt;&gt;"","","OK")</f>
        <v/>
      </c>
    </row>
    <row r="130" spans="1:15" s="6" customFormat="1" ht="30" customHeight="1">
      <c r="A130" s="29" t="s">
        <v>23</v>
      </c>
      <c r="B130" s="30">
        <f>COUNTIF(B131:B145,"x")/COUNTA($A$131:$A$145)</f>
        <v>0</v>
      </c>
      <c r="C130" s="30">
        <f t="shared" ref="C130:F130" si="20">COUNTIF(C131:C145,"x")/COUNTA($A$131:$A$145)</f>
        <v>0</v>
      </c>
      <c r="D130" s="30">
        <f t="shared" si="20"/>
        <v>0</v>
      </c>
      <c r="E130" s="30">
        <f t="shared" si="20"/>
        <v>0</v>
      </c>
      <c r="F130" s="30">
        <f t="shared" si="20"/>
        <v>0</v>
      </c>
      <c r="G130" s="31" t="str">
        <f>IF(COUNTA(A131:A145)=G146,"C","D")</f>
        <v>D</v>
      </c>
      <c r="H130" s="30">
        <f>COUNTIF(H131:H145,"x")/COUNTA($A$131:$A$145)</f>
        <v>0</v>
      </c>
      <c r="I130" s="30">
        <f t="shared" ref="I130:L130" si="21">COUNTIF(I131:I145,"x")/COUNTA($A$131:$A$145)</f>
        <v>0</v>
      </c>
      <c r="J130" s="30">
        <f t="shared" si="21"/>
        <v>0</v>
      </c>
      <c r="K130" s="30">
        <f t="shared" si="21"/>
        <v>0</v>
      </c>
      <c r="L130" s="30">
        <f t="shared" si="21"/>
        <v>0</v>
      </c>
      <c r="M130" s="31" t="str">
        <f>IF(COUNTA(A131:A145)=M146,"C","D")</f>
        <v>D</v>
      </c>
      <c r="N130" s="25"/>
      <c r="O130" s="6" t="str">
        <f t="shared" si="19"/>
        <v/>
      </c>
    </row>
    <row r="131" spans="1:15" s="6" customFormat="1" ht="30" customHeight="1">
      <c r="A131" s="8" t="s">
        <v>59</v>
      </c>
      <c r="B131" s="26"/>
      <c r="C131" s="26"/>
      <c r="D131" s="26"/>
      <c r="E131" s="26"/>
      <c r="F131" s="26"/>
      <c r="G131" s="24" t="str">
        <f t="shared" si="13"/>
        <v>L</v>
      </c>
      <c r="H131" s="26"/>
      <c r="I131" s="26"/>
      <c r="J131" s="26"/>
      <c r="K131" s="26"/>
      <c r="L131" s="26"/>
      <c r="M131" s="24" t="str">
        <f t="shared" si="14"/>
        <v>L</v>
      </c>
      <c r="N131" s="25"/>
      <c r="O131" s="6" t="str">
        <f t="shared" si="19"/>
        <v/>
      </c>
    </row>
    <row r="132" spans="1:15" s="6" customFormat="1" ht="30" customHeight="1">
      <c r="A132" s="8" t="s">
        <v>60</v>
      </c>
      <c r="B132" s="26"/>
      <c r="C132" s="26"/>
      <c r="D132" s="26"/>
      <c r="E132" s="26"/>
      <c r="F132" s="26"/>
      <c r="G132" s="24" t="str">
        <f t="shared" si="13"/>
        <v>L</v>
      </c>
      <c r="H132" s="26"/>
      <c r="I132" s="26"/>
      <c r="J132" s="26"/>
      <c r="K132" s="26"/>
      <c r="L132" s="26"/>
      <c r="M132" s="24" t="str">
        <f t="shared" si="14"/>
        <v>L</v>
      </c>
      <c r="N132" s="25"/>
      <c r="O132" s="6" t="str">
        <f t="shared" si="19"/>
        <v/>
      </c>
    </row>
    <row r="133" spans="1:15" s="6" customFormat="1" ht="30" customHeight="1">
      <c r="A133" s="9" t="s">
        <v>61</v>
      </c>
      <c r="B133" s="26"/>
      <c r="C133" s="26"/>
      <c r="D133" s="26"/>
      <c r="E133" s="26"/>
      <c r="F133" s="26"/>
      <c r="G133" s="24" t="str">
        <f t="shared" si="13"/>
        <v>L</v>
      </c>
      <c r="H133" s="26"/>
      <c r="I133" s="26"/>
      <c r="J133" s="26"/>
      <c r="K133" s="26"/>
      <c r="L133" s="26"/>
      <c r="M133" s="24" t="str">
        <f t="shared" si="14"/>
        <v>L</v>
      </c>
      <c r="N133" s="25"/>
      <c r="O133" s="6" t="str">
        <f t="shared" si="19"/>
        <v/>
      </c>
    </row>
    <row r="134" spans="1:15" s="6" customFormat="1" ht="30" customHeight="1">
      <c r="A134" s="8" t="s">
        <v>62</v>
      </c>
      <c r="B134" s="26"/>
      <c r="C134" s="26"/>
      <c r="D134" s="26"/>
      <c r="E134" s="26"/>
      <c r="F134" s="26"/>
      <c r="G134" s="24" t="str">
        <f t="shared" si="13"/>
        <v>L</v>
      </c>
      <c r="H134" s="26"/>
      <c r="I134" s="26"/>
      <c r="J134" s="26"/>
      <c r="K134" s="26"/>
      <c r="L134" s="26"/>
      <c r="M134" s="24" t="str">
        <f t="shared" si="14"/>
        <v>L</v>
      </c>
      <c r="N134" s="25"/>
      <c r="O134" s="6" t="str">
        <f t="shared" si="19"/>
        <v/>
      </c>
    </row>
    <row r="135" spans="1:15" s="6" customFormat="1" ht="30" hidden="1" customHeight="1">
      <c r="A135" s="9"/>
      <c r="B135" s="27"/>
      <c r="C135" s="27"/>
      <c r="D135" s="27"/>
      <c r="E135" s="27"/>
      <c r="F135" s="27"/>
      <c r="G135" s="24" t="str">
        <f t="shared" si="13"/>
        <v>L</v>
      </c>
      <c r="H135" s="27"/>
      <c r="I135" s="27"/>
      <c r="J135" s="27"/>
      <c r="K135" s="27"/>
      <c r="L135" s="27"/>
      <c r="M135" s="24" t="str">
        <f t="shared" si="14"/>
        <v>L</v>
      </c>
      <c r="N135" s="25"/>
      <c r="O135" s="6" t="str">
        <f t="shared" si="19"/>
        <v>OK</v>
      </c>
    </row>
    <row r="136" spans="1:15" s="6" customFormat="1" ht="30" hidden="1" customHeight="1">
      <c r="A136" s="9"/>
      <c r="B136" s="27"/>
      <c r="C136" s="27"/>
      <c r="D136" s="27"/>
      <c r="E136" s="27"/>
      <c r="F136" s="27"/>
      <c r="G136" s="24" t="str">
        <f t="shared" si="13"/>
        <v>L</v>
      </c>
      <c r="H136" s="27"/>
      <c r="I136" s="27"/>
      <c r="J136" s="27"/>
      <c r="K136" s="27"/>
      <c r="L136" s="27"/>
      <c r="M136" s="24" t="str">
        <f t="shared" si="14"/>
        <v>L</v>
      </c>
      <c r="N136" s="25"/>
      <c r="O136" s="6" t="str">
        <f t="shared" si="19"/>
        <v>OK</v>
      </c>
    </row>
    <row r="137" spans="1:15" s="6" customFormat="1" ht="30" hidden="1" customHeight="1">
      <c r="A137" s="9"/>
      <c r="B137" s="27"/>
      <c r="C137" s="27"/>
      <c r="D137" s="27"/>
      <c r="E137" s="27"/>
      <c r="F137" s="27"/>
      <c r="G137" s="24" t="str">
        <f t="shared" si="13"/>
        <v>L</v>
      </c>
      <c r="H137" s="27"/>
      <c r="I137" s="27"/>
      <c r="J137" s="27"/>
      <c r="K137" s="27"/>
      <c r="L137" s="27"/>
      <c r="M137" s="24" t="str">
        <f t="shared" si="14"/>
        <v>L</v>
      </c>
      <c r="N137" s="25"/>
      <c r="O137" s="6" t="str">
        <f t="shared" si="19"/>
        <v>OK</v>
      </c>
    </row>
    <row r="138" spans="1:15" s="6" customFormat="1" ht="30" hidden="1" customHeight="1">
      <c r="A138" s="8"/>
      <c r="B138" s="26"/>
      <c r="C138" s="26"/>
      <c r="D138" s="26"/>
      <c r="E138" s="26"/>
      <c r="F138" s="26"/>
      <c r="G138" s="24" t="str">
        <f t="shared" si="13"/>
        <v>L</v>
      </c>
      <c r="H138" s="26"/>
      <c r="I138" s="26"/>
      <c r="J138" s="26"/>
      <c r="K138" s="26"/>
      <c r="L138" s="26"/>
      <c r="M138" s="24" t="str">
        <f t="shared" si="14"/>
        <v>L</v>
      </c>
      <c r="N138" s="25"/>
      <c r="O138" s="6" t="str">
        <f t="shared" si="19"/>
        <v>OK</v>
      </c>
    </row>
    <row r="139" spans="1:15" s="6" customFormat="1" ht="30" hidden="1" customHeight="1">
      <c r="A139" s="9"/>
      <c r="B139" s="27"/>
      <c r="C139" s="27"/>
      <c r="D139" s="27"/>
      <c r="E139" s="27"/>
      <c r="F139" s="27"/>
      <c r="G139" s="24" t="str">
        <f t="shared" si="13"/>
        <v>L</v>
      </c>
      <c r="H139" s="27"/>
      <c r="I139" s="27"/>
      <c r="J139" s="27"/>
      <c r="K139" s="27"/>
      <c r="L139" s="27"/>
      <c r="M139" s="24" t="str">
        <f t="shared" si="14"/>
        <v>L</v>
      </c>
      <c r="N139" s="25"/>
      <c r="O139" s="6" t="str">
        <f t="shared" si="19"/>
        <v>OK</v>
      </c>
    </row>
    <row r="140" spans="1:15" s="6" customFormat="1" ht="30" hidden="1" customHeight="1">
      <c r="A140" s="9"/>
      <c r="B140" s="27"/>
      <c r="C140" s="27"/>
      <c r="D140" s="27"/>
      <c r="E140" s="27"/>
      <c r="F140" s="27"/>
      <c r="G140" s="24" t="str">
        <f t="shared" si="13"/>
        <v>L</v>
      </c>
      <c r="H140" s="27"/>
      <c r="I140" s="27"/>
      <c r="J140" s="27"/>
      <c r="K140" s="27"/>
      <c r="L140" s="27"/>
      <c r="M140" s="24" t="str">
        <f t="shared" si="14"/>
        <v>L</v>
      </c>
      <c r="N140" s="25"/>
      <c r="O140" s="6" t="str">
        <f t="shared" si="19"/>
        <v>OK</v>
      </c>
    </row>
    <row r="141" spans="1:15" s="6" customFormat="1" ht="30" hidden="1" customHeight="1">
      <c r="A141" s="9"/>
      <c r="B141" s="27"/>
      <c r="C141" s="27"/>
      <c r="D141" s="27"/>
      <c r="E141" s="27"/>
      <c r="F141" s="27"/>
      <c r="G141" s="24" t="str">
        <f t="shared" si="13"/>
        <v>L</v>
      </c>
      <c r="H141" s="27"/>
      <c r="I141" s="27"/>
      <c r="J141" s="27"/>
      <c r="K141" s="27"/>
      <c r="L141" s="27"/>
      <c r="M141" s="24" t="str">
        <f t="shared" si="14"/>
        <v>L</v>
      </c>
      <c r="N141" s="25"/>
      <c r="O141" s="6" t="str">
        <f t="shared" si="19"/>
        <v>OK</v>
      </c>
    </row>
    <row r="142" spans="1:15" s="6" customFormat="1" ht="30" hidden="1" customHeight="1">
      <c r="A142" s="9"/>
      <c r="B142" s="27"/>
      <c r="C142" s="27"/>
      <c r="D142" s="27"/>
      <c r="E142" s="27"/>
      <c r="F142" s="27"/>
      <c r="G142" s="24" t="str">
        <f t="shared" ref="G142:G205" si="22">IF(COUNTA(B142:F142)&lt;&gt;1,"L","J")</f>
        <v>L</v>
      </c>
      <c r="H142" s="27"/>
      <c r="I142" s="27"/>
      <c r="J142" s="27"/>
      <c r="K142" s="27"/>
      <c r="L142" s="27"/>
      <c r="M142" s="24" t="str">
        <f t="shared" ref="M142:M205" si="23">IF(COUNTA(H142:L142)&lt;&gt;1,"L","J")</f>
        <v>L</v>
      </c>
      <c r="N142" s="25"/>
      <c r="O142" s="6" t="str">
        <f t="shared" si="19"/>
        <v>OK</v>
      </c>
    </row>
    <row r="143" spans="1:15" s="6" customFormat="1" ht="30" hidden="1" customHeight="1">
      <c r="A143" s="9"/>
      <c r="B143" s="27"/>
      <c r="C143" s="27"/>
      <c r="D143" s="27"/>
      <c r="E143" s="27"/>
      <c r="F143" s="27"/>
      <c r="G143" s="24" t="str">
        <f t="shared" si="22"/>
        <v>L</v>
      </c>
      <c r="H143" s="27"/>
      <c r="I143" s="27"/>
      <c r="J143" s="27"/>
      <c r="K143" s="27"/>
      <c r="L143" s="27"/>
      <c r="M143" s="24" t="str">
        <f t="shared" si="23"/>
        <v>L</v>
      </c>
      <c r="N143" s="25"/>
      <c r="O143" s="6" t="str">
        <f t="shared" si="19"/>
        <v>OK</v>
      </c>
    </row>
    <row r="144" spans="1:15" s="6" customFormat="1" ht="30" hidden="1" customHeight="1">
      <c r="A144" s="9"/>
      <c r="B144" s="27"/>
      <c r="C144" s="27"/>
      <c r="D144" s="27"/>
      <c r="E144" s="27"/>
      <c r="F144" s="27"/>
      <c r="G144" s="24" t="str">
        <f t="shared" si="22"/>
        <v>L</v>
      </c>
      <c r="H144" s="27"/>
      <c r="I144" s="27"/>
      <c r="J144" s="27"/>
      <c r="K144" s="27"/>
      <c r="L144" s="27"/>
      <c r="M144" s="24" t="str">
        <f t="shared" si="23"/>
        <v>L</v>
      </c>
      <c r="N144" s="25"/>
      <c r="O144" s="6" t="str">
        <f t="shared" si="19"/>
        <v>OK</v>
      </c>
    </row>
    <row r="145" spans="1:15" s="6" customFormat="1" ht="30" hidden="1" customHeight="1">
      <c r="A145" s="9"/>
      <c r="B145" s="27"/>
      <c r="C145" s="27"/>
      <c r="D145" s="27"/>
      <c r="E145" s="27"/>
      <c r="F145" s="27"/>
      <c r="G145" s="24" t="str">
        <f t="shared" si="22"/>
        <v>L</v>
      </c>
      <c r="H145" s="27"/>
      <c r="I145" s="27"/>
      <c r="J145" s="27"/>
      <c r="K145" s="27"/>
      <c r="L145" s="27"/>
      <c r="M145" s="24" t="str">
        <f t="shared" si="23"/>
        <v>L</v>
      </c>
      <c r="N145" s="25"/>
      <c r="O145" s="6" t="str">
        <f t="shared" si="19"/>
        <v>OK</v>
      </c>
    </row>
    <row r="146" spans="1:15" s="6" customFormat="1" ht="30" customHeight="1">
      <c r="A146" s="46" t="s">
        <v>77</v>
      </c>
      <c r="B146" s="57"/>
      <c r="C146" s="49"/>
      <c r="D146" s="49"/>
      <c r="E146" s="49"/>
      <c r="F146" s="49"/>
      <c r="G146" s="54">
        <f>COUNTIF(G131:G145,"J")</f>
        <v>0</v>
      </c>
      <c r="H146" s="51"/>
      <c r="I146" s="49"/>
      <c r="J146" s="49"/>
      <c r="K146" s="49"/>
      <c r="L146" s="49"/>
      <c r="M146" s="54">
        <f>COUNTIF(M131:M145,"J")</f>
        <v>0</v>
      </c>
      <c r="N146" s="25"/>
      <c r="O146" s="6" t="str">
        <f t="shared" si="19"/>
        <v/>
      </c>
    </row>
    <row r="147" spans="1:15" s="6" customFormat="1" ht="30" customHeight="1">
      <c r="A147" s="29" t="s">
        <v>6</v>
      </c>
      <c r="B147" s="30">
        <f>COUNTIF(B148:B169,"x")/COUNTA($A$148:$A$169)</f>
        <v>0</v>
      </c>
      <c r="C147" s="30">
        <f t="shared" ref="C147:F147" si="24">COUNTIF(C148:C169,"x")/COUNTA($A$148:$A$169)</f>
        <v>0</v>
      </c>
      <c r="D147" s="30">
        <f t="shared" si="24"/>
        <v>0</v>
      </c>
      <c r="E147" s="30">
        <f t="shared" si="24"/>
        <v>0</v>
      </c>
      <c r="F147" s="30">
        <f t="shared" si="24"/>
        <v>0</v>
      </c>
      <c r="G147" s="31" t="str">
        <f>IF(COUNTA(A148:A169)=G170,"C","D")</f>
        <v>D</v>
      </c>
      <c r="H147" s="30">
        <f>COUNTIF(H148:H169,"x")/COUNTA($A$148:$A$169)</f>
        <v>0</v>
      </c>
      <c r="I147" s="30">
        <f t="shared" ref="I147:L147" si="25">COUNTIF(I148:I169,"x")/COUNTA($A$148:$A$169)</f>
        <v>0</v>
      </c>
      <c r="J147" s="30">
        <f t="shared" si="25"/>
        <v>0</v>
      </c>
      <c r="K147" s="30">
        <f t="shared" si="25"/>
        <v>0</v>
      </c>
      <c r="L147" s="30">
        <f t="shared" si="25"/>
        <v>0</v>
      </c>
      <c r="M147" s="31" t="str">
        <f>IF(COUNTA(A148:A169)=M170,"C","D")</f>
        <v>D</v>
      </c>
      <c r="N147" s="25"/>
      <c r="O147" s="6" t="str">
        <f t="shared" si="19"/>
        <v/>
      </c>
    </row>
    <row r="148" spans="1:15" s="6" customFormat="1" ht="30" customHeight="1">
      <c r="A148" s="8" t="s">
        <v>63</v>
      </c>
      <c r="B148" s="26"/>
      <c r="C148" s="26"/>
      <c r="D148" s="26"/>
      <c r="E148" s="26"/>
      <c r="F148" s="26"/>
      <c r="G148" s="24" t="str">
        <f t="shared" si="22"/>
        <v>L</v>
      </c>
      <c r="H148" s="26"/>
      <c r="I148" s="26"/>
      <c r="J148" s="26"/>
      <c r="K148" s="26"/>
      <c r="L148" s="26"/>
      <c r="M148" s="24" t="str">
        <f t="shared" si="23"/>
        <v>L</v>
      </c>
      <c r="N148" s="25"/>
      <c r="O148" s="6" t="str">
        <f t="shared" si="19"/>
        <v/>
      </c>
    </row>
    <row r="149" spans="1:15" s="6" customFormat="1" ht="30" customHeight="1">
      <c r="A149" s="8" t="s">
        <v>64</v>
      </c>
      <c r="B149" s="26"/>
      <c r="C149" s="26"/>
      <c r="D149" s="26"/>
      <c r="E149" s="26"/>
      <c r="F149" s="26"/>
      <c r="G149" s="24" t="str">
        <f t="shared" si="22"/>
        <v>L</v>
      </c>
      <c r="H149" s="26"/>
      <c r="I149" s="26"/>
      <c r="J149" s="26"/>
      <c r="K149" s="26"/>
      <c r="L149" s="26"/>
      <c r="M149" s="24" t="str">
        <f t="shared" si="23"/>
        <v>L</v>
      </c>
      <c r="N149" s="25"/>
      <c r="O149" s="6" t="str">
        <f t="shared" si="19"/>
        <v/>
      </c>
    </row>
    <row r="150" spans="1:15" s="6" customFormat="1" ht="30" hidden="1" customHeight="1">
      <c r="A150" s="8"/>
      <c r="B150" s="26"/>
      <c r="C150" s="26"/>
      <c r="D150" s="26"/>
      <c r="E150" s="26"/>
      <c r="F150" s="26"/>
      <c r="G150" s="24" t="str">
        <f t="shared" si="22"/>
        <v>L</v>
      </c>
      <c r="H150" s="26"/>
      <c r="I150" s="26"/>
      <c r="J150" s="26"/>
      <c r="K150" s="26"/>
      <c r="L150" s="26"/>
      <c r="M150" s="24" t="str">
        <f t="shared" si="23"/>
        <v>L</v>
      </c>
      <c r="N150" s="25"/>
      <c r="O150" s="6" t="str">
        <f t="shared" si="19"/>
        <v>OK</v>
      </c>
    </row>
    <row r="151" spans="1:15" s="6" customFormat="1" ht="30" hidden="1" customHeight="1">
      <c r="A151" s="8"/>
      <c r="B151" s="26"/>
      <c r="C151" s="26"/>
      <c r="D151" s="26"/>
      <c r="E151" s="26"/>
      <c r="F151" s="26"/>
      <c r="G151" s="24" t="str">
        <f t="shared" si="22"/>
        <v>L</v>
      </c>
      <c r="H151" s="26"/>
      <c r="I151" s="26"/>
      <c r="J151" s="26"/>
      <c r="K151" s="26"/>
      <c r="L151" s="26"/>
      <c r="M151" s="24" t="str">
        <f t="shared" si="23"/>
        <v>L</v>
      </c>
      <c r="N151" s="25"/>
      <c r="O151" s="6" t="str">
        <f t="shared" si="19"/>
        <v>OK</v>
      </c>
    </row>
    <row r="152" spans="1:15" s="6" customFormat="1" ht="30" hidden="1" customHeight="1">
      <c r="A152" s="9"/>
      <c r="B152" s="27"/>
      <c r="C152" s="27"/>
      <c r="D152" s="27"/>
      <c r="E152" s="27"/>
      <c r="F152" s="27"/>
      <c r="G152" s="24" t="str">
        <f t="shared" si="22"/>
        <v>L</v>
      </c>
      <c r="H152" s="27"/>
      <c r="I152" s="27"/>
      <c r="J152" s="27"/>
      <c r="K152" s="27"/>
      <c r="L152" s="27"/>
      <c r="M152" s="24" t="str">
        <f t="shared" si="23"/>
        <v>L</v>
      </c>
      <c r="N152" s="25"/>
      <c r="O152" s="6" t="str">
        <f t="shared" si="19"/>
        <v>OK</v>
      </c>
    </row>
    <row r="153" spans="1:15" s="6" customFormat="1" ht="30" hidden="1" customHeight="1">
      <c r="A153" s="8"/>
      <c r="B153" s="26"/>
      <c r="C153" s="26"/>
      <c r="D153" s="26"/>
      <c r="E153" s="26"/>
      <c r="F153" s="26"/>
      <c r="G153" s="24" t="str">
        <f t="shared" si="22"/>
        <v>L</v>
      </c>
      <c r="H153" s="26"/>
      <c r="I153" s="26"/>
      <c r="J153" s="26"/>
      <c r="K153" s="26"/>
      <c r="L153" s="26"/>
      <c r="M153" s="24" t="str">
        <f t="shared" si="23"/>
        <v>L</v>
      </c>
      <c r="N153" s="25"/>
      <c r="O153" s="6" t="str">
        <f t="shared" si="19"/>
        <v>OK</v>
      </c>
    </row>
    <row r="154" spans="1:15" s="6" customFormat="1" ht="30" hidden="1" customHeight="1">
      <c r="A154" s="8"/>
      <c r="B154" s="26"/>
      <c r="C154" s="26"/>
      <c r="D154" s="26"/>
      <c r="E154" s="26"/>
      <c r="F154" s="26"/>
      <c r="G154" s="24" t="str">
        <f t="shared" si="22"/>
        <v>L</v>
      </c>
      <c r="H154" s="26"/>
      <c r="I154" s="26"/>
      <c r="J154" s="26"/>
      <c r="K154" s="26"/>
      <c r="L154" s="26"/>
      <c r="M154" s="24" t="str">
        <f t="shared" si="23"/>
        <v>L</v>
      </c>
      <c r="N154" s="25"/>
      <c r="O154" s="6" t="str">
        <f t="shared" si="19"/>
        <v>OK</v>
      </c>
    </row>
    <row r="155" spans="1:15" s="6" customFormat="1" ht="30" hidden="1" customHeight="1">
      <c r="A155" s="8"/>
      <c r="B155" s="26"/>
      <c r="C155" s="26"/>
      <c r="D155" s="26"/>
      <c r="E155" s="26"/>
      <c r="F155" s="26"/>
      <c r="G155" s="24" t="str">
        <f t="shared" si="22"/>
        <v>L</v>
      </c>
      <c r="H155" s="26"/>
      <c r="I155" s="26"/>
      <c r="J155" s="26"/>
      <c r="K155" s="26"/>
      <c r="L155" s="26"/>
      <c r="M155" s="24" t="str">
        <f t="shared" si="23"/>
        <v>L</v>
      </c>
      <c r="N155" s="25"/>
      <c r="O155" s="6" t="str">
        <f t="shared" si="19"/>
        <v>OK</v>
      </c>
    </row>
    <row r="156" spans="1:15" s="6" customFormat="1" ht="30" hidden="1" customHeight="1">
      <c r="A156" s="8"/>
      <c r="B156" s="26"/>
      <c r="C156" s="26"/>
      <c r="D156" s="26"/>
      <c r="E156" s="26"/>
      <c r="F156" s="26"/>
      <c r="G156" s="24" t="str">
        <f t="shared" si="22"/>
        <v>L</v>
      </c>
      <c r="H156" s="26"/>
      <c r="I156" s="26"/>
      <c r="J156" s="26"/>
      <c r="K156" s="26"/>
      <c r="L156" s="26"/>
      <c r="M156" s="24" t="str">
        <f t="shared" si="23"/>
        <v>L</v>
      </c>
      <c r="N156" s="25"/>
      <c r="O156" s="6" t="str">
        <f t="shared" si="19"/>
        <v>OK</v>
      </c>
    </row>
    <row r="157" spans="1:15" s="6" customFormat="1" ht="30" hidden="1" customHeight="1">
      <c r="A157" s="9"/>
      <c r="B157" s="27"/>
      <c r="C157" s="27"/>
      <c r="D157" s="27"/>
      <c r="E157" s="27"/>
      <c r="F157" s="27"/>
      <c r="G157" s="24" t="str">
        <f t="shared" si="22"/>
        <v>L</v>
      </c>
      <c r="H157" s="27"/>
      <c r="I157" s="27"/>
      <c r="J157" s="27"/>
      <c r="K157" s="27"/>
      <c r="L157" s="27"/>
      <c r="M157" s="24" t="str">
        <f t="shared" si="23"/>
        <v>L</v>
      </c>
      <c r="N157" s="25"/>
      <c r="O157" s="6" t="str">
        <f t="shared" si="19"/>
        <v>OK</v>
      </c>
    </row>
    <row r="158" spans="1:15" s="6" customFormat="1" ht="30" hidden="1" customHeight="1">
      <c r="A158" s="8"/>
      <c r="B158" s="26"/>
      <c r="C158" s="26"/>
      <c r="D158" s="26"/>
      <c r="E158" s="26"/>
      <c r="F158" s="26"/>
      <c r="G158" s="24" t="str">
        <f t="shared" si="22"/>
        <v>L</v>
      </c>
      <c r="H158" s="26"/>
      <c r="I158" s="26"/>
      <c r="J158" s="26"/>
      <c r="K158" s="26"/>
      <c r="L158" s="26"/>
      <c r="M158" s="24" t="str">
        <f t="shared" si="23"/>
        <v>L</v>
      </c>
      <c r="N158" s="25"/>
      <c r="O158" s="6" t="str">
        <f t="shared" si="19"/>
        <v>OK</v>
      </c>
    </row>
    <row r="159" spans="1:15" s="6" customFormat="1" ht="30" hidden="1" customHeight="1">
      <c r="A159" s="9"/>
      <c r="B159" s="27"/>
      <c r="C159" s="27"/>
      <c r="D159" s="27"/>
      <c r="E159" s="27"/>
      <c r="F159" s="27"/>
      <c r="G159" s="24" t="str">
        <f t="shared" si="22"/>
        <v>L</v>
      </c>
      <c r="H159" s="27"/>
      <c r="I159" s="27"/>
      <c r="J159" s="27"/>
      <c r="K159" s="27"/>
      <c r="L159" s="27"/>
      <c r="M159" s="24" t="str">
        <f t="shared" si="23"/>
        <v>L</v>
      </c>
      <c r="N159" s="25"/>
      <c r="O159" s="6" t="str">
        <f t="shared" si="19"/>
        <v>OK</v>
      </c>
    </row>
    <row r="160" spans="1:15" s="6" customFormat="1" ht="30" hidden="1" customHeight="1">
      <c r="A160" s="9"/>
      <c r="B160" s="27"/>
      <c r="C160" s="27"/>
      <c r="D160" s="27"/>
      <c r="E160" s="27"/>
      <c r="F160" s="27"/>
      <c r="G160" s="24" t="str">
        <f t="shared" si="22"/>
        <v>L</v>
      </c>
      <c r="H160" s="27"/>
      <c r="I160" s="27"/>
      <c r="J160" s="27"/>
      <c r="K160" s="27"/>
      <c r="L160" s="27"/>
      <c r="M160" s="24" t="str">
        <f t="shared" si="23"/>
        <v>L</v>
      </c>
      <c r="N160" s="25"/>
      <c r="O160" s="6" t="str">
        <f t="shared" si="19"/>
        <v>OK</v>
      </c>
    </row>
    <row r="161" spans="1:15" s="6" customFormat="1" ht="30" hidden="1" customHeight="1">
      <c r="A161" s="9"/>
      <c r="B161" s="27"/>
      <c r="C161" s="27"/>
      <c r="D161" s="27"/>
      <c r="E161" s="27"/>
      <c r="F161" s="27"/>
      <c r="G161" s="24" t="str">
        <f t="shared" si="22"/>
        <v>L</v>
      </c>
      <c r="H161" s="27"/>
      <c r="I161" s="27"/>
      <c r="J161" s="27"/>
      <c r="K161" s="27"/>
      <c r="L161" s="27"/>
      <c r="M161" s="24" t="str">
        <f t="shared" si="23"/>
        <v>L</v>
      </c>
      <c r="N161" s="25"/>
      <c r="O161" s="6" t="str">
        <f t="shared" si="19"/>
        <v>OK</v>
      </c>
    </row>
    <row r="162" spans="1:15" s="6" customFormat="1" ht="30" hidden="1" customHeight="1">
      <c r="A162" s="8"/>
      <c r="B162" s="26"/>
      <c r="C162" s="26"/>
      <c r="D162" s="26"/>
      <c r="E162" s="26"/>
      <c r="F162" s="26"/>
      <c r="G162" s="24" t="str">
        <f t="shared" si="22"/>
        <v>L</v>
      </c>
      <c r="H162" s="26"/>
      <c r="I162" s="26"/>
      <c r="J162" s="26"/>
      <c r="K162" s="26"/>
      <c r="L162" s="26"/>
      <c r="M162" s="24" t="str">
        <f t="shared" si="23"/>
        <v>L</v>
      </c>
      <c r="N162" s="25"/>
      <c r="O162" s="6" t="str">
        <f t="shared" si="19"/>
        <v>OK</v>
      </c>
    </row>
    <row r="163" spans="1:15" s="6" customFormat="1" ht="30" hidden="1" customHeight="1">
      <c r="A163" s="9"/>
      <c r="B163" s="27"/>
      <c r="C163" s="27"/>
      <c r="D163" s="27"/>
      <c r="E163" s="27"/>
      <c r="F163" s="27"/>
      <c r="G163" s="24" t="str">
        <f t="shared" si="22"/>
        <v>L</v>
      </c>
      <c r="H163" s="27"/>
      <c r="I163" s="27"/>
      <c r="J163" s="27"/>
      <c r="K163" s="27"/>
      <c r="L163" s="27"/>
      <c r="M163" s="24" t="str">
        <f t="shared" si="23"/>
        <v>L</v>
      </c>
      <c r="N163" s="25"/>
      <c r="O163" s="6" t="str">
        <f t="shared" si="19"/>
        <v>OK</v>
      </c>
    </row>
    <row r="164" spans="1:15" s="6" customFormat="1" ht="30" hidden="1" customHeight="1">
      <c r="A164" s="9"/>
      <c r="B164" s="27"/>
      <c r="C164" s="27"/>
      <c r="D164" s="27"/>
      <c r="E164" s="27"/>
      <c r="F164" s="27"/>
      <c r="G164" s="24" t="str">
        <f t="shared" si="22"/>
        <v>L</v>
      </c>
      <c r="H164" s="27"/>
      <c r="I164" s="27"/>
      <c r="J164" s="27"/>
      <c r="K164" s="27"/>
      <c r="L164" s="27"/>
      <c r="M164" s="24" t="str">
        <f t="shared" si="23"/>
        <v>L</v>
      </c>
      <c r="N164" s="25"/>
      <c r="O164" s="6" t="str">
        <f t="shared" si="19"/>
        <v>OK</v>
      </c>
    </row>
    <row r="165" spans="1:15" s="6" customFormat="1" ht="30" hidden="1" customHeight="1">
      <c r="A165" s="9"/>
      <c r="B165" s="27"/>
      <c r="C165" s="27"/>
      <c r="D165" s="27"/>
      <c r="E165" s="27"/>
      <c r="F165" s="27"/>
      <c r="G165" s="24" t="str">
        <f t="shared" si="22"/>
        <v>L</v>
      </c>
      <c r="H165" s="27"/>
      <c r="I165" s="27"/>
      <c r="J165" s="27"/>
      <c r="K165" s="27"/>
      <c r="L165" s="27"/>
      <c r="M165" s="24" t="str">
        <f t="shared" si="23"/>
        <v>L</v>
      </c>
      <c r="N165" s="25"/>
      <c r="O165" s="6" t="str">
        <f t="shared" si="19"/>
        <v>OK</v>
      </c>
    </row>
    <row r="166" spans="1:15" s="6" customFormat="1" ht="30" hidden="1" customHeight="1">
      <c r="A166" s="9"/>
      <c r="B166" s="27"/>
      <c r="C166" s="27"/>
      <c r="D166" s="27"/>
      <c r="E166" s="27"/>
      <c r="F166" s="27"/>
      <c r="G166" s="24" t="str">
        <f t="shared" si="22"/>
        <v>L</v>
      </c>
      <c r="H166" s="27"/>
      <c r="I166" s="27"/>
      <c r="J166" s="27"/>
      <c r="K166" s="27"/>
      <c r="L166" s="27"/>
      <c r="M166" s="24" t="str">
        <f t="shared" si="23"/>
        <v>L</v>
      </c>
      <c r="N166" s="25"/>
      <c r="O166" s="6" t="str">
        <f t="shared" si="19"/>
        <v>OK</v>
      </c>
    </row>
    <row r="167" spans="1:15" s="6" customFormat="1" ht="30" hidden="1" customHeight="1">
      <c r="A167" s="9"/>
      <c r="B167" s="27"/>
      <c r="C167" s="27"/>
      <c r="D167" s="27"/>
      <c r="E167" s="27"/>
      <c r="F167" s="27"/>
      <c r="G167" s="24" t="str">
        <f t="shared" si="22"/>
        <v>L</v>
      </c>
      <c r="H167" s="27"/>
      <c r="I167" s="27"/>
      <c r="J167" s="27"/>
      <c r="K167" s="27"/>
      <c r="L167" s="27"/>
      <c r="M167" s="24" t="str">
        <f t="shared" si="23"/>
        <v>L</v>
      </c>
      <c r="N167" s="25"/>
      <c r="O167" s="6" t="str">
        <f t="shared" si="19"/>
        <v>OK</v>
      </c>
    </row>
    <row r="168" spans="1:15" s="6" customFormat="1" ht="30" hidden="1" customHeight="1">
      <c r="A168" s="9"/>
      <c r="B168" s="27"/>
      <c r="C168" s="27"/>
      <c r="D168" s="27"/>
      <c r="E168" s="27"/>
      <c r="F168" s="27"/>
      <c r="G168" s="24" t="str">
        <f t="shared" si="22"/>
        <v>L</v>
      </c>
      <c r="H168" s="27"/>
      <c r="I168" s="27"/>
      <c r="J168" s="27"/>
      <c r="K168" s="27"/>
      <c r="L168" s="27"/>
      <c r="M168" s="24" t="str">
        <f t="shared" si="23"/>
        <v>L</v>
      </c>
      <c r="N168" s="25"/>
      <c r="O168" s="6" t="str">
        <f t="shared" si="19"/>
        <v>OK</v>
      </c>
    </row>
    <row r="169" spans="1:15" s="6" customFormat="1" ht="30" hidden="1" customHeight="1">
      <c r="A169" s="9"/>
      <c r="B169" s="27"/>
      <c r="C169" s="27"/>
      <c r="D169" s="27"/>
      <c r="E169" s="27"/>
      <c r="F169" s="27"/>
      <c r="G169" s="24" t="str">
        <f t="shared" si="22"/>
        <v>L</v>
      </c>
      <c r="H169" s="27"/>
      <c r="I169" s="27"/>
      <c r="J169" s="27"/>
      <c r="K169" s="27"/>
      <c r="L169" s="27"/>
      <c r="M169" s="24" t="str">
        <f t="shared" si="23"/>
        <v>L</v>
      </c>
      <c r="N169" s="25"/>
      <c r="O169" s="6" t="str">
        <f t="shared" si="19"/>
        <v>OK</v>
      </c>
    </row>
    <row r="170" spans="1:15" s="6" customFormat="1" ht="30" customHeight="1">
      <c r="A170" s="47" t="s">
        <v>78</v>
      </c>
      <c r="B170" s="57"/>
      <c r="C170" s="49"/>
      <c r="D170" s="49"/>
      <c r="E170" s="49"/>
      <c r="F170" s="49"/>
      <c r="G170" s="54">
        <f>COUNTIF(G148:G169,"J")</f>
        <v>0</v>
      </c>
      <c r="H170" s="51"/>
      <c r="I170" s="49"/>
      <c r="J170" s="49"/>
      <c r="K170" s="49"/>
      <c r="L170" s="49"/>
      <c r="M170" s="54">
        <f>COUNTIF(M148:M169,"J")</f>
        <v>0</v>
      </c>
      <c r="N170" s="25"/>
      <c r="O170" s="6" t="str">
        <f t="shared" si="19"/>
        <v/>
      </c>
    </row>
    <row r="171" spans="1:15" s="6" customFormat="1" ht="30" customHeight="1">
      <c r="A171" s="29" t="s">
        <v>7</v>
      </c>
      <c r="B171" s="30">
        <f>COUNTIF(B172:B185,"x")/COUNTA($A$172:$A$185)</f>
        <v>0</v>
      </c>
      <c r="C171" s="30">
        <f t="shared" ref="C171:F171" si="26">COUNTIF(C172:C185,"x")/COUNTA($A$172:$A$185)</f>
        <v>0</v>
      </c>
      <c r="D171" s="30">
        <f t="shared" si="26"/>
        <v>0</v>
      </c>
      <c r="E171" s="30">
        <f t="shared" si="26"/>
        <v>0</v>
      </c>
      <c r="F171" s="30">
        <f t="shared" si="26"/>
        <v>0</v>
      </c>
      <c r="G171" s="31" t="str">
        <f>IF(COUNTA(A172:A185)=G186,"C","D")</f>
        <v>D</v>
      </c>
      <c r="H171" s="30">
        <f>COUNTIF(H172:H185,"x")/COUNTA($A$172:$A$185)</f>
        <v>0</v>
      </c>
      <c r="I171" s="30">
        <f t="shared" ref="I171:L171" si="27">COUNTIF(I172:I185,"x")/COUNTA($A$172:$A$185)</f>
        <v>0</v>
      </c>
      <c r="J171" s="30">
        <f t="shared" si="27"/>
        <v>0</v>
      </c>
      <c r="K171" s="30">
        <f t="shared" si="27"/>
        <v>0</v>
      </c>
      <c r="L171" s="30">
        <f t="shared" si="27"/>
        <v>0</v>
      </c>
      <c r="M171" s="31" t="str">
        <f>IF(COUNTA(A172:A185)=M186,"C","D")</f>
        <v>D</v>
      </c>
      <c r="N171" s="25"/>
      <c r="O171" s="6" t="str">
        <f t="shared" si="19"/>
        <v/>
      </c>
    </row>
    <row r="172" spans="1:15" s="6" customFormat="1" ht="30" customHeight="1">
      <c r="A172" s="9" t="s">
        <v>65</v>
      </c>
      <c r="B172" s="26"/>
      <c r="C172" s="26"/>
      <c r="D172" s="26"/>
      <c r="E172" s="26"/>
      <c r="F172" s="26"/>
      <c r="G172" s="24" t="str">
        <f t="shared" si="22"/>
        <v>L</v>
      </c>
      <c r="H172" s="26"/>
      <c r="I172" s="26"/>
      <c r="J172" s="26"/>
      <c r="K172" s="26"/>
      <c r="L172" s="26"/>
      <c r="M172" s="24" t="str">
        <f t="shared" si="23"/>
        <v>L</v>
      </c>
      <c r="N172" s="25"/>
      <c r="O172" s="6" t="str">
        <f t="shared" si="19"/>
        <v/>
      </c>
    </row>
    <row r="173" spans="1:15" s="6" customFormat="1" ht="30" customHeight="1">
      <c r="A173" s="8" t="s">
        <v>66</v>
      </c>
      <c r="B173" s="26"/>
      <c r="C173" s="26"/>
      <c r="D173" s="26"/>
      <c r="E173" s="26"/>
      <c r="F173" s="26"/>
      <c r="G173" s="24" t="str">
        <f t="shared" si="22"/>
        <v>L</v>
      </c>
      <c r="H173" s="26"/>
      <c r="I173" s="26"/>
      <c r="J173" s="26"/>
      <c r="K173" s="26"/>
      <c r="L173" s="26"/>
      <c r="M173" s="24" t="str">
        <f t="shared" si="23"/>
        <v>L</v>
      </c>
      <c r="N173" s="25"/>
      <c r="O173" s="6" t="str">
        <f t="shared" si="19"/>
        <v/>
      </c>
    </row>
    <row r="174" spans="1:15" s="6" customFormat="1" ht="30" customHeight="1">
      <c r="A174" s="8" t="s">
        <v>67</v>
      </c>
      <c r="B174" s="26"/>
      <c r="C174" s="26"/>
      <c r="D174" s="26"/>
      <c r="E174" s="26"/>
      <c r="F174" s="26"/>
      <c r="G174" s="24" t="str">
        <f t="shared" si="22"/>
        <v>L</v>
      </c>
      <c r="H174" s="26"/>
      <c r="I174" s="26"/>
      <c r="J174" s="26"/>
      <c r="K174" s="26"/>
      <c r="L174" s="26"/>
      <c r="M174" s="24" t="str">
        <f t="shared" si="23"/>
        <v>L</v>
      </c>
      <c r="N174" s="25"/>
      <c r="O174" s="6" t="str">
        <f t="shared" si="19"/>
        <v/>
      </c>
    </row>
    <row r="175" spans="1:15" s="6" customFormat="1" ht="30" customHeight="1">
      <c r="A175" s="8" t="s">
        <v>68</v>
      </c>
      <c r="B175" s="27"/>
      <c r="C175" s="27"/>
      <c r="D175" s="27"/>
      <c r="E175" s="27"/>
      <c r="F175" s="27"/>
      <c r="G175" s="24" t="str">
        <f t="shared" si="22"/>
        <v>L</v>
      </c>
      <c r="H175" s="27"/>
      <c r="I175" s="27"/>
      <c r="J175" s="27"/>
      <c r="K175" s="27"/>
      <c r="L175" s="27"/>
      <c r="M175" s="24" t="str">
        <f t="shared" si="23"/>
        <v>L</v>
      </c>
      <c r="N175" s="25"/>
      <c r="O175" s="6" t="str">
        <f t="shared" si="19"/>
        <v/>
      </c>
    </row>
    <row r="176" spans="1:15" s="6" customFormat="1" ht="30" hidden="1" customHeight="1">
      <c r="A176" s="9"/>
      <c r="B176" s="27"/>
      <c r="C176" s="27"/>
      <c r="D176" s="27"/>
      <c r="E176" s="27"/>
      <c r="F176" s="27"/>
      <c r="G176" s="24" t="str">
        <f t="shared" si="22"/>
        <v>L</v>
      </c>
      <c r="H176" s="27"/>
      <c r="I176" s="27"/>
      <c r="J176" s="27"/>
      <c r="K176" s="27"/>
      <c r="L176" s="27"/>
      <c r="M176" s="24" t="str">
        <f t="shared" si="23"/>
        <v>L</v>
      </c>
      <c r="N176" s="25"/>
      <c r="O176" s="6" t="str">
        <f t="shared" si="19"/>
        <v>OK</v>
      </c>
    </row>
    <row r="177" spans="1:15" s="6" customFormat="1" ht="30" hidden="1" customHeight="1">
      <c r="A177" s="9"/>
      <c r="B177" s="27"/>
      <c r="C177" s="27"/>
      <c r="D177" s="27"/>
      <c r="E177" s="27"/>
      <c r="F177" s="27"/>
      <c r="G177" s="24" t="str">
        <f t="shared" si="22"/>
        <v>L</v>
      </c>
      <c r="H177" s="27"/>
      <c r="I177" s="27"/>
      <c r="J177" s="27"/>
      <c r="K177" s="27"/>
      <c r="L177" s="27"/>
      <c r="M177" s="24" t="str">
        <f t="shared" si="23"/>
        <v>L</v>
      </c>
      <c r="N177" s="25"/>
      <c r="O177" s="6" t="str">
        <f t="shared" si="19"/>
        <v>OK</v>
      </c>
    </row>
    <row r="178" spans="1:15" s="6" customFormat="1" ht="30" hidden="1" customHeight="1">
      <c r="A178" s="8"/>
      <c r="B178" s="26"/>
      <c r="C178" s="26"/>
      <c r="D178" s="26"/>
      <c r="E178" s="26"/>
      <c r="F178" s="26"/>
      <c r="G178" s="24" t="str">
        <f t="shared" si="22"/>
        <v>L</v>
      </c>
      <c r="H178" s="26"/>
      <c r="I178" s="26"/>
      <c r="J178" s="26"/>
      <c r="K178" s="26"/>
      <c r="L178" s="26"/>
      <c r="M178" s="24" t="str">
        <f t="shared" si="23"/>
        <v>L</v>
      </c>
      <c r="N178" s="25"/>
      <c r="O178" s="6" t="str">
        <f t="shared" si="19"/>
        <v>OK</v>
      </c>
    </row>
    <row r="179" spans="1:15" s="6" customFormat="1" ht="30" hidden="1" customHeight="1">
      <c r="A179" s="9"/>
      <c r="B179" s="27"/>
      <c r="C179" s="27"/>
      <c r="D179" s="27"/>
      <c r="E179" s="27"/>
      <c r="F179" s="27"/>
      <c r="G179" s="24" t="str">
        <f t="shared" si="22"/>
        <v>L</v>
      </c>
      <c r="H179" s="27"/>
      <c r="I179" s="27"/>
      <c r="J179" s="27"/>
      <c r="K179" s="27"/>
      <c r="L179" s="27"/>
      <c r="M179" s="24" t="str">
        <f t="shared" si="23"/>
        <v>L</v>
      </c>
      <c r="N179" s="25"/>
      <c r="O179" s="6" t="str">
        <f t="shared" si="19"/>
        <v>OK</v>
      </c>
    </row>
    <row r="180" spans="1:15" s="6" customFormat="1" ht="30" hidden="1" customHeight="1">
      <c r="A180" s="9"/>
      <c r="B180" s="27"/>
      <c r="C180" s="27"/>
      <c r="D180" s="27"/>
      <c r="E180" s="27"/>
      <c r="F180" s="27"/>
      <c r="G180" s="24" t="str">
        <f t="shared" si="22"/>
        <v>L</v>
      </c>
      <c r="H180" s="27"/>
      <c r="I180" s="27"/>
      <c r="J180" s="27"/>
      <c r="K180" s="27"/>
      <c r="L180" s="27"/>
      <c r="M180" s="24" t="str">
        <f t="shared" si="23"/>
        <v>L</v>
      </c>
      <c r="N180" s="25"/>
      <c r="O180" s="6" t="str">
        <f t="shared" si="19"/>
        <v>OK</v>
      </c>
    </row>
    <row r="181" spans="1:15" s="6" customFormat="1" ht="30" hidden="1" customHeight="1">
      <c r="A181" s="9"/>
      <c r="B181" s="27"/>
      <c r="C181" s="27"/>
      <c r="D181" s="27"/>
      <c r="E181" s="27"/>
      <c r="F181" s="27"/>
      <c r="G181" s="24" t="str">
        <f t="shared" si="22"/>
        <v>L</v>
      </c>
      <c r="H181" s="27"/>
      <c r="I181" s="27"/>
      <c r="J181" s="27"/>
      <c r="K181" s="27"/>
      <c r="L181" s="27"/>
      <c r="M181" s="24" t="str">
        <f t="shared" si="23"/>
        <v>L</v>
      </c>
      <c r="N181" s="25"/>
      <c r="O181" s="6" t="str">
        <f t="shared" si="19"/>
        <v>OK</v>
      </c>
    </row>
    <row r="182" spans="1:15" s="6" customFormat="1" ht="30" hidden="1" customHeight="1">
      <c r="A182" s="9"/>
      <c r="B182" s="27"/>
      <c r="C182" s="27"/>
      <c r="D182" s="27"/>
      <c r="E182" s="27"/>
      <c r="F182" s="27"/>
      <c r="G182" s="24" t="str">
        <f t="shared" si="22"/>
        <v>L</v>
      </c>
      <c r="H182" s="27"/>
      <c r="I182" s="27"/>
      <c r="J182" s="27"/>
      <c r="K182" s="27"/>
      <c r="L182" s="27"/>
      <c r="M182" s="24" t="str">
        <f t="shared" si="23"/>
        <v>L</v>
      </c>
      <c r="N182" s="25"/>
      <c r="O182" s="6" t="str">
        <f t="shared" si="19"/>
        <v>OK</v>
      </c>
    </row>
    <row r="183" spans="1:15" s="6" customFormat="1" ht="30" hidden="1" customHeight="1">
      <c r="A183" s="9"/>
      <c r="B183" s="27"/>
      <c r="C183" s="27"/>
      <c r="D183" s="27"/>
      <c r="E183" s="27"/>
      <c r="F183" s="27"/>
      <c r="G183" s="24" t="str">
        <f t="shared" si="22"/>
        <v>L</v>
      </c>
      <c r="H183" s="27"/>
      <c r="I183" s="27"/>
      <c r="J183" s="27"/>
      <c r="K183" s="27"/>
      <c r="L183" s="27"/>
      <c r="M183" s="24" t="str">
        <f t="shared" si="23"/>
        <v>L</v>
      </c>
      <c r="N183" s="25"/>
      <c r="O183" s="6" t="str">
        <f t="shared" si="19"/>
        <v>OK</v>
      </c>
    </row>
    <row r="184" spans="1:15" s="6" customFormat="1" ht="30" hidden="1" customHeight="1">
      <c r="A184" s="9"/>
      <c r="B184" s="27"/>
      <c r="C184" s="27"/>
      <c r="D184" s="27"/>
      <c r="E184" s="27"/>
      <c r="F184" s="27"/>
      <c r="G184" s="24" t="str">
        <f t="shared" si="22"/>
        <v>L</v>
      </c>
      <c r="H184" s="27"/>
      <c r="I184" s="27"/>
      <c r="J184" s="27"/>
      <c r="K184" s="27"/>
      <c r="L184" s="27"/>
      <c r="M184" s="24" t="str">
        <f t="shared" si="23"/>
        <v>L</v>
      </c>
      <c r="N184" s="25"/>
      <c r="O184" s="6" t="str">
        <f t="shared" si="19"/>
        <v>OK</v>
      </c>
    </row>
    <row r="185" spans="1:15" s="6" customFormat="1" ht="30" hidden="1" customHeight="1">
      <c r="A185" s="9"/>
      <c r="B185" s="27"/>
      <c r="C185" s="27"/>
      <c r="D185" s="27"/>
      <c r="E185" s="27"/>
      <c r="F185" s="27"/>
      <c r="G185" s="24" t="str">
        <f t="shared" si="22"/>
        <v>L</v>
      </c>
      <c r="H185" s="27"/>
      <c r="I185" s="27"/>
      <c r="J185" s="27"/>
      <c r="K185" s="27"/>
      <c r="L185" s="27"/>
      <c r="M185" s="24" t="str">
        <f t="shared" si="23"/>
        <v>L</v>
      </c>
      <c r="N185" s="25"/>
      <c r="O185" s="6" t="str">
        <f t="shared" si="19"/>
        <v>OK</v>
      </c>
    </row>
    <row r="186" spans="1:15" s="6" customFormat="1" ht="39.75" customHeight="1">
      <c r="A186" s="47" t="s">
        <v>79</v>
      </c>
      <c r="B186" s="57"/>
      <c r="C186" s="49"/>
      <c r="D186" s="49"/>
      <c r="E186" s="49"/>
      <c r="F186" s="49"/>
      <c r="G186" s="54">
        <f>COUNTIF(G172:G185,"J")</f>
        <v>0</v>
      </c>
      <c r="H186" s="51"/>
      <c r="I186" s="49"/>
      <c r="J186" s="49"/>
      <c r="K186" s="49"/>
      <c r="L186" s="49"/>
      <c r="M186" s="54">
        <f>COUNTIF(M172:M185,"J")</f>
        <v>0</v>
      </c>
      <c r="N186" s="25"/>
      <c r="O186" s="6" t="str">
        <f t="shared" si="19"/>
        <v/>
      </c>
    </row>
    <row r="187" spans="1:15" s="6" customFormat="1" ht="30" customHeight="1">
      <c r="A187" s="29" t="s">
        <v>8</v>
      </c>
      <c r="B187" s="30">
        <f>COUNTIF(B188:B206,"x")/COUNTA($A$188:$A$206)</f>
        <v>0</v>
      </c>
      <c r="C187" s="30">
        <f t="shared" ref="C187:F187" si="28">COUNTIF(C188:C206,"x")/COUNTA($A$188:$A$206)</f>
        <v>0</v>
      </c>
      <c r="D187" s="30">
        <f t="shared" si="28"/>
        <v>0</v>
      </c>
      <c r="E187" s="30">
        <f t="shared" si="28"/>
        <v>0</v>
      </c>
      <c r="F187" s="30">
        <f t="shared" si="28"/>
        <v>0</v>
      </c>
      <c r="G187" s="31" t="str">
        <f>IF(COUNTA(A188:A206)=G207,"C","D")</f>
        <v>D</v>
      </c>
      <c r="H187" s="30">
        <f>COUNTIF(H188:H206,"x")/COUNTA($A$188:$A$206)</f>
        <v>0</v>
      </c>
      <c r="I187" s="30">
        <f t="shared" ref="I187:L187" si="29">COUNTIF(I188:I206,"x")/COUNTA($A$188:$A$206)</f>
        <v>0</v>
      </c>
      <c r="J187" s="30">
        <f t="shared" si="29"/>
        <v>0</v>
      </c>
      <c r="K187" s="30">
        <f t="shared" si="29"/>
        <v>0</v>
      </c>
      <c r="L187" s="30">
        <f t="shared" si="29"/>
        <v>0</v>
      </c>
      <c r="M187" s="31" t="str">
        <f>IF(COUNTA(A188:A206)=M207,"C","D")</f>
        <v>D</v>
      </c>
      <c r="N187" s="25"/>
      <c r="O187" s="6" t="str">
        <f t="shared" si="19"/>
        <v/>
      </c>
    </row>
    <row r="188" spans="1:15" s="6" customFormat="1" ht="30" customHeight="1">
      <c r="A188" s="7" t="s">
        <v>29</v>
      </c>
      <c r="B188" s="26"/>
      <c r="C188" s="26"/>
      <c r="D188" s="26"/>
      <c r="E188" s="26"/>
      <c r="F188" s="26"/>
      <c r="G188" s="24" t="str">
        <f t="shared" si="22"/>
        <v>L</v>
      </c>
      <c r="H188" s="26"/>
      <c r="I188" s="26"/>
      <c r="J188" s="26"/>
      <c r="K188" s="26"/>
      <c r="L188" s="26"/>
      <c r="M188" s="24" t="str">
        <f t="shared" si="23"/>
        <v>L</v>
      </c>
      <c r="N188" s="25"/>
      <c r="O188" s="6" t="str">
        <f t="shared" si="19"/>
        <v/>
      </c>
    </row>
    <row r="189" spans="1:15" s="6" customFormat="1" ht="30" customHeight="1">
      <c r="A189" s="8" t="s">
        <v>30</v>
      </c>
      <c r="B189" s="27"/>
      <c r="C189" s="27"/>
      <c r="D189" s="27"/>
      <c r="E189" s="27"/>
      <c r="F189" s="27"/>
      <c r="G189" s="24" t="str">
        <f t="shared" si="22"/>
        <v>L</v>
      </c>
      <c r="H189" s="27"/>
      <c r="I189" s="27"/>
      <c r="J189" s="27"/>
      <c r="K189" s="27"/>
      <c r="L189" s="27"/>
      <c r="M189" s="24" t="str">
        <f t="shared" si="23"/>
        <v>L</v>
      </c>
      <c r="N189" s="25"/>
      <c r="O189" s="6" t="str">
        <f t="shared" si="19"/>
        <v/>
      </c>
    </row>
    <row r="190" spans="1:15" s="6" customFormat="1" ht="30" customHeight="1" thickBot="1">
      <c r="A190" s="9" t="s">
        <v>31</v>
      </c>
      <c r="B190" s="26"/>
      <c r="C190" s="26"/>
      <c r="D190" s="26"/>
      <c r="E190" s="26"/>
      <c r="F190" s="26"/>
      <c r="G190" s="24" t="str">
        <f t="shared" si="22"/>
        <v>L</v>
      </c>
      <c r="H190" s="26"/>
      <c r="I190" s="26"/>
      <c r="J190" s="26"/>
      <c r="K190" s="26"/>
      <c r="L190" s="26"/>
      <c r="M190" s="24" t="str">
        <f t="shared" si="23"/>
        <v>L</v>
      </c>
      <c r="N190" s="25"/>
      <c r="O190" s="6" t="str">
        <f t="shared" si="19"/>
        <v/>
      </c>
    </row>
    <row r="191" spans="1:15" s="6" customFormat="1" ht="30" hidden="1" customHeight="1">
      <c r="A191" s="8"/>
      <c r="B191" s="26"/>
      <c r="C191" s="26"/>
      <c r="D191" s="26"/>
      <c r="E191" s="26"/>
      <c r="F191" s="26"/>
      <c r="G191" s="24" t="str">
        <f t="shared" si="22"/>
        <v>L</v>
      </c>
      <c r="H191" s="26"/>
      <c r="I191" s="26"/>
      <c r="J191" s="26"/>
      <c r="K191" s="26"/>
      <c r="L191" s="26"/>
      <c r="M191" s="24" t="str">
        <f t="shared" si="23"/>
        <v>L</v>
      </c>
      <c r="N191" s="25"/>
      <c r="O191" s="6" t="str">
        <f t="shared" si="19"/>
        <v>OK</v>
      </c>
    </row>
    <row r="192" spans="1:15" s="6" customFormat="1" ht="30" hidden="1" customHeight="1">
      <c r="A192" s="8"/>
      <c r="B192" s="26"/>
      <c r="C192" s="26"/>
      <c r="D192" s="26"/>
      <c r="E192" s="26"/>
      <c r="F192" s="26"/>
      <c r="G192" s="24" t="str">
        <f t="shared" si="22"/>
        <v>L</v>
      </c>
      <c r="H192" s="26"/>
      <c r="I192" s="26"/>
      <c r="J192" s="26"/>
      <c r="K192" s="26"/>
      <c r="L192" s="26"/>
      <c r="M192" s="24" t="str">
        <f t="shared" si="23"/>
        <v>L</v>
      </c>
      <c r="N192" s="25"/>
      <c r="O192" s="6" t="str">
        <f t="shared" si="19"/>
        <v>OK</v>
      </c>
    </row>
    <row r="193" spans="1:15" s="6" customFormat="1" ht="30" hidden="1" customHeight="1">
      <c r="A193" s="8"/>
      <c r="B193" s="26"/>
      <c r="C193" s="26"/>
      <c r="D193" s="26"/>
      <c r="E193" s="26"/>
      <c r="F193" s="26"/>
      <c r="G193" s="24" t="str">
        <f t="shared" si="22"/>
        <v>L</v>
      </c>
      <c r="H193" s="26"/>
      <c r="I193" s="26"/>
      <c r="J193" s="26"/>
      <c r="K193" s="26"/>
      <c r="L193" s="26"/>
      <c r="M193" s="24" t="str">
        <f t="shared" si="23"/>
        <v>L</v>
      </c>
      <c r="N193" s="25"/>
      <c r="O193" s="6" t="str">
        <f t="shared" si="19"/>
        <v>OK</v>
      </c>
    </row>
    <row r="194" spans="1:15" s="6" customFormat="1" ht="30" hidden="1" customHeight="1">
      <c r="A194" s="9"/>
      <c r="B194" s="27"/>
      <c r="C194" s="27"/>
      <c r="D194" s="27"/>
      <c r="E194" s="27"/>
      <c r="F194" s="27"/>
      <c r="G194" s="24" t="str">
        <f t="shared" si="22"/>
        <v>L</v>
      </c>
      <c r="H194" s="27"/>
      <c r="I194" s="27"/>
      <c r="J194" s="27"/>
      <c r="K194" s="27"/>
      <c r="L194" s="27"/>
      <c r="M194" s="24" t="str">
        <f t="shared" si="23"/>
        <v>L</v>
      </c>
      <c r="N194" s="25"/>
      <c r="O194" s="6" t="str">
        <f t="shared" si="19"/>
        <v>OK</v>
      </c>
    </row>
    <row r="195" spans="1:15" s="6" customFormat="1" ht="30" hidden="1" customHeight="1">
      <c r="A195" s="8"/>
      <c r="B195" s="26"/>
      <c r="C195" s="26"/>
      <c r="D195" s="26"/>
      <c r="E195" s="26"/>
      <c r="F195" s="26"/>
      <c r="G195" s="24" t="str">
        <f t="shared" si="22"/>
        <v>L</v>
      </c>
      <c r="H195" s="26"/>
      <c r="I195" s="26"/>
      <c r="J195" s="26"/>
      <c r="K195" s="26"/>
      <c r="L195" s="26"/>
      <c r="M195" s="24" t="str">
        <f t="shared" si="23"/>
        <v>L</v>
      </c>
      <c r="N195" s="25"/>
      <c r="O195" s="6" t="str">
        <f t="shared" si="19"/>
        <v>OK</v>
      </c>
    </row>
    <row r="196" spans="1:15" s="6" customFormat="1" ht="30" hidden="1" customHeight="1">
      <c r="A196" s="9"/>
      <c r="B196" s="27"/>
      <c r="C196" s="27"/>
      <c r="D196" s="27"/>
      <c r="E196" s="27"/>
      <c r="F196" s="27"/>
      <c r="G196" s="24" t="str">
        <f t="shared" si="22"/>
        <v>L</v>
      </c>
      <c r="H196" s="27"/>
      <c r="I196" s="27"/>
      <c r="J196" s="27"/>
      <c r="K196" s="27"/>
      <c r="L196" s="27"/>
      <c r="M196" s="24" t="str">
        <f t="shared" si="23"/>
        <v>L</v>
      </c>
      <c r="N196" s="25"/>
      <c r="O196" s="6" t="str">
        <f t="shared" si="19"/>
        <v>OK</v>
      </c>
    </row>
    <row r="197" spans="1:15" s="6" customFormat="1" ht="30" hidden="1" customHeight="1">
      <c r="A197" s="9"/>
      <c r="B197" s="27"/>
      <c r="C197" s="27"/>
      <c r="D197" s="27"/>
      <c r="E197" s="27"/>
      <c r="F197" s="27"/>
      <c r="G197" s="24" t="str">
        <f t="shared" si="22"/>
        <v>L</v>
      </c>
      <c r="H197" s="27"/>
      <c r="I197" s="27"/>
      <c r="J197" s="27"/>
      <c r="K197" s="27"/>
      <c r="L197" s="27"/>
      <c r="M197" s="24" t="str">
        <f t="shared" si="23"/>
        <v>L</v>
      </c>
      <c r="N197" s="25"/>
      <c r="O197" s="6" t="str">
        <f t="shared" si="19"/>
        <v>OK</v>
      </c>
    </row>
    <row r="198" spans="1:15" s="6" customFormat="1" ht="30" hidden="1" customHeight="1">
      <c r="A198" s="9"/>
      <c r="B198" s="27"/>
      <c r="C198" s="27"/>
      <c r="D198" s="27"/>
      <c r="E198" s="27"/>
      <c r="F198" s="27"/>
      <c r="G198" s="24" t="str">
        <f t="shared" si="22"/>
        <v>L</v>
      </c>
      <c r="H198" s="27"/>
      <c r="I198" s="27"/>
      <c r="J198" s="27"/>
      <c r="K198" s="27"/>
      <c r="L198" s="27"/>
      <c r="M198" s="24" t="str">
        <f t="shared" si="23"/>
        <v>L</v>
      </c>
      <c r="N198" s="25"/>
      <c r="O198" s="6" t="str">
        <f t="shared" si="19"/>
        <v>OK</v>
      </c>
    </row>
    <row r="199" spans="1:15" s="6" customFormat="1" ht="30" hidden="1" customHeight="1">
      <c r="A199" s="8"/>
      <c r="B199" s="26"/>
      <c r="C199" s="26"/>
      <c r="D199" s="26"/>
      <c r="E199" s="26"/>
      <c r="F199" s="26"/>
      <c r="G199" s="24" t="str">
        <f t="shared" si="22"/>
        <v>L</v>
      </c>
      <c r="H199" s="26"/>
      <c r="I199" s="26"/>
      <c r="J199" s="26"/>
      <c r="K199" s="26"/>
      <c r="L199" s="26"/>
      <c r="M199" s="24" t="str">
        <f t="shared" si="23"/>
        <v>L</v>
      </c>
      <c r="N199" s="25"/>
      <c r="O199" s="6" t="str">
        <f t="shared" si="19"/>
        <v>OK</v>
      </c>
    </row>
    <row r="200" spans="1:15" s="6" customFormat="1" ht="30" hidden="1" customHeight="1">
      <c r="A200" s="9"/>
      <c r="B200" s="27"/>
      <c r="C200" s="27"/>
      <c r="D200" s="27"/>
      <c r="E200" s="27"/>
      <c r="F200" s="27"/>
      <c r="G200" s="24" t="str">
        <f t="shared" si="22"/>
        <v>L</v>
      </c>
      <c r="H200" s="27"/>
      <c r="I200" s="27"/>
      <c r="J200" s="27"/>
      <c r="K200" s="27"/>
      <c r="L200" s="27"/>
      <c r="M200" s="24" t="str">
        <f t="shared" si="23"/>
        <v>L</v>
      </c>
      <c r="N200" s="25"/>
      <c r="O200" s="6" t="str">
        <f t="shared" si="19"/>
        <v>OK</v>
      </c>
    </row>
    <row r="201" spans="1:15" s="6" customFormat="1" ht="30" hidden="1" customHeight="1">
      <c r="A201" s="9"/>
      <c r="B201" s="27"/>
      <c r="C201" s="27"/>
      <c r="D201" s="27"/>
      <c r="E201" s="27"/>
      <c r="F201" s="27"/>
      <c r="G201" s="24" t="str">
        <f t="shared" si="22"/>
        <v>L</v>
      </c>
      <c r="H201" s="27"/>
      <c r="I201" s="27"/>
      <c r="J201" s="27"/>
      <c r="K201" s="27"/>
      <c r="L201" s="27"/>
      <c r="M201" s="24" t="str">
        <f t="shared" si="23"/>
        <v>L</v>
      </c>
      <c r="N201" s="25"/>
      <c r="O201" s="6" t="str">
        <f t="shared" si="19"/>
        <v>OK</v>
      </c>
    </row>
    <row r="202" spans="1:15" s="6" customFormat="1" ht="30" hidden="1" customHeight="1">
      <c r="A202" s="9"/>
      <c r="B202" s="27"/>
      <c r="C202" s="27"/>
      <c r="D202" s="27"/>
      <c r="E202" s="27"/>
      <c r="F202" s="27"/>
      <c r="G202" s="24" t="str">
        <f t="shared" si="22"/>
        <v>L</v>
      </c>
      <c r="H202" s="27"/>
      <c r="I202" s="27"/>
      <c r="J202" s="27"/>
      <c r="K202" s="27"/>
      <c r="L202" s="27"/>
      <c r="M202" s="24" t="str">
        <f t="shared" si="23"/>
        <v>L</v>
      </c>
      <c r="N202" s="25"/>
      <c r="O202" s="6" t="str">
        <f t="shared" si="19"/>
        <v>OK</v>
      </c>
    </row>
    <row r="203" spans="1:15" s="6" customFormat="1" ht="30" hidden="1" customHeight="1">
      <c r="A203" s="9"/>
      <c r="B203" s="27"/>
      <c r="C203" s="27"/>
      <c r="D203" s="27"/>
      <c r="E203" s="27"/>
      <c r="F203" s="27"/>
      <c r="G203" s="24" t="str">
        <f t="shared" si="22"/>
        <v>L</v>
      </c>
      <c r="H203" s="27"/>
      <c r="I203" s="27"/>
      <c r="J203" s="27"/>
      <c r="K203" s="27"/>
      <c r="L203" s="27"/>
      <c r="M203" s="24" t="str">
        <f t="shared" si="23"/>
        <v>L</v>
      </c>
      <c r="N203" s="25"/>
      <c r="O203" s="6" t="str">
        <f t="shared" si="19"/>
        <v>OK</v>
      </c>
    </row>
    <row r="204" spans="1:15" s="6" customFormat="1" ht="30" hidden="1" customHeight="1">
      <c r="A204" s="9"/>
      <c r="B204" s="27"/>
      <c r="C204" s="27"/>
      <c r="D204" s="27"/>
      <c r="E204" s="27"/>
      <c r="F204" s="27"/>
      <c r="G204" s="24" t="str">
        <f t="shared" si="22"/>
        <v>L</v>
      </c>
      <c r="H204" s="27"/>
      <c r="I204" s="27"/>
      <c r="J204" s="27"/>
      <c r="K204" s="27"/>
      <c r="L204" s="27"/>
      <c r="M204" s="24" t="str">
        <f t="shared" si="23"/>
        <v>L</v>
      </c>
      <c r="N204" s="25"/>
      <c r="O204" s="6" t="str">
        <f t="shared" si="19"/>
        <v>OK</v>
      </c>
    </row>
    <row r="205" spans="1:15" s="6" customFormat="1" ht="30" hidden="1" customHeight="1">
      <c r="A205" s="9"/>
      <c r="B205" s="27"/>
      <c r="C205" s="27"/>
      <c r="D205" s="27"/>
      <c r="E205" s="27"/>
      <c r="F205" s="27"/>
      <c r="G205" s="24" t="str">
        <f t="shared" si="22"/>
        <v>L</v>
      </c>
      <c r="H205" s="27"/>
      <c r="I205" s="27"/>
      <c r="J205" s="27"/>
      <c r="K205" s="27"/>
      <c r="L205" s="27"/>
      <c r="M205" s="24" t="str">
        <f t="shared" si="23"/>
        <v>L</v>
      </c>
      <c r="N205" s="25"/>
      <c r="O205" s="6" t="str">
        <f t="shared" si="19"/>
        <v>OK</v>
      </c>
    </row>
    <row r="206" spans="1:15" s="6" customFormat="1" ht="30" hidden="1" customHeight="1" thickBot="1">
      <c r="A206" s="9"/>
      <c r="B206" s="27"/>
      <c r="C206" s="27"/>
      <c r="D206" s="27"/>
      <c r="E206" s="27"/>
      <c r="F206" s="27"/>
      <c r="G206" s="24" t="str">
        <f t="shared" ref="G206" si="30">IF(COUNTA(B206:F206)&lt;&gt;1,"L","J")</f>
        <v>L</v>
      </c>
      <c r="H206" s="27"/>
      <c r="I206" s="27"/>
      <c r="J206" s="27"/>
      <c r="K206" s="27"/>
      <c r="L206" s="27"/>
      <c r="M206" s="24" t="str">
        <f t="shared" ref="M206" si="31">IF(COUNTA(H206:L206)&lt;&gt;1,"L","J")</f>
        <v>L</v>
      </c>
      <c r="N206" s="25"/>
      <c r="O206" s="6" t="str">
        <f t="shared" si="19"/>
        <v>OK</v>
      </c>
    </row>
    <row r="207" spans="1:15" ht="30" customHeight="1" thickBot="1">
      <c r="A207" s="45" t="s">
        <v>69</v>
      </c>
      <c r="B207" s="57"/>
      <c r="C207" s="49"/>
      <c r="D207" s="49"/>
      <c r="E207" s="49"/>
      <c r="F207" s="49"/>
      <c r="G207" s="54">
        <f>COUNTIF(G188:G206,"J")</f>
        <v>0</v>
      </c>
      <c r="H207" s="51"/>
      <c r="I207" s="49"/>
      <c r="J207" s="49"/>
      <c r="K207" s="49"/>
      <c r="L207" s="49"/>
      <c r="M207" s="54">
        <f>COUNTIF(M188:M206,"J")</f>
        <v>0</v>
      </c>
      <c r="N207" s="28"/>
      <c r="O207" s="6" t="str">
        <f t="shared" si="19"/>
        <v/>
      </c>
    </row>
    <row r="230" spans="1:9" ht="18.75">
      <c r="F230" s="15" t="str">
        <f>"items: "</f>
        <v xml:space="preserve">items: </v>
      </c>
      <c r="G230" s="61" t="s">
        <v>5</v>
      </c>
      <c r="H230" s="15"/>
      <c r="I230" s="15"/>
    </row>
    <row r="233" spans="1:9" ht="22.5">
      <c r="A233" s="56" t="str">
        <f>A10</f>
        <v>Logement</v>
      </c>
      <c r="B233" s="52">
        <f>B26</f>
        <v>0</v>
      </c>
      <c r="C233" s="55" t="b">
        <f t="shared" ref="C233:C243" si="32">IF(B233="Satisfait","J J",IF(B233="Insatisfait","L",IF(B233="Ni l'un, ni l'autre","K",IF(B233="Peu satisfait","J"))))</f>
        <v>0</v>
      </c>
      <c r="D233" s="63" t="s">
        <v>84</v>
      </c>
      <c r="E233" s="63"/>
    </row>
    <row r="234" spans="1:9" ht="22.5" customHeight="1">
      <c r="A234" s="56" t="str">
        <f>A27</f>
        <v>Alimentation</v>
      </c>
      <c r="B234" s="52">
        <f>B43</f>
        <v>0</v>
      </c>
      <c r="C234" s="55" t="b">
        <f t="shared" si="32"/>
        <v>0</v>
      </c>
      <c r="D234" s="62" t="str">
        <f>IF(SUM(E238:E241)=0,"",IF(SUM(E238:E239)&gt;=MAX(E238:E241),"J",IF(E240&gt;=MAX(E238:E241),"K",IF(E241&gt;=MAX(E238:E241),"L"))))</f>
        <v/>
      </c>
      <c r="E234" s="62"/>
    </row>
    <row r="235" spans="1:9" ht="22.5" customHeight="1">
      <c r="A235" s="56" t="str">
        <f>A44</f>
        <v>Hygiène</v>
      </c>
      <c r="B235" s="52">
        <f>B60</f>
        <v>0</v>
      </c>
      <c r="C235" s="55" t="b">
        <f t="shared" si="32"/>
        <v>0</v>
      </c>
      <c r="D235" s="62"/>
      <c r="E235" s="62"/>
    </row>
    <row r="236" spans="1:9" ht="22.5" customHeight="1">
      <c r="A236" s="56" t="str">
        <f>A61</f>
        <v>Santé</v>
      </c>
      <c r="B236" s="52">
        <f>B76</f>
        <v>0</v>
      </c>
      <c r="C236" s="55" t="b">
        <f t="shared" si="32"/>
        <v>0</v>
      </c>
      <c r="D236" s="62"/>
      <c r="E236" s="62"/>
    </row>
    <row r="237" spans="1:9" ht="22.5" customHeight="1">
      <c r="A237" s="56" t="str">
        <f>A77</f>
        <v>Budget</v>
      </c>
      <c r="B237" s="53">
        <f>B95</f>
        <v>0</v>
      </c>
      <c r="C237" s="55" t="b">
        <f t="shared" si="32"/>
        <v>0</v>
      </c>
      <c r="D237" s="62"/>
      <c r="E237" s="62"/>
    </row>
    <row r="238" spans="1:9" ht="22.5">
      <c r="A238" s="56" t="str">
        <f>A96</f>
        <v>Déplacement</v>
      </c>
      <c r="B238" s="52">
        <f>B113</f>
        <v>0</v>
      </c>
      <c r="C238" s="55" t="b">
        <f t="shared" si="32"/>
        <v>0</v>
      </c>
      <c r="D238" s="58" t="s">
        <v>80</v>
      </c>
      <c r="E238" s="58">
        <f>COUNTIF($C$233:$C$243,"J J")</f>
        <v>0</v>
      </c>
    </row>
    <row r="239" spans="1:9" ht="22.5">
      <c r="A239" s="56" t="str">
        <f>A114</f>
        <v>Gestion administrative</v>
      </c>
      <c r="B239" s="52">
        <f>B129</f>
        <v>0</v>
      </c>
      <c r="C239" s="55" t="b">
        <f t="shared" si="32"/>
        <v>0</v>
      </c>
      <c r="D239" s="58" t="s">
        <v>81</v>
      </c>
      <c r="E239" s="58">
        <f>COUNTIF($C$233:$C$243,"J")</f>
        <v>0</v>
      </c>
    </row>
    <row r="240" spans="1:9" ht="22.5">
      <c r="A240" s="56" t="str">
        <f>A130</f>
        <v>Vie Sociale</v>
      </c>
      <c r="B240" s="52">
        <f>B146</f>
        <v>0</v>
      </c>
      <c r="C240" s="55" t="b">
        <f t="shared" si="32"/>
        <v>0</v>
      </c>
      <c r="D240" s="58" t="s">
        <v>83</v>
      </c>
      <c r="E240" s="58">
        <f>COUNTIF($C$233:$C$243,"K")</f>
        <v>0</v>
      </c>
    </row>
    <row r="241" spans="1:9" ht="22.5">
      <c r="A241" s="56" t="str">
        <f>A147</f>
        <v>Repère dans le temps</v>
      </c>
      <c r="B241" s="52">
        <f>B170</f>
        <v>0</v>
      </c>
      <c r="C241" s="55" t="b">
        <f t="shared" si="32"/>
        <v>0</v>
      </c>
      <c r="D241" s="58" t="s">
        <v>82</v>
      </c>
      <c r="E241" s="58">
        <f>COUNTIF($C$233:$C$243,"L")</f>
        <v>0</v>
      </c>
    </row>
    <row r="242" spans="1:9" ht="22.5">
      <c r="A242" s="56" t="str">
        <f>A171</f>
        <v>Communication</v>
      </c>
      <c r="B242" s="52">
        <f>B186</f>
        <v>0</v>
      </c>
      <c r="C242" s="55" t="b">
        <f t="shared" si="32"/>
        <v>0</v>
      </c>
    </row>
    <row r="243" spans="1:9" ht="22.5">
      <c r="A243" s="56" t="str">
        <f>A187</f>
        <v>Emploi</v>
      </c>
      <c r="B243" s="52">
        <f>B207</f>
        <v>0</v>
      </c>
      <c r="C243" s="55" t="b">
        <f t="shared" si="32"/>
        <v>0</v>
      </c>
    </row>
    <row r="247" spans="1:9" ht="18.75">
      <c r="A247" s="15" t="s">
        <v>19</v>
      </c>
      <c r="B247" s="38" t="s">
        <v>23</v>
      </c>
      <c r="C247" s="16"/>
      <c r="F247" s="15"/>
      <c r="G247" s="15" t="s">
        <v>19</v>
      </c>
      <c r="H247" s="38" t="s">
        <v>21</v>
      </c>
      <c r="I247" s="16"/>
    </row>
    <row r="269" spans="1:1" ht="21">
      <c r="A269" s="41" t="s">
        <v>28</v>
      </c>
    </row>
    <row r="288" spans="3:3" ht="112.5">
      <c r="C288" s="59"/>
    </row>
    <row r="352" hidden="1"/>
    <row r="353" spans="1:12" hidden="1">
      <c r="B353" s="5" t="str">
        <f ca="1">C8</f>
        <v>Evaluation réalisée par Modèle</v>
      </c>
      <c r="C353" s="5"/>
      <c r="D353" s="5"/>
      <c r="E353" s="5"/>
      <c r="F353" s="5"/>
      <c r="H353" s="5" t="str">
        <f>H8</f>
        <v>Evaluation réalisée par X</v>
      </c>
      <c r="I353" s="5"/>
      <c r="J353" s="5"/>
      <c r="K353" s="5"/>
      <c r="L353" s="5"/>
    </row>
    <row r="354" spans="1:12" hidden="1">
      <c r="A354" s="11" t="s">
        <v>17</v>
      </c>
      <c r="B354" s="4" t="s">
        <v>12</v>
      </c>
      <c r="C354" s="4" t="s">
        <v>13</v>
      </c>
      <c r="D354" s="4" t="s">
        <v>14</v>
      </c>
      <c r="E354" s="4" t="s">
        <v>15</v>
      </c>
      <c r="F354" s="4" t="s">
        <v>16</v>
      </c>
      <c r="G354" s="37" t="s">
        <v>24</v>
      </c>
      <c r="H354" s="4" t="s">
        <v>0</v>
      </c>
      <c r="I354" s="4" t="s">
        <v>9</v>
      </c>
      <c r="J354" s="4" t="s">
        <v>11</v>
      </c>
      <c r="K354" s="4" t="s">
        <v>1</v>
      </c>
      <c r="L354" s="4" t="s">
        <v>10</v>
      </c>
    </row>
    <row r="355" spans="1:12" ht="18.75" hidden="1">
      <c r="A355" s="12" t="str">
        <f t="shared" ref="A355" si="33">A10</f>
        <v>Logement</v>
      </c>
      <c r="B355" s="11" t="e">
        <f>IF(B10&lt;&gt;0,B10,NA())</f>
        <v>#N/A</v>
      </c>
      <c r="C355" s="11" t="e">
        <f t="shared" ref="C355:L355" si="34">IF(C10&lt;&gt;0,C10,NA())</f>
        <v>#N/A</v>
      </c>
      <c r="D355" s="11" t="e">
        <f t="shared" si="34"/>
        <v>#N/A</v>
      </c>
      <c r="E355" s="11" t="e">
        <f t="shared" si="34"/>
        <v>#N/A</v>
      </c>
      <c r="F355" s="11" t="e">
        <f t="shared" si="34"/>
        <v>#N/A</v>
      </c>
      <c r="G355" s="11"/>
      <c r="H355" s="11" t="e">
        <f t="shared" si="34"/>
        <v>#N/A</v>
      </c>
      <c r="I355" s="11" t="e">
        <f t="shared" si="34"/>
        <v>#N/A</v>
      </c>
      <c r="J355" s="11" t="e">
        <f t="shared" si="34"/>
        <v>#N/A</v>
      </c>
      <c r="K355" s="11" t="e">
        <f t="shared" si="34"/>
        <v>#N/A</v>
      </c>
      <c r="L355" s="11" t="e">
        <f t="shared" si="34"/>
        <v>#N/A</v>
      </c>
    </row>
    <row r="356" spans="1:12" ht="18.75" hidden="1">
      <c r="A356" s="12" t="str">
        <f t="shared" ref="A356" si="35">A27</f>
        <v>Alimentation</v>
      </c>
      <c r="B356" s="11" t="e">
        <f>IF(B27&lt;&gt;0,B27,NA())</f>
        <v>#N/A</v>
      </c>
      <c r="C356" s="11" t="e">
        <f t="shared" ref="C356:L356" si="36">IF(C27&lt;&gt;0,C27,NA())</f>
        <v>#N/A</v>
      </c>
      <c r="D356" s="11" t="e">
        <f t="shared" si="36"/>
        <v>#N/A</v>
      </c>
      <c r="E356" s="11" t="e">
        <f t="shared" si="36"/>
        <v>#N/A</v>
      </c>
      <c r="F356" s="11" t="e">
        <f t="shared" si="36"/>
        <v>#N/A</v>
      </c>
      <c r="G356" s="11"/>
      <c r="H356" s="11" t="e">
        <f t="shared" si="36"/>
        <v>#N/A</v>
      </c>
      <c r="I356" s="11" t="e">
        <f t="shared" si="36"/>
        <v>#N/A</v>
      </c>
      <c r="J356" s="11" t="e">
        <f t="shared" si="36"/>
        <v>#N/A</v>
      </c>
      <c r="K356" s="11" t="e">
        <f t="shared" si="36"/>
        <v>#N/A</v>
      </c>
      <c r="L356" s="11" t="e">
        <f t="shared" si="36"/>
        <v>#N/A</v>
      </c>
    </row>
    <row r="357" spans="1:12" ht="18.75" hidden="1">
      <c r="A357" s="12" t="str">
        <f t="shared" ref="A357" si="37">A44</f>
        <v>Hygiène</v>
      </c>
      <c r="B357" s="11" t="e">
        <f>IF(B44&lt;&gt;0,B44,NA())</f>
        <v>#N/A</v>
      </c>
      <c r="C357" s="11" t="e">
        <f t="shared" ref="C357:L357" si="38">IF(C44&lt;&gt;0,C44,NA())</f>
        <v>#N/A</v>
      </c>
      <c r="D357" s="11" t="e">
        <f t="shared" si="38"/>
        <v>#N/A</v>
      </c>
      <c r="E357" s="11" t="e">
        <f t="shared" si="38"/>
        <v>#N/A</v>
      </c>
      <c r="F357" s="11" t="e">
        <f t="shared" si="38"/>
        <v>#N/A</v>
      </c>
      <c r="G357" s="11"/>
      <c r="H357" s="11" t="e">
        <f t="shared" si="38"/>
        <v>#N/A</v>
      </c>
      <c r="I357" s="11" t="e">
        <f t="shared" si="38"/>
        <v>#N/A</v>
      </c>
      <c r="J357" s="11" t="e">
        <f t="shared" si="38"/>
        <v>#N/A</v>
      </c>
      <c r="K357" s="11" t="e">
        <f t="shared" si="38"/>
        <v>#N/A</v>
      </c>
      <c r="L357" s="11" t="e">
        <f t="shared" si="38"/>
        <v>#N/A</v>
      </c>
    </row>
    <row r="358" spans="1:12" ht="18.75" hidden="1">
      <c r="A358" s="12" t="str">
        <f>A61</f>
        <v>Santé</v>
      </c>
      <c r="B358" s="11" t="e">
        <f>IF(B61&lt;&gt;0,B61,NA())</f>
        <v>#N/A</v>
      </c>
      <c r="C358" s="11" t="e">
        <f t="shared" ref="C358:L358" si="39">IF(C61&lt;&gt;0,C61,NA())</f>
        <v>#N/A</v>
      </c>
      <c r="D358" s="11" t="e">
        <f t="shared" si="39"/>
        <v>#N/A</v>
      </c>
      <c r="E358" s="11" t="e">
        <f t="shared" si="39"/>
        <v>#N/A</v>
      </c>
      <c r="F358" s="11" t="e">
        <f t="shared" si="39"/>
        <v>#N/A</v>
      </c>
      <c r="G358" s="11"/>
      <c r="H358" s="11" t="e">
        <f t="shared" si="39"/>
        <v>#N/A</v>
      </c>
      <c r="I358" s="11" t="e">
        <f t="shared" si="39"/>
        <v>#N/A</v>
      </c>
      <c r="J358" s="11" t="e">
        <f t="shared" si="39"/>
        <v>#N/A</v>
      </c>
      <c r="K358" s="11" t="e">
        <f t="shared" si="39"/>
        <v>#N/A</v>
      </c>
      <c r="L358" s="11" t="e">
        <f t="shared" si="39"/>
        <v>#N/A</v>
      </c>
    </row>
    <row r="359" spans="1:12" ht="18.75" hidden="1">
      <c r="A359" s="12" t="str">
        <f>A77</f>
        <v>Budget</v>
      </c>
      <c r="B359" s="11" t="e">
        <f>IF(B77&lt;&gt;0,B77,NA())</f>
        <v>#N/A</v>
      </c>
      <c r="C359" s="11" t="e">
        <f t="shared" ref="C359:L359" si="40">IF(C77&lt;&gt;0,C77,NA())</f>
        <v>#N/A</v>
      </c>
      <c r="D359" s="11" t="e">
        <f t="shared" si="40"/>
        <v>#N/A</v>
      </c>
      <c r="E359" s="11" t="e">
        <f t="shared" si="40"/>
        <v>#N/A</v>
      </c>
      <c r="F359" s="11" t="e">
        <f t="shared" si="40"/>
        <v>#N/A</v>
      </c>
      <c r="G359" s="11"/>
      <c r="H359" s="11" t="e">
        <f t="shared" si="40"/>
        <v>#N/A</v>
      </c>
      <c r="I359" s="11" t="e">
        <f t="shared" si="40"/>
        <v>#N/A</v>
      </c>
      <c r="J359" s="11" t="e">
        <f t="shared" si="40"/>
        <v>#N/A</v>
      </c>
      <c r="K359" s="11" t="e">
        <f t="shared" si="40"/>
        <v>#N/A</v>
      </c>
      <c r="L359" s="11" t="e">
        <f t="shared" si="40"/>
        <v>#N/A</v>
      </c>
    </row>
    <row r="360" spans="1:12" ht="18.75" hidden="1">
      <c r="A360" s="12" t="str">
        <f>A96</f>
        <v>Déplacement</v>
      </c>
      <c r="B360" s="11" t="e">
        <f>IF(B96&lt;&gt;0,B96,NA())</f>
        <v>#N/A</v>
      </c>
      <c r="C360" s="11" t="e">
        <f t="shared" ref="C360:L360" si="41">IF(C96&lt;&gt;0,C96,NA())</f>
        <v>#N/A</v>
      </c>
      <c r="D360" s="11" t="e">
        <f t="shared" si="41"/>
        <v>#N/A</v>
      </c>
      <c r="E360" s="11" t="e">
        <f t="shared" si="41"/>
        <v>#N/A</v>
      </c>
      <c r="F360" s="11" t="e">
        <f t="shared" si="41"/>
        <v>#N/A</v>
      </c>
      <c r="G360" s="11"/>
      <c r="H360" s="11" t="e">
        <f t="shared" si="41"/>
        <v>#N/A</v>
      </c>
      <c r="I360" s="11" t="e">
        <f t="shared" si="41"/>
        <v>#N/A</v>
      </c>
      <c r="J360" s="11" t="e">
        <f t="shared" si="41"/>
        <v>#N/A</v>
      </c>
      <c r="K360" s="11" t="e">
        <f t="shared" si="41"/>
        <v>#N/A</v>
      </c>
      <c r="L360" s="11" t="e">
        <f t="shared" si="41"/>
        <v>#N/A</v>
      </c>
    </row>
    <row r="361" spans="1:12" ht="18.75" hidden="1">
      <c r="A361" s="12" t="str">
        <f>A114</f>
        <v>Gestion administrative</v>
      </c>
      <c r="B361" s="11" t="e">
        <f>IF(B114&lt;&gt;0,B114,NA())</f>
        <v>#N/A</v>
      </c>
      <c r="C361" s="11" t="e">
        <f t="shared" ref="C361:L361" si="42">IF(C114&lt;&gt;0,C114,NA())</f>
        <v>#N/A</v>
      </c>
      <c r="D361" s="11" t="e">
        <f t="shared" si="42"/>
        <v>#N/A</v>
      </c>
      <c r="E361" s="11" t="e">
        <f t="shared" si="42"/>
        <v>#N/A</v>
      </c>
      <c r="F361" s="11" t="e">
        <f t="shared" si="42"/>
        <v>#N/A</v>
      </c>
      <c r="G361" s="11"/>
      <c r="H361" s="11" t="e">
        <f t="shared" si="42"/>
        <v>#N/A</v>
      </c>
      <c r="I361" s="11" t="e">
        <f t="shared" si="42"/>
        <v>#N/A</v>
      </c>
      <c r="J361" s="11" t="e">
        <f t="shared" si="42"/>
        <v>#N/A</v>
      </c>
      <c r="K361" s="11" t="e">
        <f t="shared" si="42"/>
        <v>#N/A</v>
      </c>
      <c r="L361" s="11" t="e">
        <f t="shared" si="42"/>
        <v>#N/A</v>
      </c>
    </row>
    <row r="362" spans="1:12" ht="18.75" hidden="1">
      <c r="A362" s="12" t="str">
        <f t="shared" ref="A362" si="43">A130</f>
        <v>Vie Sociale</v>
      </c>
      <c r="B362" s="11" t="e">
        <f>IF(B130&lt;&gt;0,B130,NA())</f>
        <v>#N/A</v>
      </c>
      <c r="C362" s="11" t="e">
        <f t="shared" ref="C362:L362" si="44">IF(C130&lt;&gt;0,C130,NA())</f>
        <v>#N/A</v>
      </c>
      <c r="D362" s="11" t="e">
        <f t="shared" si="44"/>
        <v>#N/A</v>
      </c>
      <c r="E362" s="11" t="e">
        <f t="shared" si="44"/>
        <v>#N/A</v>
      </c>
      <c r="F362" s="11" t="e">
        <f t="shared" si="44"/>
        <v>#N/A</v>
      </c>
      <c r="G362" s="11"/>
      <c r="H362" s="11" t="e">
        <f t="shared" si="44"/>
        <v>#N/A</v>
      </c>
      <c r="I362" s="11" t="e">
        <f t="shared" si="44"/>
        <v>#N/A</v>
      </c>
      <c r="J362" s="11" t="e">
        <f t="shared" si="44"/>
        <v>#N/A</v>
      </c>
      <c r="K362" s="11" t="e">
        <f t="shared" si="44"/>
        <v>#N/A</v>
      </c>
      <c r="L362" s="11" t="e">
        <f t="shared" si="44"/>
        <v>#N/A</v>
      </c>
    </row>
    <row r="363" spans="1:12" ht="18.75" hidden="1">
      <c r="A363" s="12" t="str">
        <f>A147</f>
        <v>Repère dans le temps</v>
      </c>
      <c r="B363" s="11" t="e">
        <f>IF(B147&lt;&gt;0,B147,NA())</f>
        <v>#N/A</v>
      </c>
      <c r="C363" s="11" t="e">
        <f t="shared" ref="C363:L363" si="45">IF(C147&lt;&gt;0,C147,NA())</f>
        <v>#N/A</v>
      </c>
      <c r="D363" s="11" t="e">
        <f t="shared" si="45"/>
        <v>#N/A</v>
      </c>
      <c r="E363" s="11" t="e">
        <f t="shared" si="45"/>
        <v>#N/A</v>
      </c>
      <c r="F363" s="11" t="e">
        <f t="shared" si="45"/>
        <v>#N/A</v>
      </c>
      <c r="G363" s="11"/>
      <c r="H363" s="11" t="e">
        <f t="shared" si="45"/>
        <v>#N/A</v>
      </c>
      <c r="I363" s="11" t="e">
        <f t="shared" si="45"/>
        <v>#N/A</v>
      </c>
      <c r="J363" s="11" t="e">
        <f t="shared" si="45"/>
        <v>#N/A</v>
      </c>
      <c r="K363" s="11" t="e">
        <f t="shared" si="45"/>
        <v>#N/A</v>
      </c>
      <c r="L363" s="11" t="e">
        <f t="shared" si="45"/>
        <v>#N/A</v>
      </c>
    </row>
    <row r="364" spans="1:12" ht="18.75" hidden="1">
      <c r="A364" s="12" t="str">
        <f>A171</f>
        <v>Communication</v>
      </c>
      <c r="B364" s="11" t="e">
        <f>IF(B171&lt;&gt;0,B171,NA())</f>
        <v>#N/A</v>
      </c>
      <c r="C364" s="11" t="e">
        <f t="shared" ref="C364:L364" si="46">IF(C171&lt;&gt;0,C171,NA())</f>
        <v>#N/A</v>
      </c>
      <c r="D364" s="11" t="e">
        <f t="shared" si="46"/>
        <v>#N/A</v>
      </c>
      <c r="E364" s="11" t="e">
        <f t="shared" si="46"/>
        <v>#N/A</v>
      </c>
      <c r="F364" s="11" t="e">
        <f t="shared" si="46"/>
        <v>#N/A</v>
      </c>
      <c r="G364" s="11"/>
      <c r="H364" s="11" t="e">
        <f t="shared" si="46"/>
        <v>#N/A</v>
      </c>
      <c r="I364" s="11" t="e">
        <f t="shared" si="46"/>
        <v>#N/A</v>
      </c>
      <c r="J364" s="11" t="e">
        <f t="shared" si="46"/>
        <v>#N/A</v>
      </c>
      <c r="K364" s="11" t="e">
        <f t="shared" si="46"/>
        <v>#N/A</v>
      </c>
      <c r="L364" s="11" t="e">
        <f t="shared" si="46"/>
        <v>#N/A</v>
      </c>
    </row>
    <row r="365" spans="1:12" ht="18.75" hidden="1">
      <c r="A365" s="12" t="str">
        <f>A187</f>
        <v>Emploi</v>
      </c>
      <c r="B365" s="11" t="e">
        <f>IF(B187&lt;&gt;0,B187,NA())</f>
        <v>#N/A</v>
      </c>
      <c r="C365" s="11" t="e">
        <f t="shared" ref="C365:L365" si="47">IF(C187&lt;&gt;0,C187,NA())</f>
        <v>#N/A</v>
      </c>
      <c r="D365" s="11" t="e">
        <f t="shared" si="47"/>
        <v>#N/A</v>
      </c>
      <c r="E365" s="11" t="e">
        <f t="shared" si="47"/>
        <v>#N/A</v>
      </c>
      <c r="F365" s="11" t="e">
        <f t="shared" si="47"/>
        <v>#N/A</v>
      </c>
      <c r="G365" s="11"/>
      <c r="H365" s="11" t="e">
        <f t="shared" si="47"/>
        <v>#N/A</v>
      </c>
      <c r="I365" s="11" t="e">
        <f t="shared" si="47"/>
        <v>#N/A</v>
      </c>
      <c r="J365" s="11" t="e">
        <f t="shared" si="47"/>
        <v>#N/A</v>
      </c>
      <c r="K365" s="11" t="e">
        <f t="shared" si="47"/>
        <v>#N/A</v>
      </c>
      <c r="L365" s="11" t="e">
        <f t="shared" si="47"/>
        <v>#N/A</v>
      </c>
    </row>
    <row r="366" spans="1:12" hidden="1"/>
    <row r="367" spans="1:12" hidden="1"/>
    <row r="368" spans="1:12" hidden="1"/>
    <row r="369" spans="1:12" hidden="1">
      <c r="B369" s="5" t="str">
        <f ca="1">C8</f>
        <v>Evaluation réalisée par Modèle</v>
      </c>
      <c r="C369" s="5"/>
      <c r="D369" s="5"/>
      <c r="E369" s="5"/>
      <c r="F369" s="5"/>
      <c r="H369" s="5" t="str">
        <f>H8</f>
        <v>Evaluation réalisée par X</v>
      </c>
      <c r="I369" s="5"/>
      <c r="J369" s="5"/>
      <c r="K369" s="5"/>
      <c r="L369" s="5"/>
    </row>
    <row r="370" spans="1:12" hidden="1">
      <c r="B370" s="2" t="str">
        <f>Tableau224[[#Headers],[je suis autonome]]</f>
        <v>je suis autonome</v>
      </c>
      <c r="C370" s="2" t="str">
        <f>Tableau224[[#Headers],[il faut juste me le rappeler]]</f>
        <v>il faut juste me le rappeler</v>
      </c>
      <c r="D370" s="2" t="str">
        <f>Tableau224[[#Headers],[j''ai besoin d''un coup de main]]</f>
        <v>j'ai besoin d'un coup de main</v>
      </c>
      <c r="E370" s="2" t="str">
        <f>Tableau224[[#Headers],[j''ai besoin d''une aide extérieure]]</f>
        <v>j'ai besoin d'une aide extérieure</v>
      </c>
      <c r="F370" s="2" t="str">
        <f>Tableau224[[#Headers],[Je ne suis pas concerné]]</f>
        <v>Je ne suis pas concerné</v>
      </c>
      <c r="G370" s="2"/>
      <c r="H370" s="4" t="str">
        <f>Tableau224[[#Headers],[Acquis]]</f>
        <v>Acquis</v>
      </c>
      <c r="I370" s="2" t="str">
        <f>Tableau224[[#Headers],[En cours d’acquis/stimulé ou soutenu]]</f>
        <v>En cours d’acquis/stimulé ou soutenu</v>
      </c>
      <c r="J370" s="2" t="str">
        <f>Tableau224[[#Headers],[Acquis mais fluctuant en fonction du moment]]</f>
        <v>Acquis mais fluctuant en fonction du moment</v>
      </c>
      <c r="K370" s="2" t="str">
        <f>Tableau224[[#Headers],[Non acquis/ compensé]]</f>
        <v>Non acquis/ compensé</v>
      </c>
      <c r="L370" s="2" t="str">
        <f>Tableau224[[#Headers],[Pas concerné / pas évaluable]]</f>
        <v>Pas concerné / pas évaluable</v>
      </c>
    </row>
    <row r="371" spans="1:12" ht="18.75" hidden="1">
      <c r="A371" s="14" t="str">
        <f>IF(INDEX(Tableau224[Items],MATCH($G$230,$A$355:$A$365,0))&gt;0,INDEX(A355:A365,MATCH($G$230,$A$355:$A$365,0)),NA())</f>
        <v>Gestion administrative</v>
      </c>
      <c r="B371" s="14" t="e">
        <f>IF(INDEX(Tableau224[je suis autonome],MATCH($G$230,$A$355:$A$365,0))&gt;0,INDEX(B355:B365,MATCH($G$230,$A$355:$A$365,0)),NA())</f>
        <v>#N/A</v>
      </c>
      <c r="C371" s="14" t="e">
        <f>IF(INDEX(Tableau224[il faut juste me le rappeler],MATCH($G$230,$A$355:$A$365,0))&gt;0,INDEX(C355:C365,MATCH($G$230,$A$355:$A$365,0)),NA())</f>
        <v>#N/A</v>
      </c>
      <c r="D371" s="14" t="e">
        <f>IF(INDEX(Tableau224[j''ai besoin d''un coup de main],MATCH($G$230,$A$355:$A$365,0))&gt;0,INDEX(D355:D365,MATCH($G$230,$A$355:$A$365,0)),NA())</f>
        <v>#N/A</v>
      </c>
      <c r="E371" s="14" t="e">
        <f>IF(INDEX(Tableau224[j''ai besoin d''une aide extérieure],MATCH($G$230,$A$355:$A$365,0))&gt;0,INDEX(E355:E365,MATCH($G$230,$A$355:$A$365,0)),NA())</f>
        <v>#N/A</v>
      </c>
      <c r="F371" s="14" t="e">
        <f>IF(INDEX(Tableau224[Je ne suis pas concerné],MATCH($G$230,$A$355:$A$365,0))&gt;0,INDEX(F355:F365,MATCH($G$230,$A$355:$A$365,0)),NA())</f>
        <v>#N/A</v>
      </c>
      <c r="G371" s="14"/>
      <c r="H371" s="14" t="e">
        <f>IF(INDEX(Tableau224[Acquis],MATCH($G$230,$A$355:$A$365,0))&gt;0,INDEX(H355:H365,MATCH($G$230,$A$355:$A$365,0)),NA())</f>
        <v>#N/A</v>
      </c>
      <c r="I371" s="14" t="e">
        <f>IF(INDEX(Tableau224[En cours d’acquis/stimulé ou soutenu],MATCH($G$230,$A$355:$A$365,0))&gt;0,INDEX(I355:I365,MATCH($G$230,$A$355:$A$365,0)),NA())</f>
        <v>#N/A</v>
      </c>
      <c r="J371" s="14" t="e">
        <f>IF(INDEX(Tableau224[Acquis mais fluctuant en fonction du moment],MATCH($G$230,$A$355:$A$365,0))&gt;0,INDEX(J355:J365,MATCH($G$230,$A$355:$A$365,0)),NA())</f>
        <v>#N/A</v>
      </c>
      <c r="K371" s="14" t="e">
        <f>IF(INDEX(Tableau224[Non acquis/ compensé],MATCH($G$230,$A$355:$A$365,0))&gt;0,INDEX(K355:K365,MATCH($G$230,$A$355:$A$365,0)),NA())</f>
        <v>#N/A</v>
      </c>
      <c r="L371" s="14" t="e">
        <f>IF(INDEX(Tableau224[Pas concerné / pas évaluable],MATCH($G$230,$A$355:$A$365,0))&gt;0,INDEX(L355:L365,MATCH($G$230,$A$355:$A$365,0)),NA())</f>
        <v>#N/A</v>
      </c>
    </row>
    <row r="372" spans="1:12" ht="18.75" hidden="1">
      <c r="A372" s="14" t="str">
        <f>IF(INDEX(Tableau224[Items],MATCH($B$247,$A$355:$A$365,0))&gt;0,INDEX(A355:A365,MATCH($B$247,$A$355:$A$365,0)),NA())</f>
        <v>Vie Sociale</v>
      </c>
      <c r="B372" s="14" t="e">
        <f>IF(INDEX(Tableau224[je suis autonome],MATCH($B$247,$A$355:$A$365,0))&gt;0,INDEX(B355:B365,MATCH($B$247,$A$355:$A$365,0)),NA())</f>
        <v>#N/A</v>
      </c>
      <c r="C372" s="14" t="e">
        <f>IF(INDEX(Tableau224[il faut juste me le rappeler],MATCH($B$247,$A$355:$A$365,0))&gt;0,INDEX(C355:C365,MATCH($B$247,$A$355:$A$365,0)),NA())</f>
        <v>#N/A</v>
      </c>
      <c r="D372" s="14" t="e">
        <f>IF(INDEX(Tableau224[j''ai besoin d''un coup de main],MATCH($B$247,$A$355:$A$365,0))&gt;0,INDEX(D355:D365,MATCH($B$247,$A$355:$A$365,0)),NA())</f>
        <v>#N/A</v>
      </c>
      <c r="E372" s="14" t="e">
        <f>IF(INDEX(Tableau224[j''ai besoin d''une aide extérieure],MATCH($B$247,$A$355:$A$365,0))&gt;0,INDEX(E355:E365,MATCH($B$247,$A$355:$A$365,0)),NA())</f>
        <v>#N/A</v>
      </c>
      <c r="F372" s="14" t="e">
        <f>IF(INDEX(Tableau224[Je ne suis pas concerné],MATCH($B$247,$A$355:$A$365,0))&gt;0,INDEX(F355:F365,MATCH($B$247,$A$355:$A$365,0)),NA())</f>
        <v>#N/A</v>
      </c>
      <c r="G372" s="14"/>
      <c r="H372" s="14" t="e">
        <f>IF(INDEX(Tableau224[Acquis],MATCH($B$247,$A$355:$A$365,0))&gt;0,INDEX(H355:H365,MATCH($B$247,$A$355:$A$365,0)),NA())</f>
        <v>#N/A</v>
      </c>
      <c r="I372" s="14" t="e">
        <f>IF(INDEX(Tableau224[En cours d’acquis/stimulé ou soutenu],MATCH($B$247,$A$355:$A$365,0))&gt;0,INDEX(I355:I365,MATCH($B$247,$A$355:$A$365,0)),NA())</f>
        <v>#N/A</v>
      </c>
      <c r="J372" s="14" t="e">
        <f>IF(INDEX(Tableau224[Acquis mais fluctuant en fonction du moment],MATCH($B$247,$A$355:$A$365,0))&gt;0,INDEX(J355:J365,MATCH($B$247,$A$355:$A$365,0)),NA())</f>
        <v>#N/A</v>
      </c>
      <c r="K372" s="14" t="e">
        <f>IF(INDEX(Tableau224[Non acquis/ compensé],MATCH($B$247,$A$355:$A$365,0))&gt;0,INDEX(K355:K365,MATCH($B$247,$A$355:$A$365,0)),NA())</f>
        <v>#N/A</v>
      </c>
      <c r="L372" s="14" t="e">
        <f>IF(INDEX(Tableau224[Pas concerné / pas évaluable],MATCH($B$247,$A$355:$A$365,0))&gt;0,INDEX(L355:L365,MATCH($B$247,$A$355:$A$365,0)),NA())</f>
        <v>#N/A</v>
      </c>
    </row>
    <row r="373" spans="1:12" ht="18.75" hidden="1">
      <c r="A373" s="14" t="str">
        <f>IF(INDEX(Tableau224[Items],MATCH($H$247,$A$355:$A$365,0))&gt;0,INDEX(A355:A365,MATCH($H$247,$A$355:$A$365,0)),NA())</f>
        <v>Hygiène</v>
      </c>
      <c r="B373" s="14" t="e">
        <f>IF(INDEX(Tableau224[je suis autonome],MATCH($H$247,$A$355:$A$365,0))&gt;0,INDEX(B355:B365,MATCH($H$247,$A$355:$A$365,0)),NA())</f>
        <v>#N/A</v>
      </c>
      <c r="C373" s="14" t="e">
        <f>IF(INDEX(Tableau224[il faut juste me le rappeler],MATCH($H$247,$A$355:$A$365,0))&gt;0,INDEX(C355:C365,MATCH($H$247,$A$355:$A$365,0)),NA())</f>
        <v>#N/A</v>
      </c>
      <c r="D373" s="14" t="e">
        <f>IF(INDEX(Tableau224[j''ai besoin d''un coup de main],MATCH($H$247,$A$355:$A$365,0))&gt;0,INDEX(D355:D365,MATCH($H$247,$A$355:$A$365,0)),NA())</f>
        <v>#N/A</v>
      </c>
      <c r="E373" s="14" t="e">
        <f>IF(INDEX(Tableau224[j''ai besoin d''une aide extérieure],MATCH($H$247,$A$355:$A$365,0))&gt;0,INDEX(E355:E365,MATCH($H$247,$A$355:$A$365,0)),NA())</f>
        <v>#N/A</v>
      </c>
      <c r="F373" s="14" t="e">
        <f>IF(INDEX(Tableau224[Je ne suis pas concerné],MATCH($H$247,$A$355:$A$365,0))&gt;0,INDEX(F355:F365,MATCH($H$247,$A$355:$A$365,0)),NA())</f>
        <v>#N/A</v>
      </c>
      <c r="G373" s="14" t="e">
        <f>IF(INDEX(Tableau224[Colonne1],MATCH($H$247,$A$355:$A$365,0))&gt;0,INDEX(G355:G365,MATCH($H$247,$A$355:$A$365,0)),NA())</f>
        <v>#N/A</v>
      </c>
      <c r="H373" s="14" t="e">
        <f>IF(INDEX(Tableau224[Acquis],MATCH($H$247,$A$355:$A$365,0))&gt;0,INDEX(H355:H365,MATCH($H$247,$A$355:$A$365,0)),NA())</f>
        <v>#N/A</v>
      </c>
      <c r="I373" s="14" t="e">
        <f>IF(INDEX(Tableau224[En cours d’acquis/stimulé ou soutenu],MATCH($H$247,$A$355:$A$365,0))&gt;0,INDEX(I355:I365,MATCH($H$247,$A$355:$A$365,0)),NA())</f>
        <v>#N/A</v>
      </c>
      <c r="J373" s="14" t="e">
        <f>IF(INDEX(Tableau224[Acquis mais fluctuant en fonction du moment],MATCH($H$247,$A$355:$A$365,0))&gt;0,INDEX(J355:J365,MATCH($H$247,$A$355:$A$365,0)),NA())</f>
        <v>#N/A</v>
      </c>
      <c r="K373" s="14" t="e">
        <f>IF(INDEX(Tableau224[Non acquis/ compensé],MATCH($H$247,$A$355:$A$365,0))&gt;0,INDEX(K355:K365,MATCH($H$247,$A$355:$A$365,0)),NA())</f>
        <v>#N/A</v>
      </c>
      <c r="L373" s="14" t="e">
        <f>IF(INDEX(Tableau224[Pas concerné / pas évaluable],MATCH($H$247,$A$355:$A$365,0))&gt;0,INDEX(L355:L365,MATCH($H$247,$A$355:$A$365,0)),NA())</f>
        <v>#N/A</v>
      </c>
    </row>
    <row r="374" spans="1:12" hidden="1"/>
    <row r="375" spans="1:12" hidden="1"/>
    <row r="376" spans="1:12" ht="15" hidden="1">
      <c r="A376" s="13"/>
    </row>
    <row r="377" spans="1:12" hidden="1"/>
    <row r="378" spans="1:12" hidden="1"/>
    <row r="379" spans="1:12" hidden="1"/>
  </sheetData>
  <sheetProtection selectLockedCells="1"/>
  <mergeCells count="2">
    <mergeCell ref="D234:E237"/>
    <mergeCell ref="D233:E233"/>
  </mergeCells>
  <conditionalFormatting sqref="G10:G25 G27:G42 G44:G59 G61:G75 G77:G94 G96:G112 G114:G128 G130:G145 G147:G169 G171:G185 G187:G206">
    <cfRule type="cellIs" dxfId="590" priority="288" operator="equal">
      <formula>"J"</formula>
    </cfRule>
    <cfRule type="cellIs" dxfId="589" priority="289" operator="equal">
      <formula>"D"</formula>
    </cfRule>
  </conditionalFormatting>
  <conditionalFormatting sqref="G25">
    <cfRule type="cellIs" dxfId="588" priority="286" operator="equal">
      <formula>"J"</formula>
    </cfRule>
    <cfRule type="cellIs" dxfId="587" priority="287" operator="equal">
      <formula>"D"</formula>
    </cfRule>
  </conditionalFormatting>
  <conditionalFormatting sqref="G15:G17">
    <cfRule type="cellIs" dxfId="586" priority="284" operator="equal">
      <formula>"J"</formula>
    </cfRule>
    <cfRule type="cellIs" dxfId="585" priority="285" operator="equal">
      <formula>"D"</formula>
    </cfRule>
  </conditionalFormatting>
  <conditionalFormatting sqref="G18">
    <cfRule type="cellIs" dxfId="584" priority="282" operator="equal">
      <formula>"J"</formula>
    </cfRule>
    <cfRule type="cellIs" dxfId="583" priority="283" operator="equal">
      <formula>"D"</formula>
    </cfRule>
  </conditionalFormatting>
  <conditionalFormatting sqref="G36:G42">
    <cfRule type="cellIs" dxfId="582" priority="280" operator="equal">
      <formula>"J"</formula>
    </cfRule>
    <cfRule type="cellIs" dxfId="581" priority="281" operator="equal">
      <formula>"D"</formula>
    </cfRule>
  </conditionalFormatting>
  <conditionalFormatting sqref="G32:G34">
    <cfRule type="cellIs" dxfId="580" priority="278" operator="equal">
      <formula>"J"</formula>
    </cfRule>
    <cfRule type="cellIs" dxfId="579" priority="279" operator="equal">
      <formula>"D"</formula>
    </cfRule>
  </conditionalFormatting>
  <conditionalFormatting sqref="G35">
    <cfRule type="cellIs" dxfId="578" priority="276" operator="equal">
      <formula>"J"</formula>
    </cfRule>
    <cfRule type="cellIs" dxfId="577" priority="277" operator="equal">
      <formula>"D"</formula>
    </cfRule>
  </conditionalFormatting>
  <conditionalFormatting sqref="G53:G59">
    <cfRule type="cellIs" dxfId="576" priority="274" operator="equal">
      <formula>"J"</formula>
    </cfRule>
    <cfRule type="cellIs" dxfId="575" priority="275" operator="equal">
      <formula>"D"</formula>
    </cfRule>
  </conditionalFormatting>
  <conditionalFormatting sqref="G49:G51">
    <cfRule type="cellIs" dxfId="574" priority="272" operator="equal">
      <formula>"J"</formula>
    </cfRule>
    <cfRule type="cellIs" dxfId="573" priority="273" operator="equal">
      <formula>"D"</formula>
    </cfRule>
  </conditionalFormatting>
  <conditionalFormatting sqref="G52">
    <cfRule type="cellIs" dxfId="572" priority="270" operator="equal">
      <formula>"J"</formula>
    </cfRule>
    <cfRule type="cellIs" dxfId="571" priority="271" operator="equal">
      <formula>"D"</formula>
    </cfRule>
  </conditionalFormatting>
  <conditionalFormatting sqref="G69:G75">
    <cfRule type="cellIs" dxfId="570" priority="268" operator="equal">
      <formula>"J"</formula>
    </cfRule>
    <cfRule type="cellIs" dxfId="569" priority="269" operator="equal">
      <formula>"D"</formula>
    </cfRule>
  </conditionalFormatting>
  <conditionalFormatting sqref="G65:G67">
    <cfRule type="cellIs" dxfId="568" priority="266" operator="equal">
      <formula>"J"</formula>
    </cfRule>
    <cfRule type="cellIs" dxfId="567" priority="267" operator="equal">
      <formula>"D"</formula>
    </cfRule>
  </conditionalFormatting>
  <conditionalFormatting sqref="G68">
    <cfRule type="cellIs" dxfId="566" priority="264" operator="equal">
      <formula>"J"</formula>
    </cfRule>
    <cfRule type="cellIs" dxfId="565" priority="265" operator="equal">
      <formula>"D"</formula>
    </cfRule>
  </conditionalFormatting>
  <conditionalFormatting sqref="G88:G94">
    <cfRule type="cellIs" dxfId="564" priority="262" operator="equal">
      <formula>"J"</formula>
    </cfRule>
    <cfRule type="cellIs" dxfId="563" priority="263" operator="equal">
      <formula>"D"</formula>
    </cfRule>
  </conditionalFormatting>
  <conditionalFormatting sqref="G86">
    <cfRule type="cellIs" dxfId="562" priority="260" operator="equal">
      <formula>"J"</formula>
    </cfRule>
    <cfRule type="cellIs" dxfId="561" priority="261" operator="equal">
      <formula>"D"</formula>
    </cfRule>
  </conditionalFormatting>
  <conditionalFormatting sqref="G87">
    <cfRule type="cellIs" dxfId="560" priority="258" operator="equal">
      <formula>"J"</formula>
    </cfRule>
    <cfRule type="cellIs" dxfId="559" priority="259" operator="equal">
      <formula>"D"</formula>
    </cfRule>
  </conditionalFormatting>
  <conditionalFormatting sqref="G106:G112">
    <cfRule type="cellIs" dxfId="558" priority="256" operator="equal">
      <formula>"J"</formula>
    </cfRule>
    <cfRule type="cellIs" dxfId="557" priority="257" operator="equal">
      <formula>"D"</formula>
    </cfRule>
  </conditionalFormatting>
  <conditionalFormatting sqref="G104">
    <cfRule type="cellIs" dxfId="556" priority="254" operator="equal">
      <formula>"J"</formula>
    </cfRule>
    <cfRule type="cellIs" dxfId="555" priority="255" operator="equal">
      <formula>"D"</formula>
    </cfRule>
  </conditionalFormatting>
  <conditionalFormatting sqref="G105">
    <cfRule type="cellIs" dxfId="554" priority="252" operator="equal">
      <formula>"J"</formula>
    </cfRule>
    <cfRule type="cellIs" dxfId="553" priority="253" operator="equal">
      <formula>"D"</formula>
    </cfRule>
  </conditionalFormatting>
  <conditionalFormatting sqref="G122:G128">
    <cfRule type="cellIs" dxfId="552" priority="250" operator="equal">
      <formula>"J"</formula>
    </cfRule>
    <cfRule type="cellIs" dxfId="551" priority="251" operator="equal">
      <formula>"D"</formula>
    </cfRule>
  </conditionalFormatting>
  <conditionalFormatting sqref="G118:G120">
    <cfRule type="cellIs" dxfId="550" priority="248" operator="equal">
      <formula>"J"</formula>
    </cfRule>
    <cfRule type="cellIs" dxfId="549" priority="249" operator="equal">
      <formula>"D"</formula>
    </cfRule>
  </conditionalFormatting>
  <conditionalFormatting sqref="G121">
    <cfRule type="cellIs" dxfId="548" priority="246" operator="equal">
      <formula>"J"</formula>
    </cfRule>
    <cfRule type="cellIs" dxfId="547" priority="247" operator="equal">
      <formula>"D"</formula>
    </cfRule>
  </conditionalFormatting>
  <conditionalFormatting sqref="G139:G145">
    <cfRule type="cellIs" dxfId="546" priority="244" operator="equal">
      <formula>"J"</formula>
    </cfRule>
    <cfRule type="cellIs" dxfId="545" priority="245" operator="equal">
      <formula>"D"</formula>
    </cfRule>
  </conditionalFormatting>
  <conditionalFormatting sqref="G135:G137">
    <cfRule type="cellIs" dxfId="544" priority="242" operator="equal">
      <formula>"J"</formula>
    </cfRule>
    <cfRule type="cellIs" dxfId="543" priority="243" operator="equal">
      <formula>"D"</formula>
    </cfRule>
  </conditionalFormatting>
  <conditionalFormatting sqref="G138">
    <cfRule type="cellIs" dxfId="542" priority="240" operator="equal">
      <formula>"J"</formula>
    </cfRule>
    <cfRule type="cellIs" dxfId="541" priority="241" operator="equal">
      <formula>"D"</formula>
    </cfRule>
  </conditionalFormatting>
  <conditionalFormatting sqref="G163:G169">
    <cfRule type="cellIs" dxfId="540" priority="238" operator="equal">
      <formula>"J"</formula>
    </cfRule>
    <cfRule type="cellIs" dxfId="539" priority="239" operator="equal">
      <formula>"D"</formula>
    </cfRule>
  </conditionalFormatting>
  <conditionalFormatting sqref="G159:G161">
    <cfRule type="cellIs" dxfId="538" priority="236" operator="equal">
      <formula>"J"</formula>
    </cfRule>
    <cfRule type="cellIs" dxfId="537" priority="237" operator="equal">
      <formula>"D"</formula>
    </cfRule>
  </conditionalFormatting>
  <conditionalFormatting sqref="G162">
    <cfRule type="cellIs" dxfId="536" priority="234" operator="equal">
      <formula>"J"</formula>
    </cfRule>
    <cfRule type="cellIs" dxfId="535" priority="235" operator="equal">
      <formula>"D"</formula>
    </cfRule>
  </conditionalFormatting>
  <conditionalFormatting sqref="G179:G185">
    <cfRule type="cellIs" dxfId="534" priority="232" operator="equal">
      <formula>"J"</formula>
    </cfRule>
    <cfRule type="cellIs" dxfId="533" priority="233" operator="equal">
      <formula>"D"</formula>
    </cfRule>
  </conditionalFormatting>
  <conditionalFormatting sqref="G175:G177">
    <cfRule type="cellIs" dxfId="532" priority="230" operator="equal">
      <formula>"J"</formula>
    </cfRule>
    <cfRule type="cellIs" dxfId="531" priority="231" operator="equal">
      <formula>"D"</formula>
    </cfRule>
  </conditionalFormatting>
  <conditionalFormatting sqref="G178:G179">
    <cfRule type="cellIs" dxfId="530" priority="228" operator="equal">
      <formula>"J"</formula>
    </cfRule>
    <cfRule type="cellIs" dxfId="529" priority="229" operator="equal">
      <formula>"D"</formula>
    </cfRule>
  </conditionalFormatting>
  <conditionalFormatting sqref="G200:G206">
    <cfRule type="cellIs" dxfId="528" priority="226" operator="equal">
      <formula>"J"</formula>
    </cfRule>
    <cfRule type="cellIs" dxfId="527" priority="227" operator="equal">
      <formula>"D"</formula>
    </cfRule>
  </conditionalFormatting>
  <conditionalFormatting sqref="G196:G198">
    <cfRule type="cellIs" dxfId="526" priority="224" operator="equal">
      <formula>"J"</formula>
    </cfRule>
    <cfRule type="cellIs" dxfId="525" priority="225" operator="equal">
      <formula>"D"</formula>
    </cfRule>
  </conditionalFormatting>
  <conditionalFormatting sqref="G199">
    <cfRule type="cellIs" dxfId="524" priority="222" operator="equal">
      <formula>"J"</formula>
    </cfRule>
    <cfRule type="cellIs" dxfId="523" priority="223" operator="equal">
      <formula>"D"</formula>
    </cfRule>
  </conditionalFormatting>
  <conditionalFormatting sqref="G27">
    <cfRule type="cellIs" dxfId="522" priority="220" operator="equal">
      <formula>"J"</formula>
    </cfRule>
    <cfRule type="cellIs" dxfId="521" priority="221" operator="equal">
      <formula>"D"</formula>
    </cfRule>
  </conditionalFormatting>
  <conditionalFormatting sqref="G61">
    <cfRule type="cellIs" dxfId="520" priority="218" operator="equal">
      <formula>"J"</formula>
    </cfRule>
    <cfRule type="cellIs" dxfId="519" priority="219" operator="equal">
      <formula>"D"</formula>
    </cfRule>
  </conditionalFormatting>
  <conditionalFormatting sqref="G77">
    <cfRule type="cellIs" dxfId="518" priority="216" operator="equal">
      <formula>"J"</formula>
    </cfRule>
    <cfRule type="cellIs" dxfId="517" priority="217" operator="equal">
      <formula>"D"</formula>
    </cfRule>
  </conditionalFormatting>
  <conditionalFormatting sqref="G96">
    <cfRule type="cellIs" dxfId="516" priority="214" operator="equal">
      <formula>"J"</formula>
    </cfRule>
    <cfRule type="cellIs" dxfId="515" priority="215" operator="equal">
      <formula>"D"</formula>
    </cfRule>
  </conditionalFormatting>
  <conditionalFormatting sqref="G114">
    <cfRule type="cellIs" dxfId="514" priority="212" operator="equal">
      <formula>"J"</formula>
    </cfRule>
    <cfRule type="cellIs" dxfId="513" priority="213" operator="equal">
      <formula>"D"</formula>
    </cfRule>
  </conditionalFormatting>
  <conditionalFormatting sqref="G130">
    <cfRule type="cellIs" dxfId="512" priority="210" operator="equal">
      <formula>"J"</formula>
    </cfRule>
    <cfRule type="cellIs" dxfId="511" priority="211" operator="equal">
      <formula>"D"</formula>
    </cfRule>
  </conditionalFormatting>
  <conditionalFormatting sqref="G147">
    <cfRule type="cellIs" dxfId="510" priority="208" operator="equal">
      <formula>"J"</formula>
    </cfRule>
    <cfRule type="cellIs" dxfId="509" priority="209" operator="equal">
      <formula>"D"</formula>
    </cfRule>
  </conditionalFormatting>
  <conditionalFormatting sqref="G171">
    <cfRule type="cellIs" dxfId="508" priority="206" operator="equal">
      <formula>"J"</formula>
    </cfRule>
    <cfRule type="cellIs" dxfId="507" priority="207" operator="equal">
      <formula>"D"</formula>
    </cfRule>
  </conditionalFormatting>
  <conditionalFormatting sqref="G10:G25 G27:G42 G44:G59 G61:G75 G77:G94 G96:G112 G114:G128 G130:G145 G147:G169 G171:G185 G187:G206">
    <cfRule type="cellIs" dxfId="506" priority="203" stopIfTrue="1" operator="equal">
      <formula>"L"</formula>
    </cfRule>
    <cfRule type="cellIs" dxfId="505" priority="204" stopIfTrue="1" operator="equal">
      <formula>"J"</formula>
    </cfRule>
    <cfRule type="cellIs" dxfId="504" priority="205" operator="equal">
      <formula>"D"</formula>
    </cfRule>
  </conditionalFormatting>
  <conditionalFormatting sqref="G10:G25 G27:G42 G44:G59 G61:G75 G77:G94 G96:G112 G114:G128 G130:G145 G147:G169 G171:G185 G187:G206">
    <cfRule type="cellIs" dxfId="503" priority="202" stopIfTrue="1" operator="equal">
      <formula>"C"</formula>
    </cfRule>
  </conditionalFormatting>
  <conditionalFormatting sqref="G44">
    <cfRule type="cellIs" dxfId="502" priority="201" stopIfTrue="1" operator="equal">
      <formula>"C"</formula>
    </cfRule>
  </conditionalFormatting>
  <conditionalFormatting sqref="M10:M25 M27:M42 M44:M59 M61:M75 M77:M94 M96:M112 M114:M128 M130:M145 M147:M169 M171:M185 M187:M206">
    <cfRule type="cellIs" dxfId="501" priority="110" operator="equal">
      <formula>"J"</formula>
    </cfRule>
    <cfRule type="cellIs" dxfId="500" priority="111" operator="equal">
      <formula>"D"</formula>
    </cfRule>
  </conditionalFormatting>
  <conditionalFormatting sqref="M25">
    <cfRule type="cellIs" dxfId="499" priority="108" operator="equal">
      <formula>"J"</formula>
    </cfRule>
    <cfRule type="cellIs" dxfId="498" priority="109" operator="equal">
      <formula>"D"</formula>
    </cfRule>
  </conditionalFormatting>
  <conditionalFormatting sqref="M15:M17">
    <cfRule type="cellIs" dxfId="497" priority="106" operator="equal">
      <formula>"J"</formula>
    </cfRule>
    <cfRule type="cellIs" dxfId="496" priority="107" operator="equal">
      <formula>"D"</formula>
    </cfRule>
  </conditionalFormatting>
  <conditionalFormatting sqref="M18">
    <cfRule type="cellIs" dxfId="495" priority="104" operator="equal">
      <formula>"J"</formula>
    </cfRule>
    <cfRule type="cellIs" dxfId="494" priority="105" operator="equal">
      <formula>"D"</formula>
    </cfRule>
  </conditionalFormatting>
  <conditionalFormatting sqref="M36:M42">
    <cfRule type="cellIs" dxfId="493" priority="102" operator="equal">
      <formula>"J"</formula>
    </cfRule>
    <cfRule type="cellIs" dxfId="492" priority="103" operator="equal">
      <formula>"D"</formula>
    </cfRule>
  </conditionalFormatting>
  <conditionalFormatting sqref="M32:M34">
    <cfRule type="cellIs" dxfId="491" priority="100" operator="equal">
      <formula>"J"</formula>
    </cfRule>
    <cfRule type="cellIs" dxfId="490" priority="101" operator="equal">
      <formula>"D"</formula>
    </cfRule>
  </conditionalFormatting>
  <conditionalFormatting sqref="M35">
    <cfRule type="cellIs" dxfId="489" priority="98" operator="equal">
      <formula>"J"</formula>
    </cfRule>
    <cfRule type="cellIs" dxfId="488" priority="99" operator="equal">
      <formula>"D"</formula>
    </cfRule>
  </conditionalFormatting>
  <conditionalFormatting sqref="M53:M59">
    <cfRule type="cellIs" dxfId="487" priority="96" operator="equal">
      <formula>"J"</formula>
    </cfRule>
    <cfRule type="cellIs" dxfId="486" priority="97" operator="equal">
      <formula>"D"</formula>
    </cfRule>
  </conditionalFormatting>
  <conditionalFormatting sqref="M49:M51">
    <cfRule type="cellIs" dxfId="485" priority="94" operator="equal">
      <formula>"J"</formula>
    </cfRule>
    <cfRule type="cellIs" dxfId="484" priority="95" operator="equal">
      <formula>"D"</formula>
    </cfRule>
  </conditionalFormatting>
  <conditionalFormatting sqref="M52">
    <cfRule type="cellIs" dxfId="483" priority="92" operator="equal">
      <formula>"J"</formula>
    </cfRule>
    <cfRule type="cellIs" dxfId="482" priority="93" operator="equal">
      <formula>"D"</formula>
    </cfRule>
  </conditionalFormatting>
  <conditionalFormatting sqref="M69:M75">
    <cfRule type="cellIs" dxfId="481" priority="90" operator="equal">
      <formula>"J"</formula>
    </cfRule>
    <cfRule type="cellIs" dxfId="480" priority="91" operator="equal">
      <formula>"D"</formula>
    </cfRule>
  </conditionalFormatting>
  <conditionalFormatting sqref="M65:M67">
    <cfRule type="cellIs" dxfId="479" priority="88" operator="equal">
      <formula>"J"</formula>
    </cfRule>
    <cfRule type="cellIs" dxfId="478" priority="89" operator="equal">
      <formula>"D"</formula>
    </cfRule>
  </conditionalFormatting>
  <conditionalFormatting sqref="M68">
    <cfRule type="cellIs" dxfId="477" priority="86" operator="equal">
      <formula>"J"</formula>
    </cfRule>
    <cfRule type="cellIs" dxfId="476" priority="87" operator="equal">
      <formula>"D"</formula>
    </cfRule>
  </conditionalFormatting>
  <conditionalFormatting sqref="M88:M94">
    <cfRule type="cellIs" dxfId="475" priority="84" operator="equal">
      <formula>"J"</formula>
    </cfRule>
    <cfRule type="cellIs" dxfId="474" priority="85" operator="equal">
      <formula>"D"</formula>
    </cfRule>
  </conditionalFormatting>
  <conditionalFormatting sqref="M86">
    <cfRule type="cellIs" dxfId="473" priority="82" operator="equal">
      <formula>"J"</formula>
    </cfRule>
    <cfRule type="cellIs" dxfId="472" priority="83" operator="equal">
      <formula>"D"</formula>
    </cfRule>
  </conditionalFormatting>
  <conditionalFormatting sqref="M87">
    <cfRule type="cellIs" dxfId="471" priority="80" operator="equal">
      <formula>"J"</formula>
    </cfRule>
    <cfRule type="cellIs" dxfId="470" priority="81" operator="equal">
      <formula>"D"</formula>
    </cfRule>
  </conditionalFormatting>
  <conditionalFormatting sqref="M106:M112">
    <cfRule type="cellIs" dxfId="469" priority="78" operator="equal">
      <formula>"J"</formula>
    </cfRule>
    <cfRule type="cellIs" dxfId="468" priority="79" operator="equal">
      <formula>"D"</formula>
    </cfRule>
  </conditionalFormatting>
  <conditionalFormatting sqref="M104">
    <cfRule type="cellIs" dxfId="467" priority="76" operator="equal">
      <formula>"J"</formula>
    </cfRule>
    <cfRule type="cellIs" dxfId="466" priority="77" operator="equal">
      <formula>"D"</formula>
    </cfRule>
  </conditionalFormatting>
  <conditionalFormatting sqref="M105">
    <cfRule type="cellIs" dxfId="465" priority="74" operator="equal">
      <formula>"J"</formula>
    </cfRule>
    <cfRule type="cellIs" dxfId="464" priority="75" operator="equal">
      <formula>"D"</formula>
    </cfRule>
  </conditionalFormatting>
  <conditionalFormatting sqref="M122:M128">
    <cfRule type="cellIs" dxfId="463" priority="72" operator="equal">
      <formula>"J"</formula>
    </cfRule>
    <cfRule type="cellIs" dxfId="462" priority="73" operator="equal">
      <formula>"D"</formula>
    </cfRule>
  </conditionalFormatting>
  <conditionalFormatting sqref="M118:M120">
    <cfRule type="cellIs" dxfId="461" priority="70" operator="equal">
      <formula>"J"</formula>
    </cfRule>
    <cfRule type="cellIs" dxfId="460" priority="71" operator="equal">
      <formula>"D"</formula>
    </cfRule>
  </conditionalFormatting>
  <conditionalFormatting sqref="M121">
    <cfRule type="cellIs" dxfId="459" priority="68" operator="equal">
      <formula>"J"</formula>
    </cfRule>
    <cfRule type="cellIs" dxfId="458" priority="69" operator="equal">
      <formula>"D"</formula>
    </cfRule>
  </conditionalFormatting>
  <conditionalFormatting sqref="M139:M145">
    <cfRule type="cellIs" dxfId="457" priority="66" operator="equal">
      <formula>"J"</formula>
    </cfRule>
    <cfRule type="cellIs" dxfId="456" priority="67" operator="equal">
      <formula>"D"</formula>
    </cfRule>
  </conditionalFormatting>
  <conditionalFormatting sqref="M135:M137">
    <cfRule type="cellIs" dxfId="455" priority="64" operator="equal">
      <formula>"J"</formula>
    </cfRule>
    <cfRule type="cellIs" dxfId="454" priority="65" operator="equal">
      <formula>"D"</formula>
    </cfRule>
  </conditionalFormatting>
  <conditionalFormatting sqref="M138">
    <cfRule type="cellIs" dxfId="453" priority="62" operator="equal">
      <formula>"J"</formula>
    </cfRule>
    <cfRule type="cellIs" dxfId="452" priority="63" operator="equal">
      <formula>"D"</formula>
    </cfRule>
  </conditionalFormatting>
  <conditionalFormatting sqref="M163:M169">
    <cfRule type="cellIs" dxfId="451" priority="60" operator="equal">
      <formula>"J"</formula>
    </cfRule>
    <cfRule type="cellIs" dxfId="450" priority="61" operator="equal">
      <formula>"D"</formula>
    </cfRule>
  </conditionalFormatting>
  <conditionalFormatting sqref="M159:M161">
    <cfRule type="cellIs" dxfId="449" priority="58" operator="equal">
      <formula>"J"</formula>
    </cfRule>
    <cfRule type="cellIs" dxfId="448" priority="59" operator="equal">
      <formula>"D"</formula>
    </cfRule>
  </conditionalFormatting>
  <conditionalFormatting sqref="M162">
    <cfRule type="cellIs" dxfId="447" priority="56" operator="equal">
      <formula>"J"</formula>
    </cfRule>
    <cfRule type="cellIs" dxfId="446" priority="57" operator="equal">
      <formula>"D"</formula>
    </cfRule>
  </conditionalFormatting>
  <conditionalFormatting sqref="M179:M185">
    <cfRule type="cellIs" dxfId="445" priority="54" operator="equal">
      <formula>"J"</formula>
    </cfRule>
    <cfRule type="cellIs" dxfId="444" priority="55" operator="equal">
      <formula>"D"</formula>
    </cfRule>
  </conditionalFormatting>
  <conditionalFormatting sqref="M175:M177">
    <cfRule type="cellIs" dxfId="443" priority="52" operator="equal">
      <formula>"J"</formula>
    </cfRule>
    <cfRule type="cellIs" dxfId="442" priority="53" operator="equal">
      <formula>"D"</formula>
    </cfRule>
  </conditionalFormatting>
  <conditionalFormatting sqref="M178:M179">
    <cfRule type="cellIs" dxfId="441" priority="50" operator="equal">
      <formula>"J"</formula>
    </cfRule>
    <cfRule type="cellIs" dxfId="440" priority="51" operator="equal">
      <formula>"D"</formula>
    </cfRule>
  </conditionalFormatting>
  <conditionalFormatting sqref="M200:M206">
    <cfRule type="cellIs" dxfId="439" priority="48" operator="equal">
      <formula>"J"</formula>
    </cfRule>
    <cfRule type="cellIs" dxfId="438" priority="49" operator="equal">
      <formula>"D"</formula>
    </cfRule>
  </conditionalFormatting>
  <conditionalFormatting sqref="M196:M198">
    <cfRule type="cellIs" dxfId="437" priority="46" operator="equal">
      <formula>"J"</formula>
    </cfRule>
    <cfRule type="cellIs" dxfId="436" priority="47" operator="equal">
      <formula>"D"</formula>
    </cfRule>
  </conditionalFormatting>
  <conditionalFormatting sqref="M199">
    <cfRule type="cellIs" dxfId="435" priority="44" operator="equal">
      <formula>"J"</formula>
    </cfRule>
    <cfRule type="cellIs" dxfId="434" priority="45" operator="equal">
      <formula>"D"</formula>
    </cfRule>
  </conditionalFormatting>
  <conditionalFormatting sqref="M27">
    <cfRule type="cellIs" dxfId="433" priority="42" operator="equal">
      <formula>"J"</formula>
    </cfRule>
    <cfRule type="cellIs" dxfId="432" priority="43" operator="equal">
      <formula>"D"</formula>
    </cfRule>
  </conditionalFormatting>
  <conditionalFormatting sqref="M61">
    <cfRule type="cellIs" dxfId="431" priority="40" operator="equal">
      <formula>"J"</formula>
    </cfRule>
    <cfRule type="cellIs" dxfId="430" priority="41" operator="equal">
      <formula>"D"</formula>
    </cfRule>
  </conditionalFormatting>
  <conditionalFormatting sqref="M77">
    <cfRule type="cellIs" dxfId="429" priority="38" operator="equal">
      <formula>"J"</formula>
    </cfRule>
    <cfRule type="cellIs" dxfId="428" priority="39" operator="equal">
      <formula>"D"</formula>
    </cfRule>
  </conditionalFormatting>
  <conditionalFormatting sqref="M96">
    <cfRule type="cellIs" dxfId="427" priority="36" operator="equal">
      <formula>"J"</formula>
    </cfRule>
    <cfRule type="cellIs" dxfId="426" priority="37" operator="equal">
      <formula>"D"</formula>
    </cfRule>
  </conditionalFormatting>
  <conditionalFormatting sqref="M114">
    <cfRule type="cellIs" dxfId="425" priority="34" operator="equal">
      <formula>"J"</formula>
    </cfRule>
    <cfRule type="cellIs" dxfId="424" priority="35" operator="equal">
      <formula>"D"</formula>
    </cfRule>
  </conditionalFormatting>
  <conditionalFormatting sqref="M130">
    <cfRule type="cellIs" dxfId="423" priority="32" operator="equal">
      <formula>"J"</formula>
    </cfRule>
    <cfRule type="cellIs" dxfId="422" priority="33" operator="equal">
      <formula>"D"</formula>
    </cfRule>
  </conditionalFormatting>
  <conditionalFormatting sqref="M147">
    <cfRule type="cellIs" dxfId="421" priority="30" operator="equal">
      <formula>"J"</formula>
    </cfRule>
    <cfRule type="cellIs" dxfId="420" priority="31" operator="equal">
      <formula>"D"</formula>
    </cfRule>
  </conditionalFormatting>
  <conditionalFormatting sqref="M171">
    <cfRule type="cellIs" dxfId="419" priority="28" operator="equal">
      <formula>"J"</formula>
    </cfRule>
    <cfRule type="cellIs" dxfId="418" priority="29" operator="equal">
      <formula>"D"</formula>
    </cfRule>
  </conditionalFormatting>
  <conditionalFormatting sqref="M10:M25 M27:M42 M44:M59 M61:M75 M77:M94 M96:M112 M114:M128 M130:M145 M147:M169 M171:M185 M187:M206">
    <cfRule type="cellIs" dxfId="417" priority="25" stopIfTrue="1" operator="equal">
      <formula>"L"</formula>
    </cfRule>
    <cfRule type="cellIs" dxfId="416" priority="26" stopIfTrue="1" operator="equal">
      <formula>"J"</formula>
    </cfRule>
    <cfRule type="cellIs" dxfId="415" priority="27" operator="equal">
      <formula>"D"</formula>
    </cfRule>
  </conditionalFormatting>
  <conditionalFormatting sqref="M10:M25 M27:M42 M44:M59 M61:M75 M77:M94 M96:M112 M114:M128 M130:M145 M147:M169 M171:M185 M187:M206">
    <cfRule type="cellIs" dxfId="414" priority="24" stopIfTrue="1" operator="equal">
      <formula>"C"</formula>
    </cfRule>
  </conditionalFormatting>
  <conditionalFormatting sqref="M44">
    <cfRule type="cellIs" dxfId="413" priority="23" stopIfTrue="1" operator="equal">
      <formula>"C"</formula>
    </cfRule>
  </conditionalFormatting>
  <conditionalFormatting sqref="B2">
    <cfRule type="cellIs" dxfId="412" priority="21" operator="equal">
      <formula>"Prénom Nom"</formula>
    </cfRule>
  </conditionalFormatting>
  <conditionalFormatting sqref="A1:B1">
    <cfRule type="expression" dxfId="411" priority="18">
      <formula>$B$2="Prénom Nom"</formula>
    </cfRule>
  </conditionalFormatting>
  <conditionalFormatting sqref="B233:B243">
    <cfRule type="cellIs" dxfId="410" priority="17" operator="equal">
      <formula>0</formula>
    </cfRule>
  </conditionalFormatting>
  <conditionalFormatting sqref="C233:C243">
    <cfRule type="cellIs" dxfId="409" priority="13" operator="equal">
      <formula>FALSE</formula>
    </cfRule>
    <cfRule type="cellIs" dxfId="408" priority="14" operator="equal">
      <formula>"J J"</formula>
    </cfRule>
    <cfRule type="cellIs" dxfId="407" priority="15" operator="equal">
      <formula>"J"</formula>
    </cfRule>
    <cfRule type="cellIs" dxfId="406" priority="16" operator="equal">
      <formula>"L"</formula>
    </cfRule>
  </conditionalFormatting>
  <conditionalFormatting sqref="C288">
    <cfRule type="cellIs" dxfId="405" priority="9" operator="equal">
      <formula>FALSE</formula>
    </cfRule>
    <cfRule type="cellIs" dxfId="404" priority="10" operator="equal">
      <formula>"J J"</formula>
    </cfRule>
    <cfRule type="cellIs" dxfId="403" priority="11" operator="equal">
      <formula>"J"</formula>
    </cfRule>
    <cfRule type="cellIs" dxfId="402" priority="12" operator="equal">
      <formula>"L"</formula>
    </cfRule>
  </conditionalFormatting>
  <conditionalFormatting sqref="D234">
    <cfRule type="cellIs" dxfId="401" priority="5" operator="equal">
      <formula>FALSE</formula>
    </cfRule>
    <cfRule type="cellIs" dxfId="400" priority="6" operator="equal">
      <formula>"J J"</formula>
    </cfRule>
    <cfRule type="cellIs" dxfId="399" priority="7" operator="equal">
      <formula>"J"</formula>
    </cfRule>
    <cfRule type="cellIs" dxfId="398" priority="8" operator="equal">
      <formula>"L"</formula>
    </cfRule>
  </conditionalFormatting>
  <conditionalFormatting sqref="D234:E237">
    <cfRule type="expression" dxfId="397" priority="1">
      <formula>E239&gt;E238</formula>
    </cfRule>
    <cfRule type="cellIs" dxfId="396" priority="4" operator="equal">
      <formula>0</formula>
    </cfRule>
  </conditionalFormatting>
  <dataValidations count="2">
    <dataValidation type="list" allowBlank="1" showInputMessage="1" showErrorMessage="1" sqref="B247 H247">
      <formula1>$A$355:$A$365</formula1>
    </dataValidation>
    <dataValidation type="list" allowBlank="1" showInputMessage="1" showErrorMessage="1" sqref="B26 B43 B60 B76 B95 B113 B129 B146 B170 B186 B207">
      <formula1>"Satisfait, Insatisfait"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96" max="13" man="1"/>
    <brk id="207" max="13" man="1"/>
    <brk id="267" max="13" man="1"/>
  </rowBreaks>
  <drawing r:id="rId2"/>
  <legacyDrawing r:id="rId3"/>
  <controls>
    <mc:AlternateContent xmlns:mc="http://schemas.openxmlformats.org/markup-compatibility/2006">
      <mc:Choice Requires="x14">
        <control shapeId="8194" r:id="rId4" name="ComboBox1">
          <controlPr locked="0" defaultSize="0" autoFill="0" autoLine="0" autoPict="0" linkedCell="G230" listFillRange="A355:A365" r:id="rId5">
            <anchor moveWithCells="1">
              <from>
                <xdr:col>5</xdr:col>
                <xdr:colOff>1019175</xdr:colOff>
                <xdr:row>228</xdr:row>
                <xdr:rowOff>180975</xdr:rowOff>
              </from>
              <to>
                <xdr:col>9</xdr:col>
                <xdr:colOff>0</xdr:colOff>
                <xdr:row>230</xdr:row>
                <xdr:rowOff>57150</xdr:rowOff>
              </to>
            </anchor>
          </controlPr>
        </control>
      </mc:Choice>
      <mc:Fallback>
        <control shapeId="8194" r:id="rId4" name="ComboBox1"/>
      </mc:Fallback>
    </mc:AlternateContent>
    <mc:AlternateContent xmlns:mc="http://schemas.openxmlformats.org/markup-compatibility/2006">
      <mc:Choice Requires="x14">
        <control shapeId="8195" r:id="rId6" name="ComboBox2">
          <controlPr locked="0" defaultSize="0" autoFill="0" autoLine="0" linkedCell="B247" listFillRange="A355:A365" r:id="rId7">
            <anchor moveWithCells="1">
              <from>
                <xdr:col>1</xdr:col>
                <xdr:colOff>19050</xdr:colOff>
                <xdr:row>245</xdr:row>
                <xdr:rowOff>171450</xdr:rowOff>
              </from>
              <to>
                <xdr:col>3</xdr:col>
                <xdr:colOff>85725</xdr:colOff>
                <xdr:row>247</xdr:row>
                <xdr:rowOff>57150</xdr:rowOff>
              </to>
            </anchor>
          </controlPr>
        </control>
      </mc:Choice>
      <mc:Fallback>
        <control shapeId="8195" r:id="rId6" name="ComboBox2"/>
      </mc:Fallback>
    </mc:AlternateContent>
    <mc:AlternateContent xmlns:mc="http://schemas.openxmlformats.org/markup-compatibility/2006">
      <mc:Choice Requires="x14">
        <control shapeId="8196" r:id="rId8" name="ComboBox3">
          <controlPr locked="0" defaultSize="0" autoFill="0" autoLine="0" linkedCell="H247" listFillRange="A355:A365" r:id="rId9">
            <anchor moveWithCells="1">
              <from>
                <xdr:col>7</xdr:col>
                <xdr:colOff>28575</xdr:colOff>
                <xdr:row>245</xdr:row>
                <xdr:rowOff>161925</xdr:rowOff>
              </from>
              <to>
                <xdr:col>9</xdr:col>
                <xdr:colOff>38100</xdr:colOff>
                <xdr:row>247</xdr:row>
                <xdr:rowOff>57150</xdr:rowOff>
              </to>
            </anchor>
          </controlPr>
        </control>
      </mc:Choice>
      <mc:Fallback>
        <control shapeId="8196" r:id="rId8" name="ComboBox3"/>
      </mc:Fallback>
    </mc:AlternateContent>
    <mc:AlternateContent xmlns:mc="http://schemas.openxmlformats.org/markup-compatibility/2006">
      <mc:Choice Requires="x14">
        <control shapeId="8199" r:id="rId10" name="ComboBox21">
          <controlPr defaultSize="0" autoLine="0" linkedCell="B26" listFillRange="D238:D241" r:id="rId11">
            <anchor moveWithCells="1">
              <from>
                <xdr:col>0</xdr:col>
                <xdr:colOff>2428875</xdr:colOff>
                <xdr:row>13</xdr:row>
                <xdr:rowOff>371475</xdr:rowOff>
              </from>
              <to>
                <xdr:col>2</xdr:col>
                <xdr:colOff>723900</xdr:colOff>
                <xdr:row>26</xdr:row>
                <xdr:rowOff>9525</xdr:rowOff>
              </to>
            </anchor>
          </controlPr>
        </control>
      </mc:Choice>
      <mc:Fallback>
        <control shapeId="8199" r:id="rId10" name="ComboBox21"/>
      </mc:Fallback>
    </mc:AlternateContent>
    <mc:AlternateContent xmlns:mc="http://schemas.openxmlformats.org/markup-compatibility/2006">
      <mc:Choice Requires="x14">
        <control shapeId="8200" r:id="rId12" name="ComboBox22">
          <controlPr defaultSize="0" autoLine="0" linkedCell="B60" listFillRange="D238:D241" r:id="rId11">
            <anchor moveWithCells="1">
              <from>
                <xdr:col>1</xdr:col>
                <xdr:colOff>38100</xdr:colOff>
                <xdr:row>59</xdr:row>
                <xdr:rowOff>114300</xdr:rowOff>
              </from>
              <to>
                <xdr:col>2</xdr:col>
                <xdr:colOff>790575</xdr:colOff>
                <xdr:row>59</xdr:row>
                <xdr:rowOff>514350</xdr:rowOff>
              </to>
            </anchor>
          </controlPr>
        </control>
      </mc:Choice>
      <mc:Fallback>
        <control shapeId="8200" r:id="rId12" name="ComboBox22"/>
      </mc:Fallback>
    </mc:AlternateContent>
    <mc:AlternateContent xmlns:mc="http://schemas.openxmlformats.org/markup-compatibility/2006">
      <mc:Choice Requires="x14">
        <control shapeId="8201" r:id="rId13" name="ComboBox23">
          <controlPr defaultSize="0" autoLine="0" linkedCell="B43" listFillRange="D238:D241" r:id="rId14">
            <anchor moveWithCells="1">
              <from>
                <xdr:col>0</xdr:col>
                <xdr:colOff>2447925</xdr:colOff>
                <xdr:row>42</xdr:row>
                <xdr:rowOff>0</xdr:rowOff>
              </from>
              <to>
                <xdr:col>2</xdr:col>
                <xdr:colOff>742950</xdr:colOff>
                <xdr:row>43</xdr:row>
                <xdr:rowOff>28575</xdr:rowOff>
              </to>
            </anchor>
          </controlPr>
        </control>
      </mc:Choice>
      <mc:Fallback>
        <control shapeId="8201" r:id="rId13" name="ComboBox23"/>
      </mc:Fallback>
    </mc:AlternateContent>
    <mc:AlternateContent xmlns:mc="http://schemas.openxmlformats.org/markup-compatibility/2006">
      <mc:Choice Requires="x14">
        <control shapeId="8202" r:id="rId15" name="ComboBox24">
          <controlPr defaultSize="0" autoLine="0" linkedCell="B170" listFillRange="D238:D241" r:id="rId14">
            <anchor moveWithCells="1">
              <from>
                <xdr:col>1</xdr:col>
                <xdr:colOff>9525</xdr:colOff>
                <xdr:row>169</xdr:row>
                <xdr:rowOff>0</xdr:rowOff>
              </from>
              <to>
                <xdr:col>2</xdr:col>
                <xdr:colOff>762000</xdr:colOff>
                <xdr:row>170</xdr:row>
                <xdr:rowOff>28575</xdr:rowOff>
              </to>
            </anchor>
          </controlPr>
        </control>
      </mc:Choice>
      <mc:Fallback>
        <control shapeId="8202" r:id="rId15" name="ComboBox24"/>
      </mc:Fallback>
    </mc:AlternateContent>
    <mc:AlternateContent xmlns:mc="http://schemas.openxmlformats.org/markup-compatibility/2006">
      <mc:Choice Requires="x14">
        <control shapeId="8203" r:id="rId16" name="ComboBox25">
          <controlPr defaultSize="0" autoLine="0" linkedCell="B129" listFillRange="D238:D241" r:id="rId17">
            <anchor moveWithCells="1">
              <from>
                <xdr:col>0</xdr:col>
                <xdr:colOff>2447925</xdr:colOff>
                <xdr:row>128</xdr:row>
                <xdr:rowOff>95250</xdr:rowOff>
              </from>
              <to>
                <xdr:col>2</xdr:col>
                <xdr:colOff>752475</xdr:colOff>
                <xdr:row>128</xdr:row>
                <xdr:rowOff>495300</xdr:rowOff>
              </to>
            </anchor>
          </controlPr>
        </control>
      </mc:Choice>
      <mc:Fallback>
        <control shapeId="8203" r:id="rId16" name="ComboBox25"/>
      </mc:Fallback>
    </mc:AlternateContent>
    <mc:AlternateContent xmlns:mc="http://schemas.openxmlformats.org/markup-compatibility/2006">
      <mc:Choice Requires="x14">
        <control shapeId="8204" r:id="rId18" name="ComboBox26">
          <controlPr defaultSize="0" autoLine="0" linkedCell="B113" listFillRange="D238:D241" r:id="rId11">
            <anchor moveWithCells="1">
              <from>
                <xdr:col>1</xdr:col>
                <xdr:colOff>9525</xdr:colOff>
                <xdr:row>112</xdr:row>
                <xdr:rowOff>0</xdr:rowOff>
              </from>
              <to>
                <xdr:col>2</xdr:col>
                <xdr:colOff>762000</xdr:colOff>
                <xdr:row>113</xdr:row>
                <xdr:rowOff>19050</xdr:rowOff>
              </to>
            </anchor>
          </controlPr>
        </control>
      </mc:Choice>
      <mc:Fallback>
        <control shapeId="8204" r:id="rId18" name="ComboBox26"/>
      </mc:Fallback>
    </mc:AlternateContent>
    <mc:AlternateContent xmlns:mc="http://schemas.openxmlformats.org/markup-compatibility/2006">
      <mc:Choice Requires="x14">
        <control shapeId="8205" r:id="rId19" name="ComboBox27">
          <controlPr defaultSize="0" autoLine="0" linkedCell="B95" listFillRange="D238:D241" r:id="rId11">
            <anchor moveWithCells="1">
              <from>
                <xdr:col>1</xdr:col>
                <xdr:colOff>19050</xdr:colOff>
                <xdr:row>94</xdr:row>
                <xdr:rowOff>0</xdr:rowOff>
              </from>
              <to>
                <xdr:col>2</xdr:col>
                <xdr:colOff>771525</xdr:colOff>
                <xdr:row>95</xdr:row>
                <xdr:rowOff>19050</xdr:rowOff>
              </to>
            </anchor>
          </controlPr>
        </control>
      </mc:Choice>
      <mc:Fallback>
        <control shapeId="8205" r:id="rId19" name="ComboBox27"/>
      </mc:Fallback>
    </mc:AlternateContent>
    <mc:AlternateContent xmlns:mc="http://schemas.openxmlformats.org/markup-compatibility/2006">
      <mc:Choice Requires="x14">
        <control shapeId="8206" r:id="rId20" name="ComboBox28">
          <controlPr defaultSize="0" autoLine="0" linkedCell="B76" listFillRange="D238:D241" r:id="rId11">
            <anchor moveWithCells="1">
              <from>
                <xdr:col>1</xdr:col>
                <xdr:colOff>0</xdr:colOff>
                <xdr:row>75</xdr:row>
                <xdr:rowOff>0</xdr:rowOff>
              </from>
              <to>
                <xdr:col>2</xdr:col>
                <xdr:colOff>752475</xdr:colOff>
                <xdr:row>76</xdr:row>
                <xdr:rowOff>19050</xdr:rowOff>
              </to>
            </anchor>
          </controlPr>
        </control>
      </mc:Choice>
      <mc:Fallback>
        <control shapeId="8206" r:id="rId20" name="ComboBox28"/>
      </mc:Fallback>
    </mc:AlternateContent>
    <mc:AlternateContent xmlns:mc="http://schemas.openxmlformats.org/markup-compatibility/2006">
      <mc:Choice Requires="x14">
        <control shapeId="8208" r:id="rId21" name="ComboBox29">
          <controlPr defaultSize="0" autoLine="0" linkedCell="B186" listFillRange="D238:D241" r:id="rId11">
            <anchor moveWithCells="1">
              <from>
                <xdr:col>1</xdr:col>
                <xdr:colOff>19050</xdr:colOff>
                <xdr:row>185</xdr:row>
                <xdr:rowOff>28575</xdr:rowOff>
              </from>
              <to>
                <xdr:col>2</xdr:col>
                <xdr:colOff>771525</xdr:colOff>
                <xdr:row>185</xdr:row>
                <xdr:rowOff>428625</xdr:rowOff>
              </to>
            </anchor>
          </controlPr>
        </control>
      </mc:Choice>
      <mc:Fallback>
        <control shapeId="8208" r:id="rId21" name="ComboBox29"/>
      </mc:Fallback>
    </mc:AlternateContent>
    <mc:AlternateContent xmlns:mc="http://schemas.openxmlformats.org/markup-compatibility/2006">
      <mc:Choice Requires="x14">
        <control shapeId="8211" r:id="rId22" name="ComboBox212">
          <controlPr defaultSize="0" autoLine="0" linkedCell="B207" listFillRange="D238:D241" r:id="rId14">
            <anchor moveWithCells="1">
              <from>
                <xdr:col>1</xdr:col>
                <xdr:colOff>9525</xdr:colOff>
                <xdr:row>189</xdr:row>
                <xdr:rowOff>361950</xdr:rowOff>
              </from>
              <to>
                <xdr:col>2</xdr:col>
                <xdr:colOff>762000</xdr:colOff>
                <xdr:row>207</xdr:row>
                <xdr:rowOff>9525</xdr:rowOff>
              </to>
            </anchor>
          </controlPr>
        </control>
      </mc:Choice>
      <mc:Fallback>
        <control shapeId="8211" r:id="rId22" name="ComboBox212"/>
      </mc:Fallback>
    </mc:AlternateContent>
    <mc:AlternateContent xmlns:mc="http://schemas.openxmlformats.org/markup-compatibility/2006">
      <mc:Choice Requires="x14">
        <control shapeId="8212" r:id="rId23" name="ComboBox213">
          <controlPr defaultSize="0" autoLine="0" linkedCell="B146" listFillRange="D238:D241" r:id="rId14">
            <anchor moveWithCells="1">
              <from>
                <xdr:col>0</xdr:col>
                <xdr:colOff>2447925</xdr:colOff>
                <xdr:row>133</xdr:row>
                <xdr:rowOff>361950</xdr:rowOff>
              </from>
              <to>
                <xdr:col>2</xdr:col>
                <xdr:colOff>742950</xdr:colOff>
                <xdr:row>146</xdr:row>
                <xdr:rowOff>9525</xdr:rowOff>
              </to>
            </anchor>
          </controlPr>
        </control>
      </mc:Choice>
      <mc:Fallback>
        <control shapeId="8212" r:id="rId23" name="ComboBox213"/>
      </mc:Fallback>
    </mc:AlternateContent>
    <mc:AlternateContent xmlns:mc="http://schemas.openxmlformats.org/markup-compatibility/2006">
      <mc:Choice Requires="x14">
        <control shapeId="8217" r:id="rId24" name="TextBox21">
          <controlPr defaultSize="0" autoFill="0" autoLine="0" r:id="rId25">
            <anchor moveWithCells="1">
              <from>
                <xdr:col>0</xdr:col>
                <xdr:colOff>57150</xdr:colOff>
                <xdr:row>269</xdr:row>
                <xdr:rowOff>142875</xdr:rowOff>
              </from>
              <to>
                <xdr:col>12</xdr:col>
                <xdr:colOff>228600</xdr:colOff>
                <xdr:row>314</xdr:row>
                <xdr:rowOff>142875</xdr:rowOff>
              </to>
            </anchor>
          </controlPr>
        </control>
      </mc:Choice>
      <mc:Fallback>
        <control shapeId="8217" r:id="rId24" name="TextBox21"/>
      </mc:Fallback>
    </mc:AlternateContent>
  </controls>
  <tableParts count="1">
    <tablePart r:id="rId2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79"/>
  <sheetViews>
    <sheetView showGridLines="0" zoomScale="70" zoomScaleNormal="70" zoomScaleSheetLayoutView="69" workbookViewId="0">
      <pane xSplit="13" ySplit="9" topLeftCell="N146" activePane="bottomRight" state="frozen"/>
      <selection pane="topRight" activeCell="N1" sqref="N1"/>
      <selection pane="bottomLeft" activeCell="A10" sqref="A10"/>
      <selection pane="bottomRight" activeCell="C65" sqref="C65"/>
    </sheetView>
  </sheetViews>
  <sheetFormatPr baseColWidth="10" defaultRowHeight="15.75"/>
  <cols>
    <col min="1" max="1" width="36.85546875" style="11" customWidth="1"/>
    <col min="2" max="6" width="15.7109375" style="2" customWidth="1"/>
    <col min="7" max="7" width="5.5703125" style="1" customWidth="1"/>
    <col min="8" max="12" width="15.7109375" style="2" customWidth="1"/>
    <col min="13" max="13" width="4.7109375" style="2" customWidth="1"/>
    <col min="14" max="14" width="90.42578125" style="2" customWidth="1"/>
    <col min="15" max="16384" width="11.42578125" style="2"/>
  </cols>
  <sheetData>
    <row r="1" spans="1:15" ht="20.100000000000001" customHeight="1">
      <c r="A1" s="20" t="s">
        <v>26</v>
      </c>
      <c r="B1" s="43" t="str">
        <f ca="1">RIGHT(CELL("filename",A1),LEN(CELL("filename",A1))-SEARCH("]",CELL("filename",A1)))</f>
        <v>André</v>
      </c>
      <c r="C1" s="21"/>
      <c r="D1" s="39" t="s">
        <v>25</v>
      </c>
      <c r="E1" s="60"/>
      <c r="F1" s="34"/>
      <c r="O1" s="6" t="str">
        <f t="shared" ref="O1:O64" si="0">IF(A1&lt;&gt;"","","OK")</f>
        <v/>
      </c>
    </row>
    <row r="2" spans="1:15" ht="20.100000000000001" customHeight="1">
      <c r="A2" s="20" t="s">
        <v>27</v>
      </c>
      <c r="B2" s="42" t="s">
        <v>85</v>
      </c>
      <c r="C2" s="21"/>
      <c r="O2" s="6" t="str">
        <f t="shared" si="0"/>
        <v/>
      </c>
    </row>
    <row r="3" spans="1:15" ht="20.100000000000001" hidden="1" customHeight="1">
      <c r="O3" s="6" t="str">
        <f t="shared" si="0"/>
        <v>OK</v>
      </c>
    </row>
    <row r="4" spans="1:15" ht="20.100000000000001" hidden="1" customHeight="1">
      <c r="O4" s="6" t="str">
        <f t="shared" si="0"/>
        <v>OK</v>
      </c>
    </row>
    <row r="5" spans="1:15" ht="20.100000000000001" hidden="1" customHeight="1">
      <c r="O5" s="6" t="str">
        <f t="shared" si="0"/>
        <v>OK</v>
      </c>
    </row>
    <row r="6" spans="1:15" ht="20.100000000000001" hidden="1" customHeight="1">
      <c r="O6" s="6" t="str">
        <f t="shared" si="0"/>
        <v>OK</v>
      </c>
    </row>
    <row r="7" spans="1:15" ht="20.100000000000001" hidden="1" customHeight="1">
      <c r="O7" s="6" t="str">
        <f t="shared" si="0"/>
        <v>OK</v>
      </c>
    </row>
    <row r="8" spans="1:15" ht="47.25" customHeight="1">
      <c r="A8" s="10"/>
      <c r="C8" s="40" t="str">
        <f ca="1">"Evaluation réalisée par "&amp;B1</f>
        <v>Evaluation réalisée par André</v>
      </c>
      <c r="D8" s="19"/>
      <c r="E8" s="19"/>
      <c r="F8" s="19"/>
      <c r="G8" s="18"/>
      <c r="H8" s="19" t="str">
        <f>"Evaluation réalisée par "&amp;B2</f>
        <v>Evaluation réalisée par X</v>
      </c>
      <c r="I8" s="3"/>
      <c r="J8" s="3"/>
      <c r="K8" s="3"/>
      <c r="L8" s="3"/>
      <c r="O8" s="6"/>
    </row>
    <row r="9" spans="1:15" ht="78.75" customHeight="1" thickBot="1">
      <c r="A9" s="17" t="str">
        <f ca="1">B1</f>
        <v>André</v>
      </c>
      <c r="B9" s="32" t="s">
        <v>12</v>
      </c>
      <c r="C9" s="32" t="s">
        <v>13</v>
      </c>
      <c r="D9" s="32" t="s">
        <v>14</v>
      </c>
      <c r="E9" s="32" t="s">
        <v>15</v>
      </c>
      <c r="F9" s="32" t="s">
        <v>16</v>
      </c>
      <c r="G9" s="33"/>
      <c r="H9" s="32" t="s">
        <v>0</v>
      </c>
      <c r="I9" s="32" t="s">
        <v>9</v>
      </c>
      <c r="J9" s="32" t="s">
        <v>11</v>
      </c>
      <c r="K9" s="32" t="s">
        <v>1</v>
      </c>
      <c r="L9" s="32" t="s">
        <v>10</v>
      </c>
      <c r="M9" s="35"/>
      <c r="N9" s="22" t="s">
        <v>18</v>
      </c>
      <c r="O9" s="6" t="str">
        <f t="shared" ca="1" si="0"/>
        <v/>
      </c>
    </row>
    <row r="10" spans="1:15" ht="30" customHeight="1">
      <c r="A10" s="29" t="s">
        <v>20</v>
      </c>
      <c r="B10" s="30">
        <f>COUNTIF(B11:B25,"x")/COUNTA($A$11:$A$25)</f>
        <v>0</v>
      </c>
      <c r="C10" s="30">
        <f t="shared" ref="C10:F10" si="1">COUNTIF(C11:C25,"x")/COUNTA($A$11:$A$25)</f>
        <v>0</v>
      </c>
      <c r="D10" s="30">
        <f t="shared" si="1"/>
        <v>0</v>
      </c>
      <c r="E10" s="30">
        <f t="shared" si="1"/>
        <v>0</v>
      </c>
      <c r="F10" s="30">
        <f t="shared" si="1"/>
        <v>0</v>
      </c>
      <c r="G10" s="31" t="str">
        <f>IF(COUNTA(A11:A25)=G26,"C","D")</f>
        <v>D</v>
      </c>
      <c r="H10" s="50">
        <f>COUNTIF(H11:H25,"x")/COUNTA($A$11:$A$25)</f>
        <v>0</v>
      </c>
      <c r="I10" s="30">
        <f>COUNTIF(I11:I25,"x")/COUNTA($A$11:$A$25)</f>
        <v>0</v>
      </c>
      <c r="J10" s="30">
        <f t="shared" ref="J10:L10" si="2">COUNTIF(J11:J25,"x")/COUNTA($A$11:$A$25)</f>
        <v>0</v>
      </c>
      <c r="K10" s="30">
        <f t="shared" si="2"/>
        <v>0</v>
      </c>
      <c r="L10" s="30">
        <f t="shared" si="2"/>
        <v>0</v>
      </c>
      <c r="M10" s="31" t="str">
        <f>IF(COUNTA(A11:A25)=M26,"C","D")</f>
        <v>D</v>
      </c>
      <c r="N10" s="36"/>
      <c r="O10" s="6" t="str">
        <f t="shared" si="0"/>
        <v/>
      </c>
    </row>
    <row r="11" spans="1:15" s="6" customFormat="1" ht="30" customHeight="1">
      <c r="A11" s="8" t="s">
        <v>32</v>
      </c>
      <c r="B11" s="23"/>
      <c r="C11" s="23"/>
      <c r="D11" s="23"/>
      <c r="E11" s="23"/>
      <c r="F11" s="23"/>
      <c r="G11" s="24" t="str">
        <f>IF(COUNTA(B11:F11)&lt;&gt;1,"L","J")</f>
        <v>L</v>
      </c>
      <c r="H11" s="23"/>
      <c r="I11" s="23"/>
      <c r="J11" s="23"/>
      <c r="K11" s="23"/>
      <c r="L11" s="23"/>
      <c r="M11" s="24" t="str">
        <f>IF(COUNTA(H11:L11)&lt;&gt;1,"L","J")</f>
        <v>L</v>
      </c>
      <c r="N11" s="25"/>
      <c r="O11" s="6" t="str">
        <f t="shared" si="0"/>
        <v/>
      </c>
    </row>
    <row r="12" spans="1:15" s="6" customFormat="1" ht="30" customHeight="1">
      <c r="A12" s="8" t="s">
        <v>33</v>
      </c>
      <c r="B12" s="26"/>
      <c r="C12" s="26"/>
      <c r="D12" s="26"/>
      <c r="E12" s="26"/>
      <c r="F12" s="26"/>
      <c r="G12" s="24" t="str">
        <f t="shared" ref="G12:G75" si="3">IF(COUNTA(B12:F12)&lt;&gt;1,"L","J")</f>
        <v>L</v>
      </c>
      <c r="H12" s="26"/>
      <c r="I12" s="26"/>
      <c r="J12" s="26"/>
      <c r="K12" s="26"/>
      <c r="L12" s="26"/>
      <c r="M12" s="24" t="str">
        <f t="shared" ref="M12:M75" si="4">IF(COUNTA(H12:L12)&lt;&gt;1,"L","J")</f>
        <v>L</v>
      </c>
      <c r="N12" s="25"/>
      <c r="O12" s="6" t="str">
        <f t="shared" si="0"/>
        <v/>
      </c>
    </row>
    <row r="13" spans="1:15" s="6" customFormat="1" ht="30" customHeight="1">
      <c r="A13" s="44" t="s">
        <v>34</v>
      </c>
      <c r="B13" s="26"/>
      <c r="C13" s="26"/>
      <c r="D13" s="26"/>
      <c r="E13" s="26"/>
      <c r="F13" s="26"/>
      <c r="G13" s="24" t="str">
        <f t="shared" si="3"/>
        <v>L</v>
      </c>
      <c r="H13" s="26"/>
      <c r="I13" s="26"/>
      <c r="J13" s="26"/>
      <c r="K13" s="26"/>
      <c r="L13" s="26"/>
      <c r="M13" s="24" t="str">
        <f t="shared" si="4"/>
        <v>L</v>
      </c>
      <c r="N13" s="25"/>
      <c r="O13" s="6" t="str">
        <f t="shared" si="0"/>
        <v/>
      </c>
    </row>
    <row r="14" spans="1:15" s="6" customFormat="1" ht="30" customHeight="1">
      <c r="A14" s="9" t="s">
        <v>35</v>
      </c>
      <c r="B14" s="27"/>
      <c r="C14" s="27"/>
      <c r="D14" s="27"/>
      <c r="E14" s="27"/>
      <c r="F14" s="27"/>
      <c r="G14" s="24" t="str">
        <f t="shared" si="3"/>
        <v>L</v>
      </c>
      <c r="H14" s="27"/>
      <c r="I14" s="27"/>
      <c r="J14" s="27"/>
      <c r="K14" s="27"/>
      <c r="L14" s="27"/>
      <c r="M14" s="24" t="str">
        <f t="shared" si="4"/>
        <v>L</v>
      </c>
      <c r="N14" s="25"/>
      <c r="O14" s="6" t="str">
        <f t="shared" si="0"/>
        <v/>
      </c>
    </row>
    <row r="15" spans="1:15" s="6" customFormat="1" ht="30" hidden="1" customHeight="1">
      <c r="A15" s="9"/>
      <c r="B15" s="27"/>
      <c r="C15" s="27"/>
      <c r="D15" s="27"/>
      <c r="E15" s="27"/>
      <c r="F15" s="27"/>
      <c r="G15" s="24" t="str">
        <f t="shared" si="3"/>
        <v>L</v>
      </c>
      <c r="H15" s="27"/>
      <c r="I15" s="27"/>
      <c r="J15" s="27"/>
      <c r="K15" s="27"/>
      <c r="L15" s="27"/>
      <c r="M15" s="24" t="str">
        <f t="shared" si="4"/>
        <v>L</v>
      </c>
      <c r="N15" s="25"/>
      <c r="O15" s="6" t="str">
        <f t="shared" si="0"/>
        <v>OK</v>
      </c>
    </row>
    <row r="16" spans="1:15" s="6" customFormat="1" ht="30" hidden="1" customHeight="1">
      <c r="A16" s="9"/>
      <c r="B16" s="27"/>
      <c r="C16" s="27"/>
      <c r="D16" s="27"/>
      <c r="E16" s="27"/>
      <c r="F16" s="27"/>
      <c r="G16" s="24" t="str">
        <f t="shared" si="3"/>
        <v>L</v>
      </c>
      <c r="H16" s="27"/>
      <c r="I16" s="27"/>
      <c r="J16" s="27"/>
      <c r="K16" s="27"/>
      <c r="L16" s="27"/>
      <c r="M16" s="24" t="str">
        <f t="shared" si="4"/>
        <v>L</v>
      </c>
      <c r="N16" s="25"/>
      <c r="O16" s="6" t="str">
        <f t="shared" si="0"/>
        <v>OK</v>
      </c>
    </row>
    <row r="17" spans="1:15" s="6" customFormat="1" ht="30" hidden="1" customHeight="1">
      <c r="A17" s="9"/>
      <c r="B17" s="27"/>
      <c r="C17" s="27"/>
      <c r="D17" s="27"/>
      <c r="E17" s="27"/>
      <c r="F17" s="27"/>
      <c r="G17" s="24" t="str">
        <f t="shared" si="3"/>
        <v>L</v>
      </c>
      <c r="H17" s="27"/>
      <c r="I17" s="27"/>
      <c r="J17" s="27"/>
      <c r="K17" s="27"/>
      <c r="L17" s="27"/>
      <c r="M17" s="24" t="str">
        <f t="shared" si="4"/>
        <v>L</v>
      </c>
      <c r="N17" s="25"/>
      <c r="O17" s="6" t="str">
        <f t="shared" si="0"/>
        <v>OK</v>
      </c>
    </row>
    <row r="18" spans="1:15" s="6" customFormat="1" ht="30" hidden="1" customHeight="1">
      <c r="A18" s="8"/>
      <c r="B18" s="26"/>
      <c r="C18" s="26"/>
      <c r="D18" s="26"/>
      <c r="E18" s="26"/>
      <c r="F18" s="26"/>
      <c r="G18" s="24" t="str">
        <f t="shared" si="3"/>
        <v>L</v>
      </c>
      <c r="H18" s="26"/>
      <c r="I18" s="26"/>
      <c r="J18" s="26"/>
      <c r="K18" s="26"/>
      <c r="L18" s="26"/>
      <c r="M18" s="24" t="str">
        <f t="shared" si="4"/>
        <v>L</v>
      </c>
      <c r="N18" s="25"/>
      <c r="O18" s="6" t="str">
        <f t="shared" si="0"/>
        <v>OK</v>
      </c>
    </row>
    <row r="19" spans="1:15" s="6" customFormat="1" ht="30" hidden="1" customHeight="1">
      <c r="A19" s="9"/>
      <c r="B19" s="27"/>
      <c r="C19" s="27"/>
      <c r="D19" s="27"/>
      <c r="E19" s="27"/>
      <c r="F19" s="27"/>
      <c r="G19" s="24" t="str">
        <f t="shared" si="3"/>
        <v>L</v>
      </c>
      <c r="H19" s="27"/>
      <c r="I19" s="27"/>
      <c r="J19" s="27"/>
      <c r="K19" s="27"/>
      <c r="L19" s="27"/>
      <c r="M19" s="24" t="str">
        <f t="shared" si="4"/>
        <v>L</v>
      </c>
      <c r="N19" s="25"/>
      <c r="O19" s="6" t="str">
        <f t="shared" si="0"/>
        <v>OK</v>
      </c>
    </row>
    <row r="20" spans="1:15" s="6" customFormat="1" ht="30" hidden="1" customHeight="1">
      <c r="A20" s="9"/>
      <c r="B20" s="27"/>
      <c r="C20" s="27"/>
      <c r="D20" s="27"/>
      <c r="E20" s="27"/>
      <c r="F20" s="27"/>
      <c r="G20" s="24" t="str">
        <f t="shared" si="3"/>
        <v>L</v>
      </c>
      <c r="H20" s="27"/>
      <c r="I20" s="27"/>
      <c r="J20" s="27"/>
      <c r="K20" s="27"/>
      <c r="L20" s="27"/>
      <c r="M20" s="24" t="str">
        <f t="shared" si="4"/>
        <v>L</v>
      </c>
      <c r="N20" s="25"/>
      <c r="O20" s="6" t="str">
        <f t="shared" si="0"/>
        <v>OK</v>
      </c>
    </row>
    <row r="21" spans="1:15" s="6" customFormat="1" ht="30" hidden="1" customHeight="1">
      <c r="A21" s="9"/>
      <c r="B21" s="27"/>
      <c r="C21" s="27"/>
      <c r="D21" s="27"/>
      <c r="E21" s="27"/>
      <c r="F21" s="27"/>
      <c r="G21" s="24" t="str">
        <f t="shared" si="3"/>
        <v>L</v>
      </c>
      <c r="H21" s="27"/>
      <c r="I21" s="27"/>
      <c r="J21" s="27"/>
      <c r="K21" s="27"/>
      <c r="L21" s="27"/>
      <c r="M21" s="24" t="str">
        <f t="shared" si="4"/>
        <v>L</v>
      </c>
      <c r="N21" s="25"/>
      <c r="O21" s="6" t="str">
        <f t="shared" si="0"/>
        <v>OK</v>
      </c>
    </row>
    <row r="22" spans="1:15" s="6" customFormat="1" ht="30" hidden="1" customHeight="1">
      <c r="A22" s="9"/>
      <c r="B22" s="27"/>
      <c r="C22" s="27"/>
      <c r="D22" s="27"/>
      <c r="E22" s="27"/>
      <c r="F22" s="27"/>
      <c r="G22" s="24" t="str">
        <f t="shared" si="3"/>
        <v>L</v>
      </c>
      <c r="H22" s="27"/>
      <c r="I22" s="27"/>
      <c r="J22" s="27"/>
      <c r="K22" s="27"/>
      <c r="L22" s="27"/>
      <c r="M22" s="24" t="str">
        <f t="shared" si="4"/>
        <v>L</v>
      </c>
      <c r="N22" s="25"/>
      <c r="O22" s="6" t="str">
        <f t="shared" si="0"/>
        <v>OK</v>
      </c>
    </row>
    <row r="23" spans="1:15" s="6" customFormat="1" ht="30" hidden="1" customHeight="1">
      <c r="A23" s="9"/>
      <c r="B23" s="27"/>
      <c r="C23" s="27"/>
      <c r="D23" s="27"/>
      <c r="E23" s="27"/>
      <c r="F23" s="27"/>
      <c r="G23" s="24" t="str">
        <f t="shared" si="3"/>
        <v>L</v>
      </c>
      <c r="H23" s="27"/>
      <c r="I23" s="27"/>
      <c r="J23" s="27"/>
      <c r="K23" s="27"/>
      <c r="L23" s="27"/>
      <c r="M23" s="24" t="str">
        <f t="shared" si="4"/>
        <v>L</v>
      </c>
      <c r="N23" s="25"/>
      <c r="O23" s="6" t="str">
        <f t="shared" si="0"/>
        <v>OK</v>
      </c>
    </row>
    <row r="24" spans="1:15" s="6" customFormat="1" ht="30" hidden="1" customHeight="1">
      <c r="A24" s="9"/>
      <c r="B24" s="27"/>
      <c r="C24" s="27"/>
      <c r="D24" s="27"/>
      <c r="E24" s="27"/>
      <c r="F24" s="27"/>
      <c r="G24" s="24" t="str">
        <f t="shared" si="3"/>
        <v>L</v>
      </c>
      <c r="H24" s="27"/>
      <c r="I24" s="27"/>
      <c r="J24" s="27"/>
      <c r="K24" s="27"/>
      <c r="L24" s="27"/>
      <c r="M24" s="24" t="str">
        <f t="shared" si="4"/>
        <v>L</v>
      </c>
      <c r="N24" s="25"/>
      <c r="O24" s="6" t="str">
        <f t="shared" si="0"/>
        <v>OK</v>
      </c>
    </row>
    <row r="25" spans="1:15" s="6" customFormat="1" ht="30" hidden="1" customHeight="1">
      <c r="A25" s="8"/>
      <c r="B25" s="26"/>
      <c r="C25" s="26"/>
      <c r="D25" s="26"/>
      <c r="E25" s="26"/>
      <c r="F25" s="26"/>
      <c r="G25" s="24" t="str">
        <f t="shared" si="3"/>
        <v>L</v>
      </c>
      <c r="H25" s="26"/>
      <c r="I25" s="26"/>
      <c r="J25" s="26"/>
      <c r="K25" s="26"/>
      <c r="L25" s="26"/>
      <c r="M25" s="24" t="str">
        <f t="shared" si="4"/>
        <v>L</v>
      </c>
      <c r="N25" s="25"/>
      <c r="O25" s="6" t="str">
        <f t="shared" si="0"/>
        <v>OK</v>
      </c>
    </row>
    <row r="26" spans="1:15" s="6" customFormat="1" ht="30" customHeight="1">
      <c r="A26" s="46" t="s">
        <v>70</v>
      </c>
      <c r="B26" s="57" t="s">
        <v>86</v>
      </c>
      <c r="C26" s="49"/>
      <c r="D26" s="49"/>
      <c r="E26" s="49"/>
      <c r="F26" s="49"/>
      <c r="G26" s="54">
        <f>COUNTIF(G11:G25,"J")</f>
        <v>0</v>
      </c>
      <c r="H26" s="51"/>
      <c r="I26" s="49"/>
      <c r="J26" s="49"/>
      <c r="K26" s="49"/>
      <c r="L26" s="49"/>
      <c r="M26" s="54">
        <f>COUNTIF(M11:M25,"J")</f>
        <v>0</v>
      </c>
      <c r="N26" s="25"/>
      <c r="O26" s="6" t="str">
        <f t="shared" si="0"/>
        <v/>
      </c>
    </row>
    <row r="27" spans="1:15" s="6" customFormat="1" ht="30" customHeight="1">
      <c r="A27" s="29" t="s">
        <v>2</v>
      </c>
      <c r="B27" s="30">
        <f>COUNTIF(B28:B31,"x")/4</f>
        <v>0</v>
      </c>
      <c r="C27" s="30">
        <f>COUNTIF(C28:C42,"x")/COUNTA($A$28:$A$42)</f>
        <v>0</v>
      </c>
      <c r="D27" s="30">
        <f t="shared" ref="D27:L27" si="5">COUNTIF(D28:D42,"x")/COUNTA($A$28:$A$42)</f>
        <v>0</v>
      </c>
      <c r="E27" s="30">
        <f t="shared" si="5"/>
        <v>0</v>
      </c>
      <c r="F27" s="30">
        <f t="shared" si="5"/>
        <v>0</v>
      </c>
      <c r="G27" s="31" t="str">
        <f>IF(COUNTA(A28:A42)=G43,"C","D")</f>
        <v>D</v>
      </c>
      <c r="H27" s="30">
        <f t="shared" si="5"/>
        <v>0</v>
      </c>
      <c r="I27" s="30">
        <f t="shared" si="5"/>
        <v>0</v>
      </c>
      <c r="J27" s="30">
        <f t="shared" si="5"/>
        <v>0</v>
      </c>
      <c r="K27" s="30">
        <f t="shared" si="5"/>
        <v>0</v>
      </c>
      <c r="L27" s="30">
        <f t="shared" si="5"/>
        <v>0</v>
      </c>
      <c r="M27" s="31" t="str">
        <f>IF(COUNTA(A28:A42)=M43,"C","D")</f>
        <v>D</v>
      </c>
      <c r="N27" s="25"/>
      <c r="O27" s="6" t="str">
        <f t="shared" si="0"/>
        <v/>
      </c>
    </row>
    <row r="28" spans="1:15" s="6" customFormat="1" ht="30" customHeight="1">
      <c r="A28" s="8" t="s">
        <v>36</v>
      </c>
      <c r="B28" s="26"/>
      <c r="C28" s="26"/>
      <c r="D28" s="26"/>
      <c r="E28" s="26"/>
      <c r="F28" s="26"/>
      <c r="G28" s="24" t="str">
        <f t="shared" si="3"/>
        <v>L</v>
      </c>
      <c r="H28" s="26"/>
      <c r="I28" s="26"/>
      <c r="J28" s="26"/>
      <c r="K28" s="26"/>
      <c r="L28" s="26"/>
      <c r="M28" s="24" t="str">
        <f t="shared" si="4"/>
        <v>L</v>
      </c>
      <c r="N28" s="25"/>
      <c r="O28" s="6" t="str">
        <f t="shared" si="0"/>
        <v/>
      </c>
    </row>
    <row r="29" spans="1:15" s="6" customFormat="1" ht="30" customHeight="1">
      <c r="A29" s="8" t="s">
        <v>37</v>
      </c>
      <c r="B29" s="26"/>
      <c r="C29" s="26"/>
      <c r="D29" s="26"/>
      <c r="E29" s="26"/>
      <c r="F29" s="26"/>
      <c r="G29" s="24" t="str">
        <f t="shared" si="3"/>
        <v>L</v>
      </c>
      <c r="H29" s="26"/>
      <c r="I29" s="26"/>
      <c r="J29" s="26"/>
      <c r="K29" s="26"/>
      <c r="L29" s="26"/>
      <c r="M29" s="24" t="str">
        <f t="shared" si="4"/>
        <v>L</v>
      </c>
      <c r="N29" s="25"/>
      <c r="O29" s="6" t="str">
        <f t="shared" si="0"/>
        <v/>
      </c>
    </row>
    <row r="30" spans="1:15" s="6" customFormat="1" ht="30" customHeight="1">
      <c r="A30" s="8" t="s">
        <v>38</v>
      </c>
      <c r="B30" s="26"/>
      <c r="C30" s="26"/>
      <c r="D30" s="26"/>
      <c r="E30" s="26"/>
      <c r="F30" s="26"/>
      <c r="G30" s="24" t="str">
        <f t="shared" si="3"/>
        <v>L</v>
      </c>
      <c r="H30" s="26"/>
      <c r="I30" s="26"/>
      <c r="J30" s="26"/>
      <c r="K30" s="26"/>
      <c r="L30" s="26"/>
      <c r="M30" s="24" t="str">
        <f t="shared" si="4"/>
        <v>L</v>
      </c>
      <c r="N30" s="25"/>
      <c r="O30" s="6" t="str">
        <f t="shared" si="0"/>
        <v/>
      </c>
    </row>
    <row r="31" spans="1:15" s="6" customFormat="1" ht="30" hidden="1" customHeight="1">
      <c r="A31" s="9"/>
      <c r="B31" s="27"/>
      <c r="C31" s="27"/>
      <c r="D31" s="27"/>
      <c r="E31" s="27"/>
      <c r="F31" s="27"/>
      <c r="G31" s="24" t="str">
        <f t="shared" si="3"/>
        <v>L</v>
      </c>
      <c r="H31" s="27"/>
      <c r="I31" s="27"/>
      <c r="J31" s="27"/>
      <c r="K31" s="27"/>
      <c r="L31" s="27"/>
      <c r="M31" s="24" t="str">
        <f t="shared" si="4"/>
        <v>L</v>
      </c>
      <c r="N31" s="25"/>
      <c r="O31" s="6" t="str">
        <f t="shared" si="0"/>
        <v>OK</v>
      </c>
    </row>
    <row r="32" spans="1:15" s="6" customFormat="1" ht="30" hidden="1" customHeight="1">
      <c r="A32" s="9"/>
      <c r="B32" s="27"/>
      <c r="C32" s="27"/>
      <c r="D32" s="27"/>
      <c r="E32" s="27"/>
      <c r="F32" s="27"/>
      <c r="G32" s="24" t="str">
        <f t="shared" si="3"/>
        <v>L</v>
      </c>
      <c r="H32" s="27"/>
      <c r="I32" s="27"/>
      <c r="J32" s="27"/>
      <c r="K32" s="27"/>
      <c r="L32" s="27"/>
      <c r="M32" s="24" t="str">
        <f t="shared" si="4"/>
        <v>L</v>
      </c>
      <c r="N32" s="25"/>
      <c r="O32" s="6" t="str">
        <f t="shared" si="0"/>
        <v>OK</v>
      </c>
    </row>
    <row r="33" spans="1:15" s="6" customFormat="1" ht="30" hidden="1" customHeight="1">
      <c r="A33" s="9"/>
      <c r="B33" s="27"/>
      <c r="C33" s="27"/>
      <c r="D33" s="27"/>
      <c r="E33" s="27"/>
      <c r="F33" s="27"/>
      <c r="G33" s="24" t="str">
        <f t="shared" si="3"/>
        <v>L</v>
      </c>
      <c r="H33" s="27"/>
      <c r="I33" s="27"/>
      <c r="J33" s="27"/>
      <c r="K33" s="27"/>
      <c r="L33" s="27"/>
      <c r="M33" s="24" t="str">
        <f t="shared" si="4"/>
        <v>L</v>
      </c>
      <c r="N33" s="25"/>
      <c r="O33" s="6" t="str">
        <f t="shared" si="0"/>
        <v>OK</v>
      </c>
    </row>
    <row r="34" spans="1:15" s="6" customFormat="1" ht="30" hidden="1" customHeight="1">
      <c r="A34" s="9"/>
      <c r="B34" s="27"/>
      <c r="C34" s="27"/>
      <c r="D34" s="27"/>
      <c r="E34" s="27"/>
      <c r="F34" s="27"/>
      <c r="G34" s="24" t="str">
        <f t="shared" si="3"/>
        <v>L</v>
      </c>
      <c r="H34" s="27"/>
      <c r="I34" s="27"/>
      <c r="J34" s="27"/>
      <c r="K34" s="27"/>
      <c r="L34" s="27"/>
      <c r="M34" s="24" t="str">
        <f t="shared" si="4"/>
        <v>L</v>
      </c>
      <c r="N34" s="25"/>
      <c r="O34" s="6" t="str">
        <f t="shared" si="0"/>
        <v>OK</v>
      </c>
    </row>
    <row r="35" spans="1:15" s="6" customFormat="1" ht="30" hidden="1" customHeight="1">
      <c r="A35" s="8"/>
      <c r="B35" s="26"/>
      <c r="C35" s="26"/>
      <c r="D35" s="26"/>
      <c r="E35" s="26"/>
      <c r="F35" s="26"/>
      <c r="G35" s="24" t="str">
        <f t="shared" si="3"/>
        <v>L</v>
      </c>
      <c r="H35" s="26"/>
      <c r="I35" s="26"/>
      <c r="J35" s="26"/>
      <c r="K35" s="26"/>
      <c r="L35" s="26"/>
      <c r="M35" s="24" t="str">
        <f t="shared" si="4"/>
        <v>L</v>
      </c>
      <c r="N35" s="25"/>
      <c r="O35" s="6" t="str">
        <f t="shared" si="0"/>
        <v>OK</v>
      </c>
    </row>
    <row r="36" spans="1:15" s="6" customFormat="1" ht="30" hidden="1" customHeight="1">
      <c r="A36" s="9"/>
      <c r="B36" s="27"/>
      <c r="C36" s="27"/>
      <c r="D36" s="27"/>
      <c r="E36" s="27"/>
      <c r="F36" s="27"/>
      <c r="G36" s="24" t="str">
        <f t="shared" si="3"/>
        <v>L</v>
      </c>
      <c r="H36" s="27"/>
      <c r="I36" s="27"/>
      <c r="J36" s="27"/>
      <c r="K36" s="27"/>
      <c r="L36" s="27"/>
      <c r="M36" s="24" t="str">
        <f t="shared" si="4"/>
        <v>L</v>
      </c>
      <c r="N36" s="25"/>
      <c r="O36" s="6" t="str">
        <f t="shared" si="0"/>
        <v>OK</v>
      </c>
    </row>
    <row r="37" spans="1:15" s="6" customFormat="1" ht="30" hidden="1" customHeight="1">
      <c r="A37" s="9"/>
      <c r="B37" s="27"/>
      <c r="C37" s="27"/>
      <c r="D37" s="27"/>
      <c r="E37" s="27"/>
      <c r="F37" s="27"/>
      <c r="G37" s="24" t="str">
        <f t="shared" si="3"/>
        <v>L</v>
      </c>
      <c r="H37" s="27"/>
      <c r="I37" s="27"/>
      <c r="J37" s="27"/>
      <c r="K37" s="27"/>
      <c r="L37" s="27"/>
      <c r="M37" s="24" t="str">
        <f t="shared" si="4"/>
        <v>L</v>
      </c>
      <c r="N37" s="25"/>
      <c r="O37" s="6" t="str">
        <f t="shared" si="0"/>
        <v>OK</v>
      </c>
    </row>
    <row r="38" spans="1:15" s="6" customFormat="1" ht="30" hidden="1" customHeight="1">
      <c r="A38" s="9"/>
      <c r="B38" s="27"/>
      <c r="C38" s="27"/>
      <c r="D38" s="27"/>
      <c r="E38" s="27"/>
      <c r="F38" s="27"/>
      <c r="G38" s="24" t="str">
        <f t="shared" si="3"/>
        <v>L</v>
      </c>
      <c r="H38" s="27"/>
      <c r="I38" s="27"/>
      <c r="J38" s="27"/>
      <c r="K38" s="27"/>
      <c r="L38" s="27"/>
      <c r="M38" s="24" t="str">
        <f t="shared" si="4"/>
        <v>L</v>
      </c>
      <c r="N38" s="25"/>
      <c r="O38" s="6" t="str">
        <f t="shared" si="0"/>
        <v>OK</v>
      </c>
    </row>
    <row r="39" spans="1:15" s="6" customFormat="1" ht="30" hidden="1" customHeight="1">
      <c r="A39" s="9"/>
      <c r="B39" s="27"/>
      <c r="C39" s="27"/>
      <c r="D39" s="27"/>
      <c r="E39" s="27"/>
      <c r="F39" s="27"/>
      <c r="G39" s="24" t="str">
        <f t="shared" si="3"/>
        <v>L</v>
      </c>
      <c r="H39" s="27"/>
      <c r="I39" s="27"/>
      <c r="J39" s="27"/>
      <c r="K39" s="27"/>
      <c r="L39" s="27"/>
      <c r="M39" s="24" t="str">
        <f t="shared" si="4"/>
        <v>L</v>
      </c>
      <c r="N39" s="25"/>
      <c r="O39" s="6" t="str">
        <f t="shared" si="0"/>
        <v>OK</v>
      </c>
    </row>
    <row r="40" spans="1:15" s="6" customFormat="1" ht="30" hidden="1" customHeight="1">
      <c r="A40" s="9"/>
      <c r="B40" s="27"/>
      <c r="C40" s="27"/>
      <c r="D40" s="27"/>
      <c r="E40" s="27"/>
      <c r="F40" s="27"/>
      <c r="G40" s="24" t="str">
        <f t="shared" si="3"/>
        <v>L</v>
      </c>
      <c r="H40" s="27"/>
      <c r="I40" s="27"/>
      <c r="J40" s="27"/>
      <c r="K40" s="27"/>
      <c r="L40" s="27"/>
      <c r="M40" s="24" t="str">
        <f t="shared" si="4"/>
        <v>L</v>
      </c>
      <c r="N40" s="25"/>
      <c r="O40" s="6" t="str">
        <f t="shared" si="0"/>
        <v>OK</v>
      </c>
    </row>
    <row r="41" spans="1:15" s="6" customFormat="1" ht="30" hidden="1" customHeight="1">
      <c r="A41" s="9"/>
      <c r="B41" s="27"/>
      <c r="C41" s="27"/>
      <c r="D41" s="27"/>
      <c r="E41" s="27"/>
      <c r="F41" s="27"/>
      <c r="G41" s="24" t="str">
        <f t="shared" si="3"/>
        <v>L</v>
      </c>
      <c r="H41" s="27"/>
      <c r="I41" s="27"/>
      <c r="J41" s="27"/>
      <c r="K41" s="27"/>
      <c r="L41" s="27"/>
      <c r="M41" s="24" t="str">
        <f t="shared" si="4"/>
        <v>L</v>
      </c>
      <c r="N41" s="25"/>
      <c r="O41" s="6" t="str">
        <f t="shared" si="0"/>
        <v>OK</v>
      </c>
    </row>
    <row r="42" spans="1:15" s="6" customFormat="1" ht="30" hidden="1" customHeight="1">
      <c r="A42" s="9"/>
      <c r="B42" s="27"/>
      <c r="C42" s="27"/>
      <c r="D42" s="27"/>
      <c r="E42" s="27"/>
      <c r="F42" s="27"/>
      <c r="G42" s="24" t="str">
        <f t="shared" si="3"/>
        <v>L</v>
      </c>
      <c r="H42" s="27"/>
      <c r="I42" s="27"/>
      <c r="J42" s="27"/>
      <c r="K42" s="27"/>
      <c r="L42" s="27"/>
      <c r="M42" s="24" t="str">
        <f t="shared" si="4"/>
        <v>L</v>
      </c>
      <c r="N42" s="25"/>
      <c r="O42" s="6" t="str">
        <f t="shared" si="0"/>
        <v>OK</v>
      </c>
    </row>
    <row r="43" spans="1:15" s="6" customFormat="1" ht="30" customHeight="1">
      <c r="A43" s="47" t="s">
        <v>71</v>
      </c>
      <c r="B43" s="57" t="s">
        <v>86</v>
      </c>
      <c r="C43" s="49"/>
      <c r="D43" s="49"/>
      <c r="E43" s="49"/>
      <c r="F43" s="49"/>
      <c r="G43" s="54">
        <f>COUNTIF(G28:G42,"J")</f>
        <v>0</v>
      </c>
      <c r="H43" s="51"/>
      <c r="I43" s="49"/>
      <c r="J43" s="49"/>
      <c r="K43" s="49"/>
      <c r="L43" s="49"/>
      <c r="M43" s="54">
        <f>COUNTIF(M28:M42,"J")</f>
        <v>0</v>
      </c>
      <c r="N43" s="25"/>
      <c r="O43" s="6" t="str">
        <f t="shared" si="0"/>
        <v/>
      </c>
    </row>
    <row r="44" spans="1:15" s="6" customFormat="1" ht="30" customHeight="1">
      <c r="A44" s="29" t="s">
        <v>21</v>
      </c>
      <c r="B44" s="30">
        <f>COUNTIF(B45:B59,"x")/COUNTA($A$45:$A$59)</f>
        <v>0</v>
      </c>
      <c r="C44" s="30">
        <f t="shared" ref="C44:F44" si="6">COUNTIF(C45:C59,"x")/COUNTA($A$45:$A$59)</f>
        <v>0</v>
      </c>
      <c r="D44" s="30">
        <f t="shared" si="6"/>
        <v>0</v>
      </c>
      <c r="E44" s="30">
        <f t="shared" si="6"/>
        <v>0</v>
      </c>
      <c r="F44" s="30">
        <f t="shared" si="6"/>
        <v>0</v>
      </c>
      <c r="G44" s="31" t="str">
        <f>IF(COUNTA(A45:A59)=G60,"C","D")</f>
        <v>D</v>
      </c>
      <c r="H44" s="30">
        <f>COUNTIF(H45:H59,"x")/COUNTA($A$45:$A$59)</f>
        <v>0</v>
      </c>
      <c r="I44" s="30">
        <f t="shared" ref="I44:L44" si="7">COUNTIF(I45:I59,"x")/COUNTA($A$45:$A$59)</f>
        <v>0</v>
      </c>
      <c r="J44" s="30">
        <f t="shared" si="7"/>
        <v>0</v>
      </c>
      <c r="K44" s="30">
        <f t="shared" si="7"/>
        <v>0</v>
      </c>
      <c r="L44" s="30">
        <f t="shared" si="7"/>
        <v>0</v>
      </c>
      <c r="M44" s="31" t="str">
        <f>IF(COUNTA(A45:A59)=M60,"C","D")</f>
        <v>D</v>
      </c>
      <c r="N44" s="25"/>
      <c r="O44" s="6" t="str">
        <f t="shared" si="0"/>
        <v/>
      </c>
    </row>
    <row r="45" spans="1:15" s="6" customFormat="1" ht="30" customHeight="1">
      <c r="A45" s="8" t="s">
        <v>39</v>
      </c>
      <c r="B45" s="26"/>
      <c r="C45" s="26"/>
      <c r="D45" s="26"/>
      <c r="E45" s="26"/>
      <c r="F45" s="26"/>
      <c r="G45" s="24" t="str">
        <f t="shared" si="3"/>
        <v>L</v>
      </c>
      <c r="H45" s="26"/>
      <c r="I45" s="26"/>
      <c r="J45" s="26"/>
      <c r="K45" s="26"/>
      <c r="L45" s="26"/>
      <c r="M45" s="24" t="str">
        <f t="shared" si="4"/>
        <v>L</v>
      </c>
      <c r="N45" s="25"/>
      <c r="O45" s="6" t="str">
        <f t="shared" si="0"/>
        <v/>
      </c>
    </row>
    <row r="46" spans="1:15" s="6" customFormat="1" ht="30" customHeight="1">
      <c r="A46" s="8" t="s">
        <v>40</v>
      </c>
      <c r="B46" s="26"/>
      <c r="C46" s="26"/>
      <c r="D46" s="26"/>
      <c r="E46" s="26"/>
      <c r="F46" s="26"/>
      <c r="G46" s="24" t="str">
        <f t="shared" si="3"/>
        <v>L</v>
      </c>
      <c r="H46" s="26"/>
      <c r="I46" s="26"/>
      <c r="J46" s="26"/>
      <c r="K46" s="26"/>
      <c r="L46" s="26"/>
      <c r="M46" s="24" t="str">
        <f t="shared" si="4"/>
        <v>L</v>
      </c>
      <c r="N46" s="25"/>
      <c r="O46" s="6" t="str">
        <f t="shared" si="0"/>
        <v/>
      </c>
    </row>
    <row r="47" spans="1:15" s="6" customFormat="1" ht="30" customHeight="1">
      <c r="A47" s="8" t="s">
        <v>41</v>
      </c>
      <c r="B47" s="27"/>
      <c r="C47" s="27"/>
      <c r="D47" s="27"/>
      <c r="E47" s="27"/>
      <c r="F47" s="27"/>
      <c r="G47" s="24" t="str">
        <f t="shared" si="3"/>
        <v>L</v>
      </c>
      <c r="H47" s="27"/>
      <c r="I47" s="27"/>
      <c r="J47" s="27"/>
      <c r="K47" s="27"/>
      <c r="L47" s="27"/>
      <c r="M47" s="24" t="str">
        <f t="shared" si="4"/>
        <v>L</v>
      </c>
      <c r="N47" s="25"/>
      <c r="O47" s="6" t="str">
        <f t="shared" si="0"/>
        <v/>
      </c>
    </row>
    <row r="48" spans="1:15" s="6" customFormat="1" ht="30" hidden="1" customHeight="1">
      <c r="A48" s="8"/>
      <c r="B48" s="26"/>
      <c r="C48" s="26"/>
      <c r="D48" s="26"/>
      <c r="E48" s="26"/>
      <c r="F48" s="26"/>
      <c r="G48" s="24" t="str">
        <f t="shared" si="3"/>
        <v>L</v>
      </c>
      <c r="H48" s="26"/>
      <c r="I48" s="26"/>
      <c r="J48" s="26"/>
      <c r="K48" s="26"/>
      <c r="L48" s="26"/>
      <c r="M48" s="24" t="str">
        <f t="shared" si="4"/>
        <v>L</v>
      </c>
      <c r="N48" s="25"/>
      <c r="O48" s="6" t="str">
        <f t="shared" si="0"/>
        <v>OK</v>
      </c>
    </row>
    <row r="49" spans="1:15" s="6" customFormat="1" ht="30" hidden="1" customHeight="1">
      <c r="A49" s="9"/>
      <c r="B49" s="27"/>
      <c r="C49" s="27"/>
      <c r="D49" s="27"/>
      <c r="E49" s="27"/>
      <c r="F49" s="27"/>
      <c r="G49" s="24" t="str">
        <f t="shared" si="3"/>
        <v>L</v>
      </c>
      <c r="H49" s="27"/>
      <c r="I49" s="27"/>
      <c r="J49" s="27"/>
      <c r="K49" s="27"/>
      <c r="L49" s="27"/>
      <c r="M49" s="24" t="str">
        <f t="shared" si="4"/>
        <v>L</v>
      </c>
      <c r="N49" s="25"/>
      <c r="O49" s="6" t="str">
        <f t="shared" si="0"/>
        <v>OK</v>
      </c>
    </row>
    <row r="50" spans="1:15" s="6" customFormat="1" ht="30" hidden="1" customHeight="1">
      <c r="A50" s="9"/>
      <c r="B50" s="27"/>
      <c r="C50" s="27"/>
      <c r="D50" s="27"/>
      <c r="E50" s="27"/>
      <c r="F50" s="27"/>
      <c r="G50" s="24" t="str">
        <f t="shared" si="3"/>
        <v>L</v>
      </c>
      <c r="H50" s="27"/>
      <c r="I50" s="27"/>
      <c r="J50" s="27"/>
      <c r="K50" s="27"/>
      <c r="L50" s="27"/>
      <c r="M50" s="24" t="str">
        <f t="shared" si="4"/>
        <v>L</v>
      </c>
      <c r="N50" s="25"/>
      <c r="O50" s="6" t="str">
        <f t="shared" si="0"/>
        <v>OK</v>
      </c>
    </row>
    <row r="51" spans="1:15" s="6" customFormat="1" ht="30" hidden="1" customHeight="1">
      <c r="A51" s="9"/>
      <c r="B51" s="27"/>
      <c r="C51" s="27"/>
      <c r="D51" s="27"/>
      <c r="E51" s="27"/>
      <c r="F51" s="27"/>
      <c r="G51" s="24" t="str">
        <f t="shared" si="3"/>
        <v>L</v>
      </c>
      <c r="H51" s="27"/>
      <c r="I51" s="27"/>
      <c r="J51" s="27"/>
      <c r="K51" s="27"/>
      <c r="L51" s="27"/>
      <c r="M51" s="24" t="str">
        <f t="shared" si="4"/>
        <v>L</v>
      </c>
      <c r="N51" s="25"/>
      <c r="O51" s="6" t="str">
        <f t="shared" si="0"/>
        <v>OK</v>
      </c>
    </row>
    <row r="52" spans="1:15" s="6" customFormat="1" ht="30" hidden="1" customHeight="1">
      <c r="A52" s="8"/>
      <c r="B52" s="26"/>
      <c r="C52" s="26"/>
      <c r="D52" s="26"/>
      <c r="E52" s="26"/>
      <c r="F52" s="26"/>
      <c r="G52" s="24" t="str">
        <f t="shared" si="3"/>
        <v>L</v>
      </c>
      <c r="H52" s="26"/>
      <c r="I52" s="26"/>
      <c r="J52" s="26"/>
      <c r="K52" s="26"/>
      <c r="L52" s="26"/>
      <c r="M52" s="24" t="str">
        <f t="shared" si="4"/>
        <v>L</v>
      </c>
      <c r="N52" s="25"/>
      <c r="O52" s="6" t="str">
        <f t="shared" si="0"/>
        <v>OK</v>
      </c>
    </row>
    <row r="53" spans="1:15" s="6" customFormat="1" ht="30" hidden="1" customHeight="1">
      <c r="A53" s="9"/>
      <c r="B53" s="27"/>
      <c r="C53" s="27"/>
      <c r="D53" s="27"/>
      <c r="E53" s="27"/>
      <c r="F53" s="27"/>
      <c r="G53" s="24" t="str">
        <f t="shared" si="3"/>
        <v>L</v>
      </c>
      <c r="H53" s="27"/>
      <c r="I53" s="27"/>
      <c r="J53" s="27"/>
      <c r="K53" s="27"/>
      <c r="L53" s="27"/>
      <c r="M53" s="24" t="str">
        <f t="shared" si="4"/>
        <v>L</v>
      </c>
      <c r="N53" s="25"/>
      <c r="O53" s="6" t="str">
        <f t="shared" si="0"/>
        <v>OK</v>
      </c>
    </row>
    <row r="54" spans="1:15" s="6" customFormat="1" ht="30" hidden="1" customHeight="1">
      <c r="A54" s="9"/>
      <c r="B54" s="27"/>
      <c r="C54" s="27"/>
      <c r="D54" s="27"/>
      <c r="E54" s="27"/>
      <c r="F54" s="27"/>
      <c r="G54" s="24" t="str">
        <f t="shared" si="3"/>
        <v>L</v>
      </c>
      <c r="H54" s="27"/>
      <c r="I54" s="27"/>
      <c r="J54" s="27"/>
      <c r="K54" s="27"/>
      <c r="L54" s="27"/>
      <c r="M54" s="24" t="str">
        <f t="shared" si="4"/>
        <v>L</v>
      </c>
      <c r="N54" s="25"/>
      <c r="O54" s="6" t="str">
        <f t="shared" si="0"/>
        <v>OK</v>
      </c>
    </row>
    <row r="55" spans="1:15" s="6" customFormat="1" ht="30" hidden="1" customHeight="1">
      <c r="A55" s="9"/>
      <c r="B55" s="27"/>
      <c r="C55" s="27"/>
      <c r="D55" s="27"/>
      <c r="E55" s="27"/>
      <c r="F55" s="27"/>
      <c r="G55" s="24" t="str">
        <f t="shared" si="3"/>
        <v>L</v>
      </c>
      <c r="H55" s="27"/>
      <c r="I55" s="27"/>
      <c r="J55" s="27"/>
      <c r="K55" s="27"/>
      <c r="L55" s="27"/>
      <c r="M55" s="24" t="str">
        <f t="shared" si="4"/>
        <v>L</v>
      </c>
      <c r="N55" s="25"/>
      <c r="O55" s="6" t="str">
        <f t="shared" si="0"/>
        <v>OK</v>
      </c>
    </row>
    <row r="56" spans="1:15" s="6" customFormat="1" ht="30" hidden="1" customHeight="1">
      <c r="A56" s="9"/>
      <c r="B56" s="27"/>
      <c r="C56" s="27"/>
      <c r="D56" s="27"/>
      <c r="E56" s="27"/>
      <c r="F56" s="27"/>
      <c r="G56" s="24" t="str">
        <f t="shared" si="3"/>
        <v>L</v>
      </c>
      <c r="H56" s="27"/>
      <c r="I56" s="27"/>
      <c r="J56" s="27"/>
      <c r="K56" s="27"/>
      <c r="L56" s="27"/>
      <c r="M56" s="24" t="str">
        <f t="shared" si="4"/>
        <v>L</v>
      </c>
      <c r="N56" s="25"/>
      <c r="O56" s="6" t="str">
        <f t="shared" si="0"/>
        <v>OK</v>
      </c>
    </row>
    <row r="57" spans="1:15" s="6" customFormat="1" ht="30" hidden="1" customHeight="1">
      <c r="A57" s="9"/>
      <c r="B57" s="27"/>
      <c r="C57" s="27"/>
      <c r="D57" s="27"/>
      <c r="E57" s="27"/>
      <c r="F57" s="27"/>
      <c r="G57" s="24" t="str">
        <f t="shared" si="3"/>
        <v>L</v>
      </c>
      <c r="H57" s="27"/>
      <c r="I57" s="27"/>
      <c r="J57" s="27"/>
      <c r="K57" s="27"/>
      <c r="L57" s="27"/>
      <c r="M57" s="24" t="str">
        <f t="shared" si="4"/>
        <v>L</v>
      </c>
      <c r="N57" s="25"/>
      <c r="O57" s="6" t="str">
        <f t="shared" si="0"/>
        <v>OK</v>
      </c>
    </row>
    <row r="58" spans="1:15" s="6" customFormat="1" ht="30" hidden="1" customHeight="1">
      <c r="A58" s="9"/>
      <c r="B58" s="27"/>
      <c r="C58" s="27"/>
      <c r="D58" s="27"/>
      <c r="E58" s="27"/>
      <c r="F58" s="27"/>
      <c r="G58" s="24" t="str">
        <f t="shared" si="3"/>
        <v>L</v>
      </c>
      <c r="H58" s="27"/>
      <c r="I58" s="27"/>
      <c r="J58" s="27"/>
      <c r="K58" s="27"/>
      <c r="L58" s="27"/>
      <c r="M58" s="24" t="str">
        <f t="shared" si="4"/>
        <v>L</v>
      </c>
      <c r="N58" s="25"/>
      <c r="O58" s="6" t="str">
        <f t="shared" si="0"/>
        <v>OK</v>
      </c>
    </row>
    <row r="59" spans="1:15" s="6" customFormat="1" ht="30" hidden="1" customHeight="1">
      <c r="A59" s="9"/>
      <c r="B59" s="27"/>
      <c r="C59" s="27"/>
      <c r="D59" s="27"/>
      <c r="E59" s="27"/>
      <c r="F59" s="27"/>
      <c r="G59" s="24" t="str">
        <f t="shared" si="3"/>
        <v>L</v>
      </c>
      <c r="H59" s="27"/>
      <c r="I59" s="27"/>
      <c r="J59" s="27"/>
      <c r="K59" s="27"/>
      <c r="L59" s="27"/>
      <c r="M59" s="24" t="str">
        <f t="shared" si="4"/>
        <v>L</v>
      </c>
      <c r="N59" s="25"/>
      <c r="O59" s="6" t="str">
        <f t="shared" si="0"/>
        <v>OK</v>
      </c>
    </row>
    <row r="60" spans="1:15" s="6" customFormat="1" ht="49.5" customHeight="1">
      <c r="A60" s="47" t="s">
        <v>72</v>
      </c>
      <c r="B60" s="57" t="s">
        <v>86</v>
      </c>
      <c r="C60" s="49"/>
      <c r="D60" s="49"/>
      <c r="E60" s="49"/>
      <c r="F60" s="49"/>
      <c r="G60" s="54">
        <f>COUNTIF(G45:G59,"J")</f>
        <v>0</v>
      </c>
      <c r="H60" s="51"/>
      <c r="I60" s="49"/>
      <c r="J60" s="49"/>
      <c r="K60" s="49"/>
      <c r="L60" s="49"/>
      <c r="M60" s="54">
        <f>COUNTIF(M45:M59,"J")</f>
        <v>0</v>
      </c>
      <c r="N60" s="25"/>
      <c r="O60" s="6" t="str">
        <f t="shared" si="0"/>
        <v/>
      </c>
    </row>
    <row r="61" spans="1:15" s="6" customFormat="1" ht="30" customHeight="1">
      <c r="A61" s="29" t="s">
        <v>22</v>
      </c>
      <c r="B61" s="30">
        <f>COUNTIF(B62:B75,"x")/COUNTA($A$62:$A$75)</f>
        <v>0</v>
      </c>
      <c r="C61" s="30">
        <f t="shared" ref="C61:F61" si="8">COUNTIF(C62:C75,"x")/COUNTA($A$62:$A$75)</f>
        <v>0</v>
      </c>
      <c r="D61" s="30">
        <f t="shared" si="8"/>
        <v>0</v>
      </c>
      <c r="E61" s="30">
        <f t="shared" si="8"/>
        <v>0</v>
      </c>
      <c r="F61" s="30">
        <f t="shared" si="8"/>
        <v>0</v>
      </c>
      <c r="G61" s="31" t="str">
        <f>IF(COUNTA(A62:A75)=G76,"C","D")</f>
        <v>D</v>
      </c>
      <c r="H61" s="30">
        <f>COUNTIF(H62:H75,"x")/COUNTA($A$62:$A$75)</f>
        <v>0</v>
      </c>
      <c r="I61" s="30">
        <f t="shared" ref="I61:L61" si="9">COUNTIF(I62:I75,"x")/COUNTA($A$62:$A$75)</f>
        <v>0</v>
      </c>
      <c r="J61" s="30">
        <f t="shared" si="9"/>
        <v>0</v>
      </c>
      <c r="K61" s="30">
        <f t="shared" si="9"/>
        <v>0</v>
      </c>
      <c r="L61" s="30">
        <f t="shared" si="9"/>
        <v>0</v>
      </c>
      <c r="M61" s="31" t="str">
        <f>IF(COUNTA(A62:A75)=M76,"C","D")</f>
        <v>D</v>
      </c>
      <c r="N61" s="25"/>
      <c r="O61" s="6" t="str">
        <f t="shared" si="0"/>
        <v/>
      </c>
    </row>
    <row r="62" spans="1:15" s="6" customFormat="1" ht="30" customHeight="1">
      <c r="A62" s="8" t="s">
        <v>42</v>
      </c>
      <c r="B62" s="26"/>
      <c r="C62" s="26"/>
      <c r="D62" s="26"/>
      <c r="E62" s="26"/>
      <c r="F62" s="26"/>
      <c r="G62" s="24" t="str">
        <f t="shared" si="3"/>
        <v>L</v>
      </c>
      <c r="H62" s="26"/>
      <c r="I62" s="26"/>
      <c r="J62" s="26"/>
      <c r="K62" s="26"/>
      <c r="L62" s="26"/>
      <c r="M62" s="24" t="str">
        <f t="shared" si="4"/>
        <v>L</v>
      </c>
      <c r="N62" s="25"/>
      <c r="O62" s="6" t="str">
        <f t="shared" si="0"/>
        <v/>
      </c>
    </row>
    <row r="63" spans="1:15" s="6" customFormat="1" ht="30" customHeight="1">
      <c r="A63" s="9" t="s">
        <v>43</v>
      </c>
      <c r="B63" s="26"/>
      <c r="C63" s="26"/>
      <c r="D63" s="26"/>
      <c r="E63" s="26"/>
      <c r="F63" s="26"/>
      <c r="G63" s="24" t="str">
        <f t="shared" si="3"/>
        <v>L</v>
      </c>
      <c r="H63" s="26"/>
      <c r="I63" s="26"/>
      <c r="J63" s="26"/>
      <c r="K63" s="26"/>
      <c r="L63" s="26"/>
      <c r="M63" s="24" t="str">
        <f t="shared" si="4"/>
        <v>L</v>
      </c>
      <c r="N63" s="25"/>
      <c r="O63" s="6" t="str">
        <f t="shared" si="0"/>
        <v/>
      </c>
    </row>
    <row r="64" spans="1:15" s="6" customFormat="1" ht="30" customHeight="1">
      <c r="A64" s="8" t="s">
        <v>44</v>
      </c>
      <c r="B64" s="26"/>
      <c r="C64" s="26"/>
      <c r="D64" s="26"/>
      <c r="E64" s="26"/>
      <c r="F64" s="26"/>
      <c r="G64" s="24" t="str">
        <f t="shared" si="3"/>
        <v>L</v>
      </c>
      <c r="H64" s="26"/>
      <c r="I64" s="26"/>
      <c r="J64" s="26"/>
      <c r="K64" s="26"/>
      <c r="L64" s="26"/>
      <c r="M64" s="24" t="str">
        <f t="shared" si="4"/>
        <v>L</v>
      </c>
      <c r="N64" s="25"/>
      <c r="O64" s="6" t="str">
        <f t="shared" si="0"/>
        <v/>
      </c>
    </row>
    <row r="65" spans="1:15" s="6" customFormat="1" ht="30" customHeight="1">
      <c r="A65" s="8" t="s">
        <v>45</v>
      </c>
      <c r="B65" s="27"/>
      <c r="C65" s="27"/>
      <c r="D65" s="27"/>
      <c r="E65" s="27"/>
      <c r="F65" s="27"/>
      <c r="G65" s="24" t="str">
        <f t="shared" si="3"/>
        <v>L</v>
      </c>
      <c r="H65" s="27"/>
      <c r="I65" s="27"/>
      <c r="J65" s="27"/>
      <c r="K65" s="27"/>
      <c r="L65" s="27"/>
      <c r="M65" s="24" t="str">
        <f t="shared" si="4"/>
        <v>L</v>
      </c>
      <c r="N65" s="25"/>
      <c r="O65" s="6" t="str">
        <f t="shared" ref="O65:O128" si="10">IF(A65&lt;&gt;"","","OK")</f>
        <v/>
      </c>
    </row>
    <row r="66" spans="1:15" s="6" customFormat="1" ht="30" customHeight="1">
      <c r="A66" s="8" t="s">
        <v>46</v>
      </c>
      <c r="B66" s="27"/>
      <c r="C66" s="27"/>
      <c r="D66" s="27"/>
      <c r="E66" s="27"/>
      <c r="F66" s="27"/>
      <c r="G66" s="24" t="str">
        <f t="shared" si="3"/>
        <v>L</v>
      </c>
      <c r="H66" s="27"/>
      <c r="I66" s="27"/>
      <c r="J66" s="27"/>
      <c r="K66" s="27"/>
      <c r="L66" s="27"/>
      <c r="M66" s="24" t="str">
        <f t="shared" si="4"/>
        <v>L</v>
      </c>
      <c r="N66" s="25"/>
      <c r="O66" s="6" t="str">
        <f t="shared" si="10"/>
        <v/>
      </c>
    </row>
    <row r="67" spans="1:15" s="6" customFormat="1" ht="30" hidden="1" customHeight="1">
      <c r="A67" s="9"/>
      <c r="B67" s="27"/>
      <c r="C67" s="27"/>
      <c r="D67" s="27"/>
      <c r="E67" s="27"/>
      <c r="F67" s="27"/>
      <c r="G67" s="24" t="str">
        <f t="shared" si="3"/>
        <v>L</v>
      </c>
      <c r="H67" s="27"/>
      <c r="I67" s="27"/>
      <c r="J67" s="27"/>
      <c r="K67" s="27"/>
      <c r="L67" s="27"/>
      <c r="M67" s="24" t="str">
        <f t="shared" si="4"/>
        <v>L</v>
      </c>
      <c r="N67" s="25"/>
      <c r="O67" s="6" t="str">
        <f t="shared" si="10"/>
        <v>OK</v>
      </c>
    </row>
    <row r="68" spans="1:15" s="6" customFormat="1" ht="30" hidden="1" customHeight="1">
      <c r="A68" s="8"/>
      <c r="B68" s="26"/>
      <c r="C68" s="26"/>
      <c r="D68" s="26"/>
      <c r="E68" s="26"/>
      <c r="F68" s="26"/>
      <c r="G68" s="24" t="str">
        <f t="shared" si="3"/>
        <v>L</v>
      </c>
      <c r="H68" s="26"/>
      <c r="I68" s="26"/>
      <c r="J68" s="26"/>
      <c r="K68" s="26"/>
      <c r="L68" s="26"/>
      <c r="M68" s="24" t="str">
        <f t="shared" si="4"/>
        <v>L</v>
      </c>
      <c r="N68" s="25"/>
      <c r="O68" s="6" t="str">
        <f t="shared" si="10"/>
        <v>OK</v>
      </c>
    </row>
    <row r="69" spans="1:15" s="6" customFormat="1" ht="30" hidden="1" customHeight="1">
      <c r="A69" s="9"/>
      <c r="B69" s="27"/>
      <c r="C69" s="27"/>
      <c r="D69" s="27"/>
      <c r="E69" s="27"/>
      <c r="F69" s="27"/>
      <c r="G69" s="24" t="str">
        <f t="shared" si="3"/>
        <v>L</v>
      </c>
      <c r="H69" s="27"/>
      <c r="I69" s="27"/>
      <c r="J69" s="27"/>
      <c r="K69" s="27"/>
      <c r="L69" s="27"/>
      <c r="M69" s="24" t="str">
        <f t="shared" si="4"/>
        <v>L</v>
      </c>
      <c r="N69" s="25"/>
      <c r="O69" s="6" t="str">
        <f t="shared" si="10"/>
        <v>OK</v>
      </c>
    </row>
    <row r="70" spans="1:15" s="6" customFormat="1" ht="30" hidden="1" customHeight="1">
      <c r="A70" s="9"/>
      <c r="B70" s="27"/>
      <c r="C70" s="27"/>
      <c r="D70" s="27"/>
      <c r="E70" s="27"/>
      <c r="F70" s="27"/>
      <c r="G70" s="24" t="str">
        <f t="shared" si="3"/>
        <v>L</v>
      </c>
      <c r="H70" s="27"/>
      <c r="I70" s="27"/>
      <c r="J70" s="27"/>
      <c r="K70" s="27"/>
      <c r="L70" s="27"/>
      <c r="M70" s="24" t="str">
        <f t="shared" si="4"/>
        <v>L</v>
      </c>
      <c r="N70" s="25"/>
      <c r="O70" s="6" t="str">
        <f t="shared" si="10"/>
        <v>OK</v>
      </c>
    </row>
    <row r="71" spans="1:15" s="6" customFormat="1" ht="30" hidden="1" customHeight="1">
      <c r="A71" s="9"/>
      <c r="B71" s="27"/>
      <c r="C71" s="27"/>
      <c r="D71" s="27"/>
      <c r="E71" s="27"/>
      <c r="F71" s="27"/>
      <c r="G71" s="24" t="str">
        <f t="shared" si="3"/>
        <v>L</v>
      </c>
      <c r="H71" s="27"/>
      <c r="I71" s="27"/>
      <c r="J71" s="27"/>
      <c r="K71" s="27"/>
      <c r="L71" s="27"/>
      <c r="M71" s="24" t="str">
        <f t="shared" si="4"/>
        <v>L</v>
      </c>
      <c r="N71" s="25"/>
      <c r="O71" s="6" t="str">
        <f t="shared" si="10"/>
        <v>OK</v>
      </c>
    </row>
    <row r="72" spans="1:15" s="6" customFormat="1" ht="30" hidden="1" customHeight="1">
      <c r="A72" s="9"/>
      <c r="B72" s="27"/>
      <c r="C72" s="27"/>
      <c r="D72" s="27"/>
      <c r="E72" s="27"/>
      <c r="F72" s="27"/>
      <c r="G72" s="24" t="str">
        <f t="shared" si="3"/>
        <v>L</v>
      </c>
      <c r="H72" s="27"/>
      <c r="I72" s="27"/>
      <c r="J72" s="27"/>
      <c r="K72" s="27"/>
      <c r="L72" s="27"/>
      <c r="M72" s="24" t="str">
        <f t="shared" si="4"/>
        <v>L</v>
      </c>
      <c r="N72" s="25"/>
      <c r="O72" s="6" t="str">
        <f t="shared" si="10"/>
        <v>OK</v>
      </c>
    </row>
    <row r="73" spans="1:15" s="6" customFormat="1" ht="30" hidden="1" customHeight="1">
      <c r="A73" s="9"/>
      <c r="B73" s="27"/>
      <c r="C73" s="27"/>
      <c r="D73" s="27"/>
      <c r="E73" s="27"/>
      <c r="F73" s="27"/>
      <c r="G73" s="24" t="str">
        <f t="shared" si="3"/>
        <v>L</v>
      </c>
      <c r="H73" s="27"/>
      <c r="I73" s="27"/>
      <c r="J73" s="27"/>
      <c r="K73" s="27"/>
      <c r="L73" s="27"/>
      <c r="M73" s="24" t="str">
        <f t="shared" si="4"/>
        <v>L</v>
      </c>
      <c r="N73" s="25"/>
      <c r="O73" s="6" t="str">
        <f t="shared" si="10"/>
        <v>OK</v>
      </c>
    </row>
    <row r="74" spans="1:15" s="6" customFormat="1" ht="30" hidden="1" customHeight="1">
      <c r="A74" s="9"/>
      <c r="B74" s="27"/>
      <c r="C74" s="27"/>
      <c r="D74" s="27"/>
      <c r="E74" s="27"/>
      <c r="F74" s="27"/>
      <c r="G74" s="24" t="str">
        <f t="shared" si="3"/>
        <v>L</v>
      </c>
      <c r="H74" s="27"/>
      <c r="I74" s="27"/>
      <c r="J74" s="27"/>
      <c r="K74" s="27"/>
      <c r="L74" s="27"/>
      <c r="M74" s="24" t="str">
        <f t="shared" si="4"/>
        <v>L</v>
      </c>
      <c r="N74" s="25"/>
      <c r="O74" s="6" t="str">
        <f t="shared" si="10"/>
        <v>OK</v>
      </c>
    </row>
    <row r="75" spans="1:15" s="6" customFormat="1" ht="30" hidden="1" customHeight="1">
      <c r="A75" s="9"/>
      <c r="B75" s="27"/>
      <c r="C75" s="27"/>
      <c r="D75" s="27"/>
      <c r="E75" s="27"/>
      <c r="F75" s="27"/>
      <c r="G75" s="24" t="str">
        <f t="shared" si="3"/>
        <v>L</v>
      </c>
      <c r="H75" s="27"/>
      <c r="I75" s="27"/>
      <c r="J75" s="27"/>
      <c r="K75" s="27"/>
      <c r="L75" s="27"/>
      <c r="M75" s="24" t="str">
        <f t="shared" si="4"/>
        <v>L</v>
      </c>
      <c r="N75" s="25"/>
      <c r="O75" s="6" t="str">
        <f t="shared" si="10"/>
        <v>OK</v>
      </c>
    </row>
    <row r="76" spans="1:15" s="6" customFormat="1" ht="30" customHeight="1">
      <c r="A76" s="47" t="s">
        <v>73</v>
      </c>
      <c r="B76" s="57"/>
      <c r="C76" s="49"/>
      <c r="D76" s="49"/>
      <c r="E76" s="49"/>
      <c r="F76" s="49"/>
      <c r="G76" s="54">
        <f>COUNTIF(G62:G75,"J")</f>
        <v>0</v>
      </c>
      <c r="H76" s="51"/>
      <c r="I76" s="49"/>
      <c r="J76" s="49"/>
      <c r="K76" s="49"/>
      <c r="L76" s="49"/>
      <c r="M76" s="54">
        <f>COUNTIF(M62:M75,"J")</f>
        <v>0</v>
      </c>
      <c r="N76" s="25"/>
      <c r="O76" s="6" t="str">
        <f t="shared" si="10"/>
        <v/>
      </c>
    </row>
    <row r="77" spans="1:15" s="6" customFormat="1" ht="30" customHeight="1">
      <c r="A77" s="29" t="s">
        <v>3</v>
      </c>
      <c r="B77" s="30">
        <f>COUNTIF(B78:B94,"x")/COUNTA($A$78:$A$94)</f>
        <v>0</v>
      </c>
      <c r="C77" s="30">
        <f t="shared" ref="C77:F77" si="11">COUNTIF(C78:C94,"x")/COUNTA($A$78:$A$94)</f>
        <v>0</v>
      </c>
      <c r="D77" s="30">
        <f t="shared" si="11"/>
        <v>0</v>
      </c>
      <c r="E77" s="30">
        <f t="shared" si="11"/>
        <v>0</v>
      </c>
      <c r="F77" s="30">
        <f t="shared" si="11"/>
        <v>0</v>
      </c>
      <c r="G77" s="31" t="str">
        <f>IF(COUNTA(A78:A94)=G95,"C","D")</f>
        <v>D</v>
      </c>
      <c r="H77" s="30">
        <f>COUNTIF(H78:H94,"x")/COUNTA($A$78:$A$94)</f>
        <v>0</v>
      </c>
      <c r="I77" s="30">
        <f t="shared" ref="I77:L77" si="12">COUNTIF(I78:I94,"x")/COUNTA($A$78:$A$94)</f>
        <v>0</v>
      </c>
      <c r="J77" s="30">
        <f t="shared" si="12"/>
        <v>0</v>
      </c>
      <c r="K77" s="30">
        <f t="shared" si="12"/>
        <v>0</v>
      </c>
      <c r="L77" s="30">
        <f t="shared" si="12"/>
        <v>0</v>
      </c>
      <c r="M77" s="31" t="str">
        <f>IF(COUNTA(A78:A94)=M95,"C","D")</f>
        <v>D</v>
      </c>
      <c r="N77" s="25"/>
      <c r="O77" s="6" t="str">
        <f t="shared" si="10"/>
        <v/>
      </c>
    </row>
    <row r="78" spans="1:15" s="6" customFormat="1" ht="30" customHeight="1">
      <c r="A78" s="9" t="s">
        <v>47</v>
      </c>
      <c r="B78" s="26"/>
      <c r="C78" s="26"/>
      <c r="D78" s="26"/>
      <c r="E78" s="26"/>
      <c r="F78" s="26"/>
      <c r="G78" s="24" t="str">
        <f t="shared" ref="G78:G141" si="13">IF(COUNTA(B78:F78)&lt;&gt;1,"L","J")</f>
        <v>L</v>
      </c>
      <c r="H78" s="26"/>
      <c r="I78" s="26"/>
      <c r="J78" s="26"/>
      <c r="K78" s="26"/>
      <c r="L78" s="26"/>
      <c r="M78" s="24" t="str">
        <f t="shared" ref="M78:M141" si="14">IF(COUNTA(H78:L78)&lt;&gt;1,"L","J")</f>
        <v>L</v>
      </c>
      <c r="N78" s="25"/>
      <c r="O78" s="6" t="str">
        <f t="shared" si="10"/>
        <v/>
      </c>
    </row>
    <row r="79" spans="1:15" s="6" customFormat="1" ht="30" customHeight="1">
      <c r="A79" s="8" t="s">
        <v>48</v>
      </c>
      <c r="B79" s="27"/>
      <c r="C79" s="27"/>
      <c r="D79" s="27"/>
      <c r="E79" s="27"/>
      <c r="F79" s="27"/>
      <c r="G79" s="24" t="str">
        <f t="shared" si="13"/>
        <v>L</v>
      </c>
      <c r="H79" s="27"/>
      <c r="I79" s="27"/>
      <c r="J79" s="27"/>
      <c r="K79" s="27"/>
      <c r="L79" s="27"/>
      <c r="M79" s="24" t="str">
        <f t="shared" si="14"/>
        <v>L</v>
      </c>
      <c r="N79" s="25"/>
      <c r="O79" s="6" t="str">
        <f t="shared" si="10"/>
        <v/>
      </c>
    </row>
    <row r="80" spans="1:15" s="6" customFormat="1" ht="30" customHeight="1">
      <c r="A80" s="8" t="s">
        <v>49</v>
      </c>
      <c r="B80" s="26"/>
      <c r="C80" s="26"/>
      <c r="D80" s="26"/>
      <c r="E80" s="26"/>
      <c r="F80" s="26"/>
      <c r="G80" s="24" t="str">
        <f t="shared" si="13"/>
        <v>L</v>
      </c>
      <c r="H80" s="26"/>
      <c r="I80" s="26"/>
      <c r="J80" s="26"/>
      <c r="K80" s="26"/>
      <c r="L80" s="26"/>
      <c r="M80" s="24" t="str">
        <f t="shared" si="14"/>
        <v>L</v>
      </c>
      <c r="N80" s="25"/>
      <c r="O80" s="6" t="str">
        <f t="shared" si="10"/>
        <v/>
      </c>
    </row>
    <row r="81" spans="1:15" s="6" customFormat="1" ht="30" customHeight="1">
      <c r="A81" s="8" t="s">
        <v>50</v>
      </c>
      <c r="B81" s="26"/>
      <c r="C81" s="26"/>
      <c r="D81" s="26"/>
      <c r="E81" s="26"/>
      <c r="F81" s="26"/>
      <c r="G81" s="24" t="str">
        <f t="shared" si="13"/>
        <v>L</v>
      </c>
      <c r="H81" s="26"/>
      <c r="I81" s="26"/>
      <c r="J81" s="26"/>
      <c r="K81" s="26"/>
      <c r="L81" s="26"/>
      <c r="M81" s="24" t="str">
        <f t="shared" si="14"/>
        <v>L</v>
      </c>
      <c r="N81" s="25"/>
      <c r="O81" s="6" t="str">
        <f t="shared" si="10"/>
        <v/>
      </c>
    </row>
    <row r="82" spans="1:15" s="6" customFormat="1" ht="30" customHeight="1">
      <c r="A82" s="8" t="s">
        <v>51</v>
      </c>
      <c r="B82" s="26"/>
      <c r="C82" s="26"/>
      <c r="D82" s="26"/>
      <c r="E82" s="26"/>
      <c r="F82" s="26"/>
      <c r="G82" s="24" t="str">
        <f t="shared" si="13"/>
        <v>L</v>
      </c>
      <c r="H82" s="26"/>
      <c r="I82" s="26"/>
      <c r="J82" s="26"/>
      <c r="K82" s="26"/>
      <c r="L82" s="26"/>
      <c r="M82" s="24" t="str">
        <f t="shared" si="14"/>
        <v>L</v>
      </c>
      <c r="N82" s="25"/>
      <c r="O82" s="6" t="str">
        <f t="shared" si="10"/>
        <v/>
      </c>
    </row>
    <row r="83" spans="1:15" s="6" customFormat="1" ht="30" customHeight="1">
      <c r="A83" s="9" t="s">
        <v>52</v>
      </c>
      <c r="B83" s="26"/>
      <c r="C83" s="26"/>
      <c r="D83" s="26"/>
      <c r="E83" s="26"/>
      <c r="F83" s="26"/>
      <c r="G83" s="24" t="str">
        <f t="shared" si="13"/>
        <v>L</v>
      </c>
      <c r="H83" s="26"/>
      <c r="I83" s="26"/>
      <c r="J83" s="26"/>
      <c r="K83" s="26"/>
      <c r="L83" s="26"/>
      <c r="M83" s="24" t="str">
        <f t="shared" si="14"/>
        <v>L</v>
      </c>
      <c r="N83" s="25"/>
      <c r="O83" s="6" t="str">
        <f t="shared" si="10"/>
        <v/>
      </c>
    </row>
    <row r="84" spans="1:15" s="6" customFormat="1" ht="30" customHeight="1">
      <c r="A84" s="8" t="s">
        <v>53</v>
      </c>
      <c r="B84" s="26"/>
      <c r="C84" s="26"/>
      <c r="D84" s="26"/>
      <c r="E84" s="26"/>
      <c r="F84" s="26"/>
      <c r="G84" s="24" t="str">
        <f t="shared" si="13"/>
        <v>L</v>
      </c>
      <c r="H84" s="26"/>
      <c r="I84" s="26"/>
      <c r="J84" s="26"/>
      <c r="K84" s="26"/>
      <c r="L84" s="26"/>
      <c r="M84" s="24" t="str">
        <f t="shared" si="14"/>
        <v>L</v>
      </c>
      <c r="N84" s="25"/>
      <c r="O84" s="6" t="str">
        <f t="shared" si="10"/>
        <v/>
      </c>
    </row>
    <row r="85" spans="1:15" s="6" customFormat="1" ht="30" hidden="1" customHeight="1">
      <c r="A85" s="8"/>
      <c r="B85" s="26"/>
      <c r="C85" s="26"/>
      <c r="D85" s="26"/>
      <c r="E85" s="26"/>
      <c r="F85" s="26"/>
      <c r="G85" s="24" t="str">
        <f t="shared" si="13"/>
        <v>L</v>
      </c>
      <c r="H85" s="26"/>
      <c r="I85" s="26"/>
      <c r="J85" s="26"/>
      <c r="K85" s="26"/>
      <c r="L85" s="26"/>
      <c r="M85" s="24" t="str">
        <f t="shared" si="14"/>
        <v>L</v>
      </c>
      <c r="N85" s="25"/>
      <c r="O85" s="6" t="str">
        <f t="shared" si="10"/>
        <v>OK</v>
      </c>
    </row>
    <row r="86" spans="1:15" s="6" customFormat="1" ht="30" hidden="1" customHeight="1">
      <c r="A86" s="9"/>
      <c r="B86" s="27"/>
      <c r="C86" s="27"/>
      <c r="D86" s="27"/>
      <c r="E86" s="27"/>
      <c r="F86" s="27"/>
      <c r="G86" s="24" t="str">
        <f t="shared" si="13"/>
        <v>L</v>
      </c>
      <c r="H86" s="27"/>
      <c r="I86" s="27"/>
      <c r="J86" s="27"/>
      <c r="K86" s="27"/>
      <c r="L86" s="27"/>
      <c r="M86" s="24" t="str">
        <f t="shared" si="14"/>
        <v>L</v>
      </c>
      <c r="N86" s="25"/>
      <c r="O86" s="6" t="str">
        <f t="shared" si="10"/>
        <v>OK</v>
      </c>
    </row>
    <row r="87" spans="1:15" s="6" customFormat="1" ht="30" hidden="1" customHeight="1">
      <c r="A87" s="8"/>
      <c r="B87" s="26"/>
      <c r="C87" s="26"/>
      <c r="D87" s="26"/>
      <c r="E87" s="26"/>
      <c r="F87" s="26"/>
      <c r="G87" s="24" t="str">
        <f t="shared" si="13"/>
        <v>L</v>
      </c>
      <c r="H87" s="26"/>
      <c r="I87" s="26"/>
      <c r="J87" s="26"/>
      <c r="K87" s="26"/>
      <c r="L87" s="26"/>
      <c r="M87" s="24" t="str">
        <f t="shared" si="14"/>
        <v>L</v>
      </c>
      <c r="N87" s="25"/>
      <c r="O87" s="6" t="str">
        <f t="shared" si="10"/>
        <v>OK</v>
      </c>
    </row>
    <row r="88" spans="1:15" s="6" customFormat="1" ht="30" hidden="1" customHeight="1">
      <c r="A88" s="9"/>
      <c r="B88" s="27"/>
      <c r="C88" s="27"/>
      <c r="D88" s="27"/>
      <c r="E88" s="27"/>
      <c r="F88" s="27"/>
      <c r="G88" s="24" t="str">
        <f t="shared" si="13"/>
        <v>L</v>
      </c>
      <c r="H88" s="27"/>
      <c r="I88" s="27"/>
      <c r="J88" s="27"/>
      <c r="K88" s="27"/>
      <c r="L88" s="27"/>
      <c r="M88" s="24" t="str">
        <f t="shared" si="14"/>
        <v>L</v>
      </c>
      <c r="N88" s="25"/>
      <c r="O88" s="6" t="str">
        <f t="shared" si="10"/>
        <v>OK</v>
      </c>
    </row>
    <row r="89" spans="1:15" s="6" customFormat="1" ht="30" hidden="1" customHeight="1">
      <c r="A89" s="9"/>
      <c r="B89" s="27"/>
      <c r="C89" s="27"/>
      <c r="D89" s="27"/>
      <c r="E89" s="27"/>
      <c r="F89" s="27"/>
      <c r="G89" s="24" t="str">
        <f t="shared" si="13"/>
        <v>L</v>
      </c>
      <c r="H89" s="27"/>
      <c r="I89" s="27"/>
      <c r="J89" s="27"/>
      <c r="K89" s="27"/>
      <c r="L89" s="27"/>
      <c r="M89" s="24" t="str">
        <f t="shared" si="14"/>
        <v>L</v>
      </c>
      <c r="N89" s="25"/>
      <c r="O89" s="6" t="str">
        <f t="shared" si="10"/>
        <v>OK</v>
      </c>
    </row>
    <row r="90" spans="1:15" s="6" customFormat="1" ht="30" hidden="1" customHeight="1">
      <c r="A90" s="9"/>
      <c r="B90" s="27"/>
      <c r="C90" s="27"/>
      <c r="D90" s="27"/>
      <c r="E90" s="27"/>
      <c r="F90" s="27"/>
      <c r="G90" s="24" t="str">
        <f t="shared" si="13"/>
        <v>L</v>
      </c>
      <c r="H90" s="27"/>
      <c r="I90" s="27"/>
      <c r="J90" s="27"/>
      <c r="K90" s="27"/>
      <c r="L90" s="27"/>
      <c r="M90" s="24" t="str">
        <f t="shared" si="14"/>
        <v>L</v>
      </c>
      <c r="N90" s="25"/>
      <c r="O90" s="6" t="str">
        <f t="shared" si="10"/>
        <v>OK</v>
      </c>
    </row>
    <row r="91" spans="1:15" s="6" customFormat="1" ht="30" hidden="1" customHeight="1">
      <c r="A91" s="9"/>
      <c r="B91" s="27"/>
      <c r="C91" s="27"/>
      <c r="D91" s="27"/>
      <c r="E91" s="27"/>
      <c r="F91" s="27"/>
      <c r="G91" s="24" t="str">
        <f t="shared" si="13"/>
        <v>L</v>
      </c>
      <c r="H91" s="27"/>
      <c r="I91" s="27"/>
      <c r="J91" s="27"/>
      <c r="K91" s="27"/>
      <c r="L91" s="27"/>
      <c r="M91" s="24" t="str">
        <f t="shared" si="14"/>
        <v>L</v>
      </c>
      <c r="N91" s="25"/>
      <c r="O91" s="6" t="str">
        <f t="shared" si="10"/>
        <v>OK</v>
      </c>
    </row>
    <row r="92" spans="1:15" s="6" customFormat="1" ht="30" hidden="1" customHeight="1">
      <c r="A92" s="9"/>
      <c r="B92" s="27"/>
      <c r="C92" s="27"/>
      <c r="D92" s="27"/>
      <c r="E92" s="27"/>
      <c r="F92" s="27"/>
      <c r="G92" s="24" t="str">
        <f t="shared" si="13"/>
        <v>L</v>
      </c>
      <c r="H92" s="27"/>
      <c r="I92" s="27"/>
      <c r="J92" s="27"/>
      <c r="K92" s="27"/>
      <c r="L92" s="27"/>
      <c r="M92" s="24" t="str">
        <f t="shared" si="14"/>
        <v>L</v>
      </c>
      <c r="N92" s="25"/>
      <c r="O92" s="6" t="str">
        <f t="shared" si="10"/>
        <v>OK</v>
      </c>
    </row>
    <row r="93" spans="1:15" s="6" customFormat="1" ht="30" hidden="1" customHeight="1">
      <c r="A93" s="9"/>
      <c r="B93" s="27"/>
      <c r="C93" s="27"/>
      <c r="D93" s="27"/>
      <c r="E93" s="27"/>
      <c r="F93" s="27"/>
      <c r="G93" s="24" t="str">
        <f t="shared" si="13"/>
        <v>L</v>
      </c>
      <c r="H93" s="27"/>
      <c r="I93" s="27"/>
      <c r="J93" s="27"/>
      <c r="K93" s="27"/>
      <c r="L93" s="27"/>
      <c r="M93" s="24" t="str">
        <f t="shared" si="14"/>
        <v>L</v>
      </c>
      <c r="N93" s="25"/>
      <c r="O93" s="6" t="str">
        <f t="shared" si="10"/>
        <v>OK</v>
      </c>
    </row>
    <row r="94" spans="1:15" s="6" customFormat="1" ht="30" hidden="1" customHeight="1">
      <c r="A94" s="9"/>
      <c r="B94" s="27"/>
      <c r="C94" s="27"/>
      <c r="D94" s="27"/>
      <c r="E94" s="27"/>
      <c r="F94" s="27"/>
      <c r="G94" s="24" t="str">
        <f t="shared" si="13"/>
        <v>L</v>
      </c>
      <c r="H94" s="27"/>
      <c r="I94" s="27"/>
      <c r="J94" s="27"/>
      <c r="K94" s="27"/>
      <c r="L94" s="27"/>
      <c r="M94" s="24" t="str">
        <f t="shared" si="14"/>
        <v>L</v>
      </c>
      <c r="N94" s="25"/>
      <c r="O94" s="6" t="str">
        <f t="shared" si="10"/>
        <v>OK</v>
      </c>
    </row>
    <row r="95" spans="1:15" s="6" customFormat="1" ht="30" customHeight="1">
      <c r="A95" s="48" t="s">
        <v>74</v>
      </c>
      <c r="B95" s="57"/>
      <c r="C95" s="49"/>
      <c r="D95" s="49"/>
      <c r="E95" s="49"/>
      <c r="F95" s="49"/>
      <c r="G95" s="54">
        <f>COUNTIF(G78:G94,"J")</f>
        <v>0</v>
      </c>
      <c r="H95" s="51"/>
      <c r="I95" s="49"/>
      <c r="J95" s="49"/>
      <c r="K95" s="49"/>
      <c r="L95" s="49"/>
      <c r="M95" s="54">
        <f>COUNTIF(M78:M94,"J")</f>
        <v>0</v>
      </c>
      <c r="N95" s="25"/>
      <c r="O95" s="6" t="str">
        <f t="shared" si="10"/>
        <v/>
      </c>
    </row>
    <row r="96" spans="1:15" s="6" customFormat="1" ht="30" customHeight="1">
      <c r="A96" s="29" t="s">
        <v>4</v>
      </c>
      <c r="B96" s="30">
        <f>COUNTIF(B97:B112,"x")/COUNTA($A$97:$A$112)</f>
        <v>0</v>
      </c>
      <c r="C96" s="30">
        <f t="shared" ref="C96:F96" si="15">COUNTIF(C97:C112,"x")/COUNTA($A$97:$A$112)</f>
        <v>0</v>
      </c>
      <c r="D96" s="30">
        <f t="shared" si="15"/>
        <v>0</v>
      </c>
      <c r="E96" s="30">
        <f t="shared" si="15"/>
        <v>0</v>
      </c>
      <c r="F96" s="30">
        <f t="shared" si="15"/>
        <v>0</v>
      </c>
      <c r="G96" s="31" t="str">
        <f>IF(COUNTA(A97:A112)=G113,"C","D")</f>
        <v>D</v>
      </c>
      <c r="H96" s="30">
        <f>COUNTIF(H97:H112,"x")/COUNTA($A$97:$A$112)</f>
        <v>0</v>
      </c>
      <c r="I96" s="30">
        <f t="shared" ref="I96:L96" si="16">COUNTIF(I97:I112,"x")/COUNTA($A$97:$A$112)</f>
        <v>0</v>
      </c>
      <c r="J96" s="30">
        <f t="shared" si="16"/>
        <v>0</v>
      </c>
      <c r="K96" s="30">
        <f t="shared" si="16"/>
        <v>0</v>
      </c>
      <c r="L96" s="30">
        <f t="shared" si="16"/>
        <v>0</v>
      </c>
      <c r="M96" s="31" t="str">
        <f>IF(COUNTA(A97:A112)=M113,"C","D")</f>
        <v>D</v>
      </c>
      <c r="N96" s="25"/>
      <c r="O96" s="6" t="str">
        <f t="shared" si="10"/>
        <v/>
      </c>
    </row>
    <row r="97" spans="1:15" s="6" customFormat="1" ht="30" customHeight="1">
      <c r="A97" s="8" t="s">
        <v>54</v>
      </c>
      <c r="B97" s="27"/>
      <c r="C97" s="27"/>
      <c r="D97" s="27"/>
      <c r="E97" s="27"/>
      <c r="F97" s="27"/>
      <c r="G97" s="24" t="str">
        <f t="shared" si="13"/>
        <v>L</v>
      </c>
      <c r="H97" s="27"/>
      <c r="I97" s="27"/>
      <c r="J97" s="27"/>
      <c r="K97" s="27"/>
      <c r="L97" s="27"/>
      <c r="M97" s="24" t="str">
        <f t="shared" si="14"/>
        <v>L</v>
      </c>
      <c r="N97" s="25"/>
      <c r="O97" s="6" t="str">
        <f t="shared" si="10"/>
        <v/>
      </c>
    </row>
    <row r="98" spans="1:15" s="6" customFormat="1" ht="30" customHeight="1">
      <c r="A98" s="9" t="s">
        <v>55</v>
      </c>
      <c r="B98" s="26"/>
      <c r="C98" s="26"/>
      <c r="D98" s="26"/>
      <c r="E98" s="26"/>
      <c r="F98" s="26"/>
      <c r="G98" s="24" t="str">
        <f t="shared" si="13"/>
        <v>L</v>
      </c>
      <c r="H98" s="26"/>
      <c r="I98" s="26"/>
      <c r="J98" s="26"/>
      <c r="K98" s="26"/>
      <c r="L98" s="26"/>
      <c r="M98" s="24" t="str">
        <f t="shared" si="14"/>
        <v>L</v>
      </c>
      <c r="N98" s="25"/>
      <c r="O98" s="6" t="str">
        <f t="shared" si="10"/>
        <v/>
      </c>
    </row>
    <row r="99" spans="1:15" s="6" customFormat="1" ht="30" hidden="1" customHeight="1">
      <c r="A99" s="8"/>
      <c r="B99" s="26"/>
      <c r="C99" s="26"/>
      <c r="D99" s="26"/>
      <c r="E99" s="26"/>
      <c r="F99" s="26"/>
      <c r="G99" s="24" t="str">
        <f t="shared" si="13"/>
        <v>L</v>
      </c>
      <c r="H99" s="26"/>
      <c r="I99" s="26"/>
      <c r="J99" s="26"/>
      <c r="K99" s="26"/>
      <c r="L99" s="26"/>
      <c r="M99" s="24" t="str">
        <f t="shared" si="14"/>
        <v>L</v>
      </c>
      <c r="N99" s="25"/>
      <c r="O99" s="6" t="str">
        <f t="shared" si="10"/>
        <v>OK</v>
      </c>
    </row>
    <row r="100" spans="1:15" s="6" customFormat="1" ht="30" hidden="1" customHeight="1">
      <c r="A100" s="8"/>
      <c r="B100" s="26"/>
      <c r="C100" s="26"/>
      <c r="D100" s="26"/>
      <c r="E100" s="26"/>
      <c r="F100" s="26"/>
      <c r="G100" s="24" t="str">
        <f t="shared" si="13"/>
        <v>L</v>
      </c>
      <c r="H100" s="26"/>
      <c r="I100" s="26"/>
      <c r="J100" s="26"/>
      <c r="K100" s="26"/>
      <c r="L100" s="26"/>
      <c r="M100" s="24" t="str">
        <f t="shared" si="14"/>
        <v>L</v>
      </c>
      <c r="N100" s="25"/>
      <c r="O100" s="6" t="str">
        <f t="shared" si="10"/>
        <v>OK</v>
      </c>
    </row>
    <row r="101" spans="1:15" s="6" customFormat="1" ht="30" hidden="1" customHeight="1">
      <c r="A101" s="8"/>
      <c r="B101" s="26"/>
      <c r="C101" s="26"/>
      <c r="D101" s="26"/>
      <c r="E101" s="26"/>
      <c r="F101" s="26"/>
      <c r="G101" s="24" t="str">
        <f t="shared" si="13"/>
        <v>L</v>
      </c>
      <c r="H101" s="26"/>
      <c r="I101" s="26"/>
      <c r="J101" s="26"/>
      <c r="K101" s="26"/>
      <c r="L101" s="26"/>
      <c r="M101" s="24" t="str">
        <f t="shared" si="14"/>
        <v>L</v>
      </c>
      <c r="N101" s="25"/>
      <c r="O101" s="6" t="str">
        <f t="shared" si="10"/>
        <v>OK</v>
      </c>
    </row>
    <row r="102" spans="1:15" s="6" customFormat="1" ht="30" hidden="1" customHeight="1">
      <c r="A102" s="9"/>
      <c r="B102" s="27"/>
      <c r="C102" s="27"/>
      <c r="D102" s="27"/>
      <c r="E102" s="27"/>
      <c r="F102" s="27"/>
      <c r="G102" s="24" t="str">
        <f t="shared" si="13"/>
        <v>L</v>
      </c>
      <c r="H102" s="27"/>
      <c r="I102" s="27"/>
      <c r="J102" s="27"/>
      <c r="K102" s="27"/>
      <c r="L102" s="27"/>
      <c r="M102" s="24" t="str">
        <f t="shared" si="14"/>
        <v>L</v>
      </c>
      <c r="N102" s="25"/>
      <c r="O102" s="6" t="str">
        <f t="shared" si="10"/>
        <v>OK</v>
      </c>
    </row>
    <row r="103" spans="1:15" s="6" customFormat="1" ht="30" hidden="1" customHeight="1">
      <c r="A103" s="8"/>
      <c r="B103" s="26"/>
      <c r="C103" s="26"/>
      <c r="D103" s="26"/>
      <c r="E103" s="26"/>
      <c r="F103" s="26"/>
      <c r="G103" s="24" t="str">
        <f t="shared" si="13"/>
        <v>L</v>
      </c>
      <c r="H103" s="26"/>
      <c r="I103" s="26"/>
      <c r="J103" s="26"/>
      <c r="K103" s="26"/>
      <c r="L103" s="26"/>
      <c r="M103" s="24" t="str">
        <f t="shared" si="14"/>
        <v>L</v>
      </c>
      <c r="N103" s="25"/>
      <c r="O103" s="6" t="str">
        <f t="shared" si="10"/>
        <v>OK</v>
      </c>
    </row>
    <row r="104" spans="1:15" s="6" customFormat="1" ht="30" hidden="1" customHeight="1">
      <c r="A104" s="9"/>
      <c r="B104" s="27"/>
      <c r="C104" s="27"/>
      <c r="D104" s="27"/>
      <c r="E104" s="27"/>
      <c r="F104" s="27"/>
      <c r="G104" s="24" t="str">
        <f t="shared" si="13"/>
        <v>L</v>
      </c>
      <c r="H104" s="27"/>
      <c r="I104" s="27"/>
      <c r="J104" s="27"/>
      <c r="K104" s="27"/>
      <c r="L104" s="27"/>
      <c r="M104" s="24" t="str">
        <f t="shared" si="14"/>
        <v>L</v>
      </c>
      <c r="N104" s="25"/>
      <c r="O104" s="6" t="str">
        <f t="shared" si="10"/>
        <v>OK</v>
      </c>
    </row>
    <row r="105" spans="1:15" s="6" customFormat="1" ht="30" hidden="1" customHeight="1">
      <c r="A105" s="8"/>
      <c r="B105" s="26"/>
      <c r="C105" s="26"/>
      <c r="D105" s="26"/>
      <c r="E105" s="26"/>
      <c r="F105" s="26"/>
      <c r="G105" s="24" t="str">
        <f t="shared" si="13"/>
        <v>L</v>
      </c>
      <c r="H105" s="26"/>
      <c r="I105" s="26"/>
      <c r="J105" s="26"/>
      <c r="K105" s="26"/>
      <c r="L105" s="26"/>
      <c r="M105" s="24" t="str">
        <f t="shared" si="14"/>
        <v>L</v>
      </c>
      <c r="N105" s="25"/>
      <c r="O105" s="6" t="str">
        <f t="shared" si="10"/>
        <v>OK</v>
      </c>
    </row>
    <row r="106" spans="1:15" s="6" customFormat="1" ht="30" hidden="1" customHeight="1">
      <c r="A106" s="9"/>
      <c r="B106" s="27"/>
      <c r="C106" s="27"/>
      <c r="D106" s="27"/>
      <c r="E106" s="27"/>
      <c r="F106" s="27"/>
      <c r="G106" s="24" t="str">
        <f t="shared" si="13"/>
        <v>L</v>
      </c>
      <c r="H106" s="27"/>
      <c r="I106" s="27"/>
      <c r="J106" s="27"/>
      <c r="K106" s="27"/>
      <c r="L106" s="27"/>
      <c r="M106" s="24" t="str">
        <f t="shared" si="14"/>
        <v>L</v>
      </c>
      <c r="N106" s="25"/>
      <c r="O106" s="6" t="str">
        <f t="shared" si="10"/>
        <v>OK</v>
      </c>
    </row>
    <row r="107" spans="1:15" s="6" customFormat="1" ht="30" hidden="1" customHeight="1">
      <c r="A107" s="9"/>
      <c r="B107" s="27"/>
      <c r="C107" s="27"/>
      <c r="D107" s="27"/>
      <c r="E107" s="27"/>
      <c r="F107" s="27"/>
      <c r="G107" s="24" t="str">
        <f t="shared" si="13"/>
        <v>L</v>
      </c>
      <c r="H107" s="27"/>
      <c r="I107" s="27"/>
      <c r="J107" s="27"/>
      <c r="K107" s="27"/>
      <c r="L107" s="27"/>
      <c r="M107" s="24" t="str">
        <f t="shared" si="14"/>
        <v>L</v>
      </c>
      <c r="N107" s="25"/>
      <c r="O107" s="6" t="str">
        <f t="shared" si="10"/>
        <v>OK</v>
      </c>
    </row>
    <row r="108" spans="1:15" s="6" customFormat="1" ht="30" hidden="1" customHeight="1">
      <c r="A108" s="9"/>
      <c r="B108" s="27"/>
      <c r="C108" s="27"/>
      <c r="D108" s="27"/>
      <c r="E108" s="27"/>
      <c r="F108" s="27"/>
      <c r="G108" s="24" t="str">
        <f t="shared" si="13"/>
        <v>L</v>
      </c>
      <c r="H108" s="27"/>
      <c r="I108" s="27"/>
      <c r="J108" s="27"/>
      <c r="K108" s="27"/>
      <c r="L108" s="27"/>
      <c r="M108" s="24" t="str">
        <f t="shared" si="14"/>
        <v>L</v>
      </c>
      <c r="N108" s="25"/>
      <c r="O108" s="6" t="str">
        <f t="shared" si="10"/>
        <v>OK</v>
      </c>
    </row>
    <row r="109" spans="1:15" s="6" customFormat="1" ht="30" hidden="1" customHeight="1">
      <c r="A109" s="9"/>
      <c r="B109" s="27"/>
      <c r="C109" s="27"/>
      <c r="D109" s="27"/>
      <c r="E109" s="27"/>
      <c r="F109" s="27"/>
      <c r="G109" s="24" t="str">
        <f t="shared" si="13"/>
        <v>L</v>
      </c>
      <c r="H109" s="27"/>
      <c r="I109" s="27"/>
      <c r="J109" s="27"/>
      <c r="K109" s="27"/>
      <c r="L109" s="27"/>
      <c r="M109" s="24" t="str">
        <f t="shared" si="14"/>
        <v>L</v>
      </c>
      <c r="N109" s="25"/>
      <c r="O109" s="6" t="str">
        <f t="shared" si="10"/>
        <v>OK</v>
      </c>
    </row>
    <row r="110" spans="1:15" s="6" customFormat="1" ht="30" hidden="1" customHeight="1">
      <c r="A110" s="9"/>
      <c r="B110" s="27"/>
      <c r="C110" s="27"/>
      <c r="D110" s="27"/>
      <c r="E110" s="27"/>
      <c r="F110" s="27"/>
      <c r="G110" s="24" t="str">
        <f t="shared" si="13"/>
        <v>L</v>
      </c>
      <c r="H110" s="27"/>
      <c r="I110" s="27"/>
      <c r="J110" s="27"/>
      <c r="K110" s="27"/>
      <c r="L110" s="27"/>
      <c r="M110" s="24" t="str">
        <f t="shared" si="14"/>
        <v>L</v>
      </c>
      <c r="N110" s="25"/>
      <c r="O110" s="6" t="str">
        <f t="shared" si="10"/>
        <v>OK</v>
      </c>
    </row>
    <row r="111" spans="1:15" s="6" customFormat="1" ht="30" hidden="1" customHeight="1">
      <c r="A111" s="9"/>
      <c r="B111" s="27"/>
      <c r="C111" s="27"/>
      <c r="D111" s="27"/>
      <c r="E111" s="27"/>
      <c r="F111" s="27"/>
      <c r="G111" s="24" t="str">
        <f t="shared" si="13"/>
        <v>L</v>
      </c>
      <c r="H111" s="27"/>
      <c r="I111" s="27"/>
      <c r="J111" s="27"/>
      <c r="K111" s="27"/>
      <c r="L111" s="27"/>
      <c r="M111" s="24" t="str">
        <f t="shared" si="14"/>
        <v>L</v>
      </c>
      <c r="N111" s="25"/>
      <c r="O111" s="6" t="str">
        <f t="shared" si="10"/>
        <v>OK</v>
      </c>
    </row>
    <row r="112" spans="1:15" s="6" customFormat="1" ht="30" hidden="1" customHeight="1">
      <c r="A112" s="9"/>
      <c r="B112" s="27"/>
      <c r="C112" s="27"/>
      <c r="D112" s="27"/>
      <c r="E112" s="27"/>
      <c r="F112" s="27"/>
      <c r="G112" s="24" t="str">
        <f t="shared" si="13"/>
        <v>L</v>
      </c>
      <c r="H112" s="27"/>
      <c r="I112" s="27"/>
      <c r="J112" s="27"/>
      <c r="K112" s="27"/>
      <c r="L112" s="27"/>
      <c r="M112" s="24" t="str">
        <f t="shared" si="14"/>
        <v>L</v>
      </c>
      <c r="N112" s="25"/>
      <c r="O112" s="6" t="str">
        <f t="shared" si="10"/>
        <v>OK</v>
      </c>
    </row>
    <row r="113" spans="1:15" s="6" customFormat="1" ht="30" customHeight="1">
      <c r="A113" s="46" t="s">
        <v>75</v>
      </c>
      <c r="B113" s="57"/>
      <c r="C113" s="49"/>
      <c r="D113" s="49"/>
      <c r="E113" s="49"/>
      <c r="F113" s="49"/>
      <c r="G113" s="54">
        <f>COUNTIF(G97:G112,"J")</f>
        <v>0</v>
      </c>
      <c r="H113" s="51"/>
      <c r="I113" s="49"/>
      <c r="J113" s="49"/>
      <c r="K113" s="49"/>
      <c r="L113" s="49"/>
      <c r="M113" s="54">
        <f>COUNTIF(M97:M112,"J")</f>
        <v>0</v>
      </c>
      <c r="N113" s="25"/>
      <c r="O113" s="6" t="str">
        <f t="shared" si="10"/>
        <v/>
      </c>
    </row>
    <row r="114" spans="1:15" s="6" customFormat="1" ht="30" customHeight="1">
      <c r="A114" s="29" t="s">
        <v>5</v>
      </c>
      <c r="B114" s="30">
        <f>COUNTIF(B115:B128,"x")/COUNTA($A$115:$A$128)</f>
        <v>0</v>
      </c>
      <c r="C114" s="30">
        <f t="shared" ref="C114:F114" si="17">COUNTIF(C115:C128,"x")/COUNTA($A$115:$A$128)</f>
        <v>0</v>
      </c>
      <c r="D114" s="30">
        <f t="shared" si="17"/>
        <v>0</v>
      </c>
      <c r="E114" s="30">
        <f t="shared" si="17"/>
        <v>0</v>
      </c>
      <c r="F114" s="30">
        <f t="shared" si="17"/>
        <v>0</v>
      </c>
      <c r="G114" s="31" t="str">
        <f>IF(COUNTA(A115:A128)=G129,"C","D")</f>
        <v>D</v>
      </c>
      <c r="H114" s="30">
        <f>COUNTIF(H115:H128,"x")/COUNTA($A$115:$A$128)</f>
        <v>0</v>
      </c>
      <c r="I114" s="30">
        <f t="shared" ref="I114:L114" si="18">COUNTIF(I115:I128,"x")/COUNTA($A$115:$A$128)</f>
        <v>0</v>
      </c>
      <c r="J114" s="30">
        <f t="shared" si="18"/>
        <v>0</v>
      </c>
      <c r="K114" s="30">
        <f t="shared" si="18"/>
        <v>0</v>
      </c>
      <c r="L114" s="30">
        <f t="shared" si="18"/>
        <v>0</v>
      </c>
      <c r="M114" s="31" t="str">
        <f>IF(COUNTA(A115:A128)=M129,"C","D")</f>
        <v>D</v>
      </c>
      <c r="N114" s="25"/>
      <c r="O114" s="6" t="str">
        <f t="shared" si="10"/>
        <v/>
      </c>
    </row>
    <row r="115" spans="1:15" s="6" customFormat="1" ht="30" customHeight="1">
      <c r="A115" s="8" t="s">
        <v>56</v>
      </c>
      <c r="B115" s="26"/>
      <c r="C115" s="26"/>
      <c r="D115" s="26"/>
      <c r="E115" s="26"/>
      <c r="F115" s="26"/>
      <c r="G115" s="24" t="str">
        <f t="shared" si="13"/>
        <v>L</v>
      </c>
      <c r="H115" s="26"/>
      <c r="I115" s="26"/>
      <c r="J115" s="26"/>
      <c r="K115" s="26"/>
      <c r="L115" s="26"/>
      <c r="M115" s="24" t="str">
        <f t="shared" si="14"/>
        <v>L</v>
      </c>
      <c r="N115" s="25"/>
      <c r="O115" s="6" t="str">
        <f t="shared" si="10"/>
        <v/>
      </c>
    </row>
    <row r="116" spans="1:15" s="6" customFormat="1" ht="30" customHeight="1">
      <c r="A116" s="8" t="s">
        <v>57</v>
      </c>
      <c r="B116" s="26"/>
      <c r="C116" s="26"/>
      <c r="D116" s="26"/>
      <c r="E116" s="26"/>
      <c r="F116" s="26"/>
      <c r="G116" s="24" t="str">
        <f t="shared" si="13"/>
        <v>L</v>
      </c>
      <c r="H116" s="26"/>
      <c r="I116" s="26"/>
      <c r="J116" s="26"/>
      <c r="K116" s="26"/>
      <c r="L116" s="26"/>
      <c r="M116" s="24" t="str">
        <f t="shared" si="14"/>
        <v>L</v>
      </c>
      <c r="N116" s="25"/>
      <c r="O116" s="6" t="str">
        <f t="shared" si="10"/>
        <v/>
      </c>
    </row>
    <row r="117" spans="1:15" s="6" customFormat="1" ht="30" customHeight="1">
      <c r="A117" s="8" t="s">
        <v>58</v>
      </c>
      <c r="B117" s="27"/>
      <c r="C117" s="27"/>
      <c r="D117" s="27"/>
      <c r="E117" s="27"/>
      <c r="F117" s="27"/>
      <c r="G117" s="24" t="str">
        <f t="shared" si="13"/>
        <v>L</v>
      </c>
      <c r="H117" s="27"/>
      <c r="I117" s="27"/>
      <c r="J117" s="27"/>
      <c r="K117" s="27"/>
      <c r="L117" s="27"/>
      <c r="M117" s="24" t="str">
        <f t="shared" si="14"/>
        <v>L</v>
      </c>
      <c r="N117" s="25"/>
      <c r="O117" s="6" t="str">
        <f t="shared" si="10"/>
        <v/>
      </c>
    </row>
    <row r="118" spans="1:15" s="6" customFormat="1" ht="30" hidden="1" customHeight="1">
      <c r="A118" s="9"/>
      <c r="B118" s="27"/>
      <c r="C118" s="27"/>
      <c r="D118" s="27"/>
      <c r="E118" s="27"/>
      <c r="F118" s="27"/>
      <c r="G118" s="24" t="str">
        <f t="shared" si="13"/>
        <v>L</v>
      </c>
      <c r="H118" s="27"/>
      <c r="I118" s="27"/>
      <c r="J118" s="27"/>
      <c r="K118" s="27"/>
      <c r="L118" s="27"/>
      <c r="M118" s="24" t="str">
        <f t="shared" si="14"/>
        <v>L</v>
      </c>
      <c r="N118" s="25"/>
      <c r="O118" s="6" t="str">
        <f t="shared" si="10"/>
        <v>OK</v>
      </c>
    </row>
    <row r="119" spans="1:15" s="6" customFormat="1" ht="30" hidden="1" customHeight="1">
      <c r="A119" s="9"/>
      <c r="B119" s="27"/>
      <c r="C119" s="27"/>
      <c r="D119" s="27"/>
      <c r="E119" s="27"/>
      <c r="F119" s="27"/>
      <c r="G119" s="24" t="str">
        <f t="shared" si="13"/>
        <v>L</v>
      </c>
      <c r="H119" s="27"/>
      <c r="I119" s="27"/>
      <c r="J119" s="27"/>
      <c r="K119" s="27"/>
      <c r="L119" s="27"/>
      <c r="M119" s="24" t="str">
        <f t="shared" si="14"/>
        <v>L</v>
      </c>
      <c r="N119" s="25"/>
      <c r="O119" s="6" t="str">
        <f t="shared" si="10"/>
        <v>OK</v>
      </c>
    </row>
    <row r="120" spans="1:15" s="6" customFormat="1" ht="30" hidden="1" customHeight="1">
      <c r="A120" s="9"/>
      <c r="B120" s="27"/>
      <c r="C120" s="27"/>
      <c r="D120" s="27"/>
      <c r="E120" s="27"/>
      <c r="F120" s="27"/>
      <c r="G120" s="24" t="str">
        <f t="shared" si="13"/>
        <v>L</v>
      </c>
      <c r="H120" s="27"/>
      <c r="I120" s="27"/>
      <c r="J120" s="27"/>
      <c r="K120" s="27"/>
      <c r="L120" s="27"/>
      <c r="M120" s="24" t="str">
        <f t="shared" si="14"/>
        <v>L</v>
      </c>
      <c r="N120" s="25"/>
      <c r="O120" s="6" t="str">
        <f t="shared" si="10"/>
        <v>OK</v>
      </c>
    </row>
    <row r="121" spans="1:15" s="6" customFormat="1" ht="30" hidden="1" customHeight="1">
      <c r="A121" s="8"/>
      <c r="B121" s="26"/>
      <c r="C121" s="26"/>
      <c r="D121" s="26"/>
      <c r="E121" s="26"/>
      <c r="F121" s="26"/>
      <c r="G121" s="24" t="str">
        <f t="shared" si="13"/>
        <v>L</v>
      </c>
      <c r="H121" s="26"/>
      <c r="I121" s="26"/>
      <c r="J121" s="26"/>
      <c r="K121" s="26"/>
      <c r="L121" s="26"/>
      <c r="M121" s="24" t="str">
        <f t="shared" si="14"/>
        <v>L</v>
      </c>
      <c r="N121" s="25"/>
      <c r="O121" s="6" t="str">
        <f t="shared" si="10"/>
        <v>OK</v>
      </c>
    </row>
    <row r="122" spans="1:15" s="6" customFormat="1" ht="30" hidden="1" customHeight="1">
      <c r="A122" s="9"/>
      <c r="B122" s="27"/>
      <c r="C122" s="27"/>
      <c r="D122" s="27"/>
      <c r="E122" s="27"/>
      <c r="F122" s="27"/>
      <c r="G122" s="24" t="str">
        <f t="shared" si="13"/>
        <v>L</v>
      </c>
      <c r="H122" s="27"/>
      <c r="I122" s="27"/>
      <c r="J122" s="27"/>
      <c r="K122" s="27"/>
      <c r="L122" s="27"/>
      <c r="M122" s="24" t="str">
        <f t="shared" si="14"/>
        <v>L</v>
      </c>
      <c r="N122" s="25"/>
      <c r="O122" s="6" t="str">
        <f t="shared" si="10"/>
        <v>OK</v>
      </c>
    </row>
    <row r="123" spans="1:15" s="6" customFormat="1" ht="30" hidden="1" customHeight="1">
      <c r="A123" s="9"/>
      <c r="B123" s="27"/>
      <c r="C123" s="27"/>
      <c r="D123" s="27"/>
      <c r="E123" s="27"/>
      <c r="F123" s="27"/>
      <c r="G123" s="24" t="str">
        <f t="shared" si="13"/>
        <v>L</v>
      </c>
      <c r="H123" s="27"/>
      <c r="I123" s="27"/>
      <c r="J123" s="27"/>
      <c r="K123" s="27"/>
      <c r="L123" s="27"/>
      <c r="M123" s="24" t="str">
        <f t="shared" si="14"/>
        <v>L</v>
      </c>
      <c r="N123" s="25"/>
      <c r="O123" s="6" t="str">
        <f t="shared" si="10"/>
        <v>OK</v>
      </c>
    </row>
    <row r="124" spans="1:15" s="6" customFormat="1" ht="30" hidden="1" customHeight="1">
      <c r="A124" s="9"/>
      <c r="B124" s="27"/>
      <c r="C124" s="27"/>
      <c r="D124" s="27"/>
      <c r="E124" s="27"/>
      <c r="F124" s="27"/>
      <c r="G124" s="24" t="str">
        <f t="shared" si="13"/>
        <v>L</v>
      </c>
      <c r="H124" s="27"/>
      <c r="I124" s="27"/>
      <c r="J124" s="27"/>
      <c r="K124" s="27"/>
      <c r="L124" s="27"/>
      <c r="M124" s="24" t="str">
        <f t="shared" si="14"/>
        <v>L</v>
      </c>
      <c r="N124" s="25"/>
      <c r="O124" s="6" t="str">
        <f t="shared" si="10"/>
        <v>OK</v>
      </c>
    </row>
    <row r="125" spans="1:15" s="6" customFormat="1" ht="30" hidden="1" customHeight="1">
      <c r="A125" s="9"/>
      <c r="B125" s="27"/>
      <c r="C125" s="27"/>
      <c r="D125" s="27"/>
      <c r="E125" s="27"/>
      <c r="F125" s="27"/>
      <c r="G125" s="24" t="str">
        <f t="shared" si="13"/>
        <v>L</v>
      </c>
      <c r="H125" s="27"/>
      <c r="I125" s="27"/>
      <c r="J125" s="27"/>
      <c r="K125" s="27"/>
      <c r="L125" s="27"/>
      <c r="M125" s="24" t="str">
        <f t="shared" si="14"/>
        <v>L</v>
      </c>
      <c r="N125" s="25"/>
      <c r="O125" s="6" t="str">
        <f t="shared" si="10"/>
        <v>OK</v>
      </c>
    </row>
    <row r="126" spans="1:15" s="6" customFormat="1" ht="30" hidden="1" customHeight="1">
      <c r="A126" s="9"/>
      <c r="B126" s="27"/>
      <c r="C126" s="27"/>
      <c r="D126" s="27"/>
      <c r="E126" s="27"/>
      <c r="F126" s="27"/>
      <c r="G126" s="24" t="str">
        <f t="shared" si="13"/>
        <v>L</v>
      </c>
      <c r="H126" s="27"/>
      <c r="I126" s="27"/>
      <c r="J126" s="27"/>
      <c r="K126" s="27"/>
      <c r="L126" s="27"/>
      <c r="M126" s="24" t="str">
        <f t="shared" si="14"/>
        <v>L</v>
      </c>
      <c r="N126" s="25"/>
      <c r="O126" s="6" t="str">
        <f t="shared" si="10"/>
        <v>OK</v>
      </c>
    </row>
    <row r="127" spans="1:15" s="6" customFormat="1" ht="30" hidden="1" customHeight="1">
      <c r="A127" s="9"/>
      <c r="B127" s="27"/>
      <c r="C127" s="27"/>
      <c r="D127" s="27"/>
      <c r="E127" s="27"/>
      <c r="F127" s="27"/>
      <c r="G127" s="24" t="str">
        <f t="shared" si="13"/>
        <v>L</v>
      </c>
      <c r="H127" s="27"/>
      <c r="I127" s="27"/>
      <c r="J127" s="27"/>
      <c r="K127" s="27"/>
      <c r="L127" s="27"/>
      <c r="M127" s="24" t="str">
        <f t="shared" si="14"/>
        <v>L</v>
      </c>
      <c r="N127" s="25"/>
      <c r="O127" s="6" t="str">
        <f t="shared" si="10"/>
        <v>OK</v>
      </c>
    </row>
    <row r="128" spans="1:15" s="6" customFormat="1" ht="30" hidden="1" customHeight="1">
      <c r="A128" s="9"/>
      <c r="B128" s="27"/>
      <c r="C128" s="27"/>
      <c r="D128" s="27"/>
      <c r="E128" s="27"/>
      <c r="F128" s="27"/>
      <c r="G128" s="24" t="str">
        <f t="shared" si="13"/>
        <v>L</v>
      </c>
      <c r="H128" s="27"/>
      <c r="I128" s="27"/>
      <c r="J128" s="27"/>
      <c r="K128" s="27"/>
      <c r="L128" s="27"/>
      <c r="M128" s="24" t="str">
        <f t="shared" si="14"/>
        <v>L</v>
      </c>
      <c r="N128" s="25"/>
      <c r="O128" s="6" t="str">
        <f t="shared" si="10"/>
        <v>OK</v>
      </c>
    </row>
    <row r="129" spans="1:15" s="6" customFormat="1" ht="48" customHeight="1">
      <c r="A129" s="47" t="s">
        <v>76</v>
      </c>
      <c r="B129" s="57"/>
      <c r="C129" s="49"/>
      <c r="D129" s="49"/>
      <c r="E129" s="49"/>
      <c r="F129" s="49"/>
      <c r="G129" s="54">
        <f>COUNTIF(G115:G128,"J")</f>
        <v>0</v>
      </c>
      <c r="H129" s="51"/>
      <c r="I129" s="49"/>
      <c r="J129" s="49"/>
      <c r="K129" s="49"/>
      <c r="L129" s="49"/>
      <c r="M129" s="54">
        <f>COUNTIF(M115:M128,"J")</f>
        <v>0</v>
      </c>
      <c r="N129" s="25"/>
      <c r="O129" s="6" t="str">
        <f t="shared" ref="O129:O207" si="19">IF(A129&lt;&gt;"","","OK")</f>
        <v/>
      </c>
    </row>
    <row r="130" spans="1:15" s="6" customFormat="1" ht="30" customHeight="1">
      <c r="A130" s="29" t="s">
        <v>23</v>
      </c>
      <c r="B130" s="30">
        <f>COUNTIF(B131:B145,"x")/COUNTA($A$131:$A$145)</f>
        <v>0</v>
      </c>
      <c r="C130" s="30">
        <f t="shared" ref="C130:F130" si="20">COUNTIF(C131:C145,"x")/COUNTA($A$131:$A$145)</f>
        <v>0</v>
      </c>
      <c r="D130" s="30">
        <f t="shared" si="20"/>
        <v>0</v>
      </c>
      <c r="E130" s="30">
        <f t="shared" si="20"/>
        <v>0</v>
      </c>
      <c r="F130" s="30">
        <f t="shared" si="20"/>
        <v>0</v>
      </c>
      <c r="G130" s="31" t="str">
        <f>IF(COUNTA(A131:A145)=G146,"C","D")</f>
        <v>D</v>
      </c>
      <c r="H130" s="30">
        <f>COUNTIF(H131:H145,"x")/COUNTA($A$131:$A$145)</f>
        <v>0</v>
      </c>
      <c r="I130" s="30">
        <f t="shared" ref="I130:L130" si="21">COUNTIF(I131:I145,"x")/COUNTA($A$131:$A$145)</f>
        <v>0</v>
      </c>
      <c r="J130" s="30">
        <f t="shared" si="21"/>
        <v>0</v>
      </c>
      <c r="K130" s="30">
        <f t="shared" si="21"/>
        <v>0</v>
      </c>
      <c r="L130" s="30">
        <f t="shared" si="21"/>
        <v>0</v>
      </c>
      <c r="M130" s="31" t="str">
        <f>IF(COUNTA(A131:A145)=M146,"C","D")</f>
        <v>D</v>
      </c>
      <c r="N130" s="25"/>
      <c r="O130" s="6" t="str">
        <f t="shared" si="19"/>
        <v/>
      </c>
    </row>
    <row r="131" spans="1:15" s="6" customFormat="1" ht="30" customHeight="1">
      <c r="A131" s="8" t="s">
        <v>59</v>
      </c>
      <c r="B131" s="26"/>
      <c r="C131" s="26"/>
      <c r="D131" s="26"/>
      <c r="E131" s="26"/>
      <c r="F131" s="26"/>
      <c r="G131" s="24" t="str">
        <f t="shared" si="13"/>
        <v>L</v>
      </c>
      <c r="H131" s="26"/>
      <c r="I131" s="26"/>
      <c r="J131" s="26"/>
      <c r="K131" s="26"/>
      <c r="L131" s="26"/>
      <c r="M131" s="24" t="str">
        <f t="shared" si="14"/>
        <v>L</v>
      </c>
      <c r="N131" s="25"/>
      <c r="O131" s="6" t="str">
        <f t="shared" si="19"/>
        <v/>
      </c>
    </row>
    <row r="132" spans="1:15" s="6" customFormat="1" ht="30" customHeight="1">
      <c r="A132" s="8" t="s">
        <v>60</v>
      </c>
      <c r="B132" s="26"/>
      <c r="C132" s="26"/>
      <c r="D132" s="26"/>
      <c r="E132" s="26"/>
      <c r="F132" s="26"/>
      <c r="G132" s="24" t="str">
        <f t="shared" si="13"/>
        <v>L</v>
      </c>
      <c r="H132" s="26"/>
      <c r="I132" s="26"/>
      <c r="J132" s="26"/>
      <c r="K132" s="26"/>
      <c r="L132" s="26"/>
      <c r="M132" s="24" t="str">
        <f t="shared" si="14"/>
        <v>L</v>
      </c>
      <c r="N132" s="25"/>
      <c r="O132" s="6" t="str">
        <f t="shared" si="19"/>
        <v/>
      </c>
    </row>
    <row r="133" spans="1:15" s="6" customFormat="1" ht="30" customHeight="1">
      <c r="A133" s="9" t="s">
        <v>61</v>
      </c>
      <c r="B133" s="26"/>
      <c r="C133" s="26"/>
      <c r="D133" s="26"/>
      <c r="E133" s="26"/>
      <c r="F133" s="26"/>
      <c r="G133" s="24" t="str">
        <f t="shared" si="13"/>
        <v>L</v>
      </c>
      <c r="H133" s="26"/>
      <c r="I133" s="26"/>
      <c r="J133" s="26"/>
      <c r="K133" s="26"/>
      <c r="L133" s="26"/>
      <c r="M133" s="24" t="str">
        <f t="shared" si="14"/>
        <v>L</v>
      </c>
      <c r="N133" s="25"/>
      <c r="O133" s="6" t="str">
        <f t="shared" si="19"/>
        <v/>
      </c>
    </row>
    <row r="134" spans="1:15" s="6" customFormat="1" ht="30" customHeight="1">
      <c r="A134" s="8" t="s">
        <v>62</v>
      </c>
      <c r="B134" s="26"/>
      <c r="C134" s="26"/>
      <c r="D134" s="26"/>
      <c r="E134" s="26"/>
      <c r="F134" s="26"/>
      <c r="G134" s="24" t="str">
        <f t="shared" si="13"/>
        <v>L</v>
      </c>
      <c r="H134" s="26"/>
      <c r="I134" s="26"/>
      <c r="J134" s="26"/>
      <c r="K134" s="26"/>
      <c r="L134" s="26"/>
      <c r="M134" s="24" t="str">
        <f t="shared" si="14"/>
        <v>L</v>
      </c>
      <c r="N134" s="25"/>
      <c r="O134" s="6" t="str">
        <f t="shared" si="19"/>
        <v/>
      </c>
    </row>
    <row r="135" spans="1:15" s="6" customFormat="1" ht="30" hidden="1" customHeight="1">
      <c r="A135" s="9"/>
      <c r="B135" s="27"/>
      <c r="C135" s="27"/>
      <c r="D135" s="27"/>
      <c r="E135" s="27"/>
      <c r="F135" s="27"/>
      <c r="G135" s="24" t="str">
        <f t="shared" si="13"/>
        <v>L</v>
      </c>
      <c r="H135" s="27"/>
      <c r="I135" s="27"/>
      <c r="J135" s="27"/>
      <c r="K135" s="27"/>
      <c r="L135" s="27"/>
      <c r="M135" s="24" t="str">
        <f t="shared" si="14"/>
        <v>L</v>
      </c>
      <c r="N135" s="25"/>
      <c r="O135" s="6" t="str">
        <f t="shared" si="19"/>
        <v>OK</v>
      </c>
    </row>
    <row r="136" spans="1:15" s="6" customFormat="1" ht="30" hidden="1" customHeight="1">
      <c r="A136" s="9"/>
      <c r="B136" s="27"/>
      <c r="C136" s="27"/>
      <c r="D136" s="27"/>
      <c r="E136" s="27"/>
      <c r="F136" s="27"/>
      <c r="G136" s="24" t="str">
        <f t="shared" si="13"/>
        <v>L</v>
      </c>
      <c r="H136" s="27"/>
      <c r="I136" s="27"/>
      <c r="J136" s="27"/>
      <c r="K136" s="27"/>
      <c r="L136" s="27"/>
      <c r="M136" s="24" t="str">
        <f t="shared" si="14"/>
        <v>L</v>
      </c>
      <c r="N136" s="25"/>
      <c r="O136" s="6" t="str">
        <f t="shared" si="19"/>
        <v>OK</v>
      </c>
    </row>
    <row r="137" spans="1:15" s="6" customFormat="1" ht="30" hidden="1" customHeight="1">
      <c r="A137" s="9"/>
      <c r="B137" s="27"/>
      <c r="C137" s="27"/>
      <c r="D137" s="27"/>
      <c r="E137" s="27"/>
      <c r="F137" s="27"/>
      <c r="G137" s="24" t="str">
        <f t="shared" si="13"/>
        <v>L</v>
      </c>
      <c r="H137" s="27"/>
      <c r="I137" s="27"/>
      <c r="J137" s="27"/>
      <c r="K137" s="27"/>
      <c r="L137" s="27"/>
      <c r="M137" s="24" t="str">
        <f t="shared" si="14"/>
        <v>L</v>
      </c>
      <c r="N137" s="25"/>
      <c r="O137" s="6" t="str">
        <f t="shared" si="19"/>
        <v>OK</v>
      </c>
    </row>
    <row r="138" spans="1:15" s="6" customFormat="1" ht="30" hidden="1" customHeight="1">
      <c r="A138" s="8"/>
      <c r="B138" s="26"/>
      <c r="C138" s="26"/>
      <c r="D138" s="26"/>
      <c r="E138" s="26"/>
      <c r="F138" s="26"/>
      <c r="G138" s="24" t="str">
        <f t="shared" si="13"/>
        <v>L</v>
      </c>
      <c r="H138" s="26"/>
      <c r="I138" s="26"/>
      <c r="J138" s="26"/>
      <c r="K138" s="26"/>
      <c r="L138" s="26"/>
      <c r="M138" s="24" t="str">
        <f t="shared" si="14"/>
        <v>L</v>
      </c>
      <c r="N138" s="25"/>
      <c r="O138" s="6" t="str">
        <f t="shared" si="19"/>
        <v>OK</v>
      </c>
    </row>
    <row r="139" spans="1:15" s="6" customFormat="1" ht="30" hidden="1" customHeight="1">
      <c r="A139" s="9"/>
      <c r="B139" s="27"/>
      <c r="C139" s="27"/>
      <c r="D139" s="27"/>
      <c r="E139" s="27"/>
      <c r="F139" s="27"/>
      <c r="G139" s="24" t="str">
        <f t="shared" si="13"/>
        <v>L</v>
      </c>
      <c r="H139" s="27"/>
      <c r="I139" s="27"/>
      <c r="J139" s="27"/>
      <c r="K139" s="27"/>
      <c r="L139" s="27"/>
      <c r="M139" s="24" t="str">
        <f t="shared" si="14"/>
        <v>L</v>
      </c>
      <c r="N139" s="25"/>
      <c r="O139" s="6" t="str">
        <f t="shared" si="19"/>
        <v>OK</v>
      </c>
    </row>
    <row r="140" spans="1:15" s="6" customFormat="1" ht="30" hidden="1" customHeight="1">
      <c r="A140" s="9"/>
      <c r="B140" s="27"/>
      <c r="C140" s="27"/>
      <c r="D140" s="27"/>
      <c r="E140" s="27"/>
      <c r="F140" s="27"/>
      <c r="G140" s="24" t="str">
        <f t="shared" si="13"/>
        <v>L</v>
      </c>
      <c r="H140" s="27"/>
      <c r="I140" s="27"/>
      <c r="J140" s="27"/>
      <c r="K140" s="27"/>
      <c r="L140" s="27"/>
      <c r="M140" s="24" t="str">
        <f t="shared" si="14"/>
        <v>L</v>
      </c>
      <c r="N140" s="25"/>
      <c r="O140" s="6" t="str">
        <f t="shared" si="19"/>
        <v>OK</v>
      </c>
    </row>
    <row r="141" spans="1:15" s="6" customFormat="1" ht="30" hidden="1" customHeight="1">
      <c r="A141" s="9"/>
      <c r="B141" s="27"/>
      <c r="C141" s="27"/>
      <c r="D141" s="27"/>
      <c r="E141" s="27"/>
      <c r="F141" s="27"/>
      <c r="G141" s="24" t="str">
        <f t="shared" si="13"/>
        <v>L</v>
      </c>
      <c r="H141" s="27"/>
      <c r="I141" s="27"/>
      <c r="J141" s="27"/>
      <c r="K141" s="27"/>
      <c r="L141" s="27"/>
      <c r="M141" s="24" t="str">
        <f t="shared" si="14"/>
        <v>L</v>
      </c>
      <c r="N141" s="25"/>
      <c r="O141" s="6" t="str">
        <f t="shared" si="19"/>
        <v>OK</v>
      </c>
    </row>
    <row r="142" spans="1:15" s="6" customFormat="1" ht="30" hidden="1" customHeight="1">
      <c r="A142" s="9"/>
      <c r="B142" s="27"/>
      <c r="C142" s="27"/>
      <c r="D142" s="27"/>
      <c r="E142" s="27"/>
      <c r="F142" s="27"/>
      <c r="G142" s="24" t="str">
        <f t="shared" ref="G142:G205" si="22">IF(COUNTA(B142:F142)&lt;&gt;1,"L","J")</f>
        <v>L</v>
      </c>
      <c r="H142" s="27"/>
      <c r="I142" s="27"/>
      <c r="J142" s="27"/>
      <c r="K142" s="27"/>
      <c r="L142" s="27"/>
      <c r="M142" s="24" t="str">
        <f t="shared" ref="M142:M205" si="23">IF(COUNTA(H142:L142)&lt;&gt;1,"L","J")</f>
        <v>L</v>
      </c>
      <c r="N142" s="25"/>
      <c r="O142" s="6" t="str">
        <f t="shared" si="19"/>
        <v>OK</v>
      </c>
    </row>
    <row r="143" spans="1:15" s="6" customFormat="1" ht="30" hidden="1" customHeight="1">
      <c r="A143" s="9"/>
      <c r="B143" s="27"/>
      <c r="C143" s="27"/>
      <c r="D143" s="27"/>
      <c r="E143" s="27"/>
      <c r="F143" s="27"/>
      <c r="G143" s="24" t="str">
        <f t="shared" si="22"/>
        <v>L</v>
      </c>
      <c r="H143" s="27"/>
      <c r="I143" s="27"/>
      <c r="J143" s="27"/>
      <c r="K143" s="27"/>
      <c r="L143" s="27"/>
      <c r="M143" s="24" t="str">
        <f t="shared" si="23"/>
        <v>L</v>
      </c>
      <c r="N143" s="25"/>
      <c r="O143" s="6" t="str">
        <f t="shared" si="19"/>
        <v>OK</v>
      </c>
    </row>
    <row r="144" spans="1:15" s="6" customFormat="1" ht="30" hidden="1" customHeight="1">
      <c r="A144" s="9"/>
      <c r="B144" s="27"/>
      <c r="C144" s="27"/>
      <c r="D144" s="27"/>
      <c r="E144" s="27"/>
      <c r="F144" s="27"/>
      <c r="G144" s="24" t="str">
        <f t="shared" si="22"/>
        <v>L</v>
      </c>
      <c r="H144" s="27"/>
      <c r="I144" s="27"/>
      <c r="J144" s="27"/>
      <c r="K144" s="27"/>
      <c r="L144" s="27"/>
      <c r="M144" s="24" t="str">
        <f t="shared" si="23"/>
        <v>L</v>
      </c>
      <c r="N144" s="25"/>
      <c r="O144" s="6" t="str">
        <f t="shared" si="19"/>
        <v>OK</v>
      </c>
    </row>
    <row r="145" spans="1:15" s="6" customFormat="1" ht="30" hidden="1" customHeight="1">
      <c r="A145" s="9"/>
      <c r="B145" s="27"/>
      <c r="C145" s="27"/>
      <c r="D145" s="27"/>
      <c r="E145" s="27"/>
      <c r="F145" s="27"/>
      <c r="G145" s="24" t="str">
        <f t="shared" si="22"/>
        <v>L</v>
      </c>
      <c r="H145" s="27"/>
      <c r="I145" s="27"/>
      <c r="J145" s="27"/>
      <c r="K145" s="27"/>
      <c r="L145" s="27"/>
      <c r="M145" s="24" t="str">
        <f t="shared" si="23"/>
        <v>L</v>
      </c>
      <c r="N145" s="25"/>
      <c r="O145" s="6" t="str">
        <f t="shared" si="19"/>
        <v>OK</v>
      </c>
    </row>
    <row r="146" spans="1:15" s="6" customFormat="1" ht="30" customHeight="1">
      <c r="A146" s="46" t="s">
        <v>77</v>
      </c>
      <c r="B146" s="57"/>
      <c r="C146" s="49"/>
      <c r="D146" s="49"/>
      <c r="E146" s="49"/>
      <c r="F146" s="49"/>
      <c r="G146" s="54">
        <f>COUNTIF(G131:G145,"J")</f>
        <v>0</v>
      </c>
      <c r="H146" s="51"/>
      <c r="I146" s="49"/>
      <c r="J146" s="49"/>
      <c r="K146" s="49"/>
      <c r="L146" s="49"/>
      <c r="M146" s="54">
        <f>COUNTIF(M131:M145,"J")</f>
        <v>0</v>
      </c>
      <c r="N146" s="25"/>
      <c r="O146" s="6" t="str">
        <f t="shared" si="19"/>
        <v/>
      </c>
    </row>
    <row r="147" spans="1:15" s="6" customFormat="1" ht="30" customHeight="1">
      <c r="A147" s="29" t="s">
        <v>6</v>
      </c>
      <c r="B147" s="30">
        <f>COUNTIF(B148:B169,"x")/COUNTA($A$148:$A$169)</f>
        <v>0</v>
      </c>
      <c r="C147" s="30">
        <f t="shared" ref="C147:F147" si="24">COUNTIF(C148:C169,"x")/COUNTA($A$148:$A$169)</f>
        <v>0</v>
      </c>
      <c r="D147" s="30">
        <f t="shared" si="24"/>
        <v>0</v>
      </c>
      <c r="E147" s="30">
        <f t="shared" si="24"/>
        <v>0</v>
      </c>
      <c r="F147" s="30">
        <f t="shared" si="24"/>
        <v>0</v>
      </c>
      <c r="G147" s="31" t="str">
        <f>IF(COUNTA(A148:A169)=G170,"C","D")</f>
        <v>D</v>
      </c>
      <c r="H147" s="30">
        <f>COUNTIF(H148:H169,"x")/COUNTA($A$148:$A$169)</f>
        <v>0</v>
      </c>
      <c r="I147" s="30">
        <f t="shared" ref="I147:L147" si="25">COUNTIF(I148:I169,"x")/COUNTA($A$148:$A$169)</f>
        <v>0</v>
      </c>
      <c r="J147" s="30">
        <f t="shared" si="25"/>
        <v>0</v>
      </c>
      <c r="K147" s="30">
        <f t="shared" si="25"/>
        <v>0</v>
      </c>
      <c r="L147" s="30">
        <f t="shared" si="25"/>
        <v>0</v>
      </c>
      <c r="M147" s="31" t="str">
        <f>IF(COUNTA(A148:A169)=M170,"C","D")</f>
        <v>D</v>
      </c>
      <c r="N147" s="25"/>
      <c r="O147" s="6" t="str">
        <f t="shared" si="19"/>
        <v/>
      </c>
    </row>
    <row r="148" spans="1:15" s="6" customFormat="1" ht="30" customHeight="1">
      <c r="A148" s="8" t="s">
        <v>63</v>
      </c>
      <c r="B148" s="26"/>
      <c r="C148" s="26"/>
      <c r="D148" s="26"/>
      <c r="E148" s="26"/>
      <c r="F148" s="26"/>
      <c r="G148" s="24" t="str">
        <f t="shared" si="22"/>
        <v>L</v>
      </c>
      <c r="H148" s="26"/>
      <c r="I148" s="26"/>
      <c r="J148" s="26"/>
      <c r="K148" s="26"/>
      <c r="L148" s="26"/>
      <c r="M148" s="24" t="str">
        <f t="shared" si="23"/>
        <v>L</v>
      </c>
      <c r="N148" s="25"/>
      <c r="O148" s="6" t="str">
        <f t="shared" si="19"/>
        <v/>
      </c>
    </row>
    <row r="149" spans="1:15" s="6" customFormat="1" ht="30" customHeight="1">
      <c r="A149" s="8" t="s">
        <v>64</v>
      </c>
      <c r="B149" s="26"/>
      <c r="C149" s="26"/>
      <c r="D149" s="26"/>
      <c r="E149" s="26"/>
      <c r="F149" s="26"/>
      <c r="G149" s="24" t="str">
        <f t="shared" si="22"/>
        <v>L</v>
      </c>
      <c r="H149" s="26"/>
      <c r="I149" s="26"/>
      <c r="J149" s="26"/>
      <c r="K149" s="26"/>
      <c r="L149" s="26"/>
      <c r="M149" s="24" t="str">
        <f t="shared" si="23"/>
        <v>L</v>
      </c>
      <c r="N149" s="25"/>
      <c r="O149" s="6" t="str">
        <f t="shared" si="19"/>
        <v/>
      </c>
    </row>
    <row r="150" spans="1:15" s="6" customFormat="1" ht="30" hidden="1" customHeight="1">
      <c r="A150" s="8"/>
      <c r="B150" s="26"/>
      <c r="C150" s="26"/>
      <c r="D150" s="26"/>
      <c r="E150" s="26"/>
      <c r="F150" s="26"/>
      <c r="G150" s="24" t="str">
        <f t="shared" si="22"/>
        <v>L</v>
      </c>
      <c r="H150" s="26"/>
      <c r="I150" s="26"/>
      <c r="J150" s="26"/>
      <c r="K150" s="26"/>
      <c r="L150" s="26"/>
      <c r="M150" s="24" t="str">
        <f t="shared" si="23"/>
        <v>L</v>
      </c>
      <c r="N150" s="25"/>
      <c r="O150" s="6" t="str">
        <f t="shared" si="19"/>
        <v>OK</v>
      </c>
    </row>
    <row r="151" spans="1:15" s="6" customFormat="1" ht="30" hidden="1" customHeight="1">
      <c r="A151" s="8"/>
      <c r="B151" s="26"/>
      <c r="C151" s="26"/>
      <c r="D151" s="26"/>
      <c r="E151" s="26"/>
      <c r="F151" s="26"/>
      <c r="G151" s="24" t="str">
        <f t="shared" si="22"/>
        <v>L</v>
      </c>
      <c r="H151" s="26"/>
      <c r="I151" s="26"/>
      <c r="J151" s="26"/>
      <c r="K151" s="26"/>
      <c r="L151" s="26"/>
      <c r="M151" s="24" t="str">
        <f t="shared" si="23"/>
        <v>L</v>
      </c>
      <c r="N151" s="25"/>
      <c r="O151" s="6" t="str">
        <f t="shared" si="19"/>
        <v>OK</v>
      </c>
    </row>
    <row r="152" spans="1:15" s="6" customFormat="1" ht="30" hidden="1" customHeight="1">
      <c r="A152" s="9"/>
      <c r="B152" s="27"/>
      <c r="C152" s="27"/>
      <c r="D152" s="27"/>
      <c r="E152" s="27"/>
      <c r="F152" s="27"/>
      <c r="G152" s="24" t="str">
        <f t="shared" si="22"/>
        <v>L</v>
      </c>
      <c r="H152" s="27"/>
      <c r="I152" s="27"/>
      <c r="J152" s="27"/>
      <c r="K152" s="27"/>
      <c r="L152" s="27"/>
      <c r="M152" s="24" t="str">
        <f t="shared" si="23"/>
        <v>L</v>
      </c>
      <c r="N152" s="25"/>
      <c r="O152" s="6" t="str">
        <f t="shared" si="19"/>
        <v>OK</v>
      </c>
    </row>
    <row r="153" spans="1:15" s="6" customFormat="1" ht="30" hidden="1" customHeight="1">
      <c r="A153" s="8"/>
      <c r="B153" s="26"/>
      <c r="C153" s="26"/>
      <c r="D153" s="26"/>
      <c r="E153" s="26"/>
      <c r="F153" s="26"/>
      <c r="G153" s="24" t="str">
        <f t="shared" si="22"/>
        <v>L</v>
      </c>
      <c r="H153" s="26"/>
      <c r="I153" s="26"/>
      <c r="J153" s="26"/>
      <c r="K153" s="26"/>
      <c r="L153" s="26"/>
      <c r="M153" s="24" t="str">
        <f t="shared" si="23"/>
        <v>L</v>
      </c>
      <c r="N153" s="25"/>
      <c r="O153" s="6" t="str">
        <f t="shared" si="19"/>
        <v>OK</v>
      </c>
    </row>
    <row r="154" spans="1:15" s="6" customFormat="1" ht="30" hidden="1" customHeight="1">
      <c r="A154" s="8"/>
      <c r="B154" s="26"/>
      <c r="C154" s="26"/>
      <c r="D154" s="26"/>
      <c r="E154" s="26"/>
      <c r="F154" s="26"/>
      <c r="G154" s="24" t="str">
        <f t="shared" si="22"/>
        <v>L</v>
      </c>
      <c r="H154" s="26"/>
      <c r="I154" s="26"/>
      <c r="J154" s="26"/>
      <c r="K154" s="26"/>
      <c r="L154" s="26"/>
      <c r="M154" s="24" t="str">
        <f t="shared" si="23"/>
        <v>L</v>
      </c>
      <c r="N154" s="25"/>
      <c r="O154" s="6" t="str">
        <f t="shared" si="19"/>
        <v>OK</v>
      </c>
    </row>
    <row r="155" spans="1:15" s="6" customFormat="1" ht="30" hidden="1" customHeight="1">
      <c r="A155" s="8"/>
      <c r="B155" s="26"/>
      <c r="C155" s="26"/>
      <c r="D155" s="26"/>
      <c r="E155" s="26"/>
      <c r="F155" s="26"/>
      <c r="G155" s="24" t="str">
        <f t="shared" si="22"/>
        <v>L</v>
      </c>
      <c r="H155" s="26"/>
      <c r="I155" s="26"/>
      <c r="J155" s="26"/>
      <c r="K155" s="26"/>
      <c r="L155" s="26"/>
      <c r="M155" s="24" t="str">
        <f t="shared" si="23"/>
        <v>L</v>
      </c>
      <c r="N155" s="25"/>
      <c r="O155" s="6" t="str">
        <f t="shared" si="19"/>
        <v>OK</v>
      </c>
    </row>
    <row r="156" spans="1:15" s="6" customFormat="1" ht="30" hidden="1" customHeight="1">
      <c r="A156" s="8"/>
      <c r="B156" s="26"/>
      <c r="C156" s="26"/>
      <c r="D156" s="26"/>
      <c r="E156" s="26"/>
      <c r="F156" s="26"/>
      <c r="G156" s="24" t="str">
        <f t="shared" si="22"/>
        <v>L</v>
      </c>
      <c r="H156" s="26"/>
      <c r="I156" s="26"/>
      <c r="J156" s="26"/>
      <c r="K156" s="26"/>
      <c r="L156" s="26"/>
      <c r="M156" s="24" t="str">
        <f t="shared" si="23"/>
        <v>L</v>
      </c>
      <c r="N156" s="25"/>
      <c r="O156" s="6" t="str">
        <f t="shared" si="19"/>
        <v>OK</v>
      </c>
    </row>
    <row r="157" spans="1:15" s="6" customFormat="1" ht="30" hidden="1" customHeight="1">
      <c r="A157" s="9"/>
      <c r="B157" s="27"/>
      <c r="C157" s="27"/>
      <c r="D157" s="27"/>
      <c r="E157" s="27"/>
      <c r="F157" s="27"/>
      <c r="G157" s="24" t="str">
        <f t="shared" si="22"/>
        <v>L</v>
      </c>
      <c r="H157" s="27"/>
      <c r="I157" s="27"/>
      <c r="J157" s="27"/>
      <c r="K157" s="27"/>
      <c r="L157" s="27"/>
      <c r="M157" s="24" t="str">
        <f t="shared" si="23"/>
        <v>L</v>
      </c>
      <c r="N157" s="25"/>
      <c r="O157" s="6" t="str">
        <f t="shared" si="19"/>
        <v>OK</v>
      </c>
    </row>
    <row r="158" spans="1:15" s="6" customFormat="1" ht="30" hidden="1" customHeight="1">
      <c r="A158" s="8"/>
      <c r="B158" s="26"/>
      <c r="C158" s="26"/>
      <c r="D158" s="26"/>
      <c r="E158" s="26"/>
      <c r="F158" s="26"/>
      <c r="G158" s="24" t="str">
        <f t="shared" si="22"/>
        <v>L</v>
      </c>
      <c r="H158" s="26"/>
      <c r="I158" s="26"/>
      <c r="J158" s="26"/>
      <c r="K158" s="26"/>
      <c r="L158" s="26"/>
      <c r="M158" s="24" t="str">
        <f t="shared" si="23"/>
        <v>L</v>
      </c>
      <c r="N158" s="25"/>
      <c r="O158" s="6" t="str">
        <f t="shared" si="19"/>
        <v>OK</v>
      </c>
    </row>
    <row r="159" spans="1:15" s="6" customFormat="1" ht="30" hidden="1" customHeight="1">
      <c r="A159" s="9"/>
      <c r="B159" s="27"/>
      <c r="C159" s="27"/>
      <c r="D159" s="27"/>
      <c r="E159" s="27"/>
      <c r="F159" s="27"/>
      <c r="G159" s="24" t="str">
        <f t="shared" si="22"/>
        <v>L</v>
      </c>
      <c r="H159" s="27"/>
      <c r="I159" s="27"/>
      <c r="J159" s="27"/>
      <c r="K159" s="27"/>
      <c r="L159" s="27"/>
      <c r="M159" s="24" t="str">
        <f t="shared" si="23"/>
        <v>L</v>
      </c>
      <c r="N159" s="25"/>
      <c r="O159" s="6" t="str">
        <f t="shared" si="19"/>
        <v>OK</v>
      </c>
    </row>
    <row r="160" spans="1:15" s="6" customFormat="1" ht="30" hidden="1" customHeight="1">
      <c r="A160" s="9"/>
      <c r="B160" s="27"/>
      <c r="C160" s="27"/>
      <c r="D160" s="27"/>
      <c r="E160" s="27"/>
      <c r="F160" s="27"/>
      <c r="G160" s="24" t="str">
        <f t="shared" si="22"/>
        <v>L</v>
      </c>
      <c r="H160" s="27"/>
      <c r="I160" s="27"/>
      <c r="J160" s="27"/>
      <c r="K160" s="27"/>
      <c r="L160" s="27"/>
      <c r="M160" s="24" t="str">
        <f t="shared" si="23"/>
        <v>L</v>
      </c>
      <c r="N160" s="25"/>
      <c r="O160" s="6" t="str">
        <f t="shared" si="19"/>
        <v>OK</v>
      </c>
    </row>
    <row r="161" spans="1:15" s="6" customFormat="1" ht="30" hidden="1" customHeight="1">
      <c r="A161" s="9"/>
      <c r="B161" s="27"/>
      <c r="C161" s="27"/>
      <c r="D161" s="27"/>
      <c r="E161" s="27"/>
      <c r="F161" s="27"/>
      <c r="G161" s="24" t="str">
        <f t="shared" si="22"/>
        <v>L</v>
      </c>
      <c r="H161" s="27"/>
      <c r="I161" s="27"/>
      <c r="J161" s="27"/>
      <c r="K161" s="27"/>
      <c r="L161" s="27"/>
      <c r="M161" s="24" t="str">
        <f t="shared" si="23"/>
        <v>L</v>
      </c>
      <c r="N161" s="25"/>
      <c r="O161" s="6" t="str">
        <f t="shared" si="19"/>
        <v>OK</v>
      </c>
    </row>
    <row r="162" spans="1:15" s="6" customFormat="1" ht="30" hidden="1" customHeight="1">
      <c r="A162" s="8"/>
      <c r="B162" s="26"/>
      <c r="C162" s="26"/>
      <c r="D162" s="26"/>
      <c r="E162" s="26"/>
      <c r="F162" s="26"/>
      <c r="G162" s="24" t="str">
        <f t="shared" si="22"/>
        <v>L</v>
      </c>
      <c r="H162" s="26"/>
      <c r="I162" s="26"/>
      <c r="J162" s="26"/>
      <c r="K162" s="26"/>
      <c r="L162" s="26"/>
      <c r="M162" s="24" t="str">
        <f t="shared" si="23"/>
        <v>L</v>
      </c>
      <c r="N162" s="25"/>
      <c r="O162" s="6" t="str">
        <f t="shared" si="19"/>
        <v>OK</v>
      </c>
    </row>
    <row r="163" spans="1:15" s="6" customFormat="1" ht="30" hidden="1" customHeight="1">
      <c r="A163" s="9"/>
      <c r="B163" s="27"/>
      <c r="C163" s="27"/>
      <c r="D163" s="27"/>
      <c r="E163" s="27"/>
      <c r="F163" s="27"/>
      <c r="G163" s="24" t="str">
        <f t="shared" si="22"/>
        <v>L</v>
      </c>
      <c r="H163" s="27"/>
      <c r="I163" s="27"/>
      <c r="J163" s="27"/>
      <c r="K163" s="27"/>
      <c r="L163" s="27"/>
      <c r="M163" s="24" t="str">
        <f t="shared" si="23"/>
        <v>L</v>
      </c>
      <c r="N163" s="25"/>
      <c r="O163" s="6" t="str">
        <f t="shared" si="19"/>
        <v>OK</v>
      </c>
    </row>
    <row r="164" spans="1:15" s="6" customFormat="1" ht="30" hidden="1" customHeight="1">
      <c r="A164" s="9"/>
      <c r="B164" s="27"/>
      <c r="C164" s="27"/>
      <c r="D164" s="27"/>
      <c r="E164" s="27"/>
      <c r="F164" s="27"/>
      <c r="G164" s="24" t="str">
        <f t="shared" si="22"/>
        <v>L</v>
      </c>
      <c r="H164" s="27"/>
      <c r="I164" s="27"/>
      <c r="J164" s="27"/>
      <c r="K164" s="27"/>
      <c r="L164" s="27"/>
      <c r="M164" s="24" t="str">
        <f t="shared" si="23"/>
        <v>L</v>
      </c>
      <c r="N164" s="25"/>
      <c r="O164" s="6" t="str">
        <f t="shared" si="19"/>
        <v>OK</v>
      </c>
    </row>
    <row r="165" spans="1:15" s="6" customFormat="1" ht="30" hidden="1" customHeight="1">
      <c r="A165" s="9"/>
      <c r="B165" s="27"/>
      <c r="C165" s="27"/>
      <c r="D165" s="27"/>
      <c r="E165" s="27"/>
      <c r="F165" s="27"/>
      <c r="G165" s="24" t="str">
        <f t="shared" si="22"/>
        <v>L</v>
      </c>
      <c r="H165" s="27"/>
      <c r="I165" s="27"/>
      <c r="J165" s="27"/>
      <c r="K165" s="27"/>
      <c r="L165" s="27"/>
      <c r="M165" s="24" t="str">
        <f t="shared" si="23"/>
        <v>L</v>
      </c>
      <c r="N165" s="25"/>
      <c r="O165" s="6" t="str">
        <f t="shared" si="19"/>
        <v>OK</v>
      </c>
    </row>
    <row r="166" spans="1:15" s="6" customFormat="1" ht="30" hidden="1" customHeight="1">
      <c r="A166" s="9"/>
      <c r="B166" s="27"/>
      <c r="C166" s="27"/>
      <c r="D166" s="27"/>
      <c r="E166" s="27"/>
      <c r="F166" s="27"/>
      <c r="G166" s="24" t="str">
        <f t="shared" si="22"/>
        <v>L</v>
      </c>
      <c r="H166" s="27"/>
      <c r="I166" s="27"/>
      <c r="J166" s="27"/>
      <c r="K166" s="27"/>
      <c r="L166" s="27"/>
      <c r="M166" s="24" t="str">
        <f t="shared" si="23"/>
        <v>L</v>
      </c>
      <c r="N166" s="25"/>
      <c r="O166" s="6" t="str">
        <f t="shared" si="19"/>
        <v>OK</v>
      </c>
    </row>
    <row r="167" spans="1:15" s="6" customFormat="1" ht="30" hidden="1" customHeight="1">
      <c r="A167" s="9"/>
      <c r="B167" s="27"/>
      <c r="C167" s="27"/>
      <c r="D167" s="27"/>
      <c r="E167" s="27"/>
      <c r="F167" s="27"/>
      <c r="G167" s="24" t="str">
        <f t="shared" si="22"/>
        <v>L</v>
      </c>
      <c r="H167" s="27"/>
      <c r="I167" s="27"/>
      <c r="J167" s="27"/>
      <c r="K167" s="27"/>
      <c r="L167" s="27"/>
      <c r="M167" s="24" t="str">
        <f t="shared" si="23"/>
        <v>L</v>
      </c>
      <c r="N167" s="25"/>
      <c r="O167" s="6" t="str">
        <f t="shared" si="19"/>
        <v>OK</v>
      </c>
    </row>
    <row r="168" spans="1:15" s="6" customFormat="1" ht="30" hidden="1" customHeight="1">
      <c r="A168" s="9"/>
      <c r="B168" s="27"/>
      <c r="C168" s="27"/>
      <c r="D168" s="27"/>
      <c r="E168" s="27"/>
      <c r="F168" s="27"/>
      <c r="G168" s="24" t="str">
        <f t="shared" si="22"/>
        <v>L</v>
      </c>
      <c r="H168" s="27"/>
      <c r="I168" s="27"/>
      <c r="J168" s="27"/>
      <c r="K168" s="27"/>
      <c r="L168" s="27"/>
      <c r="M168" s="24" t="str">
        <f t="shared" si="23"/>
        <v>L</v>
      </c>
      <c r="N168" s="25"/>
      <c r="O168" s="6" t="str">
        <f t="shared" si="19"/>
        <v>OK</v>
      </c>
    </row>
    <row r="169" spans="1:15" s="6" customFormat="1" ht="30" hidden="1" customHeight="1">
      <c r="A169" s="9"/>
      <c r="B169" s="27"/>
      <c r="C169" s="27"/>
      <c r="D169" s="27"/>
      <c r="E169" s="27"/>
      <c r="F169" s="27"/>
      <c r="G169" s="24" t="str">
        <f t="shared" si="22"/>
        <v>L</v>
      </c>
      <c r="H169" s="27"/>
      <c r="I169" s="27"/>
      <c r="J169" s="27"/>
      <c r="K169" s="27"/>
      <c r="L169" s="27"/>
      <c r="M169" s="24" t="str">
        <f t="shared" si="23"/>
        <v>L</v>
      </c>
      <c r="N169" s="25"/>
      <c r="O169" s="6" t="str">
        <f t="shared" si="19"/>
        <v>OK</v>
      </c>
    </row>
    <row r="170" spans="1:15" s="6" customFormat="1" ht="30" customHeight="1">
      <c r="A170" s="47" t="s">
        <v>78</v>
      </c>
      <c r="B170" s="57"/>
      <c r="C170" s="49"/>
      <c r="D170" s="49"/>
      <c r="E170" s="49"/>
      <c r="F170" s="49"/>
      <c r="G170" s="54">
        <f>COUNTIF(G148:G169,"J")</f>
        <v>0</v>
      </c>
      <c r="H170" s="51"/>
      <c r="I170" s="49"/>
      <c r="J170" s="49"/>
      <c r="K170" s="49"/>
      <c r="L170" s="49"/>
      <c r="M170" s="54">
        <f>COUNTIF(M148:M169,"J")</f>
        <v>0</v>
      </c>
      <c r="N170" s="25"/>
      <c r="O170" s="6" t="str">
        <f t="shared" si="19"/>
        <v/>
      </c>
    </row>
    <row r="171" spans="1:15" s="6" customFormat="1" ht="30" customHeight="1">
      <c r="A171" s="29" t="s">
        <v>7</v>
      </c>
      <c r="B171" s="30">
        <f>COUNTIF(B172:B185,"x")/COUNTA($A$172:$A$185)</f>
        <v>0</v>
      </c>
      <c r="C171" s="30">
        <f t="shared" ref="C171:F171" si="26">COUNTIF(C172:C185,"x")/COUNTA($A$172:$A$185)</f>
        <v>0</v>
      </c>
      <c r="D171" s="30">
        <f t="shared" si="26"/>
        <v>0</v>
      </c>
      <c r="E171" s="30">
        <f t="shared" si="26"/>
        <v>0</v>
      </c>
      <c r="F171" s="30">
        <f t="shared" si="26"/>
        <v>0</v>
      </c>
      <c r="G171" s="31" t="str">
        <f>IF(COUNTA(A172:A185)=G186,"C","D")</f>
        <v>D</v>
      </c>
      <c r="H171" s="30">
        <f>COUNTIF(H172:H185,"x")/COUNTA($A$172:$A$185)</f>
        <v>0</v>
      </c>
      <c r="I171" s="30">
        <f t="shared" ref="I171:L171" si="27">COUNTIF(I172:I185,"x")/COUNTA($A$172:$A$185)</f>
        <v>0</v>
      </c>
      <c r="J171" s="30">
        <f t="shared" si="27"/>
        <v>0</v>
      </c>
      <c r="K171" s="30">
        <f t="shared" si="27"/>
        <v>0</v>
      </c>
      <c r="L171" s="30">
        <f t="shared" si="27"/>
        <v>0</v>
      </c>
      <c r="M171" s="31" t="str">
        <f>IF(COUNTA(A172:A185)=M186,"C","D")</f>
        <v>D</v>
      </c>
      <c r="N171" s="25"/>
      <c r="O171" s="6" t="str">
        <f t="shared" si="19"/>
        <v/>
      </c>
    </row>
    <row r="172" spans="1:15" s="6" customFormat="1" ht="30" customHeight="1">
      <c r="A172" s="9" t="s">
        <v>65</v>
      </c>
      <c r="B172" s="26"/>
      <c r="C172" s="26"/>
      <c r="D172" s="26"/>
      <c r="E172" s="26"/>
      <c r="F172" s="26"/>
      <c r="G172" s="24" t="str">
        <f t="shared" si="22"/>
        <v>L</v>
      </c>
      <c r="H172" s="26"/>
      <c r="I172" s="26"/>
      <c r="J172" s="26"/>
      <c r="K172" s="26"/>
      <c r="L172" s="26"/>
      <c r="M172" s="24" t="str">
        <f t="shared" si="23"/>
        <v>L</v>
      </c>
      <c r="N172" s="25"/>
      <c r="O172" s="6" t="str">
        <f t="shared" si="19"/>
        <v/>
      </c>
    </row>
    <row r="173" spans="1:15" s="6" customFormat="1" ht="30" customHeight="1">
      <c r="A173" s="8" t="s">
        <v>66</v>
      </c>
      <c r="B173" s="26"/>
      <c r="C173" s="26"/>
      <c r="D173" s="26"/>
      <c r="E173" s="26"/>
      <c r="F173" s="26"/>
      <c r="G173" s="24" t="str">
        <f t="shared" si="22"/>
        <v>L</v>
      </c>
      <c r="H173" s="26"/>
      <c r="I173" s="26"/>
      <c r="J173" s="26"/>
      <c r="K173" s="26"/>
      <c r="L173" s="26"/>
      <c r="M173" s="24" t="str">
        <f t="shared" si="23"/>
        <v>L</v>
      </c>
      <c r="N173" s="25"/>
      <c r="O173" s="6" t="str">
        <f t="shared" si="19"/>
        <v/>
      </c>
    </row>
    <row r="174" spans="1:15" s="6" customFormat="1" ht="30" customHeight="1">
      <c r="A174" s="8" t="s">
        <v>67</v>
      </c>
      <c r="B174" s="26"/>
      <c r="C174" s="26"/>
      <c r="D174" s="26"/>
      <c r="E174" s="26"/>
      <c r="F174" s="26"/>
      <c r="G174" s="24" t="str">
        <f t="shared" si="22"/>
        <v>L</v>
      </c>
      <c r="H174" s="26"/>
      <c r="I174" s="26"/>
      <c r="J174" s="26"/>
      <c r="K174" s="26"/>
      <c r="L174" s="26"/>
      <c r="M174" s="24" t="str">
        <f t="shared" si="23"/>
        <v>L</v>
      </c>
      <c r="N174" s="25"/>
      <c r="O174" s="6" t="str">
        <f t="shared" si="19"/>
        <v/>
      </c>
    </row>
    <row r="175" spans="1:15" s="6" customFormat="1" ht="30" customHeight="1">
      <c r="A175" s="8" t="s">
        <v>68</v>
      </c>
      <c r="B175" s="27"/>
      <c r="C175" s="27"/>
      <c r="D175" s="27"/>
      <c r="E175" s="27"/>
      <c r="F175" s="27"/>
      <c r="G175" s="24" t="str">
        <f t="shared" si="22"/>
        <v>L</v>
      </c>
      <c r="H175" s="27"/>
      <c r="I175" s="27"/>
      <c r="J175" s="27"/>
      <c r="K175" s="27"/>
      <c r="L175" s="27"/>
      <c r="M175" s="24" t="str">
        <f t="shared" si="23"/>
        <v>L</v>
      </c>
      <c r="N175" s="25"/>
      <c r="O175" s="6" t="str">
        <f t="shared" si="19"/>
        <v/>
      </c>
    </row>
    <row r="176" spans="1:15" s="6" customFormat="1" ht="30" hidden="1" customHeight="1">
      <c r="A176" s="9"/>
      <c r="B176" s="27"/>
      <c r="C176" s="27"/>
      <c r="D176" s="27"/>
      <c r="E176" s="27"/>
      <c r="F176" s="27"/>
      <c r="G176" s="24" t="str">
        <f t="shared" si="22"/>
        <v>L</v>
      </c>
      <c r="H176" s="27"/>
      <c r="I176" s="27"/>
      <c r="J176" s="27"/>
      <c r="K176" s="27"/>
      <c r="L176" s="27"/>
      <c r="M176" s="24" t="str">
        <f t="shared" si="23"/>
        <v>L</v>
      </c>
      <c r="N176" s="25"/>
      <c r="O176" s="6" t="str">
        <f t="shared" si="19"/>
        <v>OK</v>
      </c>
    </row>
    <row r="177" spans="1:15" s="6" customFormat="1" ht="30" hidden="1" customHeight="1">
      <c r="A177" s="9"/>
      <c r="B177" s="27"/>
      <c r="C177" s="27"/>
      <c r="D177" s="27"/>
      <c r="E177" s="27"/>
      <c r="F177" s="27"/>
      <c r="G177" s="24" t="str">
        <f t="shared" si="22"/>
        <v>L</v>
      </c>
      <c r="H177" s="27"/>
      <c r="I177" s="27"/>
      <c r="J177" s="27"/>
      <c r="K177" s="27"/>
      <c r="L177" s="27"/>
      <c r="M177" s="24" t="str">
        <f t="shared" si="23"/>
        <v>L</v>
      </c>
      <c r="N177" s="25"/>
      <c r="O177" s="6" t="str">
        <f t="shared" si="19"/>
        <v>OK</v>
      </c>
    </row>
    <row r="178" spans="1:15" s="6" customFormat="1" ht="30" hidden="1" customHeight="1">
      <c r="A178" s="8"/>
      <c r="B178" s="26"/>
      <c r="C178" s="26"/>
      <c r="D178" s="26"/>
      <c r="E178" s="26"/>
      <c r="F178" s="26"/>
      <c r="G178" s="24" t="str">
        <f t="shared" si="22"/>
        <v>L</v>
      </c>
      <c r="H178" s="26"/>
      <c r="I178" s="26"/>
      <c r="J178" s="26"/>
      <c r="K178" s="26"/>
      <c r="L178" s="26"/>
      <c r="M178" s="24" t="str">
        <f t="shared" si="23"/>
        <v>L</v>
      </c>
      <c r="N178" s="25"/>
      <c r="O178" s="6" t="str">
        <f t="shared" si="19"/>
        <v>OK</v>
      </c>
    </row>
    <row r="179" spans="1:15" s="6" customFormat="1" ht="30" hidden="1" customHeight="1">
      <c r="A179" s="9"/>
      <c r="B179" s="27"/>
      <c r="C179" s="27"/>
      <c r="D179" s="27"/>
      <c r="E179" s="27"/>
      <c r="F179" s="27"/>
      <c r="G179" s="24" t="str">
        <f t="shared" si="22"/>
        <v>L</v>
      </c>
      <c r="H179" s="27"/>
      <c r="I179" s="27"/>
      <c r="J179" s="27"/>
      <c r="K179" s="27"/>
      <c r="L179" s="27"/>
      <c r="M179" s="24" t="str">
        <f t="shared" si="23"/>
        <v>L</v>
      </c>
      <c r="N179" s="25"/>
      <c r="O179" s="6" t="str">
        <f t="shared" si="19"/>
        <v>OK</v>
      </c>
    </row>
    <row r="180" spans="1:15" s="6" customFormat="1" ht="30" hidden="1" customHeight="1">
      <c r="A180" s="9"/>
      <c r="B180" s="27"/>
      <c r="C180" s="27"/>
      <c r="D180" s="27"/>
      <c r="E180" s="27"/>
      <c r="F180" s="27"/>
      <c r="G180" s="24" t="str">
        <f t="shared" si="22"/>
        <v>L</v>
      </c>
      <c r="H180" s="27"/>
      <c r="I180" s="27"/>
      <c r="J180" s="27"/>
      <c r="K180" s="27"/>
      <c r="L180" s="27"/>
      <c r="M180" s="24" t="str">
        <f t="shared" si="23"/>
        <v>L</v>
      </c>
      <c r="N180" s="25"/>
      <c r="O180" s="6" t="str">
        <f t="shared" si="19"/>
        <v>OK</v>
      </c>
    </row>
    <row r="181" spans="1:15" s="6" customFormat="1" ht="30" hidden="1" customHeight="1">
      <c r="A181" s="9"/>
      <c r="B181" s="27"/>
      <c r="C181" s="27"/>
      <c r="D181" s="27"/>
      <c r="E181" s="27"/>
      <c r="F181" s="27"/>
      <c r="G181" s="24" t="str">
        <f t="shared" si="22"/>
        <v>L</v>
      </c>
      <c r="H181" s="27"/>
      <c r="I181" s="27"/>
      <c r="J181" s="27"/>
      <c r="K181" s="27"/>
      <c r="L181" s="27"/>
      <c r="M181" s="24" t="str">
        <f t="shared" si="23"/>
        <v>L</v>
      </c>
      <c r="N181" s="25"/>
      <c r="O181" s="6" t="str">
        <f t="shared" si="19"/>
        <v>OK</v>
      </c>
    </row>
    <row r="182" spans="1:15" s="6" customFormat="1" ht="30" hidden="1" customHeight="1">
      <c r="A182" s="9"/>
      <c r="B182" s="27"/>
      <c r="C182" s="27"/>
      <c r="D182" s="27"/>
      <c r="E182" s="27"/>
      <c r="F182" s="27"/>
      <c r="G182" s="24" t="str">
        <f t="shared" si="22"/>
        <v>L</v>
      </c>
      <c r="H182" s="27"/>
      <c r="I182" s="27"/>
      <c r="J182" s="27"/>
      <c r="K182" s="27"/>
      <c r="L182" s="27"/>
      <c r="M182" s="24" t="str">
        <f t="shared" si="23"/>
        <v>L</v>
      </c>
      <c r="N182" s="25"/>
      <c r="O182" s="6" t="str">
        <f t="shared" si="19"/>
        <v>OK</v>
      </c>
    </row>
    <row r="183" spans="1:15" s="6" customFormat="1" ht="30" hidden="1" customHeight="1">
      <c r="A183" s="9"/>
      <c r="B183" s="27"/>
      <c r="C183" s="27"/>
      <c r="D183" s="27"/>
      <c r="E183" s="27"/>
      <c r="F183" s="27"/>
      <c r="G183" s="24" t="str">
        <f t="shared" si="22"/>
        <v>L</v>
      </c>
      <c r="H183" s="27"/>
      <c r="I183" s="27"/>
      <c r="J183" s="27"/>
      <c r="K183" s="27"/>
      <c r="L183" s="27"/>
      <c r="M183" s="24" t="str">
        <f t="shared" si="23"/>
        <v>L</v>
      </c>
      <c r="N183" s="25"/>
      <c r="O183" s="6" t="str">
        <f t="shared" si="19"/>
        <v>OK</v>
      </c>
    </row>
    <row r="184" spans="1:15" s="6" customFormat="1" ht="30" hidden="1" customHeight="1">
      <c r="A184" s="9"/>
      <c r="B184" s="27"/>
      <c r="C184" s="27"/>
      <c r="D184" s="27"/>
      <c r="E184" s="27"/>
      <c r="F184" s="27"/>
      <c r="G184" s="24" t="str">
        <f t="shared" si="22"/>
        <v>L</v>
      </c>
      <c r="H184" s="27"/>
      <c r="I184" s="27"/>
      <c r="J184" s="27"/>
      <c r="K184" s="27"/>
      <c r="L184" s="27"/>
      <c r="M184" s="24" t="str">
        <f t="shared" si="23"/>
        <v>L</v>
      </c>
      <c r="N184" s="25"/>
      <c r="O184" s="6" t="str">
        <f t="shared" si="19"/>
        <v>OK</v>
      </c>
    </row>
    <row r="185" spans="1:15" s="6" customFormat="1" ht="30" hidden="1" customHeight="1">
      <c r="A185" s="9"/>
      <c r="B185" s="27"/>
      <c r="C185" s="27"/>
      <c r="D185" s="27"/>
      <c r="E185" s="27"/>
      <c r="F185" s="27"/>
      <c r="G185" s="24" t="str">
        <f t="shared" si="22"/>
        <v>L</v>
      </c>
      <c r="H185" s="27"/>
      <c r="I185" s="27"/>
      <c r="J185" s="27"/>
      <c r="K185" s="27"/>
      <c r="L185" s="27"/>
      <c r="M185" s="24" t="str">
        <f t="shared" si="23"/>
        <v>L</v>
      </c>
      <c r="N185" s="25"/>
      <c r="O185" s="6" t="str">
        <f t="shared" si="19"/>
        <v>OK</v>
      </c>
    </row>
    <row r="186" spans="1:15" s="6" customFormat="1" ht="39.75" customHeight="1">
      <c r="A186" s="47" t="s">
        <v>79</v>
      </c>
      <c r="B186" s="57"/>
      <c r="C186" s="49"/>
      <c r="D186" s="49"/>
      <c r="E186" s="49"/>
      <c r="F186" s="49"/>
      <c r="G186" s="54">
        <f>COUNTIF(G172:G185,"J")</f>
        <v>0</v>
      </c>
      <c r="H186" s="51"/>
      <c r="I186" s="49"/>
      <c r="J186" s="49"/>
      <c r="K186" s="49"/>
      <c r="L186" s="49"/>
      <c r="M186" s="54">
        <f>COUNTIF(M172:M185,"J")</f>
        <v>0</v>
      </c>
      <c r="N186" s="25"/>
      <c r="O186" s="6" t="str">
        <f t="shared" si="19"/>
        <v/>
      </c>
    </row>
    <row r="187" spans="1:15" s="6" customFormat="1" ht="30" customHeight="1">
      <c r="A187" s="29" t="s">
        <v>8</v>
      </c>
      <c r="B187" s="30">
        <f>COUNTIF(B188:B206,"x")/COUNTA($A$188:$A$206)</f>
        <v>0</v>
      </c>
      <c r="C187" s="30">
        <f t="shared" ref="C187:F187" si="28">COUNTIF(C188:C206,"x")/COUNTA($A$188:$A$206)</f>
        <v>0</v>
      </c>
      <c r="D187" s="30">
        <f t="shared" si="28"/>
        <v>0</v>
      </c>
      <c r="E187" s="30">
        <f t="shared" si="28"/>
        <v>0</v>
      </c>
      <c r="F187" s="30">
        <f t="shared" si="28"/>
        <v>0</v>
      </c>
      <c r="G187" s="31" t="str">
        <f>IF(COUNTA(A188:A206)=G207,"C","D")</f>
        <v>D</v>
      </c>
      <c r="H187" s="30">
        <f>COUNTIF(H188:H206,"x")/COUNTA($A$188:$A$206)</f>
        <v>0</v>
      </c>
      <c r="I187" s="30">
        <f t="shared" ref="I187:L187" si="29">COUNTIF(I188:I206,"x")/COUNTA($A$188:$A$206)</f>
        <v>0</v>
      </c>
      <c r="J187" s="30">
        <f t="shared" si="29"/>
        <v>0</v>
      </c>
      <c r="K187" s="30">
        <f t="shared" si="29"/>
        <v>0</v>
      </c>
      <c r="L187" s="30">
        <f t="shared" si="29"/>
        <v>0</v>
      </c>
      <c r="M187" s="31" t="str">
        <f>IF(COUNTA(A188:A206)=M207,"C","D")</f>
        <v>D</v>
      </c>
      <c r="N187" s="25"/>
      <c r="O187" s="6" t="str">
        <f t="shared" si="19"/>
        <v/>
      </c>
    </row>
    <row r="188" spans="1:15" s="6" customFormat="1" ht="30" customHeight="1">
      <c r="A188" s="7" t="s">
        <v>29</v>
      </c>
      <c r="B188" s="26"/>
      <c r="C188" s="26"/>
      <c r="D188" s="26"/>
      <c r="E188" s="26"/>
      <c r="F188" s="26"/>
      <c r="G188" s="24" t="str">
        <f t="shared" si="22"/>
        <v>L</v>
      </c>
      <c r="H188" s="26"/>
      <c r="I188" s="26"/>
      <c r="J188" s="26"/>
      <c r="K188" s="26"/>
      <c r="L188" s="26"/>
      <c r="M188" s="24" t="str">
        <f t="shared" si="23"/>
        <v>L</v>
      </c>
      <c r="N188" s="25"/>
      <c r="O188" s="6" t="str">
        <f t="shared" si="19"/>
        <v/>
      </c>
    </row>
    <row r="189" spans="1:15" s="6" customFormat="1" ht="30" customHeight="1">
      <c r="A189" s="8" t="s">
        <v>30</v>
      </c>
      <c r="B189" s="27"/>
      <c r="C189" s="27"/>
      <c r="D189" s="27"/>
      <c r="E189" s="27"/>
      <c r="F189" s="27"/>
      <c r="G189" s="24" t="str">
        <f t="shared" si="22"/>
        <v>L</v>
      </c>
      <c r="H189" s="27"/>
      <c r="I189" s="27"/>
      <c r="J189" s="27"/>
      <c r="K189" s="27"/>
      <c r="L189" s="27"/>
      <c r="M189" s="24" t="str">
        <f t="shared" si="23"/>
        <v>L</v>
      </c>
      <c r="N189" s="25"/>
      <c r="O189" s="6" t="str">
        <f t="shared" si="19"/>
        <v/>
      </c>
    </row>
    <row r="190" spans="1:15" s="6" customFormat="1" ht="30" customHeight="1" thickBot="1">
      <c r="A190" s="9" t="s">
        <v>31</v>
      </c>
      <c r="B190" s="26"/>
      <c r="C190" s="26"/>
      <c r="D190" s="26"/>
      <c r="E190" s="26"/>
      <c r="F190" s="26"/>
      <c r="G190" s="24" t="str">
        <f t="shared" si="22"/>
        <v>L</v>
      </c>
      <c r="H190" s="26"/>
      <c r="I190" s="26"/>
      <c r="J190" s="26"/>
      <c r="K190" s="26"/>
      <c r="L190" s="26"/>
      <c r="M190" s="24" t="str">
        <f t="shared" si="23"/>
        <v>L</v>
      </c>
      <c r="N190" s="25"/>
      <c r="O190" s="6" t="str">
        <f t="shared" si="19"/>
        <v/>
      </c>
    </row>
    <row r="191" spans="1:15" s="6" customFormat="1" ht="30" hidden="1" customHeight="1">
      <c r="A191" s="8"/>
      <c r="B191" s="26"/>
      <c r="C191" s="26"/>
      <c r="D191" s="26"/>
      <c r="E191" s="26"/>
      <c r="F191" s="26"/>
      <c r="G191" s="24" t="str">
        <f t="shared" si="22"/>
        <v>L</v>
      </c>
      <c r="H191" s="26"/>
      <c r="I191" s="26"/>
      <c r="J191" s="26"/>
      <c r="K191" s="26"/>
      <c r="L191" s="26"/>
      <c r="M191" s="24" t="str">
        <f t="shared" si="23"/>
        <v>L</v>
      </c>
      <c r="N191" s="25"/>
      <c r="O191" s="6" t="str">
        <f t="shared" si="19"/>
        <v>OK</v>
      </c>
    </row>
    <row r="192" spans="1:15" s="6" customFormat="1" ht="30" hidden="1" customHeight="1">
      <c r="A192" s="8"/>
      <c r="B192" s="26"/>
      <c r="C192" s="26"/>
      <c r="D192" s="26"/>
      <c r="E192" s="26"/>
      <c r="F192" s="26"/>
      <c r="G192" s="24" t="str">
        <f t="shared" si="22"/>
        <v>L</v>
      </c>
      <c r="H192" s="26"/>
      <c r="I192" s="26"/>
      <c r="J192" s="26"/>
      <c r="K192" s="26"/>
      <c r="L192" s="26"/>
      <c r="M192" s="24" t="str">
        <f t="shared" si="23"/>
        <v>L</v>
      </c>
      <c r="N192" s="25"/>
      <c r="O192" s="6" t="str">
        <f t="shared" si="19"/>
        <v>OK</v>
      </c>
    </row>
    <row r="193" spans="1:15" s="6" customFormat="1" ht="30" hidden="1" customHeight="1">
      <c r="A193" s="8"/>
      <c r="B193" s="26"/>
      <c r="C193" s="26"/>
      <c r="D193" s="26"/>
      <c r="E193" s="26"/>
      <c r="F193" s="26"/>
      <c r="G193" s="24" t="str">
        <f t="shared" si="22"/>
        <v>L</v>
      </c>
      <c r="H193" s="26"/>
      <c r="I193" s="26"/>
      <c r="J193" s="26"/>
      <c r="K193" s="26"/>
      <c r="L193" s="26"/>
      <c r="M193" s="24" t="str">
        <f t="shared" si="23"/>
        <v>L</v>
      </c>
      <c r="N193" s="25"/>
      <c r="O193" s="6" t="str">
        <f t="shared" si="19"/>
        <v>OK</v>
      </c>
    </row>
    <row r="194" spans="1:15" s="6" customFormat="1" ht="30" hidden="1" customHeight="1">
      <c r="A194" s="9"/>
      <c r="B194" s="27"/>
      <c r="C194" s="27"/>
      <c r="D194" s="27"/>
      <c r="E194" s="27"/>
      <c r="F194" s="27"/>
      <c r="G194" s="24" t="str">
        <f t="shared" si="22"/>
        <v>L</v>
      </c>
      <c r="H194" s="27"/>
      <c r="I194" s="27"/>
      <c r="J194" s="27"/>
      <c r="K194" s="27"/>
      <c r="L194" s="27"/>
      <c r="M194" s="24" t="str">
        <f t="shared" si="23"/>
        <v>L</v>
      </c>
      <c r="N194" s="25"/>
      <c r="O194" s="6" t="str">
        <f t="shared" si="19"/>
        <v>OK</v>
      </c>
    </row>
    <row r="195" spans="1:15" s="6" customFormat="1" ht="30" hidden="1" customHeight="1">
      <c r="A195" s="8"/>
      <c r="B195" s="26"/>
      <c r="C195" s="26"/>
      <c r="D195" s="26"/>
      <c r="E195" s="26"/>
      <c r="F195" s="26"/>
      <c r="G195" s="24" t="str">
        <f t="shared" si="22"/>
        <v>L</v>
      </c>
      <c r="H195" s="26"/>
      <c r="I195" s="26"/>
      <c r="J195" s="26"/>
      <c r="K195" s="26"/>
      <c r="L195" s="26"/>
      <c r="M195" s="24" t="str">
        <f t="shared" si="23"/>
        <v>L</v>
      </c>
      <c r="N195" s="25"/>
      <c r="O195" s="6" t="str">
        <f t="shared" si="19"/>
        <v>OK</v>
      </c>
    </row>
    <row r="196" spans="1:15" s="6" customFormat="1" ht="30" hidden="1" customHeight="1">
      <c r="A196" s="9"/>
      <c r="B196" s="27"/>
      <c r="C196" s="27"/>
      <c r="D196" s="27"/>
      <c r="E196" s="27"/>
      <c r="F196" s="27"/>
      <c r="G196" s="24" t="str">
        <f t="shared" si="22"/>
        <v>L</v>
      </c>
      <c r="H196" s="27"/>
      <c r="I196" s="27"/>
      <c r="J196" s="27"/>
      <c r="K196" s="27"/>
      <c r="L196" s="27"/>
      <c r="M196" s="24" t="str">
        <f t="shared" si="23"/>
        <v>L</v>
      </c>
      <c r="N196" s="25"/>
      <c r="O196" s="6" t="str">
        <f t="shared" si="19"/>
        <v>OK</v>
      </c>
    </row>
    <row r="197" spans="1:15" s="6" customFormat="1" ht="30" hidden="1" customHeight="1">
      <c r="A197" s="9"/>
      <c r="B197" s="27"/>
      <c r="C197" s="27"/>
      <c r="D197" s="27"/>
      <c r="E197" s="27"/>
      <c r="F197" s="27"/>
      <c r="G197" s="24" t="str">
        <f t="shared" si="22"/>
        <v>L</v>
      </c>
      <c r="H197" s="27"/>
      <c r="I197" s="27"/>
      <c r="J197" s="27"/>
      <c r="K197" s="27"/>
      <c r="L197" s="27"/>
      <c r="M197" s="24" t="str">
        <f t="shared" si="23"/>
        <v>L</v>
      </c>
      <c r="N197" s="25"/>
      <c r="O197" s="6" t="str">
        <f t="shared" si="19"/>
        <v>OK</v>
      </c>
    </row>
    <row r="198" spans="1:15" s="6" customFormat="1" ht="30" hidden="1" customHeight="1">
      <c r="A198" s="9"/>
      <c r="B198" s="27"/>
      <c r="C198" s="27"/>
      <c r="D198" s="27"/>
      <c r="E198" s="27"/>
      <c r="F198" s="27"/>
      <c r="G198" s="24" t="str">
        <f t="shared" si="22"/>
        <v>L</v>
      </c>
      <c r="H198" s="27"/>
      <c r="I198" s="27"/>
      <c r="J198" s="27"/>
      <c r="K198" s="27"/>
      <c r="L198" s="27"/>
      <c r="M198" s="24" t="str">
        <f t="shared" si="23"/>
        <v>L</v>
      </c>
      <c r="N198" s="25"/>
      <c r="O198" s="6" t="str">
        <f t="shared" si="19"/>
        <v>OK</v>
      </c>
    </row>
    <row r="199" spans="1:15" s="6" customFormat="1" ht="30" hidden="1" customHeight="1">
      <c r="A199" s="8"/>
      <c r="B199" s="26"/>
      <c r="C199" s="26"/>
      <c r="D199" s="26"/>
      <c r="E199" s="26"/>
      <c r="F199" s="26"/>
      <c r="G199" s="24" t="str">
        <f t="shared" si="22"/>
        <v>L</v>
      </c>
      <c r="H199" s="26"/>
      <c r="I199" s="26"/>
      <c r="J199" s="26"/>
      <c r="K199" s="26"/>
      <c r="L199" s="26"/>
      <c r="M199" s="24" t="str">
        <f t="shared" si="23"/>
        <v>L</v>
      </c>
      <c r="N199" s="25"/>
      <c r="O199" s="6" t="str">
        <f t="shared" si="19"/>
        <v>OK</v>
      </c>
    </row>
    <row r="200" spans="1:15" s="6" customFormat="1" ht="30" hidden="1" customHeight="1">
      <c r="A200" s="9"/>
      <c r="B200" s="27"/>
      <c r="C200" s="27"/>
      <c r="D200" s="27"/>
      <c r="E200" s="27"/>
      <c r="F200" s="27"/>
      <c r="G200" s="24" t="str">
        <f t="shared" si="22"/>
        <v>L</v>
      </c>
      <c r="H200" s="27"/>
      <c r="I200" s="27"/>
      <c r="J200" s="27"/>
      <c r="K200" s="27"/>
      <c r="L200" s="27"/>
      <c r="M200" s="24" t="str">
        <f t="shared" si="23"/>
        <v>L</v>
      </c>
      <c r="N200" s="25"/>
      <c r="O200" s="6" t="str">
        <f t="shared" si="19"/>
        <v>OK</v>
      </c>
    </row>
    <row r="201" spans="1:15" s="6" customFormat="1" ht="30" hidden="1" customHeight="1">
      <c r="A201" s="9"/>
      <c r="B201" s="27"/>
      <c r="C201" s="27"/>
      <c r="D201" s="27"/>
      <c r="E201" s="27"/>
      <c r="F201" s="27"/>
      <c r="G201" s="24" t="str">
        <f t="shared" si="22"/>
        <v>L</v>
      </c>
      <c r="H201" s="27"/>
      <c r="I201" s="27"/>
      <c r="J201" s="27"/>
      <c r="K201" s="27"/>
      <c r="L201" s="27"/>
      <c r="M201" s="24" t="str">
        <f t="shared" si="23"/>
        <v>L</v>
      </c>
      <c r="N201" s="25"/>
      <c r="O201" s="6" t="str">
        <f t="shared" si="19"/>
        <v>OK</v>
      </c>
    </row>
    <row r="202" spans="1:15" s="6" customFormat="1" ht="30" hidden="1" customHeight="1">
      <c r="A202" s="9"/>
      <c r="B202" s="27"/>
      <c r="C202" s="27"/>
      <c r="D202" s="27"/>
      <c r="E202" s="27"/>
      <c r="F202" s="27"/>
      <c r="G202" s="24" t="str">
        <f t="shared" si="22"/>
        <v>L</v>
      </c>
      <c r="H202" s="27"/>
      <c r="I202" s="27"/>
      <c r="J202" s="27"/>
      <c r="K202" s="27"/>
      <c r="L202" s="27"/>
      <c r="M202" s="24" t="str">
        <f t="shared" si="23"/>
        <v>L</v>
      </c>
      <c r="N202" s="25"/>
      <c r="O202" s="6" t="str">
        <f t="shared" si="19"/>
        <v>OK</v>
      </c>
    </row>
    <row r="203" spans="1:15" s="6" customFormat="1" ht="30" hidden="1" customHeight="1">
      <c r="A203" s="9"/>
      <c r="B203" s="27"/>
      <c r="C203" s="27"/>
      <c r="D203" s="27"/>
      <c r="E203" s="27"/>
      <c r="F203" s="27"/>
      <c r="G203" s="24" t="str">
        <f t="shared" si="22"/>
        <v>L</v>
      </c>
      <c r="H203" s="27"/>
      <c r="I203" s="27"/>
      <c r="J203" s="27"/>
      <c r="K203" s="27"/>
      <c r="L203" s="27"/>
      <c r="M203" s="24" t="str">
        <f t="shared" si="23"/>
        <v>L</v>
      </c>
      <c r="N203" s="25"/>
      <c r="O203" s="6" t="str">
        <f t="shared" si="19"/>
        <v>OK</v>
      </c>
    </row>
    <row r="204" spans="1:15" s="6" customFormat="1" ht="30" hidden="1" customHeight="1">
      <c r="A204" s="9"/>
      <c r="B204" s="27"/>
      <c r="C204" s="27"/>
      <c r="D204" s="27"/>
      <c r="E204" s="27"/>
      <c r="F204" s="27"/>
      <c r="G204" s="24" t="str">
        <f t="shared" si="22"/>
        <v>L</v>
      </c>
      <c r="H204" s="27"/>
      <c r="I204" s="27"/>
      <c r="J204" s="27"/>
      <c r="K204" s="27"/>
      <c r="L204" s="27"/>
      <c r="M204" s="24" t="str">
        <f t="shared" si="23"/>
        <v>L</v>
      </c>
      <c r="N204" s="25"/>
      <c r="O204" s="6" t="str">
        <f t="shared" si="19"/>
        <v>OK</v>
      </c>
    </row>
    <row r="205" spans="1:15" s="6" customFormat="1" ht="30" hidden="1" customHeight="1">
      <c r="A205" s="9"/>
      <c r="B205" s="27"/>
      <c r="C205" s="27"/>
      <c r="D205" s="27"/>
      <c r="E205" s="27"/>
      <c r="F205" s="27"/>
      <c r="G205" s="24" t="str">
        <f t="shared" si="22"/>
        <v>L</v>
      </c>
      <c r="H205" s="27"/>
      <c r="I205" s="27"/>
      <c r="J205" s="27"/>
      <c r="K205" s="27"/>
      <c r="L205" s="27"/>
      <c r="M205" s="24" t="str">
        <f t="shared" si="23"/>
        <v>L</v>
      </c>
      <c r="N205" s="25"/>
      <c r="O205" s="6" t="str">
        <f t="shared" si="19"/>
        <v>OK</v>
      </c>
    </row>
    <row r="206" spans="1:15" s="6" customFormat="1" ht="30" hidden="1" customHeight="1" thickBot="1">
      <c r="A206" s="9"/>
      <c r="B206" s="27"/>
      <c r="C206" s="27"/>
      <c r="D206" s="27"/>
      <c r="E206" s="27"/>
      <c r="F206" s="27"/>
      <c r="G206" s="24" t="str">
        <f t="shared" ref="G206" si="30">IF(COUNTA(B206:F206)&lt;&gt;1,"L","J")</f>
        <v>L</v>
      </c>
      <c r="H206" s="27"/>
      <c r="I206" s="27"/>
      <c r="J206" s="27"/>
      <c r="K206" s="27"/>
      <c r="L206" s="27"/>
      <c r="M206" s="24" t="str">
        <f t="shared" ref="M206" si="31">IF(COUNTA(H206:L206)&lt;&gt;1,"L","J")</f>
        <v>L</v>
      </c>
      <c r="N206" s="25"/>
      <c r="O206" s="6" t="str">
        <f t="shared" si="19"/>
        <v>OK</v>
      </c>
    </row>
    <row r="207" spans="1:15" ht="30" customHeight="1" thickBot="1">
      <c r="A207" s="45" t="s">
        <v>69</v>
      </c>
      <c r="B207" s="57"/>
      <c r="C207" s="49"/>
      <c r="D207" s="49"/>
      <c r="E207" s="49"/>
      <c r="F207" s="49"/>
      <c r="G207" s="54">
        <f>COUNTIF(G188:G206,"J")</f>
        <v>0</v>
      </c>
      <c r="H207" s="51"/>
      <c r="I207" s="49"/>
      <c r="J207" s="49"/>
      <c r="K207" s="49"/>
      <c r="L207" s="49"/>
      <c r="M207" s="54">
        <f>COUNTIF(M188:M206,"J")</f>
        <v>0</v>
      </c>
      <c r="N207" s="28"/>
      <c r="O207" s="6" t="str">
        <f t="shared" si="19"/>
        <v/>
      </c>
    </row>
    <row r="230" spans="1:9" ht="18.75">
      <c r="F230" s="15" t="str">
        <f>"items: "</f>
        <v xml:space="preserve">items: </v>
      </c>
      <c r="G230" s="61" t="s">
        <v>5</v>
      </c>
      <c r="H230" s="15"/>
      <c r="I230" s="15"/>
    </row>
    <row r="233" spans="1:9" ht="22.5">
      <c r="A233" s="56" t="str">
        <f>A10</f>
        <v>Logement</v>
      </c>
      <c r="B233" s="52" t="str">
        <f>B26</f>
        <v>Satisfait</v>
      </c>
      <c r="C233" s="55" t="str">
        <f t="shared" ref="C233:C243" si="32">IF(B233="Satisfait","J J",IF(B233="Insatisfait","L",IF(B233="Ni l'un, ni l'autre","K",IF(B233="Peu satisfait","J"))))</f>
        <v>J J</v>
      </c>
      <c r="D233" s="63" t="s">
        <v>84</v>
      </c>
      <c r="E233" s="63"/>
    </row>
    <row r="234" spans="1:9" ht="22.5" customHeight="1">
      <c r="A234" s="56" t="str">
        <f>A27</f>
        <v>Alimentation</v>
      </c>
      <c r="B234" s="52" t="str">
        <f>B43</f>
        <v>Satisfait</v>
      </c>
      <c r="C234" s="55" t="str">
        <f t="shared" si="32"/>
        <v>J J</v>
      </c>
      <c r="D234" s="62" t="str">
        <f>IF(SUM(E238:E241)=0,"",IF(SUM(E238:E239)&gt;=MAX(E238:E241),"J",IF(E240&gt;=MAX(E238:E241),"K",IF(E241&gt;=MAX(E238:E241),"L"))))</f>
        <v>J</v>
      </c>
      <c r="E234" s="62"/>
    </row>
    <row r="235" spans="1:9" ht="22.5" customHeight="1">
      <c r="A235" s="56" t="str">
        <f>A44</f>
        <v>Hygiène</v>
      </c>
      <c r="B235" s="52" t="str">
        <f>B60</f>
        <v>Satisfait</v>
      </c>
      <c r="C235" s="55" t="str">
        <f t="shared" si="32"/>
        <v>J J</v>
      </c>
      <c r="D235" s="62"/>
      <c r="E235" s="62"/>
    </row>
    <row r="236" spans="1:9" ht="22.5" customHeight="1">
      <c r="A236" s="56" t="str">
        <f>A61</f>
        <v>Santé</v>
      </c>
      <c r="B236" s="52">
        <f>B76</f>
        <v>0</v>
      </c>
      <c r="C236" s="55" t="b">
        <f t="shared" si="32"/>
        <v>0</v>
      </c>
      <c r="D236" s="62"/>
      <c r="E236" s="62"/>
    </row>
    <row r="237" spans="1:9" ht="22.5" customHeight="1">
      <c r="A237" s="56" t="str">
        <f>A77</f>
        <v>Budget</v>
      </c>
      <c r="B237" s="53">
        <f>B95</f>
        <v>0</v>
      </c>
      <c r="C237" s="55" t="b">
        <f t="shared" si="32"/>
        <v>0</v>
      </c>
      <c r="D237" s="62"/>
      <c r="E237" s="62"/>
    </row>
    <row r="238" spans="1:9" ht="22.5">
      <c r="A238" s="56" t="str">
        <f>A96</f>
        <v>Déplacement</v>
      </c>
      <c r="B238" s="52">
        <f>B113</f>
        <v>0</v>
      </c>
      <c r="C238" s="55" t="b">
        <f t="shared" si="32"/>
        <v>0</v>
      </c>
      <c r="D238" s="58" t="s">
        <v>80</v>
      </c>
      <c r="E238" s="58">
        <f>COUNTIF($C$233:$C$243,"J J")</f>
        <v>3</v>
      </c>
    </row>
    <row r="239" spans="1:9" ht="22.5">
      <c r="A239" s="56" t="str">
        <f>A114</f>
        <v>Gestion administrative</v>
      </c>
      <c r="B239" s="52">
        <f>B129</f>
        <v>0</v>
      </c>
      <c r="C239" s="55" t="b">
        <f t="shared" si="32"/>
        <v>0</v>
      </c>
      <c r="D239" s="58" t="s">
        <v>81</v>
      </c>
      <c r="E239" s="58">
        <f>COUNTIF($C$233:$C$243,"J")</f>
        <v>0</v>
      </c>
    </row>
    <row r="240" spans="1:9" ht="22.5">
      <c r="A240" s="56" t="str">
        <f>A130</f>
        <v>Vie Sociale</v>
      </c>
      <c r="B240" s="52">
        <f>B146</f>
        <v>0</v>
      </c>
      <c r="C240" s="55" t="b">
        <f t="shared" si="32"/>
        <v>0</v>
      </c>
      <c r="D240" s="58" t="s">
        <v>83</v>
      </c>
      <c r="E240" s="58">
        <f>COUNTIF($C$233:$C$243,"K")</f>
        <v>0</v>
      </c>
    </row>
    <row r="241" spans="1:9" ht="22.5">
      <c r="A241" s="56" t="str">
        <f>A147</f>
        <v>Repère dans le temps</v>
      </c>
      <c r="B241" s="52">
        <f>B170</f>
        <v>0</v>
      </c>
      <c r="C241" s="55" t="b">
        <f t="shared" si="32"/>
        <v>0</v>
      </c>
      <c r="D241" s="58" t="s">
        <v>82</v>
      </c>
      <c r="E241" s="58">
        <f>COUNTIF($C$233:$C$243,"L")</f>
        <v>0</v>
      </c>
    </row>
    <row r="242" spans="1:9" ht="22.5">
      <c r="A242" s="56" t="str">
        <f>A171</f>
        <v>Communication</v>
      </c>
      <c r="B242" s="52">
        <f>B186</f>
        <v>0</v>
      </c>
      <c r="C242" s="55" t="b">
        <f t="shared" si="32"/>
        <v>0</v>
      </c>
    </row>
    <row r="243" spans="1:9" ht="22.5">
      <c r="A243" s="56" t="str">
        <f>A187</f>
        <v>Emploi</v>
      </c>
      <c r="B243" s="52">
        <f>B207</f>
        <v>0</v>
      </c>
      <c r="C243" s="55" t="b">
        <f t="shared" si="32"/>
        <v>0</v>
      </c>
    </row>
    <row r="247" spans="1:9" ht="18.75">
      <c r="A247" s="15" t="s">
        <v>19</v>
      </c>
      <c r="B247" s="38" t="s">
        <v>23</v>
      </c>
      <c r="C247" s="16"/>
      <c r="F247" s="15"/>
      <c r="G247" s="15" t="s">
        <v>19</v>
      </c>
      <c r="H247" s="38" t="s">
        <v>21</v>
      </c>
      <c r="I247" s="16"/>
    </row>
    <row r="269" spans="1:1" ht="21">
      <c r="A269" s="41" t="s">
        <v>28</v>
      </c>
    </row>
    <row r="288" spans="3:3" ht="112.5">
      <c r="C288" s="59"/>
    </row>
    <row r="352" hidden="1"/>
    <row r="353" spans="1:12" hidden="1">
      <c r="B353" s="5" t="str">
        <f ca="1">C8</f>
        <v>Evaluation réalisée par André</v>
      </c>
      <c r="C353" s="5"/>
      <c r="D353" s="5"/>
      <c r="E353" s="5"/>
      <c r="F353" s="5"/>
      <c r="H353" s="5" t="str">
        <f>H8</f>
        <v>Evaluation réalisée par X</v>
      </c>
      <c r="I353" s="5"/>
      <c r="J353" s="5"/>
      <c r="K353" s="5"/>
      <c r="L353" s="5"/>
    </row>
    <row r="354" spans="1:12" hidden="1">
      <c r="A354" s="11" t="s">
        <v>17</v>
      </c>
      <c r="B354" s="4" t="s">
        <v>12</v>
      </c>
      <c r="C354" s="4" t="s">
        <v>13</v>
      </c>
      <c r="D354" s="4" t="s">
        <v>14</v>
      </c>
      <c r="E354" s="4" t="s">
        <v>15</v>
      </c>
      <c r="F354" s="4" t="s">
        <v>16</v>
      </c>
      <c r="G354" s="37" t="s">
        <v>24</v>
      </c>
      <c r="H354" s="4" t="s">
        <v>0</v>
      </c>
      <c r="I354" s="4" t="s">
        <v>9</v>
      </c>
      <c r="J354" s="4" t="s">
        <v>11</v>
      </c>
      <c r="K354" s="4" t="s">
        <v>1</v>
      </c>
      <c r="L354" s="4" t="s">
        <v>10</v>
      </c>
    </row>
    <row r="355" spans="1:12" ht="18.75" hidden="1">
      <c r="A355" s="12" t="str">
        <f t="shared" ref="A355" si="33">A10</f>
        <v>Logement</v>
      </c>
      <c r="B355" s="11" t="e">
        <f>IF(B10&lt;&gt;0,B10,NA())</f>
        <v>#N/A</v>
      </c>
      <c r="C355" s="11" t="e">
        <f t="shared" ref="C355:L355" si="34">IF(C10&lt;&gt;0,C10,NA())</f>
        <v>#N/A</v>
      </c>
      <c r="D355" s="11" t="e">
        <f t="shared" si="34"/>
        <v>#N/A</v>
      </c>
      <c r="E355" s="11" t="e">
        <f t="shared" si="34"/>
        <v>#N/A</v>
      </c>
      <c r="F355" s="11" t="e">
        <f t="shared" si="34"/>
        <v>#N/A</v>
      </c>
      <c r="G355" s="11"/>
      <c r="H355" s="11" t="e">
        <f t="shared" si="34"/>
        <v>#N/A</v>
      </c>
      <c r="I355" s="11" t="e">
        <f t="shared" si="34"/>
        <v>#N/A</v>
      </c>
      <c r="J355" s="11" t="e">
        <f t="shared" si="34"/>
        <v>#N/A</v>
      </c>
      <c r="K355" s="11" t="e">
        <f t="shared" si="34"/>
        <v>#N/A</v>
      </c>
      <c r="L355" s="11" t="e">
        <f t="shared" si="34"/>
        <v>#N/A</v>
      </c>
    </row>
    <row r="356" spans="1:12" ht="18.75" hidden="1">
      <c r="A356" s="12" t="str">
        <f t="shared" ref="A356" si="35">A27</f>
        <v>Alimentation</v>
      </c>
      <c r="B356" s="11" t="e">
        <f>IF(B27&lt;&gt;0,B27,NA())</f>
        <v>#N/A</v>
      </c>
      <c r="C356" s="11" t="e">
        <f t="shared" ref="C356:L356" si="36">IF(C27&lt;&gt;0,C27,NA())</f>
        <v>#N/A</v>
      </c>
      <c r="D356" s="11" t="e">
        <f t="shared" si="36"/>
        <v>#N/A</v>
      </c>
      <c r="E356" s="11" t="e">
        <f t="shared" si="36"/>
        <v>#N/A</v>
      </c>
      <c r="F356" s="11" t="e">
        <f t="shared" si="36"/>
        <v>#N/A</v>
      </c>
      <c r="G356" s="11"/>
      <c r="H356" s="11" t="e">
        <f t="shared" si="36"/>
        <v>#N/A</v>
      </c>
      <c r="I356" s="11" t="e">
        <f t="shared" si="36"/>
        <v>#N/A</v>
      </c>
      <c r="J356" s="11" t="e">
        <f t="shared" si="36"/>
        <v>#N/A</v>
      </c>
      <c r="K356" s="11" t="e">
        <f t="shared" si="36"/>
        <v>#N/A</v>
      </c>
      <c r="L356" s="11" t="e">
        <f t="shared" si="36"/>
        <v>#N/A</v>
      </c>
    </row>
    <row r="357" spans="1:12" ht="18.75" hidden="1">
      <c r="A357" s="12" t="str">
        <f t="shared" ref="A357" si="37">A44</f>
        <v>Hygiène</v>
      </c>
      <c r="B357" s="11" t="e">
        <f>IF(B44&lt;&gt;0,B44,NA())</f>
        <v>#N/A</v>
      </c>
      <c r="C357" s="11" t="e">
        <f t="shared" ref="C357:L357" si="38">IF(C44&lt;&gt;0,C44,NA())</f>
        <v>#N/A</v>
      </c>
      <c r="D357" s="11" t="e">
        <f t="shared" si="38"/>
        <v>#N/A</v>
      </c>
      <c r="E357" s="11" t="e">
        <f t="shared" si="38"/>
        <v>#N/A</v>
      </c>
      <c r="F357" s="11" t="e">
        <f t="shared" si="38"/>
        <v>#N/A</v>
      </c>
      <c r="G357" s="11"/>
      <c r="H357" s="11" t="e">
        <f t="shared" si="38"/>
        <v>#N/A</v>
      </c>
      <c r="I357" s="11" t="e">
        <f t="shared" si="38"/>
        <v>#N/A</v>
      </c>
      <c r="J357" s="11" t="e">
        <f t="shared" si="38"/>
        <v>#N/A</v>
      </c>
      <c r="K357" s="11" t="e">
        <f t="shared" si="38"/>
        <v>#N/A</v>
      </c>
      <c r="L357" s="11" t="e">
        <f t="shared" si="38"/>
        <v>#N/A</v>
      </c>
    </row>
    <row r="358" spans="1:12" ht="18.75" hidden="1">
      <c r="A358" s="12" t="str">
        <f>A61</f>
        <v>Santé</v>
      </c>
      <c r="B358" s="11" t="e">
        <f>IF(B61&lt;&gt;0,B61,NA())</f>
        <v>#N/A</v>
      </c>
      <c r="C358" s="11" t="e">
        <f t="shared" ref="C358:L358" si="39">IF(C61&lt;&gt;0,C61,NA())</f>
        <v>#N/A</v>
      </c>
      <c r="D358" s="11" t="e">
        <f t="shared" si="39"/>
        <v>#N/A</v>
      </c>
      <c r="E358" s="11" t="e">
        <f t="shared" si="39"/>
        <v>#N/A</v>
      </c>
      <c r="F358" s="11" t="e">
        <f t="shared" si="39"/>
        <v>#N/A</v>
      </c>
      <c r="G358" s="11"/>
      <c r="H358" s="11" t="e">
        <f t="shared" si="39"/>
        <v>#N/A</v>
      </c>
      <c r="I358" s="11" t="e">
        <f t="shared" si="39"/>
        <v>#N/A</v>
      </c>
      <c r="J358" s="11" t="e">
        <f t="shared" si="39"/>
        <v>#N/A</v>
      </c>
      <c r="K358" s="11" t="e">
        <f t="shared" si="39"/>
        <v>#N/A</v>
      </c>
      <c r="L358" s="11" t="e">
        <f t="shared" si="39"/>
        <v>#N/A</v>
      </c>
    </row>
    <row r="359" spans="1:12" ht="18.75" hidden="1">
      <c r="A359" s="12" t="str">
        <f>A77</f>
        <v>Budget</v>
      </c>
      <c r="B359" s="11" t="e">
        <f>IF(B77&lt;&gt;0,B77,NA())</f>
        <v>#N/A</v>
      </c>
      <c r="C359" s="11" t="e">
        <f t="shared" ref="C359:L359" si="40">IF(C77&lt;&gt;0,C77,NA())</f>
        <v>#N/A</v>
      </c>
      <c r="D359" s="11" t="e">
        <f t="shared" si="40"/>
        <v>#N/A</v>
      </c>
      <c r="E359" s="11" t="e">
        <f t="shared" si="40"/>
        <v>#N/A</v>
      </c>
      <c r="F359" s="11" t="e">
        <f t="shared" si="40"/>
        <v>#N/A</v>
      </c>
      <c r="G359" s="11"/>
      <c r="H359" s="11" t="e">
        <f t="shared" si="40"/>
        <v>#N/A</v>
      </c>
      <c r="I359" s="11" t="e">
        <f t="shared" si="40"/>
        <v>#N/A</v>
      </c>
      <c r="J359" s="11" t="e">
        <f t="shared" si="40"/>
        <v>#N/A</v>
      </c>
      <c r="K359" s="11" t="e">
        <f t="shared" si="40"/>
        <v>#N/A</v>
      </c>
      <c r="L359" s="11" t="e">
        <f t="shared" si="40"/>
        <v>#N/A</v>
      </c>
    </row>
    <row r="360" spans="1:12" ht="18.75" hidden="1">
      <c r="A360" s="12" t="str">
        <f>A96</f>
        <v>Déplacement</v>
      </c>
      <c r="B360" s="11" t="e">
        <f>IF(B96&lt;&gt;0,B96,NA())</f>
        <v>#N/A</v>
      </c>
      <c r="C360" s="11" t="e">
        <f t="shared" ref="C360:L360" si="41">IF(C96&lt;&gt;0,C96,NA())</f>
        <v>#N/A</v>
      </c>
      <c r="D360" s="11" t="e">
        <f t="shared" si="41"/>
        <v>#N/A</v>
      </c>
      <c r="E360" s="11" t="e">
        <f t="shared" si="41"/>
        <v>#N/A</v>
      </c>
      <c r="F360" s="11" t="e">
        <f t="shared" si="41"/>
        <v>#N/A</v>
      </c>
      <c r="G360" s="11"/>
      <c r="H360" s="11" t="e">
        <f t="shared" si="41"/>
        <v>#N/A</v>
      </c>
      <c r="I360" s="11" t="e">
        <f t="shared" si="41"/>
        <v>#N/A</v>
      </c>
      <c r="J360" s="11" t="e">
        <f t="shared" si="41"/>
        <v>#N/A</v>
      </c>
      <c r="K360" s="11" t="e">
        <f t="shared" si="41"/>
        <v>#N/A</v>
      </c>
      <c r="L360" s="11" t="e">
        <f t="shared" si="41"/>
        <v>#N/A</v>
      </c>
    </row>
    <row r="361" spans="1:12" ht="18.75" hidden="1">
      <c r="A361" s="12" t="str">
        <f>A114</f>
        <v>Gestion administrative</v>
      </c>
      <c r="B361" s="11" t="e">
        <f>IF(B114&lt;&gt;0,B114,NA())</f>
        <v>#N/A</v>
      </c>
      <c r="C361" s="11" t="e">
        <f t="shared" ref="C361:L361" si="42">IF(C114&lt;&gt;0,C114,NA())</f>
        <v>#N/A</v>
      </c>
      <c r="D361" s="11" t="e">
        <f t="shared" si="42"/>
        <v>#N/A</v>
      </c>
      <c r="E361" s="11" t="e">
        <f t="shared" si="42"/>
        <v>#N/A</v>
      </c>
      <c r="F361" s="11" t="e">
        <f t="shared" si="42"/>
        <v>#N/A</v>
      </c>
      <c r="G361" s="11"/>
      <c r="H361" s="11" t="e">
        <f t="shared" si="42"/>
        <v>#N/A</v>
      </c>
      <c r="I361" s="11" t="e">
        <f t="shared" si="42"/>
        <v>#N/A</v>
      </c>
      <c r="J361" s="11" t="e">
        <f t="shared" si="42"/>
        <v>#N/A</v>
      </c>
      <c r="K361" s="11" t="e">
        <f t="shared" si="42"/>
        <v>#N/A</v>
      </c>
      <c r="L361" s="11" t="e">
        <f t="shared" si="42"/>
        <v>#N/A</v>
      </c>
    </row>
    <row r="362" spans="1:12" ht="18.75" hidden="1">
      <c r="A362" s="12" t="str">
        <f t="shared" ref="A362" si="43">A130</f>
        <v>Vie Sociale</v>
      </c>
      <c r="B362" s="11" t="e">
        <f>IF(B130&lt;&gt;0,B130,NA())</f>
        <v>#N/A</v>
      </c>
      <c r="C362" s="11" t="e">
        <f t="shared" ref="C362:L362" si="44">IF(C130&lt;&gt;0,C130,NA())</f>
        <v>#N/A</v>
      </c>
      <c r="D362" s="11" t="e">
        <f t="shared" si="44"/>
        <v>#N/A</v>
      </c>
      <c r="E362" s="11" t="e">
        <f t="shared" si="44"/>
        <v>#N/A</v>
      </c>
      <c r="F362" s="11" t="e">
        <f t="shared" si="44"/>
        <v>#N/A</v>
      </c>
      <c r="G362" s="11"/>
      <c r="H362" s="11" t="e">
        <f t="shared" si="44"/>
        <v>#N/A</v>
      </c>
      <c r="I362" s="11" t="e">
        <f t="shared" si="44"/>
        <v>#N/A</v>
      </c>
      <c r="J362" s="11" t="e">
        <f t="shared" si="44"/>
        <v>#N/A</v>
      </c>
      <c r="K362" s="11" t="e">
        <f t="shared" si="44"/>
        <v>#N/A</v>
      </c>
      <c r="L362" s="11" t="e">
        <f t="shared" si="44"/>
        <v>#N/A</v>
      </c>
    </row>
    <row r="363" spans="1:12" ht="18.75" hidden="1">
      <c r="A363" s="12" t="str">
        <f>A147</f>
        <v>Repère dans le temps</v>
      </c>
      <c r="B363" s="11" t="e">
        <f>IF(B147&lt;&gt;0,B147,NA())</f>
        <v>#N/A</v>
      </c>
      <c r="C363" s="11" t="e">
        <f t="shared" ref="C363:L363" si="45">IF(C147&lt;&gt;0,C147,NA())</f>
        <v>#N/A</v>
      </c>
      <c r="D363" s="11" t="e">
        <f t="shared" si="45"/>
        <v>#N/A</v>
      </c>
      <c r="E363" s="11" t="e">
        <f t="shared" si="45"/>
        <v>#N/A</v>
      </c>
      <c r="F363" s="11" t="e">
        <f t="shared" si="45"/>
        <v>#N/A</v>
      </c>
      <c r="G363" s="11"/>
      <c r="H363" s="11" t="e">
        <f t="shared" si="45"/>
        <v>#N/A</v>
      </c>
      <c r="I363" s="11" t="e">
        <f t="shared" si="45"/>
        <v>#N/A</v>
      </c>
      <c r="J363" s="11" t="e">
        <f t="shared" si="45"/>
        <v>#N/A</v>
      </c>
      <c r="K363" s="11" t="e">
        <f t="shared" si="45"/>
        <v>#N/A</v>
      </c>
      <c r="L363" s="11" t="e">
        <f t="shared" si="45"/>
        <v>#N/A</v>
      </c>
    </row>
    <row r="364" spans="1:12" ht="18.75" hidden="1">
      <c r="A364" s="12" t="str">
        <f>A171</f>
        <v>Communication</v>
      </c>
      <c r="B364" s="11" t="e">
        <f>IF(B171&lt;&gt;0,B171,NA())</f>
        <v>#N/A</v>
      </c>
      <c r="C364" s="11" t="e">
        <f t="shared" ref="C364:L364" si="46">IF(C171&lt;&gt;0,C171,NA())</f>
        <v>#N/A</v>
      </c>
      <c r="D364" s="11" t="e">
        <f t="shared" si="46"/>
        <v>#N/A</v>
      </c>
      <c r="E364" s="11" t="e">
        <f t="shared" si="46"/>
        <v>#N/A</v>
      </c>
      <c r="F364" s="11" t="e">
        <f t="shared" si="46"/>
        <v>#N/A</v>
      </c>
      <c r="G364" s="11"/>
      <c r="H364" s="11" t="e">
        <f t="shared" si="46"/>
        <v>#N/A</v>
      </c>
      <c r="I364" s="11" t="e">
        <f t="shared" si="46"/>
        <v>#N/A</v>
      </c>
      <c r="J364" s="11" t="e">
        <f t="shared" si="46"/>
        <v>#N/A</v>
      </c>
      <c r="K364" s="11" t="e">
        <f t="shared" si="46"/>
        <v>#N/A</v>
      </c>
      <c r="L364" s="11" t="e">
        <f t="shared" si="46"/>
        <v>#N/A</v>
      </c>
    </row>
    <row r="365" spans="1:12" ht="18.75" hidden="1">
      <c r="A365" s="12" t="str">
        <f>A187</f>
        <v>Emploi</v>
      </c>
      <c r="B365" s="11" t="e">
        <f>IF(B187&lt;&gt;0,B187,NA())</f>
        <v>#N/A</v>
      </c>
      <c r="C365" s="11" t="e">
        <f t="shared" ref="C365:L365" si="47">IF(C187&lt;&gt;0,C187,NA())</f>
        <v>#N/A</v>
      </c>
      <c r="D365" s="11" t="e">
        <f t="shared" si="47"/>
        <v>#N/A</v>
      </c>
      <c r="E365" s="11" t="e">
        <f t="shared" si="47"/>
        <v>#N/A</v>
      </c>
      <c r="F365" s="11" t="e">
        <f t="shared" si="47"/>
        <v>#N/A</v>
      </c>
      <c r="G365" s="11"/>
      <c r="H365" s="11" t="e">
        <f t="shared" si="47"/>
        <v>#N/A</v>
      </c>
      <c r="I365" s="11" t="e">
        <f t="shared" si="47"/>
        <v>#N/A</v>
      </c>
      <c r="J365" s="11" t="e">
        <f t="shared" si="47"/>
        <v>#N/A</v>
      </c>
      <c r="K365" s="11" t="e">
        <f t="shared" si="47"/>
        <v>#N/A</v>
      </c>
      <c r="L365" s="11" t="e">
        <f t="shared" si="47"/>
        <v>#N/A</v>
      </c>
    </row>
    <row r="366" spans="1:12" hidden="1"/>
    <row r="367" spans="1:12" hidden="1"/>
    <row r="368" spans="1:12" hidden="1"/>
    <row r="369" spans="1:12" hidden="1">
      <c r="B369" s="5" t="str">
        <f ca="1">C8</f>
        <v>Evaluation réalisée par André</v>
      </c>
      <c r="C369" s="5"/>
      <c r="D369" s="5"/>
      <c r="E369" s="5"/>
      <c r="F369" s="5"/>
      <c r="H369" s="5" t="str">
        <f>H8</f>
        <v>Evaluation réalisée par X</v>
      </c>
      <c r="I369" s="5"/>
      <c r="J369" s="5"/>
      <c r="K369" s="5"/>
      <c r="L369" s="5"/>
    </row>
    <row r="370" spans="1:12" hidden="1">
      <c r="B370" s="2" t="str">
        <f>Tableau2242[[#Headers],[je suis autonome]]</f>
        <v>je suis autonome</v>
      </c>
      <c r="C370" s="2" t="str">
        <f>Tableau2242[[#Headers],[il faut juste me le rappeler]]</f>
        <v>il faut juste me le rappeler</v>
      </c>
      <c r="D370" s="2" t="str">
        <f>Tableau2242[[#Headers],[j''ai besoin d''un coup de main]]</f>
        <v>j'ai besoin d'un coup de main</v>
      </c>
      <c r="E370" s="2" t="str">
        <f>Tableau2242[[#Headers],[j''ai besoin d''une aide extérieure]]</f>
        <v>j'ai besoin d'une aide extérieure</v>
      </c>
      <c r="F370" s="2" t="str">
        <f>Tableau2242[[#Headers],[Je ne suis pas concerné]]</f>
        <v>Je ne suis pas concerné</v>
      </c>
      <c r="G370" s="2"/>
      <c r="H370" s="4" t="str">
        <f>Tableau2242[[#Headers],[Acquis]]</f>
        <v>Acquis</v>
      </c>
      <c r="I370" s="2" t="str">
        <f>Tableau2242[[#Headers],[En cours d’acquis/stimulé ou soutenu]]</f>
        <v>En cours d’acquis/stimulé ou soutenu</v>
      </c>
      <c r="J370" s="2" t="str">
        <f>Tableau2242[[#Headers],[Acquis mais fluctuant en fonction du moment]]</f>
        <v>Acquis mais fluctuant en fonction du moment</v>
      </c>
      <c r="K370" s="2" t="str">
        <f>Tableau2242[[#Headers],[Non acquis/ compensé]]</f>
        <v>Non acquis/ compensé</v>
      </c>
      <c r="L370" s="2" t="str">
        <f>Tableau2242[[#Headers],[Pas concerné / pas évaluable]]</f>
        <v>Pas concerné / pas évaluable</v>
      </c>
    </row>
    <row r="371" spans="1:12" ht="18.75" hidden="1">
      <c r="A371" s="14" t="str">
        <f>IF(INDEX(Tableau2242[Items],MATCH($G$230,$A$355:$A$365,0))&gt;0,INDEX(A355:A365,MATCH($G$230,$A$355:$A$365,0)),NA())</f>
        <v>Gestion administrative</v>
      </c>
      <c r="B371" s="14" t="e">
        <f>IF(INDEX(Tableau2242[je suis autonome],MATCH($G$230,$A$355:$A$365,0))&gt;0,INDEX(B355:B365,MATCH($G$230,$A$355:$A$365,0)),NA())</f>
        <v>#N/A</v>
      </c>
      <c r="C371" s="14" t="e">
        <f>IF(INDEX(Tableau2242[il faut juste me le rappeler],MATCH($G$230,$A$355:$A$365,0))&gt;0,INDEX(C355:C365,MATCH($G$230,$A$355:$A$365,0)),NA())</f>
        <v>#N/A</v>
      </c>
      <c r="D371" s="14" t="e">
        <f>IF(INDEX(Tableau2242[j''ai besoin d''un coup de main],MATCH($G$230,$A$355:$A$365,0))&gt;0,INDEX(D355:D365,MATCH($G$230,$A$355:$A$365,0)),NA())</f>
        <v>#N/A</v>
      </c>
      <c r="E371" s="14" t="e">
        <f>IF(INDEX(Tableau2242[j''ai besoin d''une aide extérieure],MATCH($G$230,$A$355:$A$365,0))&gt;0,INDEX(E355:E365,MATCH($G$230,$A$355:$A$365,0)),NA())</f>
        <v>#N/A</v>
      </c>
      <c r="F371" s="14" t="e">
        <f>IF(INDEX(Tableau2242[Je ne suis pas concerné],MATCH($G$230,$A$355:$A$365,0))&gt;0,INDEX(F355:F365,MATCH($G$230,$A$355:$A$365,0)),NA())</f>
        <v>#N/A</v>
      </c>
      <c r="G371" s="14"/>
      <c r="H371" s="14" t="e">
        <f>IF(INDEX(Tableau2242[Acquis],MATCH($G$230,$A$355:$A$365,0))&gt;0,INDEX(H355:H365,MATCH($G$230,$A$355:$A$365,0)),NA())</f>
        <v>#N/A</v>
      </c>
      <c r="I371" s="14" t="e">
        <f>IF(INDEX(Tableau2242[En cours d’acquis/stimulé ou soutenu],MATCH($G$230,$A$355:$A$365,0))&gt;0,INDEX(I355:I365,MATCH($G$230,$A$355:$A$365,0)),NA())</f>
        <v>#N/A</v>
      </c>
      <c r="J371" s="14" t="e">
        <f>IF(INDEX(Tableau2242[Acquis mais fluctuant en fonction du moment],MATCH($G$230,$A$355:$A$365,0))&gt;0,INDEX(J355:J365,MATCH($G$230,$A$355:$A$365,0)),NA())</f>
        <v>#N/A</v>
      </c>
      <c r="K371" s="14" t="e">
        <f>IF(INDEX(Tableau2242[Non acquis/ compensé],MATCH($G$230,$A$355:$A$365,0))&gt;0,INDEX(K355:K365,MATCH($G$230,$A$355:$A$365,0)),NA())</f>
        <v>#N/A</v>
      </c>
      <c r="L371" s="14" t="e">
        <f>IF(INDEX(Tableau2242[Pas concerné / pas évaluable],MATCH($G$230,$A$355:$A$365,0))&gt;0,INDEX(L355:L365,MATCH($G$230,$A$355:$A$365,0)),NA())</f>
        <v>#N/A</v>
      </c>
    </row>
    <row r="372" spans="1:12" ht="18.75" hidden="1">
      <c r="A372" s="14" t="str">
        <f>IF(INDEX(Tableau2242[Items],MATCH($B$247,$A$355:$A$365,0))&gt;0,INDEX(A355:A365,MATCH($B$247,$A$355:$A$365,0)),NA())</f>
        <v>Vie Sociale</v>
      </c>
      <c r="B372" s="14" t="e">
        <f>IF(INDEX(Tableau2242[je suis autonome],MATCH($B$247,$A$355:$A$365,0))&gt;0,INDEX(B355:B365,MATCH($B$247,$A$355:$A$365,0)),NA())</f>
        <v>#N/A</v>
      </c>
      <c r="C372" s="14" t="e">
        <f>IF(INDEX(Tableau2242[il faut juste me le rappeler],MATCH($B$247,$A$355:$A$365,0))&gt;0,INDEX(C355:C365,MATCH($B$247,$A$355:$A$365,0)),NA())</f>
        <v>#N/A</v>
      </c>
      <c r="D372" s="14" t="e">
        <f>IF(INDEX(Tableau2242[j''ai besoin d''un coup de main],MATCH($B$247,$A$355:$A$365,0))&gt;0,INDEX(D355:D365,MATCH($B$247,$A$355:$A$365,0)),NA())</f>
        <v>#N/A</v>
      </c>
      <c r="E372" s="14" t="e">
        <f>IF(INDEX(Tableau2242[j''ai besoin d''une aide extérieure],MATCH($B$247,$A$355:$A$365,0))&gt;0,INDEX(E355:E365,MATCH($B$247,$A$355:$A$365,0)),NA())</f>
        <v>#N/A</v>
      </c>
      <c r="F372" s="14" t="e">
        <f>IF(INDEX(Tableau2242[Je ne suis pas concerné],MATCH($B$247,$A$355:$A$365,0))&gt;0,INDEX(F355:F365,MATCH($B$247,$A$355:$A$365,0)),NA())</f>
        <v>#N/A</v>
      </c>
      <c r="G372" s="14"/>
      <c r="H372" s="14" t="e">
        <f>IF(INDEX(Tableau2242[Acquis],MATCH($B$247,$A$355:$A$365,0))&gt;0,INDEX(H355:H365,MATCH($B$247,$A$355:$A$365,0)),NA())</f>
        <v>#N/A</v>
      </c>
      <c r="I372" s="14" t="e">
        <f>IF(INDEX(Tableau2242[En cours d’acquis/stimulé ou soutenu],MATCH($B$247,$A$355:$A$365,0))&gt;0,INDEX(I355:I365,MATCH($B$247,$A$355:$A$365,0)),NA())</f>
        <v>#N/A</v>
      </c>
      <c r="J372" s="14" t="e">
        <f>IF(INDEX(Tableau2242[Acquis mais fluctuant en fonction du moment],MATCH($B$247,$A$355:$A$365,0))&gt;0,INDEX(J355:J365,MATCH($B$247,$A$355:$A$365,0)),NA())</f>
        <v>#N/A</v>
      </c>
      <c r="K372" s="14" t="e">
        <f>IF(INDEX(Tableau2242[Non acquis/ compensé],MATCH($B$247,$A$355:$A$365,0))&gt;0,INDEX(K355:K365,MATCH($B$247,$A$355:$A$365,0)),NA())</f>
        <v>#N/A</v>
      </c>
      <c r="L372" s="14" t="e">
        <f>IF(INDEX(Tableau2242[Pas concerné / pas évaluable],MATCH($B$247,$A$355:$A$365,0))&gt;0,INDEX(L355:L365,MATCH($B$247,$A$355:$A$365,0)),NA())</f>
        <v>#N/A</v>
      </c>
    </row>
    <row r="373" spans="1:12" ht="18.75" hidden="1">
      <c r="A373" s="14" t="str">
        <f>IF(INDEX(Tableau2242[Items],MATCH($H$247,$A$355:$A$365,0))&gt;0,INDEX(A355:A365,MATCH($H$247,$A$355:$A$365,0)),NA())</f>
        <v>Hygiène</v>
      </c>
      <c r="B373" s="14" t="e">
        <f>IF(INDEX(Tableau2242[je suis autonome],MATCH($H$247,$A$355:$A$365,0))&gt;0,INDEX(B355:B365,MATCH($H$247,$A$355:$A$365,0)),NA())</f>
        <v>#N/A</v>
      </c>
      <c r="C373" s="14" t="e">
        <f>IF(INDEX(Tableau2242[il faut juste me le rappeler],MATCH($H$247,$A$355:$A$365,0))&gt;0,INDEX(C355:C365,MATCH($H$247,$A$355:$A$365,0)),NA())</f>
        <v>#N/A</v>
      </c>
      <c r="D373" s="14" t="e">
        <f>IF(INDEX(Tableau2242[j''ai besoin d''un coup de main],MATCH($H$247,$A$355:$A$365,0))&gt;0,INDEX(D355:D365,MATCH($H$247,$A$355:$A$365,0)),NA())</f>
        <v>#N/A</v>
      </c>
      <c r="E373" s="14" t="e">
        <f>IF(INDEX(Tableau2242[j''ai besoin d''une aide extérieure],MATCH($H$247,$A$355:$A$365,0))&gt;0,INDEX(E355:E365,MATCH($H$247,$A$355:$A$365,0)),NA())</f>
        <v>#N/A</v>
      </c>
      <c r="F373" s="14" t="e">
        <f>IF(INDEX(Tableau2242[Je ne suis pas concerné],MATCH($H$247,$A$355:$A$365,0))&gt;0,INDEX(F355:F365,MATCH($H$247,$A$355:$A$365,0)),NA())</f>
        <v>#N/A</v>
      </c>
      <c r="G373" s="14" t="e">
        <f>IF(INDEX(Tableau2242[Colonne1],MATCH($H$247,$A$355:$A$365,0))&gt;0,INDEX(G355:G365,MATCH($H$247,$A$355:$A$365,0)),NA())</f>
        <v>#N/A</v>
      </c>
      <c r="H373" s="14" t="e">
        <f>IF(INDEX(Tableau2242[Acquis],MATCH($H$247,$A$355:$A$365,0))&gt;0,INDEX(H355:H365,MATCH($H$247,$A$355:$A$365,0)),NA())</f>
        <v>#N/A</v>
      </c>
      <c r="I373" s="14" t="e">
        <f>IF(INDEX(Tableau2242[En cours d’acquis/stimulé ou soutenu],MATCH($H$247,$A$355:$A$365,0))&gt;0,INDEX(I355:I365,MATCH($H$247,$A$355:$A$365,0)),NA())</f>
        <v>#N/A</v>
      </c>
      <c r="J373" s="14" t="e">
        <f>IF(INDEX(Tableau2242[Acquis mais fluctuant en fonction du moment],MATCH($H$247,$A$355:$A$365,0))&gt;0,INDEX(J355:J365,MATCH($H$247,$A$355:$A$365,0)),NA())</f>
        <v>#N/A</v>
      </c>
      <c r="K373" s="14" t="e">
        <f>IF(INDEX(Tableau2242[Non acquis/ compensé],MATCH($H$247,$A$355:$A$365,0))&gt;0,INDEX(K355:K365,MATCH($H$247,$A$355:$A$365,0)),NA())</f>
        <v>#N/A</v>
      </c>
      <c r="L373" s="14" t="e">
        <f>IF(INDEX(Tableau2242[Pas concerné / pas évaluable],MATCH($H$247,$A$355:$A$365,0))&gt;0,INDEX(L355:L365,MATCH($H$247,$A$355:$A$365,0)),NA())</f>
        <v>#N/A</v>
      </c>
    </row>
    <row r="374" spans="1:12" hidden="1"/>
    <row r="375" spans="1:12" hidden="1"/>
    <row r="376" spans="1:12" ht="15" hidden="1">
      <c r="A376" s="13"/>
    </row>
    <row r="377" spans="1:12" hidden="1"/>
    <row r="378" spans="1:12" hidden="1"/>
    <row r="379" spans="1:12" hidden="1"/>
  </sheetData>
  <sheetProtection selectLockedCells="1"/>
  <mergeCells count="2">
    <mergeCell ref="D233:E233"/>
    <mergeCell ref="D234:E237"/>
  </mergeCells>
  <conditionalFormatting sqref="G10:G25 G27:G42 G44:G59 G61:G75 G77:G94 G96:G112 G114:G128 G130:G145 G147:G169 G171:G185 G187:G206">
    <cfRule type="cellIs" dxfId="393" priority="194" operator="equal">
      <formula>"J"</formula>
    </cfRule>
    <cfRule type="cellIs" dxfId="392" priority="195" operator="equal">
      <formula>"D"</formula>
    </cfRule>
  </conditionalFormatting>
  <conditionalFormatting sqref="G25">
    <cfRule type="cellIs" dxfId="391" priority="192" operator="equal">
      <formula>"J"</formula>
    </cfRule>
    <cfRule type="cellIs" dxfId="390" priority="193" operator="equal">
      <formula>"D"</formula>
    </cfRule>
  </conditionalFormatting>
  <conditionalFormatting sqref="G15:G17">
    <cfRule type="cellIs" dxfId="389" priority="190" operator="equal">
      <formula>"J"</formula>
    </cfRule>
    <cfRule type="cellIs" dxfId="388" priority="191" operator="equal">
      <formula>"D"</formula>
    </cfRule>
  </conditionalFormatting>
  <conditionalFormatting sqref="G18">
    <cfRule type="cellIs" dxfId="387" priority="188" operator="equal">
      <formula>"J"</formula>
    </cfRule>
    <cfRule type="cellIs" dxfId="386" priority="189" operator="equal">
      <formula>"D"</formula>
    </cfRule>
  </conditionalFormatting>
  <conditionalFormatting sqref="G36:G42">
    <cfRule type="cellIs" dxfId="385" priority="186" operator="equal">
      <formula>"J"</formula>
    </cfRule>
    <cfRule type="cellIs" dxfId="384" priority="187" operator="equal">
      <formula>"D"</formula>
    </cfRule>
  </conditionalFormatting>
  <conditionalFormatting sqref="G32:G34">
    <cfRule type="cellIs" dxfId="383" priority="184" operator="equal">
      <formula>"J"</formula>
    </cfRule>
    <cfRule type="cellIs" dxfId="382" priority="185" operator="equal">
      <formula>"D"</formula>
    </cfRule>
  </conditionalFormatting>
  <conditionalFormatting sqref="G35">
    <cfRule type="cellIs" dxfId="381" priority="182" operator="equal">
      <formula>"J"</formula>
    </cfRule>
    <cfRule type="cellIs" dxfId="380" priority="183" operator="equal">
      <formula>"D"</formula>
    </cfRule>
  </conditionalFormatting>
  <conditionalFormatting sqref="G53:G59">
    <cfRule type="cellIs" dxfId="379" priority="180" operator="equal">
      <formula>"J"</formula>
    </cfRule>
    <cfRule type="cellIs" dxfId="378" priority="181" operator="equal">
      <formula>"D"</formula>
    </cfRule>
  </conditionalFormatting>
  <conditionalFormatting sqref="G49:G51">
    <cfRule type="cellIs" dxfId="377" priority="178" operator="equal">
      <formula>"J"</formula>
    </cfRule>
    <cfRule type="cellIs" dxfId="376" priority="179" operator="equal">
      <formula>"D"</formula>
    </cfRule>
  </conditionalFormatting>
  <conditionalFormatting sqref="G52">
    <cfRule type="cellIs" dxfId="375" priority="176" operator="equal">
      <formula>"J"</formula>
    </cfRule>
    <cfRule type="cellIs" dxfId="374" priority="177" operator="equal">
      <formula>"D"</formula>
    </cfRule>
  </conditionalFormatting>
  <conditionalFormatting sqref="G69:G75">
    <cfRule type="cellIs" dxfId="373" priority="174" operator="equal">
      <formula>"J"</formula>
    </cfRule>
    <cfRule type="cellIs" dxfId="372" priority="175" operator="equal">
      <formula>"D"</formula>
    </cfRule>
  </conditionalFormatting>
  <conditionalFormatting sqref="G65:G67">
    <cfRule type="cellIs" dxfId="371" priority="172" operator="equal">
      <formula>"J"</formula>
    </cfRule>
    <cfRule type="cellIs" dxfId="370" priority="173" operator="equal">
      <formula>"D"</formula>
    </cfRule>
  </conditionalFormatting>
  <conditionalFormatting sqref="G68">
    <cfRule type="cellIs" dxfId="369" priority="170" operator="equal">
      <formula>"J"</formula>
    </cfRule>
    <cfRule type="cellIs" dxfId="368" priority="171" operator="equal">
      <formula>"D"</formula>
    </cfRule>
  </conditionalFormatting>
  <conditionalFormatting sqref="G88:G94">
    <cfRule type="cellIs" dxfId="367" priority="168" operator="equal">
      <formula>"J"</formula>
    </cfRule>
    <cfRule type="cellIs" dxfId="366" priority="169" operator="equal">
      <formula>"D"</formula>
    </cfRule>
  </conditionalFormatting>
  <conditionalFormatting sqref="G86">
    <cfRule type="cellIs" dxfId="365" priority="166" operator="equal">
      <formula>"J"</formula>
    </cfRule>
    <cfRule type="cellIs" dxfId="364" priority="167" operator="equal">
      <formula>"D"</formula>
    </cfRule>
  </conditionalFormatting>
  <conditionalFormatting sqref="G87">
    <cfRule type="cellIs" dxfId="363" priority="164" operator="equal">
      <formula>"J"</formula>
    </cfRule>
    <cfRule type="cellIs" dxfId="362" priority="165" operator="equal">
      <formula>"D"</formula>
    </cfRule>
  </conditionalFormatting>
  <conditionalFormatting sqref="G106:G112">
    <cfRule type="cellIs" dxfId="361" priority="162" operator="equal">
      <formula>"J"</formula>
    </cfRule>
    <cfRule type="cellIs" dxfId="360" priority="163" operator="equal">
      <formula>"D"</formula>
    </cfRule>
  </conditionalFormatting>
  <conditionalFormatting sqref="G104">
    <cfRule type="cellIs" dxfId="359" priority="160" operator="equal">
      <formula>"J"</formula>
    </cfRule>
    <cfRule type="cellIs" dxfId="358" priority="161" operator="equal">
      <formula>"D"</formula>
    </cfRule>
  </conditionalFormatting>
  <conditionalFormatting sqref="G105">
    <cfRule type="cellIs" dxfId="357" priority="158" operator="equal">
      <formula>"J"</formula>
    </cfRule>
    <cfRule type="cellIs" dxfId="356" priority="159" operator="equal">
      <formula>"D"</formula>
    </cfRule>
  </conditionalFormatting>
  <conditionalFormatting sqref="G122:G128">
    <cfRule type="cellIs" dxfId="355" priority="156" operator="equal">
      <formula>"J"</formula>
    </cfRule>
    <cfRule type="cellIs" dxfId="354" priority="157" operator="equal">
      <formula>"D"</formula>
    </cfRule>
  </conditionalFormatting>
  <conditionalFormatting sqref="G118:G120">
    <cfRule type="cellIs" dxfId="353" priority="154" operator="equal">
      <formula>"J"</formula>
    </cfRule>
    <cfRule type="cellIs" dxfId="352" priority="155" operator="equal">
      <formula>"D"</formula>
    </cfRule>
  </conditionalFormatting>
  <conditionalFormatting sqref="G121">
    <cfRule type="cellIs" dxfId="351" priority="152" operator="equal">
      <formula>"J"</formula>
    </cfRule>
    <cfRule type="cellIs" dxfId="350" priority="153" operator="equal">
      <formula>"D"</formula>
    </cfRule>
  </conditionalFormatting>
  <conditionalFormatting sqref="G139:G145">
    <cfRule type="cellIs" dxfId="349" priority="150" operator="equal">
      <formula>"J"</formula>
    </cfRule>
    <cfRule type="cellIs" dxfId="348" priority="151" operator="equal">
      <formula>"D"</formula>
    </cfRule>
  </conditionalFormatting>
  <conditionalFormatting sqref="G135:G137">
    <cfRule type="cellIs" dxfId="347" priority="148" operator="equal">
      <formula>"J"</formula>
    </cfRule>
    <cfRule type="cellIs" dxfId="346" priority="149" operator="equal">
      <formula>"D"</formula>
    </cfRule>
  </conditionalFormatting>
  <conditionalFormatting sqref="G138">
    <cfRule type="cellIs" dxfId="345" priority="146" operator="equal">
      <formula>"J"</formula>
    </cfRule>
    <cfRule type="cellIs" dxfId="344" priority="147" operator="equal">
      <formula>"D"</formula>
    </cfRule>
  </conditionalFormatting>
  <conditionalFormatting sqref="G163:G169">
    <cfRule type="cellIs" dxfId="343" priority="144" operator="equal">
      <formula>"J"</formula>
    </cfRule>
    <cfRule type="cellIs" dxfId="342" priority="145" operator="equal">
      <formula>"D"</formula>
    </cfRule>
  </conditionalFormatting>
  <conditionalFormatting sqref="G159:G161">
    <cfRule type="cellIs" dxfId="341" priority="142" operator="equal">
      <formula>"J"</formula>
    </cfRule>
    <cfRule type="cellIs" dxfId="340" priority="143" operator="equal">
      <formula>"D"</formula>
    </cfRule>
  </conditionalFormatting>
  <conditionalFormatting sqref="G162">
    <cfRule type="cellIs" dxfId="339" priority="140" operator="equal">
      <formula>"J"</formula>
    </cfRule>
    <cfRule type="cellIs" dxfId="338" priority="141" operator="equal">
      <formula>"D"</formula>
    </cfRule>
  </conditionalFormatting>
  <conditionalFormatting sqref="G179:G185">
    <cfRule type="cellIs" dxfId="337" priority="138" operator="equal">
      <formula>"J"</formula>
    </cfRule>
    <cfRule type="cellIs" dxfId="336" priority="139" operator="equal">
      <formula>"D"</formula>
    </cfRule>
  </conditionalFormatting>
  <conditionalFormatting sqref="G175:G177">
    <cfRule type="cellIs" dxfId="335" priority="136" operator="equal">
      <formula>"J"</formula>
    </cfRule>
    <cfRule type="cellIs" dxfId="334" priority="137" operator="equal">
      <formula>"D"</formula>
    </cfRule>
  </conditionalFormatting>
  <conditionalFormatting sqref="G178:G179">
    <cfRule type="cellIs" dxfId="333" priority="134" operator="equal">
      <formula>"J"</formula>
    </cfRule>
    <cfRule type="cellIs" dxfId="332" priority="135" operator="equal">
      <formula>"D"</formula>
    </cfRule>
  </conditionalFormatting>
  <conditionalFormatting sqref="G200:G206">
    <cfRule type="cellIs" dxfId="331" priority="132" operator="equal">
      <formula>"J"</formula>
    </cfRule>
    <cfRule type="cellIs" dxfId="330" priority="133" operator="equal">
      <formula>"D"</formula>
    </cfRule>
  </conditionalFormatting>
  <conditionalFormatting sqref="G196:G198">
    <cfRule type="cellIs" dxfId="329" priority="130" operator="equal">
      <formula>"J"</formula>
    </cfRule>
    <cfRule type="cellIs" dxfId="328" priority="131" operator="equal">
      <formula>"D"</formula>
    </cfRule>
  </conditionalFormatting>
  <conditionalFormatting sqref="G199">
    <cfRule type="cellIs" dxfId="327" priority="128" operator="equal">
      <formula>"J"</formula>
    </cfRule>
    <cfRule type="cellIs" dxfId="326" priority="129" operator="equal">
      <formula>"D"</formula>
    </cfRule>
  </conditionalFormatting>
  <conditionalFormatting sqref="G27">
    <cfRule type="cellIs" dxfId="325" priority="126" operator="equal">
      <formula>"J"</formula>
    </cfRule>
    <cfRule type="cellIs" dxfId="324" priority="127" operator="equal">
      <formula>"D"</formula>
    </cfRule>
  </conditionalFormatting>
  <conditionalFormatting sqref="G61">
    <cfRule type="cellIs" dxfId="323" priority="124" operator="equal">
      <formula>"J"</formula>
    </cfRule>
    <cfRule type="cellIs" dxfId="322" priority="125" operator="equal">
      <formula>"D"</formula>
    </cfRule>
  </conditionalFormatting>
  <conditionalFormatting sqref="G77">
    <cfRule type="cellIs" dxfId="321" priority="122" operator="equal">
      <formula>"J"</formula>
    </cfRule>
    <cfRule type="cellIs" dxfId="320" priority="123" operator="equal">
      <formula>"D"</formula>
    </cfRule>
  </conditionalFormatting>
  <conditionalFormatting sqref="G96">
    <cfRule type="cellIs" dxfId="319" priority="120" operator="equal">
      <formula>"J"</formula>
    </cfRule>
    <cfRule type="cellIs" dxfId="318" priority="121" operator="equal">
      <formula>"D"</formula>
    </cfRule>
  </conditionalFormatting>
  <conditionalFormatting sqref="G114">
    <cfRule type="cellIs" dxfId="317" priority="118" operator="equal">
      <formula>"J"</formula>
    </cfRule>
    <cfRule type="cellIs" dxfId="316" priority="119" operator="equal">
      <formula>"D"</formula>
    </cfRule>
  </conditionalFormatting>
  <conditionalFormatting sqref="G130">
    <cfRule type="cellIs" dxfId="315" priority="116" operator="equal">
      <formula>"J"</formula>
    </cfRule>
    <cfRule type="cellIs" dxfId="314" priority="117" operator="equal">
      <formula>"D"</formula>
    </cfRule>
  </conditionalFormatting>
  <conditionalFormatting sqref="G147">
    <cfRule type="cellIs" dxfId="313" priority="114" operator="equal">
      <formula>"J"</formula>
    </cfRule>
    <cfRule type="cellIs" dxfId="312" priority="115" operator="equal">
      <formula>"D"</formula>
    </cfRule>
  </conditionalFormatting>
  <conditionalFormatting sqref="G171">
    <cfRule type="cellIs" dxfId="311" priority="112" operator="equal">
      <formula>"J"</formula>
    </cfRule>
    <cfRule type="cellIs" dxfId="310" priority="113" operator="equal">
      <formula>"D"</formula>
    </cfRule>
  </conditionalFormatting>
  <conditionalFormatting sqref="G10:G25 G27:G42 G44:G59 G61:G75 G77:G94 G96:G112 G114:G128 G130:G145 G147:G169 G171:G185 G187:G206">
    <cfRule type="cellIs" dxfId="309" priority="109" stopIfTrue="1" operator="equal">
      <formula>"L"</formula>
    </cfRule>
    <cfRule type="cellIs" dxfId="308" priority="110" stopIfTrue="1" operator="equal">
      <formula>"J"</formula>
    </cfRule>
    <cfRule type="cellIs" dxfId="307" priority="111" operator="equal">
      <formula>"D"</formula>
    </cfRule>
  </conditionalFormatting>
  <conditionalFormatting sqref="G10:G25 G27:G42 G44:G59 G61:G75 G77:G94 G96:G112 G114:G128 G130:G145 G147:G169 G171:G185 G187:G206">
    <cfRule type="cellIs" dxfId="306" priority="108" stopIfTrue="1" operator="equal">
      <formula>"C"</formula>
    </cfRule>
  </conditionalFormatting>
  <conditionalFormatting sqref="G44">
    <cfRule type="cellIs" dxfId="305" priority="107" stopIfTrue="1" operator="equal">
      <formula>"C"</formula>
    </cfRule>
  </conditionalFormatting>
  <conditionalFormatting sqref="M10:M25 M27:M42 M44:M59 M61:M75 M77:M94 M96:M112 M114:M128 M130:M145 M147:M169 M171:M185 M187:M206">
    <cfRule type="cellIs" dxfId="304" priority="105" operator="equal">
      <formula>"J"</formula>
    </cfRule>
    <cfRule type="cellIs" dxfId="303" priority="106" operator="equal">
      <formula>"D"</formula>
    </cfRule>
  </conditionalFormatting>
  <conditionalFormatting sqref="M25">
    <cfRule type="cellIs" dxfId="302" priority="103" operator="equal">
      <formula>"J"</formula>
    </cfRule>
    <cfRule type="cellIs" dxfId="301" priority="104" operator="equal">
      <formula>"D"</formula>
    </cfRule>
  </conditionalFormatting>
  <conditionalFormatting sqref="M15:M17">
    <cfRule type="cellIs" dxfId="300" priority="101" operator="equal">
      <formula>"J"</formula>
    </cfRule>
    <cfRule type="cellIs" dxfId="299" priority="102" operator="equal">
      <formula>"D"</formula>
    </cfRule>
  </conditionalFormatting>
  <conditionalFormatting sqref="M18">
    <cfRule type="cellIs" dxfId="298" priority="99" operator="equal">
      <formula>"J"</formula>
    </cfRule>
    <cfRule type="cellIs" dxfId="297" priority="100" operator="equal">
      <formula>"D"</formula>
    </cfRule>
  </conditionalFormatting>
  <conditionalFormatting sqref="M36:M42">
    <cfRule type="cellIs" dxfId="296" priority="97" operator="equal">
      <formula>"J"</formula>
    </cfRule>
    <cfRule type="cellIs" dxfId="295" priority="98" operator="equal">
      <formula>"D"</formula>
    </cfRule>
  </conditionalFormatting>
  <conditionalFormatting sqref="M32:M34">
    <cfRule type="cellIs" dxfId="294" priority="95" operator="equal">
      <formula>"J"</formula>
    </cfRule>
    <cfRule type="cellIs" dxfId="293" priority="96" operator="equal">
      <formula>"D"</formula>
    </cfRule>
  </conditionalFormatting>
  <conditionalFormatting sqref="M35">
    <cfRule type="cellIs" dxfId="292" priority="93" operator="equal">
      <formula>"J"</formula>
    </cfRule>
    <cfRule type="cellIs" dxfId="291" priority="94" operator="equal">
      <formula>"D"</formula>
    </cfRule>
  </conditionalFormatting>
  <conditionalFormatting sqref="M53:M59">
    <cfRule type="cellIs" dxfId="290" priority="91" operator="equal">
      <formula>"J"</formula>
    </cfRule>
    <cfRule type="cellIs" dxfId="289" priority="92" operator="equal">
      <formula>"D"</formula>
    </cfRule>
  </conditionalFormatting>
  <conditionalFormatting sqref="M49:M51">
    <cfRule type="cellIs" dxfId="288" priority="89" operator="equal">
      <formula>"J"</formula>
    </cfRule>
    <cfRule type="cellIs" dxfId="287" priority="90" operator="equal">
      <formula>"D"</formula>
    </cfRule>
  </conditionalFormatting>
  <conditionalFormatting sqref="M52">
    <cfRule type="cellIs" dxfId="286" priority="87" operator="equal">
      <formula>"J"</formula>
    </cfRule>
    <cfRule type="cellIs" dxfId="285" priority="88" operator="equal">
      <formula>"D"</formula>
    </cfRule>
  </conditionalFormatting>
  <conditionalFormatting sqref="M69:M75">
    <cfRule type="cellIs" dxfId="284" priority="85" operator="equal">
      <formula>"J"</formula>
    </cfRule>
    <cfRule type="cellIs" dxfId="283" priority="86" operator="equal">
      <formula>"D"</formula>
    </cfRule>
  </conditionalFormatting>
  <conditionalFormatting sqref="M65:M67">
    <cfRule type="cellIs" dxfId="282" priority="83" operator="equal">
      <formula>"J"</formula>
    </cfRule>
    <cfRule type="cellIs" dxfId="281" priority="84" operator="equal">
      <formula>"D"</formula>
    </cfRule>
  </conditionalFormatting>
  <conditionalFormatting sqref="M68">
    <cfRule type="cellIs" dxfId="280" priority="81" operator="equal">
      <formula>"J"</formula>
    </cfRule>
    <cfRule type="cellIs" dxfId="279" priority="82" operator="equal">
      <formula>"D"</formula>
    </cfRule>
  </conditionalFormatting>
  <conditionalFormatting sqref="M88:M94">
    <cfRule type="cellIs" dxfId="278" priority="79" operator="equal">
      <formula>"J"</formula>
    </cfRule>
    <cfRule type="cellIs" dxfId="277" priority="80" operator="equal">
      <formula>"D"</formula>
    </cfRule>
  </conditionalFormatting>
  <conditionalFormatting sqref="M86">
    <cfRule type="cellIs" dxfId="276" priority="77" operator="equal">
      <formula>"J"</formula>
    </cfRule>
    <cfRule type="cellIs" dxfId="275" priority="78" operator="equal">
      <formula>"D"</formula>
    </cfRule>
  </conditionalFormatting>
  <conditionalFormatting sqref="M87">
    <cfRule type="cellIs" dxfId="274" priority="75" operator="equal">
      <formula>"J"</formula>
    </cfRule>
    <cfRule type="cellIs" dxfId="273" priority="76" operator="equal">
      <formula>"D"</formula>
    </cfRule>
  </conditionalFormatting>
  <conditionalFormatting sqref="M106:M112">
    <cfRule type="cellIs" dxfId="272" priority="73" operator="equal">
      <formula>"J"</formula>
    </cfRule>
    <cfRule type="cellIs" dxfId="271" priority="74" operator="equal">
      <formula>"D"</formula>
    </cfRule>
  </conditionalFormatting>
  <conditionalFormatting sqref="M104">
    <cfRule type="cellIs" dxfId="270" priority="71" operator="equal">
      <formula>"J"</formula>
    </cfRule>
    <cfRule type="cellIs" dxfId="269" priority="72" operator="equal">
      <formula>"D"</formula>
    </cfRule>
  </conditionalFormatting>
  <conditionalFormatting sqref="M105">
    <cfRule type="cellIs" dxfId="268" priority="69" operator="equal">
      <formula>"J"</formula>
    </cfRule>
    <cfRule type="cellIs" dxfId="267" priority="70" operator="equal">
      <formula>"D"</formula>
    </cfRule>
  </conditionalFormatting>
  <conditionalFormatting sqref="M122:M128">
    <cfRule type="cellIs" dxfId="266" priority="67" operator="equal">
      <formula>"J"</formula>
    </cfRule>
    <cfRule type="cellIs" dxfId="265" priority="68" operator="equal">
      <formula>"D"</formula>
    </cfRule>
  </conditionalFormatting>
  <conditionalFormatting sqref="M118:M120">
    <cfRule type="cellIs" dxfId="264" priority="65" operator="equal">
      <formula>"J"</formula>
    </cfRule>
    <cfRule type="cellIs" dxfId="263" priority="66" operator="equal">
      <formula>"D"</formula>
    </cfRule>
  </conditionalFormatting>
  <conditionalFormatting sqref="M121">
    <cfRule type="cellIs" dxfId="262" priority="63" operator="equal">
      <formula>"J"</formula>
    </cfRule>
    <cfRule type="cellIs" dxfId="261" priority="64" operator="equal">
      <formula>"D"</formula>
    </cfRule>
  </conditionalFormatting>
  <conditionalFormatting sqref="M139:M145">
    <cfRule type="cellIs" dxfId="260" priority="61" operator="equal">
      <formula>"J"</formula>
    </cfRule>
    <cfRule type="cellIs" dxfId="259" priority="62" operator="equal">
      <formula>"D"</formula>
    </cfRule>
  </conditionalFormatting>
  <conditionalFormatting sqref="M135:M137">
    <cfRule type="cellIs" dxfId="258" priority="59" operator="equal">
      <formula>"J"</formula>
    </cfRule>
    <cfRule type="cellIs" dxfId="257" priority="60" operator="equal">
      <formula>"D"</formula>
    </cfRule>
  </conditionalFormatting>
  <conditionalFormatting sqref="M138">
    <cfRule type="cellIs" dxfId="256" priority="57" operator="equal">
      <formula>"J"</formula>
    </cfRule>
    <cfRule type="cellIs" dxfId="255" priority="58" operator="equal">
      <formula>"D"</formula>
    </cfRule>
  </conditionalFormatting>
  <conditionalFormatting sqref="M163:M169">
    <cfRule type="cellIs" dxfId="254" priority="55" operator="equal">
      <formula>"J"</formula>
    </cfRule>
    <cfRule type="cellIs" dxfId="253" priority="56" operator="equal">
      <formula>"D"</formula>
    </cfRule>
  </conditionalFormatting>
  <conditionalFormatting sqref="M159:M161">
    <cfRule type="cellIs" dxfId="252" priority="53" operator="equal">
      <formula>"J"</formula>
    </cfRule>
    <cfRule type="cellIs" dxfId="251" priority="54" operator="equal">
      <formula>"D"</formula>
    </cfRule>
  </conditionalFormatting>
  <conditionalFormatting sqref="M162">
    <cfRule type="cellIs" dxfId="250" priority="51" operator="equal">
      <formula>"J"</formula>
    </cfRule>
    <cfRule type="cellIs" dxfId="249" priority="52" operator="equal">
      <formula>"D"</formula>
    </cfRule>
  </conditionalFormatting>
  <conditionalFormatting sqref="M179:M185">
    <cfRule type="cellIs" dxfId="248" priority="49" operator="equal">
      <formula>"J"</formula>
    </cfRule>
    <cfRule type="cellIs" dxfId="247" priority="50" operator="equal">
      <formula>"D"</formula>
    </cfRule>
  </conditionalFormatting>
  <conditionalFormatting sqref="M175:M177">
    <cfRule type="cellIs" dxfId="246" priority="47" operator="equal">
      <formula>"J"</formula>
    </cfRule>
    <cfRule type="cellIs" dxfId="245" priority="48" operator="equal">
      <formula>"D"</formula>
    </cfRule>
  </conditionalFormatting>
  <conditionalFormatting sqref="M178:M179">
    <cfRule type="cellIs" dxfId="244" priority="45" operator="equal">
      <formula>"J"</formula>
    </cfRule>
    <cfRule type="cellIs" dxfId="243" priority="46" operator="equal">
      <formula>"D"</formula>
    </cfRule>
  </conditionalFormatting>
  <conditionalFormatting sqref="M200:M206">
    <cfRule type="cellIs" dxfId="242" priority="43" operator="equal">
      <formula>"J"</formula>
    </cfRule>
    <cfRule type="cellIs" dxfId="241" priority="44" operator="equal">
      <formula>"D"</formula>
    </cfRule>
  </conditionalFormatting>
  <conditionalFormatting sqref="M196:M198">
    <cfRule type="cellIs" dxfId="240" priority="41" operator="equal">
      <formula>"J"</formula>
    </cfRule>
    <cfRule type="cellIs" dxfId="239" priority="42" operator="equal">
      <formula>"D"</formula>
    </cfRule>
  </conditionalFormatting>
  <conditionalFormatting sqref="M199">
    <cfRule type="cellIs" dxfId="238" priority="39" operator="equal">
      <formula>"J"</formula>
    </cfRule>
    <cfRule type="cellIs" dxfId="237" priority="40" operator="equal">
      <formula>"D"</formula>
    </cfRule>
  </conditionalFormatting>
  <conditionalFormatting sqref="M27">
    <cfRule type="cellIs" dxfId="236" priority="37" operator="equal">
      <formula>"J"</formula>
    </cfRule>
    <cfRule type="cellIs" dxfId="235" priority="38" operator="equal">
      <formula>"D"</formula>
    </cfRule>
  </conditionalFormatting>
  <conditionalFormatting sqref="M61">
    <cfRule type="cellIs" dxfId="234" priority="35" operator="equal">
      <formula>"J"</formula>
    </cfRule>
    <cfRule type="cellIs" dxfId="233" priority="36" operator="equal">
      <formula>"D"</formula>
    </cfRule>
  </conditionalFormatting>
  <conditionalFormatting sqref="M77">
    <cfRule type="cellIs" dxfId="232" priority="33" operator="equal">
      <formula>"J"</formula>
    </cfRule>
    <cfRule type="cellIs" dxfId="231" priority="34" operator="equal">
      <formula>"D"</formula>
    </cfRule>
  </conditionalFormatting>
  <conditionalFormatting sqref="M96">
    <cfRule type="cellIs" dxfId="230" priority="31" operator="equal">
      <formula>"J"</formula>
    </cfRule>
    <cfRule type="cellIs" dxfId="229" priority="32" operator="equal">
      <formula>"D"</formula>
    </cfRule>
  </conditionalFormatting>
  <conditionalFormatting sqref="M114">
    <cfRule type="cellIs" dxfId="228" priority="29" operator="equal">
      <formula>"J"</formula>
    </cfRule>
    <cfRule type="cellIs" dxfId="227" priority="30" operator="equal">
      <formula>"D"</formula>
    </cfRule>
  </conditionalFormatting>
  <conditionalFormatting sqref="M130">
    <cfRule type="cellIs" dxfId="226" priority="27" operator="equal">
      <formula>"J"</formula>
    </cfRule>
    <cfRule type="cellIs" dxfId="225" priority="28" operator="equal">
      <formula>"D"</formula>
    </cfRule>
  </conditionalFormatting>
  <conditionalFormatting sqref="M147">
    <cfRule type="cellIs" dxfId="224" priority="25" operator="equal">
      <formula>"J"</formula>
    </cfRule>
    <cfRule type="cellIs" dxfId="223" priority="26" operator="equal">
      <formula>"D"</formula>
    </cfRule>
  </conditionalFormatting>
  <conditionalFormatting sqref="M171">
    <cfRule type="cellIs" dxfId="222" priority="23" operator="equal">
      <formula>"J"</formula>
    </cfRule>
    <cfRule type="cellIs" dxfId="221" priority="24" operator="equal">
      <formula>"D"</formula>
    </cfRule>
  </conditionalFormatting>
  <conditionalFormatting sqref="M10:M25 M27:M42 M44:M59 M61:M75 M77:M94 M96:M112 M114:M128 M130:M145 M147:M169 M171:M185 M187:M206">
    <cfRule type="cellIs" dxfId="220" priority="20" stopIfTrue="1" operator="equal">
      <formula>"L"</formula>
    </cfRule>
    <cfRule type="cellIs" dxfId="219" priority="21" stopIfTrue="1" operator="equal">
      <formula>"J"</formula>
    </cfRule>
    <cfRule type="cellIs" dxfId="218" priority="22" operator="equal">
      <formula>"D"</formula>
    </cfRule>
  </conditionalFormatting>
  <conditionalFormatting sqref="M10:M25 M27:M42 M44:M59 M61:M75 M77:M94 M96:M112 M114:M128 M130:M145 M147:M169 M171:M185 M187:M206">
    <cfRule type="cellIs" dxfId="217" priority="19" stopIfTrue="1" operator="equal">
      <formula>"C"</formula>
    </cfRule>
  </conditionalFormatting>
  <conditionalFormatting sqref="M44">
    <cfRule type="cellIs" dxfId="216" priority="18" stopIfTrue="1" operator="equal">
      <formula>"C"</formula>
    </cfRule>
  </conditionalFormatting>
  <conditionalFormatting sqref="B2">
    <cfRule type="cellIs" dxfId="215" priority="17" operator="equal">
      <formula>"Prénom Nom"</formula>
    </cfRule>
  </conditionalFormatting>
  <conditionalFormatting sqref="A1:B1">
    <cfRule type="expression" dxfId="214" priority="16">
      <formula>$B$2="Prénom Nom"</formula>
    </cfRule>
  </conditionalFormatting>
  <conditionalFormatting sqref="B233:B243">
    <cfRule type="cellIs" dxfId="213" priority="15" operator="equal">
      <formula>0</formula>
    </cfRule>
  </conditionalFormatting>
  <conditionalFormatting sqref="C233:C243">
    <cfRule type="cellIs" dxfId="212" priority="11" operator="equal">
      <formula>FALSE</formula>
    </cfRule>
    <cfRule type="cellIs" dxfId="211" priority="12" operator="equal">
      <formula>"J J"</formula>
    </cfRule>
    <cfRule type="cellIs" dxfId="210" priority="13" operator="equal">
      <formula>"J"</formula>
    </cfRule>
    <cfRule type="cellIs" dxfId="209" priority="14" operator="equal">
      <formula>"L"</formula>
    </cfRule>
  </conditionalFormatting>
  <conditionalFormatting sqref="C288">
    <cfRule type="cellIs" dxfId="208" priority="7" operator="equal">
      <formula>FALSE</formula>
    </cfRule>
    <cfRule type="cellIs" dxfId="207" priority="8" operator="equal">
      <formula>"J J"</formula>
    </cfRule>
    <cfRule type="cellIs" dxfId="206" priority="9" operator="equal">
      <formula>"J"</formula>
    </cfRule>
    <cfRule type="cellIs" dxfId="205" priority="10" operator="equal">
      <formula>"L"</formula>
    </cfRule>
  </conditionalFormatting>
  <conditionalFormatting sqref="D234">
    <cfRule type="cellIs" dxfId="204" priority="3" operator="equal">
      <formula>FALSE</formula>
    </cfRule>
    <cfRule type="cellIs" dxfId="203" priority="4" operator="equal">
      <formula>"J J"</formula>
    </cfRule>
    <cfRule type="cellIs" dxfId="202" priority="5" operator="equal">
      <formula>"J"</formula>
    </cfRule>
    <cfRule type="cellIs" dxfId="201" priority="6" operator="equal">
      <formula>"L"</formula>
    </cfRule>
  </conditionalFormatting>
  <conditionalFormatting sqref="D234:E237">
    <cfRule type="expression" dxfId="200" priority="1">
      <formula>E239&gt;E238</formula>
    </cfRule>
    <cfRule type="cellIs" dxfId="199" priority="2" operator="equal">
      <formula>0</formula>
    </cfRule>
  </conditionalFormatting>
  <dataValidations count="2">
    <dataValidation type="list" allowBlank="1" showInputMessage="1" showErrorMessage="1" sqref="B26 B43 B60 B76 B95 B113 B129 B146 B170 B186 B207">
      <formula1>"Satisfait, Insatisfait"</formula1>
    </dataValidation>
    <dataValidation type="list" allowBlank="1" showInputMessage="1" showErrorMessage="1" sqref="B247 H247">
      <formula1>$A$355:$A$365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96" max="13" man="1"/>
    <brk id="207" max="13" man="1"/>
    <brk id="267" max="13" man="1"/>
  </rowBreak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79"/>
  <sheetViews>
    <sheetView showGridLines="0" tabSelected="1" zoomScale="70" zoomScaleNormal="70" zoomScaleSheetLayoutView="69" workbookViewId="0">
      <pane xSplit="13" ySplit="9" topLeftCell="N134" activePane="bottomRight" state="frozen"/>
      <selection pane="topRight" activeCell="N1" sqref="N1"/>
      <selection pane="bottomLeft" activeCell="A10" sqref="A10"/>
      <selection pane="bottomRight" activeCell="B207" sqref="B207"/>
    </sheetView>
  </sheetViews>
  <sheetFormatPr baseColWidth="10" defaultRowHeight="15.75"/>
  <cols>
    <col min="1" max="1" width="36.85546875" style="11" customWidth="1"/>
    <col min="2" max="6" width="15.7109375" style="2" customWidth="1"/>
    <col min="7" max="7" width="5.5703125" style="1" customWidth="1"/>
    <col min="8" max="12" width="15.7109375" style="2" customWidth="1"/>
    <col min="13" max="13" width="4.7109375" style="2" customWidth="1"/>
    <col min="14" max="14" width="90.42578125" style="2" customWidth="1"/>
    <col min="15" max="16384" width="11.42578125" style="2"/>
  </cols>
  <sheetData>
    <row r="1" spans="1:15" ht="20.100000000000001" customHeight="1">
      <c r="A1" s="20" t="s">
        <v>26</v>
      </c>
      <c r="B1" s="43" t="str">
        <f ca="1">RIGHT(CELL("filename",A1),LEN(CELL("filename",A1))-SEARCH("]",CELL("filename",A1)))</f>
        <v>Andrée</v>
      </c>
      <c r="C1" s="21"/>
      <c r="D1" s="39" t="s">
        <v>25</v>
      </c>
      <c r="E1" s="60"/>
      <c r="F1" s="34"/>
      <c r="O1" s="6" t="str">
        <f t="shared" ref="O1:O64" si="0">IF(A1&lt;&gt;"","","OK")</f>
        <v/>
      </c>
    </row>
    <row r="2" spans="1:15" ht="20.100000000000001" customHeight="1">
      <c r="A2" s="20" t="s">
        <v>27</v>
      </c>
      <c r="B2" s="42" t="s">
        <v>85</v>
      </c>
      <c r="C2" s="21"/>
      <c r="O2" s="6" t="str">
        <f t="shared" si="0"/>
        <v/>
      </c>
    </row>
    <row r="3" spans="1:15" ht="20.100000000000001" hidden="1" customHeight="1">
      <c r="O3" s="6" t="str">
        <f t="shared" si="0"/>
        <v>OK</v>
      </c>
    </row>
    <row r="4" spans="1:15" ht="20.100000000000001" hidden="1" customHeight="1">
      <c r="O4" s="6" t="str">
        <f t="shared" si="0"/>
        <v>OK</v>
      </c>
    </row>
    <row r="5" spans="1:15" ht="20.100000000000001" hidden="1" customHeight="1">
      <c r="O5" s="6" t="str">
        <f t="shared" si="0"/>
        <v>OK</v>
      </c>
    </row>
    <row r="6" spans="1:15" ht="20.100000000000001" hidden="1" customHeight="1">
      <c r="O6" s="6" t="str">
        <f t="shared" si="0"/>
        <v>OK</v>
      </c>
    </row>
    <row r="7" spans="1:15" ht="20.100000000000001" hidden="1" customHeight="1">
      <c r="O7" s="6" t="str">
        <f t="shared" si="0"/>
        <v>OK</v>
      </c>
    </row>
    <row r="8" spans="1:15" ht="47.25" customHeight="1">
      <c r="A8" s="10"/>
      <c r="C8" s="40" t="str">
        <f ca="1">"Evaluation réalisée par "&amp;B1</f>
        <v>Evaluation réalisée par Andrée</v>
      </c>
      <c r="D8" s="19"/>
      <c r="E8" s="19"/>
      <c r="F8" s="19"/>
      <c r="G8" s="18"/>
      <c r="H8" s="19" t="str">
        <f>"Evaluation réalisée par "&amp;B2</f>
        <v>Evaluation réalisée par X</v>
      </c>
      <c r="I8" s="3"/>
      <c r="J8" s="3"/>
      <c r="K8" s="3"/>
      <c r="L8" s="3"/>
      <c r="O8" s="6"/>
    </row>
    <row r="9" spans="1:15" ht="78.75" customHeight="1" thickBot="1">
      <c r="A9" s="17" t="str">
        <f ca="1">B1</f>
        <v>Andrée</v>
      </c>
      <c r="B9" s="32" t="s">
        <v>12</v>
      </c>
      <c r="C9" s="32" t="s">
        <v>13</v>
      </c>
      <c r="D9" s="32" t="s">
        <v>14</v>
      </c>
      <c r="E9" s="32" t="s">
        <v>15</v>
      </c>
      <c r="F9" s="32" t="s">
        <v>16</v>
      </c>
      <c r="G9" s="33"/>
      <c r="H9" s="32" t="s">
        <v>0</v>
      </c>
      <c r="I9" s="32" t="s">
        <v>9</v>
      </c>
      <c r="J9" s="32" t="s">
        <v>11</v>
      </c>
      <c r="K9" s="32" t="s">
        <v>1</v>
      </c>
      <c r="L9" s="32" t="s">
        <v>10</v>
      </c>
      <c r="M9" s="35"/>
      <c r="N9" s="22" t="s">
        <v>18</v>
      </c>
      <c r="O9" s="6" t="str">
        <f t="shared" ca="1" si="0"/>
        <v/>
      </c>
    </row>
    <row r="10" spans="1:15" ht="30" customHeight="1">
      <c r="A10" s="29" t="s">
        <v>20</v>
      </c>
      <c r="B10" s="30">
        <f>COUNTIF(B11:B25,"x")/COUNTA($A$11:$A$25)</f>
        <v>0</v>
      </c>
      <c r="C10" s="30">
        <f t="shared" ref="C10:F10" si="1">COUNTIF(C11:C25,"x")/COUNTA($A$11:$A$25)</f>
        <v>0</v>
      </c>
      <c r="D10" s="30">
        <f t="shared" si="1"/>
        <v>0</v>
      </c>
      <c r="E10" s="30">
        <f t="shared" si="1"/>
        <v>0</v>
      </c>
      <c r="F10" s="30">
        <f t="shared" si="1"/>
        <v>0</v>
      </c>
      <c r="G10" s="31" t="str">
        <f>IF(COUNTA(A11:A25)=G26,"C","D")</f>
        <v>D</v>
      </c>
      <c r="H10" s="50">
        <f>COUNTIF(H11:H25,"x")/COUNTA($A$11:$A$25)</f>
        <v>0</v>
      </c>
      <c r="I10" s="30">
        <f>COUNTIF(I11:I25,"x")/COUNTA($A$11:$A$25)</f>
        <v>0</v>
      </c>
      <c r="J10" s="30">
        <f t="shared" ref="J10:L10" si="2">COUNTIF(J11:J25,"x")/COUNTA($A$11:$A$25)</f>
        <v>0</v>
      </c>
      <c r="K10" s="30">
        <f t="shared" si="2"/>
        <v>0</v>
      </c>
      <c r="L10" s="30">
        <f t="shared" si="2"/>
        <v>0</v>
      </c>
      <c r="M10" s="31" t="str">
        <f>IF(COUNTA(A11:A25)=M26,"C","D")</f>
        <v>D</v>
      </c>
      <c r="N10" s="36"/>
      <c r="O10" s="6" t="str">
        <f t="shared" si="0"/>
        <v/>
      </c>
    </row>
    <row r="11" spans="1:15" s="6" customFormat="1" ht="30" customHeight="1">
      <c r="A11" s="8" t="s">
        <v>32</v>
      </c>
      <c r="B11" s="23"/>
      <c r="C11" s="23"/>
      <c r="D11" s="23"/>
      <c r="E11" s="23"/>
      <c r="F11" s="23"/>
      <c r="G11" s="24" t="str">
        <f>IF(COUNTA(B11:F11)&lt;&gt;1,"L","J")</f>
        <v>L</v>
      </c>
      <c r="H11" s="23"/>
      <c r="I11" s="23"/>
      <c r="J11" s="23"/>
      <c r="K11" s="23"/>
      <c r="L11" s="23"/>
      <c r="M11" s="24" t="str">
        <f>IF(COUNTA(H11:L11)&lt;&gt;1,"L","J")</f>
        <v>L</v>
      </c>
      <c r="N11" s="25"/>
      <c r="O11" s="6" t="str">
        <f t="shared" si="0"/>
        <v/>
      </c>
    </row>
    <row r="12" spans="1:15" s="6" customFormat="1" ht="30" customHeight="1">
      <c r="A12" s="8" t="s">
        <v>33</v>
      </c>
      <c r="B12" s="26"/>
      <c r="C12" s="26"/>
      <c r="D12" s="26"/>
      <c r="E12" s="26"/>
      <c r="F12" s="26"/>
      <c r="G12" s="24" t="str">
        <f t="shared" ref="G12:G75" si="3">IF(COUNTA(B12:F12)&lt;&gt;1,"L","J")</f>
        <v>L</v>
      </c>
      <c r="H12" s="26"/>
      <c r="I12" s="26"/>
      <c r="J12" s="26"/>
      <c r="K12" s="26"/>
      <c r="L12" s="26"/>
      <c r="M12" s="24" t="str">
        <f t="shared" ref="M12:M75" si="4">IF(COUNTA(H12:L12)&lt;&gt;1,"L","J")</f>
        <v>L</v>
      </c>
      <c r="N12" s="25"/>
      <c r="O12" s="6" t="str">
        <f t="shared" si="0"/>
        <v/>
      </c>
    </row>
    <row r="13" spans="1:15" s="6" customFormat="1" ht="30" customHeight="1">
      <c r="A13" s="44" t="s">
        <v>34</v>
      </c>
      <c r="B13" s="26"/>
      <c r="C13" s="26"/>
      <c r="D13" s="26"/>
      <c r="E13" s="26"/>
      <c r="F13" s="26"/>
      <c r="G13" s="24" t="str">
        <f t="shared" si="3"/>
        <v>L</v>
      </c>
      <c r="H13" s="26"/>
      <c r="I13" s="26"/>
      <c r="J13" s="26"/>
      <c r="K13" s="26"/>
      <c r="L13" s="26"/>
      <c r="M13" s="24" t="str">
        <f t="shared" si="4"/>
        <v>L</v>
      </c>
      <c r="N13" s="25"/>
      <c r="O13" s="6" t="str">
        <f t="shared" si="0"/>
        <v/>
      </c>
    </row>
    <row r="14" spans="1:15" s="6" customFormat="1" ht="30" customHeight="1">
      <c r="A14" s="9" t="s">
        <v>35</v>
      </c>
      <c r="B14" s="27"/>
      <c r="C14" s="27"/>
      <c r="D14" s="27"/>
      <c r="E14" s="27"/>
      <c r="F14" s="27"/>
      <c r="G14" s="24" t="str">
        <f t="shared" si="3"/>
        <v>L</v>
      </c>
      <c r="H14" s="27"/>
      <c r="I14" s="27"/>
      <c r="J14" s="27"/>
      <c r="K14" s="27"/>
      <c r="L14" s="27"/>
      <c r="M14" s="24" t="str">
        <f t="shared" si="4"/>
        <v>L</v>
      </c>
      <c r="N14" s="25"/>
      <c r="O14" s="6" t="str">
        <f t="shared" si="0"/>
        <v/>
      </c>
    </row>
    <row r="15" spans="1:15" s="6" customFormat="1" ht="30" hidden="1" customHeight="1">
      <c r="A15" s="9"/>
      <c r="B15" s="27"/>
      <c r="C15" s="27"/>
      <c r="D15" s="27"/>
      <c r="E15" s="27"/>
      <c r="F15" s="27"/>
      <c r="G15" s="24" t="str">
        <f t="shared" si="3"/>
        <v>L</v>
      </c>
      <c r="H15" s="27"/>
      <c r="I15" s="27"/>
      <c r="J15" s="27"/>
      <c r="K15" s="27"/>
      <c r="L15" s="27"/>
      <c r="M15" s="24" t="str">
        <f t="shared" si="4"/>
        <v>L</v>
      </c>
      <c r="N15" s="25"/>
      <c r="O15" s="6" t="str">
        <f t="shared" si="0"/>
        <v>OK</v>
      </c>
    </row>
    <row r="16" spans="1:15" s="6" customFormat="1" ht="30" hidden="1" customHeight="1">
      <c r="A16" s="9"/>
      <c r="B16" s="27"/>
      <c r="C16" s="27"/>
      <c r="D16" s="27"/>
      <c r="E16" s="27"/>
      <c r="F16" s="27"/>
      <c r="G16" s="24" t="str">
        <f t="shared" si="3"/>
        <v>L</v>
      </c>
      <c r="H16" s="27"/>
      <c r="I16" s="27"/>
      <c r="J16" s="27"/>
      <c r="K16" s="27"/>
      <c r="L16" s="27"/>
      <c r="M16" s="24" t="str">
        <f t="shared" si="4"/>
        <v>L</v>
      </c>
      <c r="N16" s="25"/>
      <c r="O16" s="6" t="str">
        <f t="shared" si="0"/>
        <v>OK</v>
      </c>
    </row>
    <row r="17" spans="1:15" s="6" customFormat="1" ht="30" hidden="1" customHeight="1">
      <c r="A17" s="9"/>
      <c r="B17" s="27"/>
      <c r="C17" s="27"/>
      <c r="D17" s="27"/>
      <c r="E17" s="27"/>
      <c r="F17" s="27"/>
      <c r="G17" s="24" t="str">
        <f t="shared" si="3"/>
        <v>L</v>
      </c>
      <c r="H17" s="27"/>
      <c r="I17" s="27"/>
      <c r="J17" s="27"/>
      <c r="K17" s="27"/>
      <c r="L17" s="27"/>
      <c r="M17" s="24" t="str">
        <f t="shared" si="4"/>
        <v>L</v>
      </c>
      <c r="N17" s="25"/>
      <c r="O17" s="6" t="str">
        <f t="shared" si="0"/>
        <v>OK</v>
      </c>
    </row>
    <row r="18" spans="1:15" s="6" customFormat="1" ht="30" hidden="1" customHeight="1">
      <c r="A18" s="8"/>
      <c r="B18" s="26"/>
      <c r="C18" s="26"/>
      <c r="D18" s="26"/>
      <c r="E18" s="26"/>
      <c r="F18" s="26"/>
      <c r="G18" s="24" t="str">
        <f t="shared" si="3"/>
        <v>L</v>
      </c>
      <c r="H18" s="26"/>
      <c r="I18" s="26"/>
      <c r="J18" s="26"/>
      <c r="K18" s="26"/>
      <c r="L18" s="26"/>
      <c r="M18" s="24" t="str">
        <f t="shared" si="4"/>
        <v>L</v>
      </c>
      <c r="N18" s="25"/>
      <c r="O18" s="6" t="str">
        <f t="shared" si="0"/>
        <v>OK</v>
      </c>
    </row>
    <row r="19" spans="1:15" s="6" customFormat="1" ht="30" hidden="1" customHeight="1">
      <c r="A19" s="9"/>
      <c r="B19" s="27"/>
      <c r="C19" s="27"/>
      <c r="D19" s="27"/>
      <c r="E19" s="27"/>
      <c r="F19" s="27"/>
      <c r="G19" s="24" t="str">
        <f t="shared" si="3"/>
        <v>L</v>
      </c>
      <c r="H19" s="27"/>
      <c r="I19" s="27"/>
      <c r="J19" s="27"/>
      <c r="K19" s="27"/>
      <c r="L19" s="27"/>
      <c r="M19" s="24" t="str">
        <f t="shared" si="4"/>
        <v>L</v>
      </c>
      <c r="N19" s="25"/>
      <c r="O19" s="6" t="str">
        <f t="shared" si="0"/>
        <v>OK</v>
      </c>
    </row>
    <row r="20" spans="1:15" s="6" customFormat="1" ht="30" hidden="1" customHeight="1">
      <c r="A20" s="9"/>
      <c r="B20" s="27"/>
      <c r="C20" s="27"/>
      <c r="D20" s="27"/>
      <c r="E20" s="27"/>
      <c r="F20" s="27"/>
      <c r="G20" s="24" t="str">
        <f t="shared" si="3"/>
        <v>L</v>
      </c>
      <c r="H20" s="27"/>
      <c r="I20" s="27"/>
      <c r="J20" s="27"/>
      <c r="K20" s="27"/>
      <c r="L20" s="27"/>
      <c r="M20" s="24" t="str">
        <f t="shared" si="4"/>
        <v>L</v>
      </c>
      <c r="N20" s="25"/>
      <c r="O20" s="6" t="str">
        <f t="shared" si="0"/>
        <v>OK</v>
      </c>
    </row>
    <row r="21" spans="1:15" s="6" customFormat="1" ht="30" hidden="1" customHeight="1">
      <c r="A21" s="9"/>
      <c r="B21" s="27"/>
      <c r="C21" s="27"/>
      <c r="D21" s="27"/>
      <c r="E21" s="27"/>
      <c r="F21" s="27"/>
      <c r="G21" s="24" t="str">
        <f t="shared" si="3"/>
        <v>L</v>
      </c>
      <c r="H21" s="27"/>
      <c r="I21" s="27"/>
      <c r="J21" s="27"/>
      <c r="K21" s="27"/>
      <c r="L21" s="27"/>
      <c r="M21" s="24" t="str">
        <f t="shared" si="4"/>
        <v>L</v>
      </c>
      <c r="N21" s="25"/>
      <c r="O21" s="6" t="str">
        <f t="shared" si="0"/>
        <v>OK</v>
      </c>
    </row>
    <row r="22" spans="1:15" s="6" customFormat="1" ht="30" hidden="1" customHeight="1">
      <c r="A22" s="9"/>
      <c r="B22" s="27"/>
      <c r="C22" s="27"/>
      <c r="D22" s="27"/>
      <c r="E22" s="27"/>
      <c r="F22" s="27"/>
      <c r="G22" s="24" t="str">
        <f t="shared" si="3"/>
        <v>L</v>
      </c>
      <c r="H22" s="27"/>
      <c r="I22" s="27"/>
      <c r="J22" s="27"/>
      <c r="K22" s="27"/>
      <c r="L22" s="27"/>
      <c r="M22" s="24" t="str">
        <f t="shared" si="4"/>
        <v>L</v>
      </c>
      <c r="N22" s="25"/>
      <c r="O22" s="6" t="str">
        <f t="shared" si="0"/>
        <v>OK</v>
      </c>
    </row>
    <row r="23" spans="1:15" s="6" customFormat="1" ht="30" hidden="1" customHeight="1">
      <c r="A23" s="9"/>
      <c r="B23" s="27"/>
      <c r="C23" s="27"/>
      <c r="D23" s="27"/>
      <c r="E23" s="27"/>
      <c r="F23" s="27"/>
      <c r="G23" s="24" t="str">
        <f t="shared" si="3"/>
        <v>L</v>
      </c>
      <c r="H23" s="27"/>
      <c r="I23" s="27"/>
      <c r="J23" s="27"/>
      <c r="K23" s="27"/>
      <c r="L23" s="27"/>
      <c r="M23" s="24" t="str">
        <f t="shared" si="4"/>
        <v>L</v>
      </c>
      <c r="N23" s="25"/>
      <c r="O23" s="6" t="str">
        <f t="shared" si="0"/>
        <v>OK</v>
      </c>
    </row>
    <row r="24" spans="1:15" s="6" customFormat="1" ht="30" hidden="1" customHeight="1">
      <c r="A24" s="9"/>
      <c r="B24" s="27"/>
      <c r="C24" s="27"/>
      <c r="D24" s="27"/>
      <c r="E24" s="27"/>
      <c r="F24" s="27"/>
      <c r="G24" s="24" t="str">
        <f t="shared" si="3"/>
        <v>L</v>
      </c>
      <c r="H24" s="27"/>
      <c r="I24" s="27"/>
      <c r="J24" s="27"/>
      <c r="K24" s="27"/>
      <c r="L24" s="27"/>
      <c r="M24" s="24" t="str">
        <f t="shared" si="4"/>
        <v>L</v>
      </c>
      <c r="N24" s="25"/>
      <c r="O24" s="6" t="str">
        <f t="shared" si="0"/>
        <v>OK</v>
      </c>
    </row>
    <row r="25" spans="1:15" s="6" customFormat="1" ht="30" hidden="1" customHeight="1">
      <c r="A25" s="8"/>
      <c r="B25" s="26"/>
      <c r="C25" s="26"/>
      <c r="D25" s="26"/>
      <c r="E25" s="26"/>
      <c r="F25" s="26"/>
      <c r="G25" s="24" t="str">
        <f t="shared" si="3"/>
        <v>L</v>
      </c>
      <c r="H25" s="26"/>
      <c r="I25" s="26"/>
      <c r="J25" s="26"/>
      <c r="K25" s="26"/>
      <c r="L25" s="26"/>
      <c r="M25" s="24" t="str">
        <f t="shared" si="4"/>
        <v>L</v>
      </c>
      <c r="N25" s="25"/>
      <c r="O25" s="6" t="str">
        <f t="shared" si="0"/>
        <v>OK</v>
      </c>
    </row>
    <row r="26" spans="1:15" s="6" customFormat="1" ht="30" customHeight="1">
      <c r="A26" s="46" t="s">
        <v>70</v>
      </c>
      <c r="B26" s="57" t="s">
        <v>86</v>
      </c>
      <c r="C26" s="49"/>
      <c r="D26" s="49"/>
      <c r="E26" s="49"/>
      <c r="F26" s="49"/>
      <c r="G26" s="54">
        <f>COUNTIF(G11:G25,"J")</f>
        <v>0</v>
      </c>
      <c r="H26" s="51"/>
      <c r="I26" s="49"/>
      <c r="J26" s="49"/>
      <c r="K26" s="49"/>
      <c r="L26" s="49"/>
      <c r="M26" s="54">
        <f>COUNTIF(M11:M25,"J")</f>
        <v>0</v>
      </c>
      <c r="N26" s="25"/>
      <c r="O26" s="6" t="str">
        <f t="shared" si="0"/>
        <v/>
      </c>
    </row>
    <row r="27" spans="1:15" s="6" customFormat="1" ht="30" customHeight="1">
      <c r="A27" s="29" t="s">
        <v>2</v>
      </c>
      <c r="B27" s="30">
        <f>COUNTIF(B28:B31,"x")/4</f>
        <v>0</v>
      </c>
      <c r="C27" s="30">
        <f>COUNTIF(C28:C42,"x")/COUNTA($A$28:$A$42)</f>
        <v>0</v>
      </c>
      <c r="D27" s="30">
        <f t="shared" ref="D27:L27" si="5">COUNTIF(D28:D42,"x")/COUNTA($A$28:$A$42)</f>
        <v>0</v>
      </c>
      <c r="E27" s="30">
        <f t="shared" si="5"/>
        <v>0</v>
      </c>
      <c r="F27" s="30">
        <f t="shared" si="5"/>
        <v>0</v>
      </c>
      <c r="G27" s="31" t="str">
        <f>IF(COUNTA(A28:A42)=G43,"C","D")</f>
        <v>D</v>
      </c>
      <c r="H27" s="30">
        <f t="shared" si="5"/>
        <v>0</v>
      </c>
      <c r="I27" s="30">
        <f t="shared" si="5"/>
        <v>0</v>
      </c>
      <c r="J27" s="30">
        <f t="shared" si="5"/>
        <v>0</v>
      </c>
      <c r="K27" s="30">
        <f t="shared" si="5"/>
        <v>0</v>
      </c>
      <c r="L27" s="30">
        <f t="shared" si="5"/>
        <v>0</v>
      </c>
      <c r="M27" s="31" t="str">
        <f>IF(COUNTA(A28:A42)=M43,"C","D")</f>
        <v>D</v>
      </c>
      <c r="N27" s="25"/>
      <c r="O27" s="6" t="str">
        <f t="shared" si="0"/>
        <v/>
      </c>
    </row>
    <row r="28" spans="1:15" s="6" customFormat="1" ht="30" customHeight="1">
      <c r="A28" s="8" t="s">
        <v>36</v>
      </c>
      <c r="B28" s="26"/>
      <c r="C28" s="26"/>
      <c r="D28" s="26"/>
      <c r="E28" s="26"/>
      <c r="F28" s="26"/>
      <c r="G28" s="24" t="str">
        <f t="shared" si="3"/>
        <v>L</v>
      </c>
      <c r="H28" s="26"/>
      <c r="I28" s="26"/>
      <c r="J28" s="26"/>
      <c r="K28" s="26"/>
      <c r="L28" s="26"/>
      <c r="M28" s="24" t="str">
        <f t="shared" si="4"/>
        <v>L</v>
      </c>
      <c r="N28" s="25"/>
      <c r="O28" s="6" t="str">
        <f t="shared" si="0"/>
        <v/>
      </c>
    </row>
    <row r="29" spans="1:15" s="6" customFormat="1" ht="30" customHeight="1">
      <c r="A29" s="8" t="s">
        <v>37</v>
      </c>
      <c r="B29" s="26"/>
      <c r="C29" s="26"/>
      <c r="D29" s="26"/>
      <c r="E29" s="26"/>
      <c r="F29" s="26"/>
      <c r="G29" s="24" t="str">
        <f t="shared" si="3"/>
        <v>L</v>
      </c>
      <c r="H29" s="26"/>
      <c r="I29" s="26"/>
      <c r="J29" s="26"/>
      <c r="K29" s="26"/>
      <c r="L29" s="26"/>
      <c r="M29" s="24" t="str">
        <f t="shared" si="4"/>
        <v>L</v>
      </c>
      <c r="N29" s="25"/>
      <c r="O29" s="6" t="str">
        <f t="shared" si="0"/>
        <v/>
      </c>
    </row>
    <row r="30" spans="1:15" s="6" customFormat="1" ht="30" customHeight="1">
      <c r="A30" s="8" t="s">
        <v>38</v>
      </c>
      <c r="B30" s="26"/>
      <c r="C30" s="26"/>
      <c r="D30" s="26"/>
      <c r="E30" s="26"/>
      <c r="F30" s="26"/>
      <c r="G30" s="24" t="str">
        <f t="shared" si="3"/>
        <v>L</v>
      </c>
      <c r="H30" s="26"/>
      <c r="I30" s="26"/>
      <c r="J30" s="26"/>
      <c r="K30" s="26"/>
      <c r="L30" s="26"/>
      <c r="M30" s="24" t="str">
        <f t="shared" si="4"/>
        <v>L</v>
      </c>
      <c r="N30" s="25"/>
      <c r="O30" s="6" t="str">
        <f t="shared" si="0"/>
        <v/>
      </c>
    </row>
    <row r="31" spans="1:15" s="6" customFormat="1" ht="30" hidden="1" customHeight="1">
      <c r="A31" s="9"/>
      <c r="B31" s="27"/>
      <c r="C31" s="27"/>
      <c r="D31" s="27"/>
      <c r="E31" s="27"/>
      <c r="F31" s="27"/>
      <c r="G31" s="24" t="str">
        <f t="shared" si="3"/>
        <v>L</v>
      </c>
      <c r="H31" s="27"/>
      <c r="I31" s="27"/>
      <c r="J31" s="27"/>
      <c r="K31" s="27"/>
      <c r="L31" s="27"/>
      <c r="M31" s="24" t="str">
        <f t="shared" si="4"/>
        <v>L</v>
      </c>
      <c r="N31" s="25"/>
      <c r="O31" s="6" t="str">
        <f t="shared" si="0"/>
        <v>OK</v>
      </c>
    </row>
    <row r="32" spans="1:15" s="6" customFormat="1" ht="30" hidden="1" customHeight="1">
      <c r="A32" s="9"/>
      <c r="B32" s="27"/>
      <c r="C32" s="27"/>
      <c r="D32" s="27"/>
      <c r="E32" s="27"/>
      <c r="F32" s="27"/>
      <c r="G32" s="24" t="str">
        <f t="shared" si="3"/>
        <v>L</v>
      </c>
      <c r="H32" s="27"/>
      <c r="I32" s="27"/>
      <c r="J32" s="27"/>
      <c r="K32" s="27"/>
      <c r="L32" s="27"/>
      <c r="M32" s="24" t="str">
        <f t="shared" si="4"/>
        <v>L</v>
      </c>
      <c r="N32" s="25"/>
      <c r="O32" s="6" t="str">
        <f t="shared" si="0"/>
        <v>OK</v>
      </c>
    </row>
    <row r="33" spans="1:15" s="6" customFormat="1" ht="30" hidden="1" customHeight="1">
      <c r="A33" s="9"/>
      <c r="B33" s="27"/>
      <c r="C33" s="27"/>
      <c r="D33" s="27"/>
      <c r="E33" s="27"/>
      <c r="F33" s="27"/>
      <c r="G33" s="24" t="str">
        <f t="shared" si="3"/>
        <v>L</v>
      </c>
      <c r="H33" s="27"/>
      <c r="I33" s="27"/>
      <c r="J33" s="27"/>
      <c r="K33" s="27"/>
      <c r="L33" s="27"/>
      <c r="M33" s="24" t="str">
        <f t="shared" si="4"/>
        <v>L</v>
      </c>
      <c r="N33" s="25"/>
      <c r="O33" s="6" t="str">
        <f t="shared" si="0"/>
        <v>OK</v>
      </c>
    </row>
    <row r="34" spans="1:15" s="6" customFormat="1" ht="30" hidden="1" customHeight="1">
      <c r="A34" s="9"/>
      <c r="B34" s="27"/>
      <c r="C34" s="27"/>
      <c r="D34" s="27"/>
      <c r="E34" s="27"/>
      <c r="F34" s="27"/>
      <c r="G34" s="24" t="str">
        <f t="shared" si="3"/>
        <v>L</v>
      </c>
      <c r="H34" s="27"/>
      <c r="I34" s="27"/>
      <c r="J34" s="27"/>
      <c r="K34" s="27"/>
      <c r="L34" s="27"/>
      <c r="M34" s="24" t="str">
        <f t="shared" si="4"/>
        <v>L</v>
      </c>
      <c r="N34" s="25"/>
      <c r="O34" s="6" t="str">
        <f t="shared" si="0"/>
        <v>OK</v>
      </c>
    </row>
    <row r="35" spans="1:15" s="6" customFormat="1" ht="30" hidden="1" customHeight="1">
      <c r="A35" s="8"/>
      <c r="B35" s="26"/>
      <c r="C35" s="26"/>
      <c r="D35" s="26"/>
      <c r="E35" s="26"/>
      <c r="F35" s="26"/>
      <c r="G35" s="24" t="str">
        <f t="shared" si="3"/>
        <v>L</v>
      </c>
      <c r="H35" s="26"/>
      <c r="I35" s="26"/>
      <c r="J35" s="26"/>
      <c r="K35" s="26"/>
      <c r="L35" s="26"/>
      <c r="M35" s="24" t="str">
        <f t="shared" si="4"/>
        <v>L</v>
      </c>
      <c r="N35" s="25"/>
      <c r="O35" s="6" t="str">
        <f t="shared" si="0"/>
        <v>OK</v>
      </c>
    </row>
    <row r="36" spans="1:15" s="6" customFormat="1" ht="30" hidden="1" customHeight="1">
      <c r="A36" s="9"/>
      <c r="B36" s="27"/>
      <c r="C36" s="27"/>
      <c r="D36" s="27"/>
      <c r="E36" s="27"/>
      <c r="F36" s="27"/>
      <c r="G36" s="24" t="str">
        <f t="shared" si="3"/>
        <v>L</v>
      </c>
      <c r="H36" s="27"/>
      <c r="I36" s="27"/>
      <c r="J36" s="27"/>
      <c r="K36" s="27"/>
      <c r="L36" s="27"/>
      <c r="M36" s="24" t="str">
        <f t="shared" si="4"/>
        <v>L</v>
      </c>
      <c r="N36" s="25"/>
      <c r="O36" s="6" t="str">
        <f t="shared" si="0"/>
        <v>OK</v>
      </c>
    </row>
    <row r="37" spans="1:15" s="6" customFormat="1" ht="30" hidden="1" customHeight="1">
      <c r="A37" s="9"/>
      <c r="B37" s="27"/>
      <c r="C37" s="27"/>
      <c r="D37" s="27"/>
      <c r="E37" s="27"/>
      <c r="F37" s="27"/>
      <c r="G37" s="24" t="str">
        <f t="shared" si="3"/>
        <v>L</v>
      </c>
      <c r="H37" s="27"/>
      <c r="I37" s="27"/>
      <c r="J37" s="27"/>
      <c r="K37" s="27"/>
      <c r="L37" s="27"/>
      <c r="M37" s="24" t="str">
        <f t="shared" si="4"/>
        <v>L</v>
      </c>
      <c r="N37" s="25"/>
      <c r="O37" s="6" t="str">
        <f t="shared" si="0"/>
        <v>OK</v>
      </c>
    </row>
    <row r="38" spans="1:15" s="6" customFormat="1" ht="30" hidden="1" customHeight="1">
      <c r="A38" s="9"/>
      <c r="B38" s="27"/>
      <c r="C38" s="27"/>
      <c r="D38" s="27"/>
      <c r="E38" s="27"/>
      <c r="F38" s="27"/>
      <c r="G38" s="24" t="str">
        <f t="shared" si="3"/>
        <v>L</v>
      </c>
      <c r="H38" s="27"/>
      <c r="I38" s="27"/>
      <c r="J38" s="27"/>
      <c r="K38" s="27"/>
      <c r="L38" s="27"/>
      <c r="M38" s="24" t="str">
        <f t="shared" si="4"/>
        <v>L</v>
      </c>
      <c r="N38" s="25"/>
      <c r="O38" s="6" t="str">
        <f t="shared" si="0"/>
        <v>OK</v>
      </c>
    </row>
    <row r="39" spans="1:15" s="6" customFormat="1" ht="30" hidden="1" customHeight="1">
      <c r="A39" s="9"/>
      <c r="B39" s="27"/>
      <c r="C39" s="27"/>
      <c r="D39" s="27"/>
      <c r="E39" s="27"/>
      <c r="F39" s="27"/>
      <c r="G39" s="24" t="str">
        <f t="shared" si="3"/>
        <v>L</v>
      </c>
      <c r="H39" s="27"/>
      <c r="I39" s="27"/>
      <c r="J39" s="27"/>
      <c r="K39" s="27"/>
      <c r="L39" s="27"/>
      <c r="M39" s="24" t="str">
        <f t="shared" si="4"/>
        <v>L</v>
      </c>
      <c r="N39" s="25"/>
      <c r="O39" s="6" t="str">
        <f t="shared" si="0"/>
        <v>OK</v>
      </c>
    </row>
    <row r="40" spans="1:15" s="6" customFormat="1" ht="30" hidden="1" customHeight="1">
      <c r="A40" s="9"/>
      <c r="B40" s="27"/>
      <c r="C40" s="27"/>
      <c r="D40" s="27"/>
      <c r="E40" s="27"/>
      <c r="F40" s="27"/>
      <c r="G40" s="24" t="str">
        <f t="shared" si="3"/>
        <v>L</v>
      </c>
      <c r="H40" s="27"/>
      <c r="I40" s="27"/>
      <c r="J40" s="27"/>
      <c r="K40" s="27"/>
      <c r="L40" s="27"/>
      <c r="M40" s="24" t="str">
        <f t="shared" si="4"/>
        <v>L</v>
      </c>
      <c r="N40" s="25"/>
      <c r="O40" s="6" t="str">
        <f t="shared" si="0"/>
        <v>OK</v>
      </c>
    </row>
    <row r="41" spans="1:15" s="6" customFormat="1" ht="30" hidden="1" customHeight="1">
      <c r="A41" s="9"/>
      <c r="B41" s="27"/>
      <c r="C41" s="27"/>
      <c r="D41" s="27"/>
      <c r="E41" s="27"/>
      <c r="F41" s="27"/>
      <c r="G41" s="24" t="str">
        <f t="shared" si="3"/>
        <v>L</v>
      </c>
      <c r="H41" s="27"/>
      <c r="I41" s="27"/>
      <c r="J41" s="27"/>
      <c r="K41" s="27"/>
      <c r="L41" s="27"/>
      <c r="M41" s="24" t="str">
        <f t="shared" si="4"/>
        <v>L</v>
      </c>
      <c r="N41" s="25"/>
      <c r="O41" s="6" t="str">
        <f t="shared" si="0"/>
        <v>OK</v>
      </c>
    </row>
    <row r="42" spans="1:15" s="6" customFormat="1" ht="30" hidden="1" customHeight="1">
      <c r="A42" s="9"/>
      <c r="B42" s="27"/>
      <c r="C42" s="27"/>
      <c r="D42" s="27"/>
      <c r="E42" s="27"/>
      <c r="F42" s="27"/>
      <c r="G42" s="24" t="str">
        <f t="shared" si="3"/>
        <v>L</v>
      </c>
      <c r="H42" s="27"/>
      <c r="I42" s="27"/>
      <c r="J42" s="27"/>
      <c r="K42" s="27"/>
      <c r="L42" s="27"/>
      <c r="M42" s="24" t="str">
        <f t="shared" si="4"/>
        <v>L</v>
      </c>
      <c r="N42" s="25"/>
      <c r="O42" s="6" t="str">
        <f t="shared" si="0"/>
        <v>OK</v>
      </c>
    </row>
    <row r="43" spans="1:15" s="6" customFormat="1" ht="30" customHeight="1">
      <c r="A43" s="47" t="s">
        <v>71</v>
      </c>
      <c r="B43" s="57" t="s">
        <v>87</v>
      </c>
      <c r="C43" s="49"/>
      <c r="D43" s="49"/>
      <c r="E43" s="49"/>
      <c r="F43" s="49"/>
      <c r="G43" s="54">
        <f>COUNTIF(G28:G42,"J")</f>
        <v>0</v>
      </c>
      <c r="H43" s="51"/>
      <c r="I43" s="49"/>
      <c r="J43" s="49"/>
      <c r="K43" s="49"/>
      <c r="L43" s="49"/>
      <c r="M43" s="54">
        <f>COUNTIF(M28:M42,"J")</f>
        <v>0</v>
      </c>
      <c r="N43" s="25"/>
      <c r="O43" s="6" t="str">
        <f t="shared" si="0"/>
        <v/>
      </c>
    </row>
    <row r="44" spans="1:15" s="6" customFormat="1" ht="30" customHeight="1">
      <c r="A44" s="29" t="s">
        <v>21</v>
      </c>
      <c r="B44" s="30">
        <f>COUNTIF(B45:B59,"x")/COUNTA($A$45:$A$59)</f>
        <v>0</v>
      </c>
      <c r="C44" s="30">
        <f t="shared" ref="C44:F44" si="6">COUNTIF(C45:C59,"x")/COUNTA($A$45:$A$59)</f>
        <v>0</v>
      </c>
      <c r="D44" s="30">
        <f t="shared" si="6"/>
        <v>0</v>
      </c>
      <c r="E44" s="30">
        <f t="shared" si="6"/>
        <v>0</v>
      </c>
      <c r="F44" s="30">
        <f t="shared" si="6"/>
        <v>0</v>
      </c>
      <c r="G44" s="31" t="str">
        <f>IF(COUNTA(A45:A59)=G60,"C","D")</f>
        <v>D</v>
      </c>
      <c r="H44" s="30">
        <f>COUNTIF(H45:H59,"x")/COUNTA($A$45:$A$59)</f>
        <v>0</v>
      </c>
      <c r="I44" s="30">
        <f t="shared" ref="I44:L44" si="7">COUNTIF(I45:I59,"x")/COUNTA($A$45:$A$59)</f>
        <v>0</v>
      </c>
      <c r="J44" s="30">
        <f t="shared" si="7"/>
        <v>0</v>
      </c>
      <c r="K44" s="30">
        <f t="shared" si="7"/>
        <v>0</v>
      </c>
      <c r="L44" s="30">
        <f t="shared" si="7"/>
        <v>0</v>
      </c>
      <c r="M44" s="31" t="str">
        <f>IF(COUNTA(A45:A59)=M60,"C","D")</f>
        <v>D</v>
      </c>
      <c r="N44" s="25"/>
      <c r="O44" s="6" t="str">
        <f t="shared" si="0"/>
        <v/>
      </c>
    </row>
    <row r="45" spans="1:15" s="6" customFormat="1" ht="30" customHeight="1">
      <c r="A45" s="8" t="s">
        <v>39</v>
      </c>
      <c r="B45" s="26"/>
      <c r="C45" s="26"/>
      <c r="D45" s="26"/>
      <c r="E45" s="26"/>
      <c r="F45" s="26"/>
      <c r="G45" s="24" t="str">
        <f t="shared" si="3"/>
        <v>L</v>
      </c>
      <c r="H45" s="26"/>
      <c r="I45" s="26"/>
      <c r="J45" s="26"/>
      <c r="K45" s="26"/>
      <c r="L45" s="26"/>
      <c r="M45" s="24" t="str">
        <f t="shared" si="4"/>
        <v>L</v>
      </c>
      <c r="N45" s="25"/>
      <c r="O45" s="6" t="str">
        <f t="shared" si="0"/>
        <v/>
      </c>
    </row>
    <row r="46" spans="1:15" s="6" customFormat="1" ht="30" customHeight="1">
      <c r="A46" s="8" t="s">
        <v>40</v>
      </c>
      <c r="B46" s="26"/>
      <c r="C46" s="26"/>
      <c r="D46" s="26"/>
      <c r="E46" s="26"/>
      <c r="F46" s="26"/>
      <c r="G46" s="24" t="str">
        <f t="shared" si="3"/>
        <v>L</v>
      </c>
      <c r="H46" s="26"/>
      <c r="I46" s="26"/>
      <c r="J46" s="26"/>
      <c r="K46" s="26"/>
      <c r="L46" s="26"/>
      <c r="M46" s="24" t="str">
        <f t="shared" si="4"/>
        <v>L</v>
      </c>
      <c r="N46" s="25"/>
      <c r="O46" s="6" t="str">
        <f t="shared" si="0"/>
        <v/>
      </c>
    </row>
    <row r="47" spans="1:15" s="6" customFormat="1" ht="30" customHeight="1">
      <c r="A47" s="8" t="s">
        <v>41</v>
      </c>
      <c r="B47" s="27"/>
      <c r="C47" s="27"/>
      <c r="D47" s="27"/>
      <c r="E47" s="27"/>
      <c r="F47" s="27"/>
      <c r="G47" s="24" t="str">
        <f t="shared" si="3"/>
        <v>L</v>
      </c>
      <c r="H47" s="27"/>
      <c r="I47" s="27"/>
      <c r="J47" s="27"/>
      <c r="K47" s="27"/>
      <c r="L47" s="27"/>
      <c r="M47" s="24" t="str">
        <f t="shared" si="4"/>
        <v>L</v>
      </c>
      <c r="N47" s="25"/>
      <c r="O47" s="6" t="str">
        <f t="shared" si="0"/>
        <v/>
      </c>
    </row>
    <row r="48" spans="1:15" s="6" customFormat="1" ht="30" hidden="1" customHeight="1">
      <c r="A48" s="8"/>
      <c r="B48" s="26"/>
      <c r="C48" s="26"/>
      <c r="D48" s="26"/>
      <c r="E48" s="26"/>
      <c r="F48" s="26"/>
      <c r="G48" s="24" t="str">
        <f t="shared" si="3"/>
        <v>L</v>
      </c>
      <c r="H48" s="26"/>
      <c r="I48" s="26"/>
      <c r="J48" s="26"/>
      <c r="K48" s="26"/>
      <c r="L48" s="26"/>
      <c r="M48" s="24" t="str">
        <f t="shared" si="4"/>
        <v>L</v>
      </c>
      <c r="N48" s="25"/>
      <c r="O48" s="6" t="str">
        <f t="shared" si="0"/>
        <v>OK</v>
      </c>
    </row>
    <row r="49" spans="1:15" s="6" customFormat="1" ht="30" hidden="1" customHeight="1">
      <c r="A49" s="9"/>
      <c r="B49" s="27"/>
      <c r="C49" s="27"/>
      <c r="D49" s="27"/>
      <c r="E49" s="27"/>
      <c r="F49" s="27"/>
      <c r="G49" s="24" t="str">
        <f t="shared" si="3"/>
        <v>L</v>
      </c>
      <c r="H49" s="27"/>
      <c r="I49" s="27"/>
      <c r="J49" s="27"/>
      <c r="K49" s="27"/>
      <c r="L49" s="27"/>
      <c r="M49" s="24" t="str">
        <f t="shared" si="4"/>
        <v>L</v>
      </c>
      <c r="N49" s="25"/>
      <c r="O49" s="6" t="str">
        <f t="shared" si="0"/>
        <v>OK</v>
      </c>
    </row>
    <row r="50" spans="1:15" s="6" customFormat="1" ht="30" hidden="1" customHeight="1">
      <c r="A50" s="9"/>
      <c r="B50" s="27"/>
      <c r="C50" s="27"/>
      <c r="D50" s="27"/>
      <c r="E50" s="27"/>
      <c r="F50" s="27"/>
      <c r="G50" s="24" t="str">
        <f t="shared" si="3"/>
        <v>L</v>
      </c>
      <c r="H50" s="27"/>
      <c r="I50" s="27"/>
      <c r="J50" s="27"/>
      <c r="K50" s="27"/>
      <c r="L50" s="27"/>
      <c r="M50" s="24" t="str">
        <f t="shared" si="4"/>
        <v>L</v>
      </c>
      <c r="N50" s="25"/>
      <c r="O50" s="6" t="str">
        <f t="shared" si="0"/>
        <v>OK</v>
      </c>
    </row>
    <row r="51" spans="1:15" s="6" customFormat="1" ht="30" hidden="1" customHeight="1">
      <c r="A51" s="9"/>
      <c r="B51" s="27"/>
      <c r="C51" s="27"/>
      <c r="D51" s="27"/>
      <c r="E51" s="27"/>
      <c r="F51" s="27"/>
      <c r="G51" s="24" t="str">
        <f t="shared" si="3"/>
        <v>L</v>
      </c>
      <c r="H51" s="27"/>
      <c r="I51" s="27"/>
      <c r="J51" s="27"/>
      <c r="K51" s="27"/>
      <c r="L51" s="27"/>
      <c r="M51" s="24" t="str">
        <f t="shared" si="4"/>
        <v>L</v>
      </c>
      <c r="N51" s="25"/>
      <c r="O51" s="6" t="str">
        <f t="shared" si="0"/>
        <v>OK</v>
      </c>
    </row>
    <row r="52" spans="1:15" s="6" customFormat="1" ht="30" hidden="1" customHeight="1">
      <c r="A52" s="8"/>
      <c r="B52" s="26"/>
      <c r="C52" s="26"/>
      <c r="D52" s="26"/>
      <c r="E52" s="26"/>
      <c r="F52" s="26"/>
      <c r="G52" s="24" t="str">
        <f t="shared" si="3"/>
        <v>L</v>
      </c>
      <c r="H52" s="26"/>
      <c r="I52" s="26"/>
      <c r="J52" s="26"/>
      <c r="K52" s="26"/>
      <c r="L52" s="26"/>
      <c r="M52" s="24" t="str">
        <f t="shared" si="4"/>
        <v>L</v>
      </c>
      <c r="N52" s="25"/>
      <c r="O52" s="6" t="str">
        <f t="shared" si="0"/>
        <v>OK</v>
      </c>
    </row>
    <row r="53" spans="1:15" s="6" customFormat="1" ht="30" hidden="1" customHeight="1">
      <c r="A53" s="9"/>
      <c r="B53" s="27"/>
      <c r="C53" s="27"/>
      <c r="D53" s="27"/>
      <c r="E53" s="27"/>
      <c r="F53" s="27"/>
      <c r="G53" s="24" t="str">
        <f t="shared" si="3"/>
        <v>L</v>
      </c>
      <c r="H53" s="27"/>
      <c r="I53" s="27"/>
      <c r="J53" s="27"/>
      <c r="K53" s="27"/>
      <c r="L53" s="27"/>
      <c r="M53" s="24" t="str">
        <f t="shared" si="4"/>
        <v>L</v>
      </c>
      <c r="N53" s="25"/>
      <c r="O53" s="6" t="str">
        <f t="shared" si="0"/>
        <v>OK</v>
      </c>
    </row>
    <row r="54" spans="1:15" s="6" customFormat="1" ht="30" hidden="1" customHeight="1">
      <c r="A54" s="9"/>
      <c r="B54" s="27"/>
      <c r="C54" s="27"/>
      <c r="D54" s="27"/>
      <c r="E54" s="27"/>
      <c r="F54" s="27"/>
      <c r="G54" s="24" t="str">
        <f t="shared" si="3"/>
        <v>L</v>
      </c>
      <c r="H54" s="27"/>
      <c r="I54" s="27"/>
      <c r="J54" s="27"/>
      <c r="K54" s="27"/>
      <c r="L54" s="27"/>
      <c r="M54" s="24" t="str">
        <f t="shared" si="4"/>
        <v>L</v>
      </c>
      <c r="N54" s="25"/>
      <c r="O54" s="6" t="str">
        <f t="shared" si="0"/>
        <v>OK</v>
      </c>
    </row>
    <row r="55" spans="1:15" s="6" customFormat="1" ht="30" hidden="1" customHeight="1">
      <c r="A55" s="9"/>
      <c r="B55" s="27"/>
      <c r="C55" s="27"/>
      <c r="D55" s="27"/>
      <c r="E55" s="27"/>
      <c r="F55" s="27"/>
      <c r="G55" s="24" t="str">
        <f t="shared" si="3"/>
        <v>L</v>
      </c>
      <c r="H55" s="27"/>
      <c r="I55" s="27"/>
      <c r="J55" s="27"/>
      <c r="K55" s="27"/>
      <c r="L55" s="27"/>
      <c r="M55" s="24" t="str">
        <f t="shared" si="4"/>
        <v>L</v>
      </c>
      <c r="N55" s="25"/>
      <c r="O55" s="6" t="str">
        <f t="shared" si="0"/>
        <v>OK</v>
      </c>
    </row>
    <row r="56" spans="1:15" s="6" customFormat="1" ht="30" hidden="1" customHeight="1">
      <c r="A56" s="9"/>
      <c r="B56" s="27"/>
      <c r="C56" s="27"/>
      <c r="D56" s="27"/>
      <c r="E56" s="27"/>
      <c r="F56" s="27"/>
      <c r="G56" s="24" t="str">
        <f t="shared" si="3"/>
        <v>L</v>
      </c>
      <c r="H56" s="27"/>
      <c r="I56" s="27"/>
      <c r="J56" s="27"/>
      <c r="K56" s="27"/>
      <c r="L56" s="27"/>
      <c r="M56" s="24" t="str">
        <f t="shared" si="4"/>
        <v>L</v>
      </c>
      <c r="N56" s="25"/>
      <c r="O56" s="6" t="str">
        <f t="shared" si="0"/>
        <v>OK</v>
      </c>
    </row>
    <row r="57" spans="1:15" s="6" customFormat="1" ht="30" hidden="1" customHeight="1">
      <c r="A57" s="9"/>
      <c r="B57" s="27"/>
      <c r="C57" s="27"/>
      <c r="D57" s="27"/>
      <c r="E57" s="27"/>
      <c r="F57" s="27"/>
      <c r="G57" s="24" t="str">
        <f t="shared" si="3"/>
        <v>L</v>
      </c>
      <c r="H57" s="27"/>
      <c r="I57" s="27"/>
      <c r="J57" s="27"/>
      <c r="K57" s="27"/>
      <c r="L57" s="27"/>
      <c r="M57" s="24" t="str">
        <f t="shared" si="4"/>
        <v>L</v>
      </c>
      <c r="N57" s="25"/>
      <c r="O57" s="6" t="str">
        <f t="shared" si="0"/>
        <v>OK</v>
      </c>
    </row>
    <row r="58" spans="1:15" s="6" customFormat="1" ht="30" hidden="1" customHeight="1">
      <c r="A58" s="9"/>
      <c r="B58" s="27"/>
      <c r="C58" s="27"/>
      <c r="D58" s="27"/>
      <c r="E58" s="27"/>
      <c r="F58" s="27"/>
      <c r="G58" s="24" t="str">
        <f t="shared" si="3"/>
        <v>L</v>
      </c>
      <c r="H58" s="27"/>
      <c r="I58" s="27"/>
      <c r="J58" s="27"/>
      <c r="K58" s="27"/>
      <c r="L58" s="27"/>
      <c r="M58" s="24" t="str">
        <f t="shared" si="4"/>
        <v>L</v>
      </c>
      <c r="N58" s="25"/>
      <c r="O58" s="6" t="str">
        <f t="shared" si="0"/>
        <v>OK</v>
      </c>
    </row>
    <row r="59" spans="1:15" s="6" customFormat="1" ht="30" hidden="1" customHeight="1">
      <c r="A59" s="9"/>
      <c r="B59" s="27"/>
      <c r="C59" s="27"/>
      <c r="D59" s="27"/>
      <c r="E59" s="27"/>
      <c r="F59" s="27"/>
      <c r="G59" s="24" t="str">
        <f t="shared" si="3"/>
        <v>L</v>
      </c>
      <c r="H59" s="27"/>
      <c r="I59" s="27"/>
      <c r="J59" s="27"/>
      <c r="K59" s="27"/>
      <c r="L59" s="27"/>
      <c r="M59" s="24" t="str">
        <f t="shared" si="4"/>
        <v>L</v>
      </c>
      <c r="N59" s="25"/>
      <c r="O59" s="6" t="str">
        <f t="shared" si="0"/>
        <v>OK</v>
      </c>
    </row>
    <row r="60" spans="1:15" s="6" customFormat="1" ht="49.5" customHeight="1">
      <c r="A60" s="47" t="s">
        <v>72</v>
      </c>
      <c r="B60" s="57" t="s">
        <v>86</v>
      </c>
      <c r="C60" s="49"/>
      <c r="D60" s="49"/>
      <c r="E60" s="49"/>
      <c r="F60" s="49"/>
      <c r="G60" s="54">
        <f>COUNTIF(G45:G59,"J")</f>
        <v>0</v>
      </c>
      <c r="H60" s="51"/>
      <c r="I60" s="49"/>
      <c r="J60" s="49"/>
      <c r="K60" s="49"/>
      <c r="L60" s="49"/>
      <c r="M60" s="54">
        <f>COUNTIF(M45:M59,"J")</f>
        <v>0</v>
      </c>
      <c r="N60" s="25"/>
      <c r="O60" s="6" t="str">
        <f t="shared" si="0"/>
        <v/>
      </c>
    </row>
    <row r="61" spans="1:15" s="6" customFormat="1" ht="30" customHeight="1">
      <c r="A61" s="29" t="s">
        <v>22</v>
      </c>
      <c r="B61" s="30">
        <f>COUNTIF(B62:B75,"x")/COUNTA($A$62:$A$75)</f>
        <v>0</v>
      </c>
      <c r="C61" s="30">
        <f t="shared" ref="C61:F61" si="8">COUNTIF(C62:C75,"x")/COUNTA($A$62:$A$75)</f>
        <v>0</v>
      </c>
      <c r="D61" s="30">
        <f t="shared" si="8"/>
        <v>0</v>
      </c>
      <c r="E61" s="30">
        <f t="shared" si="8"/>
        <v>0</v>
      </c>
      <c r="F61" s="30">
        <f t="shared" si="8"/>
        <v>0</v>
      </c>
      <c r="G61" s="31" t="str">
        <f>IF(COUNTA(A62:A75)=G76,"C","D")</f>
        <v>D</v>
      </c>
      <c r="H61" s="30">
        <f>COUNTIF(H62:H75,"x")/COUNTA($A$62:$A$75)</f>
        <v>0</v>
      </c>
      <c r="I61" s="30">
        <f t="shared" ref="I61:L61" si="9">COUNTIF(I62:I75,"x")/COUNTA($A$62:$A$75)</f>
        <v>0</v>
      </c>
      <c r="J61" s="30">
        <f t="shared" si="9"/>
        <v>0</v>
      </c>
      <c r="K61" s="30">
        <f t="shared" si="9"/>
        <v>0</v>
      </c>
      <c r="L61" s="30">
        <f t="shared" si="9"/>
        <v>0</v>
      </c>
      <c r="M61" s="31" t="str">
        <f>IF(COUNTA(A62:A75)=M76,"C","D")</f>
        <v>D</v>
      </c>
      <c r="N61" s="25"/>
      <c r="O61" s="6" t="str">
        <f t="shared" si="0"/>
        <v/>
      </c>
    </row>
    <row r="62" spans="1:15" s="6" customFormat="1" ht="30" customHeight="1">
      <c r="A62" s="8" t="s">
        <v>42</v>
      </c>
      <c r="B62" s="26"/>
      <c r="C62" s="26"/>
      <c r="D62" s="26"/>
      <c r="E62" s="26"/>
      <c r="F62" s="26"/>
      <c r="G62" s="24" t="str">
        <f t="shared" si="3"/>
        <v>L</v>
      </c>
      <c r="H62" s="26"/>
      <c r="I62" s="26"/>
      <c r="J62" s="26"/>
      <c r="K62" s="26"/>
      <c r="L62" s="26"/>
      <c r="M62" s="24" t="str">
        <f t="shared" si="4"/>
        <v>L</v>
      </c>
      <c r="N62" s="25"/>
      <c r="O62" s="6" t="str">
        <f t="shared" si="0"/>
        <v/>
      </c>
    </row>
    <row r="63" spans="1:15" s="6" customFormat="1" ht="30" customHeight="1">
      <c r="A63" s="9" t="s">
        <v>43</v>
      </c>
      <c r="B63" s="26"/>
      <c r="C63" s="26"/>
      <c r="D63" s="26"/>
      <c r="E63" s="26"/>
      <c r="F63" s="26"/>
      <c r="G63" s="24" t="str">
        <f t="shared" si="3"/>
        <v>L</v>
      </c>
      <c r="H63" s="26"/>
      <c r="I63" s="26"/>
      <c r="J63" s="26"/>
      <c r="K63" s="26"/>
      <c r="L63" s="26"/>
      <c r="M63" s="24" t="str">
        <f t="shared" si="4"/>
        <v>L</v>
      </c>
      <c r="N63" s="25"/>
      <c r="O63" s="6" t="str">
        <f t="shared" si="0"/>
        <v/>
      </c>
    </row>
    <row r="64" spans="1:15" s="6" customFormat="1" ht="30" customHeight="1">
      <c r="A64" s="8" t="s">
        <v>44</v>
      </c>
      <c r="B64" s="26"/>
      <c r="C64" s="26"/>
      <c r="D64" s="26"/>
      <c r="E64" s="26"/>
      <c r="F64" s="26"/>
      <c r="G64" s="24" t="str">
        <f t="shared" si="3"/>
        <v>L</v>
      </c>
      <c r="H64" s="26"/>
      <c r="I64" s="26"/>
      <c r="J64" s="26"/>
      <c r="K64" s="26"/>
      <c r="L64" s="26"/>
      <c r="M64" s="24" t="str">
        <f t="shared" si="4"/>
        <v>L</v>
      </c>
      <c r="N64" s="25"/>
      <c r="O64" s="6" t="str">
        <f t="shared" si="0"/>
        <v/>
      </c>
    </row>
    <row r="65" spans="1:15" s="6" customFormat="1" ht="30" customHeight="1">
      <c r="A65" s="8" t="s">
        <v>45</v>
      </c>
      <c r="B65" s="27"/>
      <c r="C65" s="27"/>
      <c r="D65" s="27"/>
      <c r="E65" s="27"/>
      <c r="F65" s="27"/>
      <c r="G65" s="24" t="str">
        <f t="shared" si="3"/>
        <v>L</v>
      </c>
      <c r="H65" s="27"/>
      <c r="I65" s="27"/>
      <c r="J65" s="27"/>
      <c r="K65" s="27"/>
      <c r="L65" s="27"/>
      <c r="M65" s="24" t="str">
        <f t="shared" si="4"/>
        <v>L</v>
      </c>
      <c r="N65" s="25"/>
      <c r="O65" s="6" t="str">
        <f t="shared" ref="O65:O128" si="10">IF(A65&lt;&gt;"","","OK")</f>
        <v/>
      </c>
    </row>
    <row r="66" spans="1:15" s="6" customFormat="1" ht="30" customHeight="1">
      <c r="A66" s="8" t="s">
        <v>46</v>
      </c>
      <c r="B66" s="27"/>
      <c r="C66" s="27"/>
      <c r="D66" s="27"/>
      <c r="E66" s="27"/>
      <c r="F66" s="27"/>
      <c r="G66" s="24" t="str">
        <f t="shared" si="3"/>
        <v>L</v>
      </c>
      <c r="H66" s="27"/>
      <c r="I66" s="27"/>
      <c r="J66" s="27"/>
      <c r="K66" s="27"/>
      <c r="L66" s="27"/>
      <c r="M66" s="24" t="str">
        <f t="shared" si="4"/>
        <v>L</v>
      </c>
      <c r="N66" s="25"/>
      <c r="O66" s="6" t="str">
        <f t="shared" si="10"/>
        <v/>
      </c>
    </row>
    <row r="67" spans="1:15" s="6" customFormat="1" ht="30" hidden="1" customHeight="1">
      <c r="A67" s="9"/>
      <c r="B67" s="27"/>
      <c r="C67" s="27"/>
      <c r="D67" s="27"/>
      <c r="E67" s="27"/>
      <c r="F67" s="27"/>
      <c r="G67" s="24" t="str">
        <f t="shared" si="3"/>
        <v>L</v>
      </c>
      <c r="H67" s="27"/>
      <c r="I67" s="27"/>
      <c r="J67" s="27"/>
      <c r="K67" s="27"/>
      <c r="L67" s="27"/>
      <c r="M67" s="24" t="str">
        <f t="shared" si="4"/>
        <v>L</v>
      </c>
      <c r="N67" s="25"/>
      <c r="O67" s="6" t="str">
        <f t="shared" si="10"/>
        <v>OK</v>
      </c>
    </row>
    <row r="68" spans="1:15" s="6" customFormat="1" ht="30" hidden="1" customHeight="1">
      <c r="A68" s="8"/>
      <c r="B68" s="26"/>
      <c r="C68" s="26"/>
      <c r="D68" s="26"/>
      <c r="E68" s="26"/>
      <c r="F68" s="26"/>
      <c r="G68" s="24" t="str">
        <f t="shared" si="3"/>
        <v>L</v>
      </c>
      <c r="H68" s="26"/>
      <c r="I68" s="26"/>
      <c r="J68" s="26"/>
      <c r="K68" s="26"/>
      <c r="L68" s="26"/>
      <c r="M68" s="24" t="str">
        <f t="shared" si="4"/>
        <v>L</v>
      </c>
      <c r="N68" s="25"/>
      <c r="O68" s="6" t="str">
        <f t="shared" si="10"/>
        <v>OK</v>
      </c>
    </row>
    <row r="69" spans="1:15" s="6" customFormat="1" ht="30" hidden="1" customHeight="1">
      <c r="A69" s="9"/>
      <c r="B69" s="27"/>
      <c r="C69" s="27"/>
      <c r="D69" s="27"/>
      <c r="E69" s="27"/>
      <c r="F69" s="27"/>
      <c r="G69" s="24" t="str">
        <f t="shared" si="3"/>
        <v>L</v>
      </c>
      <c r="H69" s="27"/>
      <c r="I69" s="27"/>
      <c r="J69" s="27"/>
      <c r="K69" s="27"/>
      <c r="L69" s="27"/>
      <c r="M69" s="24" t="str">
        <f t="shared" si="4"/>
        <v>L</v>
      </c>
      <c r="N69" s="25"/>
      <c r="O69" s="6" t="str">
        <f t="shared" si="10"/>
        <v>OK</v>
      </c>
    </row>
    <row r="70" spans="1:15" s="6" customFormat="1" ht="30" hidden="1" customHeight="1">
      <c r="A70" s="9"/>
      <c r="B70" s="27"/>
      <c r="C70" s="27"/>
      <c r="D70" s="27"/>
      <c r="E70" s="27"/>
      <c r="F70" s="27"/>
      <c r="G70" s="24" t="str">
        <f t="shared" si="3"/>
        <v>L</v>
      </c>
      <c r="H70" s="27"/>
      <c r="I70" s="27"/>
      <c r="J70" s="27"/>
      <c r="K70" s="27"/>
      <c r="L70" s="27"/>
      <c r="M70" s="24" t="str">
        <f t="shared" si="4"/>
        <v>L</v>
      </c>
      <c r="N70" s="25"/>
      <c r="O70" s="6" t="str">
        <f t="shared" si="10"/>
        <v>OK</v>
      </c>
    </row>
    <row r="71" spans="1:15" s="6" customFormat="1" ht="30" hidden="1" customHeight="1">
      <c r="A71" s="9"/>
      <c r="B71" s="27"/>
      <c r="C71" s="27"/>
      <c r="D71" s="27"/>
      <c r="E71" s="27"/>
      <c r="F71" s="27"/>
      <c r="G71" s="24" t="str">
        <f t="shared" si="3"/>
        <v>L</v>
      </c>
      <c r="H71" s="27"/>
      <c r="I71" s="27"/>
      <c r="J71" s="27"/>
      <c r="K71" s="27"/>
      <c r="L71" s="27"/>
      <c r="M71" s="24" t="str">
        <f t="shared" si="4"/>
        <v>L</v>
      </c>
      <c r="N71" s="25"/>
      <c r="O71" s="6" t="str">
        <f t="shared" si="10"/>
        <v>OK</v>
      </c>
    </row>
    <row r="72" spans="1:15" s="6" customFormat="1" ht="30" hidden="1" customHeight="1">
      <c r="A72" s="9"/>
      <c r="B72" s="27"/>
      <c r="C72" s="27"/>
      <c r="D72" s="27"/>
      <c r="E72" s="27"/>
      <c r="F72" s="27"/>
      <c r="G72" s="24" t="str">
        <f t="shared" si="3"/>
        <v>L</v>
      </c>
      <c r="H72" s="27"/>
      <c r="I72" s="27"/>
      <c r="J72" s="27"/>
      <c r="K72" s="27"/>
      <c r="L72" s="27"/>
      <c r="M72" s="24" t="str">
        <f t="shared" si="4"/>
        <v>L</v>
      </c>
      <c r="N72" s="25"/>
      <c r="O72" s="6" t="str">
        <f t="shared" si="10"/>
        <v>OK</v>
      </c>
    </row>
    <row r="73" spans="1:15" s="6" customFormat="1" ht="30" hidden="1" customHeight="1">
      <c r="A73" s="9"/>
      <c r="B73" s="27"/>
      <c r="C73" s="27"/>
      <c r="D73" s="27"/>
      <c r="E73" s="27"/>
      <c r="F73" s="27"/>
      <c r="G73" s="24" t="str">
        <f t="shared" si="3"/>
        <v>L</v>
      </c>
      <c r="H73" s="27"/>
      <c r="I73" s="27"/>
      <c r="J73" s="27"/>
      <c r="K73" s="27"/>
      <c r="L73" s="27"/>
      <c r="M73" s="24" t="str">
        <f t="shared" si="4"/>
        <v>L</v>
      </c>
      <c r="N73" s="25"/>
      <c r="O73" s="6" t="str">
        <f t="shared" si="10"/>
        <v>OK</v>
      </c>
    </row>
    <row r="74" spans="1:15" s="6" customFormat="1" ht="30" hidden="1" customHeight="1">
      <c r="A74" s="9"/>
      <c r="B74" s="27"/>
      <c r="C74" s="27"/>
      <c r="D74" s="27"/>
      <c r="E74" s="27"/>
      <c r="F74" s="27"/>
      <c r="G74" s="24" t="str">
        <f t="shared" si="3"/>
        <v>L</v>
      </c>
      <c r="H74" s="27"/>
      <c r="I74" s="27"/>
      <c r="J74" s="27"/>
      <c r="K74" s="27"/>
      <c r="L74" s="27"/>
      <c r="M74" s="24" t="str">
        <f t="shared" si="4"/>
        <v>L</v>
      </c>
      <c r="N74" s="25"/>
      <c r="O74" s="6" t="str">
        <f t="shared" si="10"/>
        <v>OK</v>
      </c>
    </row>
    <row r="75" spans="1:15" s="6" customFormat="1" ht="30" hidden="1" customHeight="1">
      <c r="A75" s="9"/>
      <c r="B75" s="27"/>
      <c r="C75" s="27"/>
      <c r="D75" s="27"/>
      <c r="E75" s="27"/>
      <c r="F75" s="27"/>
      <c r="G75" s="24" t="str">
        <f t="shared" si="3"/>
        <v>L</v>
      </c>
      <c r="H75" s="27"/>
      <c r="I75" s="27"/>
      <c r="J75" s="27"/>
      <c r="K75" s="27"/>
      <c r="L75" s="27"/>
      <c r="M75" s="24" t="str">
        <f t="shared" si="4"/>
        <v>L</v>
      </c>
      <c r="N75" s="25"/>
      <c r="O75" s="6" t="str">
        <f t="shared" si="10"/>
        <v>OK</v>
      </c>
    </row>
    <row r="76" spans="1:15" s="6" customFormat="1" ht="30" customHeight="1">
      <c r="A76" s="47" t="s">
        <v>73</v>
      </c>
      <c r="B76" s="57"/>
      <c r="C76" s="49"/>
      <c r="D76" s="49"/>
      <c r="E76" s="49"/>
      <c r="F76" s="49"/>
      <c r="G76" s="54">
        <f>COUNTIF(G62:G75,"J")</f>
        <v>0</v>
      </c>
      <c r="H76" s="51"/>
      <c r="I76" s="49"/>
      <c r="J76" s="49"/>
      <c r="K76" s="49"/>
      <c r="L76" s="49"/>
      <c r="M76" s="54">
        <f>COUNTIF(M62:M75,"J")</f>
        <v>0</v>
      </c>
      <c r="N76" s="25"/>
      <c r="O76" s="6" t="str">
        <f t="shared" si="10"/>
        <v/>
      </c>
    </row>
    <row r="77" spans="1:15" s="6" customFormat="1" ht="30" customHeight="1">
      <c r="A77" s="29" t="s">
        <v>3</v>
      </c>
      <c r="B77" s="30">
        <f>COUNTIF(B78:B94,"x")/COUNTA($A$78:$A$94)</f>
        <v>0</v>
      </c>
      <c r="C77" s="30">
        <f t="shared" ref="C77:F77" si="11">COUNTIF(C78:C94,"x")/COUNTA($A$78:$A$94)</f>
        <v>0</v>
      </c>
      <c r="D77" s="30">
        <f t="shared" si="11"/>
        <v>0</v>
      </c>
      <c r="E77" s="30">
        <f t="shared" si="11"/>
        <v>0</v>
      </c>
      <c r="F77" s="30">
        <f t="shared" si="11"/>
        <v>0</v>
      </c>
      <c r="G77" s="31" t="str">
        <f>IF(COUNTA(A78:A94)=G95,"C","D")</f>
        <v>D</v>
      </c>
      <c r="H77" s="30">
        <f>COUNTIF(H78:H94,"x")/COUNTA($A$78:$A$94)</f>
        <v>0</v>
      </c>
      <c r="I77" s="30">
        <f t="shared" ref="I77:L77" si="12">COUNTIF(I78:I94,"x")/COUNTA($A$78:$A$94)</f>
        <v>0</v>
      </c>
      <c r="J77" s="30">
        <f t="shared" si="12"/>
        <v>0</v>
      </c>
      <c r="K77" s="30">
        <f t="shared" si="12"/>
        <v>0</v>
      </c>
      <c r="L77" s="30">
        <f t="shared" si="12"/>
        <v>0</v>
      </c>
      <c r="M77" s="31" t="str">
        <f>IF(COUNTA(A78:A94)=M95,"C","D")</f>
        <v>D</v>
      </c>
      <c r="N77" s="25"/>
      <c r="O77" s="6" t="str">
        <f t="shared" si="10"/>
        <v/>
      </c>
    </row>
    <row r="78" spans="1:15" s="6" customFormat="1" ht="30" customHeight="1">
      <c r="A78" s="9" t="s">
        <v>47</v>
      </c>
      <c r="B78" s="26"/>
      <c r="C78" s="26"/>
      <c r="D78" s="26"/>
      <c r="E78" s="26"/>
      <c r="F78" s="26"/>
      <c r="G78" s="24" t="str">
        <f t="shared" ref="G78:G141" si="13">IF(COUNTA(B78:F78)&lt;&gt;1,"L","J")</f>
        <v>L</v>
      </c>
      <c r="H78" s="26"/>
      <c r="I78" s="26"/>
      <c r="J78" s="26"/>
      <c r="K78" s="26"/>
      <c r="L78" s="26"/>
      <c r="M78" s="24" t="str">
        <f t="shared" ref="M78:M141" si="14">IF(COUNTA(H78:L78)&lt;&gt;1,"L","J")</f>
        <v>L</v>
      </c>
      <c r="N78" s="25"/>
      <c r="O78" s="6" t="str">
        <f t="shared" si="10"/>
        <v/>
      </c>
    </row>
    <row r="79" spans="1:15" s="6" customFormat="1" ht="30" customHeight="1">
      <c r="A79" s="8" t="s">
        <v>48</v>
      </c>
      <c r="B79" s="27"/>
      <c r="C79" s="27"/>
      <c r="D79" s="27"/>
      <c r="E79" s="27"/>
      <c r="F79" s="27"/>
      <c r="G79" s="24" t="str">
        <f t="shared" si="13"/>
        <v>L</v>
      </c>
      <c r="H79" s="27"/>
      <c r="I79" s="27"/>
      <c r="J79" s="27"/>
      <c r="K79" s="27"/>
      <c r="L79" s="27"/>
      <c r="M79" s="24" t="str">
        <f t="shared" si="14"/>
        <v>L</v>
      </c>
      <c r="N79" s="25"/>
      <c r="O79" s="6" t="str">
        <f t="shared" si="10"/>
        <v/>
      </c>
    </row>
    <row r="80" spans="1:15" s="6" customFormat="1" ht="30" customHeight="1">
      <c r="A80" s="8" t="s">
        <v>49</v>
      </c>
      <c r="B80" s="26"/>
      <c r="C80" s="26"/>
      <c r="D80" s="26"/>
      <c r="E80" s="26"/>
      <c r="F80" s="26"/>
      <c r="G80" s="24" t="str">
        <f t="shared" si="13"/>
        <v>L</v>
      </c>
      <c r="H80" s="26"/>
      <c r="I80" s="26"/>
      <c r="J80" s="26"/>
      <c r="K80" s="26"/>
      <c r="L80" s="26"/>
      <c r="M80" s="24" t="str">
        <f t="shared" si="14"/>
        <v>L</v>
      </c>
      <c r="N80" s="25"/>
      <c r="O80" s="6" t="str">
        <f t="shared" si="10"/>
        <v/>
      </c>
    </row>
    <row r="81" spans="1:15" s="6" customFormat="1" ht="30" customHeight="1">
      <c r="A81" s="8" t="s">
        <v>50</v>
      </c>
      <c r="B81" s="26"/>
      <c r="C81" s="26"/>
      <c r="D81" s="26"/>
      <c r="E81" s="26"/>
      <c r="F81" s="26"/>
      <c r="G81" s="24" t="str">
        <f t="shared" si="13"/>
        <v>L</v>
      </c>
      <c r="H81" s="26"/>
      <c r="I81" s="26"/>
      <c r="J81" s="26"/>
      <c r="K81" s="26"/>
      <c r="L81" s="26"/>
      <c r="M81" s="24" t="str">
        <f t="shared" si="14"/>
        <v>L</v>
      </c>
      <c r="N81" s="25"/>
      <c r="O81" s="6" t="str">
        <f t="shared" si="10"/>
        <v/>
      </c>
    </row>
    <row r="82" spans="1:15" s="6" customFormat="1" ht="30" customHeight="1">
      <c r="A82" s="8" t="s">
        <v>51</v>
      </c>
      <c r="B82" s="26"/>
      <c r="C82" s="26"/>
      <c r="D82" s="26"/>
      <c r="E82" s="26"/>
      <c r="F82" s="26"/>
      <c r="G82" s="24" t="str">
        <f t="shared" si="13"/>
        <v>L</v>
      </c>
      <c r="H82" s="26"/>
      <c r="I82" s="26"/>
      <c r="J82" s="26"/>
      <c r="K82" s="26"/>
      <c r="L82" s="26"/>
      <c r="M82" s="24" t="str">
        <f t="shared" si="14"/>
        <v>L</v>
      </c>
      <c r="N82" s="25"/>
      <c r="O82" s="6" t="str">
        <f t="shared" si="10"/>
        <v/>
      </c>
    </row>
    <row r="83" spans="1:15" s="6" customFormat="1" ht="30" customHeight="1">
      <c r="A83" s="9" t="s">
        <v>52</v>
      </c>
      <c r="B83" s="26"/>
      <c r="C83" s="26"/>
      <c r="D83" s="26"/>
      <c r="E83" s="26"/>
      <c r="F83" s="26"/>
      <c r="G83" s="24" t="str">
        <f t="shared" si="13"/>
        <v>L</v>
      </c>
      <c r="H83" s="26"/>
      <c r="I83" s="26"/>
      <c r="J83" s="26"/>
      <c r="K83" s="26"/>
      <c r="L83" s="26"/>
      <c r="M83" s="24" t="str">
        <f t="shared" si="14"/>
        <v>L</v>
      </c>
      <c r="N83" s="25"/>
      <c r="O83" s="6" t="str">
        <f t="shared" si="10"/>
        <v/>
      </c>
    </row>
    <row r="84" spans="1:15" s="6" customFormat="1" ht="30" customHeight="1">
      <c r="A84" s="8" t="s">
        <v>53</v>
      </c>
      <c r="B84" s="26"/>
      <c r="C84" s="26"/>
      <c r="D84" s="26"/>
      <c r="E84" s="26"/>
      <c r="F84" s="26"/>
      <c r="G84" s="24" t="str">
        <f t="shared" si="13"/>
        <v>L</v>
      </c>
      <c r="H84" s="26"/>
      <c r="I84" s="26"/>
      <c r="J84" s="26"/>
      <c r="K84" s="26"/>
      <c r="L84" s="26"/>
      <c r="M84" s="24" t="str">
        <f t="shared" si="14"/>
        <v>L</v>
      </c>
      <c r="N84" s="25"/>
      <c r="O84" s="6" t="str">
        <f t="shared" si="10"/>
        <v/>
      </c>
    </row>
    <row r="85" spans="1:15" s="6" customFormat="1" ht="30" hidden="1" customHeight="1">
      <c r="A85" s="8"/>
      <c r="B85" s="26"/>
      <c r="C85" s="26"/>
      <c r="D85" s="26"/>
      <c r="E85" s="26"/>
      <c r="F85" s="26"/>
      <c r="G85" s="24" t="str">
        <f t="shared" si="13"/>
        <v>L</v>
      </c>
      <c r="H85" s="26"/>
      <c r="I85" s="26"/>
      <c r="J85" s="26"/>
      <c r="K85" s="26"/>
      <c r="L85" s="26"/>
      <c r="M85" s="24" t="str">
        <f t="shared" si="14"/>
        <v>L</v>
      </c>
      <c r="N85" s="25"/>
      <c r="O85" s="6" t="str">
        <f t="shared" si="10"/>
        <v>OK</v>
      </c>
    </row>
    <row r="86" spans="1:15" s="6" customFormat="1" ht="30" hidden="1" customHeight="1">
      <c r="A86" s="9"/>
      <c r="B86" s="27"/>
      <c r="C86" s="27"/>
      <c r="D86" s="27"/>
      <c r="E86" s="27"/>
      <c r="F86" s="27"/>
      <c r="G86" s="24" t="str">
        <f t="shared" si="13"/>
        <v>L</v>
      </c>
      <c r="H86" s="27"/>
      <c r="I86" s="27"/>
      <c r="J86" s="27"/>
      <c r="K86" s="27"/>
      <c r="L86" s="27"/>
      <c r="M86" s="24" t="str">
        <f t="shared" si="14"/>
        <v>L</v>
      </c>
      <c r="N86" s="25"/>
      <c r="O86" s="6" t="str">
        <f t="shared" si="10"/>
        <v>OK</v>
      </c>
    </row>
    <row r="87" spans="1:15" s="6" customFormat="1" ht="30" hidden="1" customHeight="1">
      <c r="A87" s="8"/>
      <c r="B87" s="26"/>
      <c r="C87" s="26"/>
      <c r="D87" s="26"/>
      <c r="E87" s="26"/>
      <c r="F87" s="26"/>
      <c r="G87" s="24" t="str">
        <f t="shared" si="13"/>
        <v>L</v>
      </c>
      <c r="H87" s="26"/>
      <c r="I87" s="26"/>
      <c r="J87" s="26"/>
      <c r="K87" s="26"/>
      <c r="L87" s="26"/>
      <c r="M87" s="24" t="str">
        <f t="shared" si="14"/>
        <v>L</v>
      </c>
      <c r="N87" s="25"/>
      <c r="O87" s="6" t="str">
        <f t="shared" si="10"/>
        <v>OK</v>
      </c>
    </row>
    <row r="88" spans="1:15" s="6" customFormat="1" ht="30" hidden="1" customHeight="1">
      <c r="A88" s="9"/>
      <c r="B88" s="27"/>
      <c r="C88" s="27"/>
      <c r="D88" s="27"/>
      <c r="E88" s="27"/>
      <c r="F88" s="27"/>
      <c r="G88" s="24" t="str">
        <f t="shared" si="13"/>
        <v>L</v>
      </c>
      <c r="H88" s="27"/>
      <c r="I88" s="27"/>
      <c r="J88" s="27"/>
      <c r="K88" s="27"/>
      <c r="L88" s="27"/>
      <c r="M88" s="24" t="str">
        <f t="shared" si="14"/>
        <v>L</v>
      </c>
      <c r="N88" s="25"/>
      <c r="O88" s="6" t="str">
        <f t="shared" si="10"/>
        <v>OK</v>
      </c>
    </row>
    <row r="89" spans="1:15" s="6" customFormat="1" ht="30" hidden="1" customHeight="1">
      <c r="A89" s="9"/>
      <c r="B89" s="27"/>
      <c r="C89" s="27"/>
      <c r="D89" s="27"/>
      <c r="E89" s="27"/>
      <c r="F89" s="27"/>
      <c r="G89" s="24" t="str">
        <f t="shared" si="13"/>
        <v>L</v>
      </c>
      <c r="H89" s="27"/>
      <c r="I89" s="27"/>
      <c r="J89" s="27"/>
      <c r="K89" s="27"/>
      <c r="L89" s="27"/>
      <c r="M89" s="24" t="str">
        <f t="shared" si="14"/>
        <v>L</v>
      </c>
      <c r="N89" s="25"/>
      <c r="O89" s="6" t="str">
        <f t="shared" si="10"/>
        <v>OK</v>
      </c>
    </row>
    <row r="90" spans="1:15" s="6" customFormat="1" ht="30" hidden="1" customHeight="1">
      <c r="A90" s="9"/>
      <c r="B90" s="27"/>
      <c r="C90" s="27"/>
      <c r="D90" s="27"/>
      <c r="E90" s="27"/>
      <c r="F90" s="27"/>
      <c r="G90" s="24" t="str">
        <f t="shared" si="13"/>
        <v>L</v>
      </c>
      <c r="H90" s="27"/>
      <c r="I90" s="27"/>
      <c r="J90" s="27"/>
      <c r="K90" s="27"/>
      <c r="L90" s="27"/>
      <c r="M90" s="24" t="str">
        <f t="shared" si="14"/>
        <v>L</v>
      </c>
      <c r="N90" s="25"/>
      <c r="O90" s="6" t="str">
        <f t="shared" si="10"/>
        <v>OK</v>
      </c>
    </row>
    <row r="91" spans="1:15" s="6" customFormat="1" ht="30" hidden="1" customHeight="1">
      <c r="A91" s="9"/>
      <c r="B91" s="27"/>
      <c r="C91" s="27"/>
      <c r="D91" s="27"/>
      <c r="E91" s="27"/>
      <c r="F91" s="27"/>
      <c r="G91" s="24" t="str">
        <f t="shared" si="13"/>
        <v>L</v>
      </c>
      <c r="H91" s="27"/>
      <c r="I91" s="27"/>
      <c r="J91" s="27"/>
      <c r="K91" s="27"/>
      <c r="L91" s="27"/>
      <c r="M91" s="24" t="str">
        <f t="shared" si="14"/>
        <v>L</v>
      </c>
      <c r="N91" s="25"/>
      <c r="O91" s="6" t="str">
        <f t="shared" si="10"/>
        <v>OK</v>
      </c>
    </row>
    <row r="92" spans="1:15" s="6" customFormat="1" ht="30" hidden="1" customHeight="1">
      <c r="A92" s="9"/>
      <c r="B92" s="27"/>
      <c r="C92" s="27"/>
      <c r="D92" s="27"/>
      <c r="E92" s="27"/>
      <c r="F92" s="27"/>
      <c r="G92" s="24" t="str">
        <f t="shared" si="13"/>
        <v>L</v>
      </c>
      <c r="H92" s="27"/>
      <c r="I92" s="27"/>
      <c r="J92" s="27"/>
      <c r="K92" s="27"/>
      <c r="L92" s="27"/>
      <c r="M92" s="24" t="str">
        <f t="shared" si="14"/>
        <v>L</v>
      </c>
      <c r="N92" s="25"/>
      <c r="O92" s="6" t="str">
        <f t="shared" si="10"/>
        <v>OK</v>
      </c>
    </row>
    <row r="93" spans="1:15" s="6" customFormat="1" ht="30" hidden="1" customHeight="1">
      <c r="A93" s="9"/>
      <c r="B93" s="27"/>
      <c r="C93" s="27"/>
      <c r="D93" s="27"/>
      <c r="E93" s="27"/>
      <c r="F93" s="27"/>
      <c r="G93" s="24" t="str">
        <f t="shared" si="13"/>
        <v>L</v>
      </c>
      <c r="H93" s="27"/>
      <c r="I93" s="27"/>
      <c r="J93" s="27"/>
      <c r="K93" s="27"/>
      <c r="L93" s="27"/>
      <c r="M93" s="24" t="str">
        <f t="shared" si="14"/>
        <v>L</v>
      </c>
      <c r="N93" s="25"/>
      <c r="O93" s="6" t="str">
        <f t="shared" si="10"/>
        <v>OK</v>
      </c>
    </row>
    <row r="94" spans="1:15" s="6" customFormat="1" ht="30" hidden="1" customHeight="1">
      <c r="A94" s="9"/>
      <c r="B94" s="27"/>
      <c r="C94" s="27"/>
      <c r="D94" s="27"/>
      <c r="E94" s="27"/>
      <c r="F94" s="27"/>
      <c r="G94" s="24" t="str">
        <f t="shared" si="13"/>
        <v>L</v>
      </c>
      <c r="H94" s="27"/>
      <c r="I94" s="27"/>
      <c r="J94" s="27"/>
      <c r="K94" s="27"/>
      <c r="L94" s="27"/>
      <c r="M94" s="24" t="str">
        <f t="shared" si="14"/>
        <v>L</v>
      </c>
      <c r="N94" s="25"/>
      <c r="O94" s="6" t="str">
        <f t="shared" si="10"/>
        <v>OK</v>
      </c>
    </row>
    <row r="95" spans="1:15" s="6" customFormat="1" ht="30" customHeight="1">
      <c r="A95" s="48" t="s">
        <v>74</v>
      </c>
      <c r="B95" s="57"/>
      <c r="C95" s="49"/>
      <c r="D95" s="49"/>
      <c r="E95" s="49"/>
      <c r="F95" s="49"/>
      <c r="G95" s="54">
        <f>COUNTIF(G78:G94,"J")</f>
        <v>0</v>
      </c>
      <c r="H95" s="51"/>
      <c r="I95" s="49"/>
      <c r="J95" s="49"/>
      <c r="K95" s="49"/>
      <c r="L95" s="49"/>
      <c r="M95" s="54">
        <f>COUNTIF(M78:M94,"J")</f>
        <v>0</v>
      </c>
      <c r="N95" s="25"/>
      <c r="O95" s="6" t="str">
        <f t="shared" si="10"/>
        <v/>
      </c>
    </row>
    <row r="96" spans="1:15" s="6" customFormat="1" ht="30" customHeight="1">
      <c r="A96" s="29" t="s">
        <v>4</v>
      </c>
      <c r="B96" s="30">
        <f>COUNTIF(B97:B112,"x")/COUNTA($A$97:$A$112)</f>
        <v>0</v>
      </c>
      <c r="C96" s="30">
        <f t="shared" ref="C96:F96" si="15">COUNTIF(C97:C112,"x")/COUNTA($A$97:$A$112)</f>
        <v>0</v>
      </c>
      <c r="D96" s="30">
        <f t="shared" si="15"/>
        <v>0</v>
      </c>
      <c r="E96" s="30">
        <f t="shared" si="15"/>
        <v>0</v>
      </c>
      <c r="F96" s="30">
        <f t="shared" si="15"/>
        <v>0</v>
      </c>
      <c r="G96" s="31" t="str">
        <f>IF(COUNTA(A97:A112)=G113,"C","D")</f>
        <v>D</v>
      </c>
      <c r="H96" s="30">
        <f>COUNTIF(H97:H112,"x")/COUNTA($A$97:$A$112)</f>
        <v>0</v>
      </c>
      <c r="I96" s="30">
        <f t="shared" ref="I96:L96" si="16">COUNTIF(I97:I112,"x")/COUNTA($A$97:$A$112)</f>
        <v>0</v>
      </c>
      <c r="J96" s="30">
        <f t="shared" si="16"/>
        <v>0</v>
      </c>
      <c r="K96" s="30">
        <f t="shared" si="16"/>
        <v>0</v>
      </c>
      <c r="L96" s="30">
        <f t="shared" si="16"/>
        <v>0</v>
      </c>
      <c r="M96" s="31" t="str">
        <f>IF(COUNTA(A97:A112)=M113,"C","D")</f>
        <v>D</v>
      </c>
      <c r="N96" s="25"/>
      <c r="O96" s="6" t="str">
        <f t="shared" si="10"/>
        <v/>
      </c>
    </row>
    <row r="97" spans="1:15" s="6" customFormat="1" ht="30" customHeight="1">
      <c r="A97" s="8" t="s">
        <v>54</v>
      </c>
      <c r="B97" s="27"/>
      <c r="C97" s="27"/>
      <c r="D97" s="27"/>
      <c r="E97" s="27"/>
      <c r="F97" s="27"/>
      <c r="G97" s="24" t="str">
        <f t="shared" si="13"/>
        <v>L</v>
      </c>
      <c r="H97" s="27"/>
      <c r="I97" s="27"/>
      <c r="J97" s="27"/>
      <c r="K97" s="27"/>
      <c r="L97" s="27"/>
      <c r="M97" s="24" t="str">
        <f t="shared" si="14"/>
        <v>L</v>
      </c>
      <c r="N97" s="25"/>
      <c r="O97" s="6" t="str">
        <f t="shared" si="10"/>
        <v/>
      </c>
    </row>
    <row r="98" spans="1:15" s="6" customFormat="1" ht="30" customHeight="1">
      <c r="A98" s="9" t="s">
        <v>55</v>
      </c>
      <c r="B98" s="26"/>
      <c r="C98" s="26"/>
      <c r="D98" s="26"/>
      <c r="E98" s="26"/>
      <c r="F98" s="26"/>
      <c r="G98" s="24" t="str">
        <f t="shared" si="13"/>
        <v>L</v>
      </c>
      <c r="H98" s="26"/>
      <c r="I98" s="26"/>
      <c r="J98" s="26"/>
      <c r="K98" s="26"/>
      <c r="L98" s="26"/>
      <c r="M98" s="24" t="str">
        <f t="shared" si="14"/>
        <v>L</v>
      </c>
      <c r="N98" s="25"/>
      <c r="O98" s="6" t="str">
        <f t="shared" si="10"/>
        <v/>
      </c>
    </row>
    <row r="99" spans="1:15" s="6" customFormat="1" ht="30" hidden="1" customHeight="1">
      <c r="A99" s="8"/>
      <c r="B99" s="26"/>
      <c r="C99" s="26"/>
      <c r="D99" s="26"/>
      <c r="E99" s="26"/>
      <c r="F99" s="26"/>
      <c r="G99" s="24" t="str">
        <f t="shared" si="13"/>
        <v>L</v>
      </c>
      <c r="H99" s="26"/>
      <c r="I99" s="26"/>
      <c r="J99" s="26"/>
      <c r="K99" s="26"/>
      <c r="L99" s="26"/>
      <c r="M99" s="24" t="str">
        <f t="shared" si="14"/>
        <v>L</v>
      </c>
      <c r="N99" s="25"/>
      <c r="O99" s="6" t="str">
        <f t="shared" si="10"/>
        <v>OK</v>
      </c>
    </row>
    <row r="100" spans="1:15" s="6" customFormat="1" ht="30" hidden="1" customHeight="1">
      <c r="A100" s="8"/>
      <c r="B100" s="26"/>
      <c r="C100" s="26"/>
      <c r="D100" s="26"/>
      <c r="E100" s="26"/>
      <c r="F100" s="26"/>
      <c r="G100" s="24" t="str">
        <f t="shared" si="13"/>
        <v>L</v>
      </c>
      <c r="H100" s="26"/>
      <c r="I100" s="26"/>
      <c r="J100" s="26"/>
      <c r="K100" s="26"/>
      <c r="L100" s="26"/>
      <c r="M100" s="24" t="str">
        <f t="shared" si="14"/>
        <v>L</v>
      </c>
      <c r="N100" s="25"/>
      <c r="O100" s="6" t="str">
        <f t="shared" si="10"/>
        <v>OK</v>
      </c>
    </row>
    <row r="101" spans="1:15" s="6" customFormat="1" ht="30" hidden="1" customHeight="1">
      <c r="A101" s="8"/>
      <c r="B101" s="26"/>
      <c r="C101" s="26"/>
      <c r="D101" s="26"/>
      <c r="E101" s="26"/>
      <c r="F101" s="26"/>
      <c r="G101" s="24" t="str">
        <f t="shared" si="13"/>
        <v>L</v>
      </c>
      <c r="H101" s="26"/>
      <c r="I101" s="26"/>
      <c r="J101" s="26"/>
      <c r="K101" s="26"/>
      <c r="L101" s="26"/>
      <c r="M101" s="24" t="str">
        <f t="shared" si="14"/>
        <v>L</v>
      </c>
      <c r="N101" s="25"/>
      <c r="O101" s="6" t="str">
        <f t="shared" si="10"/>
        <v>OK</v>
      </c>
    </row>
    <row r="102" spans="1:15" s="6" customFormat="1" ht="30" hidden="1" customHeight="1">
      <c r="A102" s="9"/>
      <c r="B102" s="27"/>
      <c r="C102" s="27"/>
      <c r="D102" s="27"/>
      <c r="E102" s="27"/>
      <c r="F102" s="27"/>
      <c r="G102" s="24" t="str">
        <f t="shared" si="13"/>
        <v>L</v>
      </c>
      <c r="H102" s="27"/>
      <c r="I102" s="27"/>
      <c r="J102" s="27"/>
      <c r="K102" s="27"/>
      <c r="L102" s="27"/>
      <c r="M102" s="24" t="str">
        <f t="shared" si="14"/>
        <v>L</v>
      </c>
      <c r="N102" s="25"/>
      <c r="O102" s="6" t="str">
        <f t="shared" si="10"/>
        <v>OK</v>
      </c>
    </row>
    <row r="103" spans="1:15" s="6" customFormat="1" ht="30" hidden="1" customHeight="1">
      <c r="A103" s="8"/>
      <c r="B103" s="26"/>
      <c r="C103" s="26"/>
      <c r="D103" s="26"/>
      <c r="E103" s="26"/>
      <c r="F103" s="26"/>
      <c r="G103" s="24" t="str">
        <f t="shared" si="13"/>
        <v>L</v>
      </c>
      <c r="H103" s="26"/>
      <c r="I103" s="26"/>
      <c r="J103" s="26"/>
      <c r="K103" s="26"/>
      <c r="L103" s="26"/>
      <c r="M103" s="24" t="str">
        <f t="shared" si="14"/>
        <v>L</v>
      </c>
      <c r="N103" s="25"/>
      <c r="O103" s="6" t="str">
        <f t="shared" si="10"/>
        <v>OK</v>
      </c>
    </row>
    <row r="104" spans="1:15" s="6" customFormat="1" ht="30" hidden="1" customHeight="1">
      <c r="A104" s="9"/>
      <c r="B104" s="27"/>
      <c r="C104" s="27"/>
      <c r="D104" s="27"/>
      <c r="E104" s="27"/>
      <c r="F104" s="27"/>
      <c r="G104" s="24" t="str">
        <f t="shared" si="13"/>
        <v>L</v>
      </c>
      <c r="H104" s="27"/>
      <c r="I104" s="27"/>
      <c r="J104" s="27"/>
      <c r="K104" s="27"/>
      <c r="L104" s="27"/>
      <c r="M104" s="24" t="str">
        <f t="shared" si="14"/>
        <v>L</v>
      </c>
      <c r="N104" s="25"/>
      <c r="O104" s="6" t="str">
        <f t="shared" si="10"/>
        <v>OK</v>
      </c>
    </row>
    <row r="105" spans="1:15" s="6" customFormat="1" ht="30" hidden="1" customHeight="1">
      <c r="A105" s="8"/>
      <c r="B105" s="26"/>
      <c r="C105" s="26"/>
      <c r="D105" s="26"/>
      <c r="E105" s="26"/>
      <c r="F105" s="26"/>
      <c r="G105" s="24" t="str">
        <f t="shared" si="13"/>
        <v>L</v>
      </c>
      <c r="H105" s="26"/>
      <c r="I105" s="26"/>
      <c r="J105" s="26"/>
      <c r="K105" s="26"/>
      <c r="L105" s="26"/>
      <c r="M105" s="24" t="str">
        <f t="shared" si="14"/>
        <v>L</v>
      </c>
      <c r="N105" s="25"/>
      <c r="O105" s="6" t="str">
        <f t="shared" si="10"/>
        <v>OK</v>
      </c>
    </row>
    <row r="106" spans="1:15" s="6" customFormat="1" ht="30" hidden="1" customHeight="1">
      <c r="A106" s="9"/>
      <c r="B106" s="27"/>
      <c r="C106" s="27"/>
      <c r="D106" s="27"/>
      <c r="E106" s="27"/>
      <c r="F106" s="27"/>
      <c r="G106" s="24" t="str">
        <f t="shared" si="13"/>
        <v>L</v>
      </c>
      <c r="H106" s="27"/>
      <c r="I106" s="27"/>
      <c r="J106" s="27"/>
      <c r="K106" s="27"/>
      <c r="L106" s="27"/>
      <c r="M106" s="24" t="str">
        <f t="shared" si="14"/>
        <v>L</v>
      </c>
      <c r="N106" s="25"/>
      <c r="O106" s="6" t="str">
        <f t="shared" si="10"/>
        <v>OK</v>
      </c>
    </row>
    <row r="107" spans="1:15" s="6" customFormat="1" ht="30" hidden="1" customHeight="1">
      <c r="A107" s="9"/>
      <c r="B107" s="27"/>
      <c r="C107" s="27"/>
      <c r="D107" s="27"/>
      <c r="E107" s="27"/>
      <c r="F107" s="27"/>
      <c r="G107" s="24" t="str">
        <f t="shared" si="13"/>
        <v>L</v>
      </c>
      <c r="H107" s="27"/>
      <c r="I107" s="27"/>
      <c r="J107" s="27"/>
      <c r="K107" s="27"/>
      <c r="L107" s="27"/>
      <c r="M107" s="24" t="str">
        <f t="shared" si="14"/>
        <v>L</v>
      </c>
      <c r="N107" s="25"/>
      <c r="O107" s="6" t="str">
        <f t="shared" si="10"/>
        <v>OK</v>
      </c>
    </row>
    <row r="108" spans="1:15" s="6" customFormat="1" ht="30" hidden="1" customHeight="1">
      <c r="A108" s="9"/>
      <c r="B108" s="27"/>
      <c r="C108" s="27"/>
      <c r="D108" s="27"/>
      <c r="E108" s="27"/>
      <c r="F108" s="27"/>
      <c r="G108" s="24" t="str">
        <f t="shared" si="13"/>
        <v>L</v>
      </c>
      <c r="H108" s="27"/>
      <c r="I108" s="27"/>
      <c r="J108" s="27"/>
      <c r="K108" s="27"/>
      <c r="L108" s="27"/>
      <c r="M108" s="24" t="str">
        <f t="shared" si="14"/>
        <v>L</v>
      </c>
      <c r="N108" s="25"/>
      <c r="O108" s="6" t="str">
        <f t="shared" si="10"/>
        <v>OK</v>
      </c>
    </row>
    <row r="109" spans="1:15" s="6" customFormat="1" ht="30" hidden="1" customHeight="1">
      <c r="A109" s="9"/>
      <c r="B109" s="27"/>
      <c r="C109" s="27"/>
      <c r="D109" s="27"/>
      <c r="E109" s="27"/>
      <c r="F109" s="27"/>
      <c r="G109" s="24" t="str">
        <f t="shared" si="13"/>
        <v>L</v>
      </c>
      <c r="H109" s="27"/>
      <c r="I109" s="27"/>
      <c r="J109" s="27"/>
      <c r="K109" s="27"/>
      <c r="L109" s="27"/>
      <c r="M109" s="24" t="str">
        <f t="shared" si="14"/>
        <v>L</v>
      </c>
      <c r="N109" s="25"/>
      <c r="O109" s="6" t="str">
        <f t="shared" si="10"/>
        <v>OK</v>
      </c>
    </row>
    <row r="110" spans="1:15" s="6" customFormat="1" ht="30" hidden="1" customHeight="1">
      <c r="A110" s="9"/>
      <c r="B110" s="27"/>
      <c r="C110" s="27"/>
      <c r="D110" s="27"/>
      <c r="E110" s="27"/>
      <c r="F110" s="27"/>
      <c r="G110" s="24" t="str">
        <f t="shared" si="13"/>
        <v>L</v>
      </c>
      <c r="H110" s="27"/>
      <c r="I110" s="27"/>
      <c r="J110" s="27"/>
      <c r="K110" s="27"/>
      <c r="L110" s="27"/>
      <c r="M110" s="24" t="str">
        <f t="shared" si="14"/>
        <v>L</v>
      </c>
      <c r="N110" s="25"/>
      <c r="O110" s="6" t="str">
        <f t="shared" si="10"/>
        <v>OK</v>
      </c>
    </row>
    <row r="111" spans="1:15" s="6" customFormat="1" ht="30" hidden="1" customHeight="1">
      <c r="A111" s="9"/>
      <c r="B111" s="27"/>
      <c r="C111" s="27"/>
      <c r="D111" s="27"/>
      <c r="E111" s="27"/>
      <c r="F111" s="27"/>
      <c r="G111" s="24" t="str">
        <f t="shared" si="13"/>
        <v>L</v>
      </c>
      <c r="H111" s="27"/>
      <c r="I111" s="27"/>
      <c r="J111" s="27"/>
      <c r="K111" s="27"/>
      <c r="L111" s="27"/>
      <c r="M111" s="24" t="str">
        <f t="shared" si="14"/>
        <v>L</v>
      </c>
      <c r="N111" s="25"/>
      <c r="O111" s="6" t="str">
        <f t="shared" si="10"/>
        <v>OK</v>
      </c>
    </row>
    <row r="112" spans="1:15" s="6" customFormat="1" ht="30" hidden="1" customHeight="1">
      <c r="A112" s="9"/>
      <c r="B112" s="27"/>
      <c r="C112" s="27"/>
      <c r="D112" s="27"/>
      <c r="E112" s="27"/>
      <c r="F112" s="27"/>
      <c r="G112" s="24" t="str">
        <f t="shared" si="13"/>
        <v>L</v>
      </c>
      <c r="H112" s="27"/>
      <c r="I112" s="27"/>
      <c r="J112" s="27"/>
      <c r="K112" s="27"/>
      <c r="L112" s="27"/>
      <c r="M112" s="24" t="str">
        <f t="shared" si="14"/>
        <v>L</v>
      </c>
      <c r="N112" s="25"/>
      <c r="O112" s="6" t="str">
        <f t="shared" si="10"/>
        <v>OK</v>
      </c>
    </row>
    <row r="113" spans="1:15" s="6" customFormat="1" ht="30" customHeight="1">
      <c r="A113" s="46" t="s">
        <v>75</v>
      </c>
      <c r="B113" s="57"/>
      <c r="C113" s="49"/>
      <c r="D113" s="49"/>
      <c r="E113" s="49"/>
      <c r="F113" s="49"/>
      <c r="G113" s="54">
        <f>COUNTIF(G97:G112,"J")</f>
        <v>0</v>
      </c>
      <c r="H113" s="51"/>
      <c r="I113" s="49"/>
      <c r="J113" s="49"/>
      <c r="K113" s="49"/>
      <c r="L113" s="49"/>
      <c r="M113" s="54">
        <f>COUNTIF(M97:M112,"J")</f>
        <v>0</v>
      </c>
      <c r="N113" s="25"/>
      <c r="O113" s="6" t="str">
        <f t="shared" si="10"/>
        <v/>
      </c>
    </row>
    <row r="114" spans="1:15" s="6" customFormat="1" ht="30" customHeight="1">
      <c r="A114" s="29" t="s">
        <v>5</v>
      </c>
      <c r="B114" s="30">
        <f>COUNTIF(B115:B128,"x")/COUNTA($A$115:$A$128)</f>
        <v>0</v>
      </c>
      <c r="C114" s="30">
        <f t="shared" ref="C114:F114" si="17">COUNTIF(C115:C128,"x")/COUNTA($A$115:$A$128)</f>
        <v>0</v>
      </c>
      <c r="D114" s="30">
        <f t="shared" si="17"/>
        <v>0</v>
      </c>
      <c r="E114" s="30">
        <f t="shared" si="17"/>
        <v>0</v>
      </c>
      <c r="F114" s="30">
        <f t="shared" si="17"/>
        <v>0</v>
      </c>
      <c r="G114" s="31" t="str">
        <f>IF(COUNTA(A115:A128)=G129,"C","D")</f>
        <v>D</v>
      </c>
      <c r="H114" s="30">
        <f>COUNTIF(H115:H128,"x")/COUNTA($A$115:$A$128)</f>
        <v>0</v>
      </c>
      <c r="I114" s="30">
        <f t="shared" ref="I114:L114" si="18">COUNTIF(I115:I128,"x")/COUNTA($A$115:$A$128)</f>
        <v>0</v>
      </c>
      <c r="J114" s="30">
        <f t="shared" si="18"/>
        <v>0</v>
      </c>
      <c r="K114" s="30">
        <f t="shared" si="18"/>
        <v>0</v>
      </c>
      <c r="L114" s="30">
        <f t="shared" si="18"/>
        <v>0</v>
      </c>
      <c r="M114" s="31" t="str">
        <f>IF(COUNTA(A115:A128)=M129,"C","D")</f>
        <v>D</v>
      </c>
      <c r="N114" s="25"/>
      <c r="O114" s="6" t="str">
        <f t="shared" si="10"/>
        <v/>
      </c>
    </row>
    <row r="115" spans="1:15" s="6" customFormat="1" ht="30" customHeight="1">
      <c r="A115" s="8" t="s">
        <v>56</v>
      </c>
      <c r="B115" s="26"/>
      <c r="C115" s="26"/>
      <c r="D115" s="26"/>
      <c r="E115" s="26"/>
      <c r="F115" s="26"/>
      <c r="G115" s="24" t="str">
        <f t="shared" si="13"/>
        <v>L</v>
      </c>
      <c r="H115" s="26"/>
      <c r="I115" s="26"/>
      <c r="J115" s="26"/>
      <c r="K115" s="26"/>
      <c r="L115" s="26"/>
      <c r="M115" s="24" t="str">
        <f t="shared" si="14"/>
        <v>L</v>
      </c>
      <c r="N115" s="25"/>
      <c r="O115" s="6" t="str">
        <f t="shared" si="10"/>
        <v/>
      </c>
    </row>
    <row r="116" spans="1:15" s="6" customFormat="1" ht="30" customHeight="1">
      <c r="A116" s="8" t="s">
        <v>57</v>
      </c>
      <c r="B116" s="26"/>
      <c r="C116" s="26"/>
      <c r="D116" s="26"/>
      <c r="E116" s="26"/>
      <c r="F116" s="26"/>
      <c r="G116" s="24" t="str">
        <f t="shared" si="13"/>
        <v>L</v>
      </c>
      <c r="H116" s="26"/>
      <c r="I116" s="26"/>
      <c r="J116" s="26"/>
      <c r="K116" s="26"/>
      <c r="L116" s="26"/>
      <c r="M116" s="24" t="str">
        <f t="shared" si="14"/>
        <v>L</v>
      </c>
      <c r="N116" s="25"/>
      <c r="O116" s="6" t="str">
        <f t="shared" si="10"/>
        <v/>
      </c>
    </row>
    <row r="117" spans="1:15" s="6" customFormat="1" ht="30" customHeight="1">
      <c r="A117" s="8" t="s">
        <v>58</v>
      </c>
      <c r="B117" s="27"/>
      <c r="C117" s="27"/>
      <c r="D117" s="27"/>
      <c r="E117" s="27"/>
      <c r="F117" s="27"/>
      <c r="G117" s="24" t="str">
        <f t="shared" si="13"/>
        <v>L</v>
      </c>
      <c r="H117" s="27"/>
      <c r="I117" s="27"/>
      <c r="J117" s="27"/>
      <c r="K117" s="27"/>
      <c r="L117" s="27"/>
      <c r="M117" s="24" t="str">
        <f t="shared" si="14"/>
        <v>L</v>
      </c>
      <c r="N117" s="25"/>
      <c r="O117" s="6" t="str">
        <f t="shared" si="10"/>
        <v/>
      </c>
    </row>
    <row r="118" spans="1:15" s="6" customFormat="1" ht="30" hidden="1" customHeight="1">
      <c r="A118" s="9"/>
      <c r="B118" s="27"/>
      <c r="C118" s="27"/>
      <c r="D118" s="27"/>
      <c r="E118" s="27"/>
      <c r="F118" s="27"/>
      <c r="G118" s="24" t="str">
        <f t="shared" si="13"/>
        <v>L</v>
      </c>
      <c r="H118" s="27"/>
      <c r="I118" s="27"/>
      <c r="J118" s="27"/>
      <c r="K118" s="27"/>
      <c r="L118" s="27"/>
      <c r="M118" s="24" t="str">
        <f t="shared" si="14"/>
        <v>L</v>
      </c>
      <c r="N118" s="25"/>
      <c r="O118" s="6" t="str">
        <f t="shared" si="10"/>
        <v>OK</v>
      </c>
    </row>
    <row r="119" spans="1:15" s="6" customFormat="1" ht="30" hidden="1" customHeight="1">
      <c r="A119" s="9"/>
      <c r="B119" s="27"/>
      <c r="C119" s="27"/>
      <c r="D119" s="27"/>
      <c r="E119" s="27"/>
      <c r="F119" s="27"/>
      <c r="G119" s="24" t="str">
        <f t="shared" si="13"/>
        <v>L</v>
      </c>
      <c r="H119" s="27"/>
      <c r="I119" s="27"/>
      <c r="J119" s="27"/>
      <c r="K119" s="27"/>
      <c r="L119" s="27"/>
      <c r="M119" s="24" t="str">
        <f t="shared" si="14"/>
        <v>L</v>
      </c>
      <c r="N119" s="25"/>
      <c r="O119" s="6" t="str">
        <f t="shared" si="10"/>
        <v>OK</v>
      </c>
    </row>
    <row r="120" spans="1:15" s="6" customFormat="1" ht="30" hidden="1" customHeight="1">
      <c r="A120" s="9"/>
      <c r="B120" s="27"/>
      <c r="C120" s="27"/>
      <c r="D120" s="27"/>
      <c r="E120" s="27"/>
      <c r="F120" s="27"/>
      <c r="G120" s="24" t="str">
        <f t="shared" si="13"/>
        <v>L</v>
      </c>
      <c r="H120" s="27"/>
      <c r="I120" s="27"/>
      <c r="J120" s="27"/>
      <c r="K120" s="27"/>
      <c r="L120" s="27"/>
      <c r="M120" s="24" t="str">
        <f t="shared" si="14"/>
        <v>L</v>
      </c>
      <c r="N120" s="25"/>
      <c r="O120" s="6" t="str">
        <f t="shared" si="10"/>
        <v>OK</v>
      </c>
    </row>
    <row r="121" spans="1:15" s="6" customFormat="1" ht="30" hidden="1" customHeight="1">
      <c r="A121" s="8"/>
      <c r="B121" s="26"/>
      <c r="C121" s="26"/>
      <c r="D121" s="26"/>
      <c r="E121" s="26"/>
      <c r="F121" s="26"/>
      <c r="G121" s="24" t="str">
        <f t="shared" si="13"/>
        <v>L</v>
      </c>
      <c r="H121" s="26"/>
      <c r="I121" s="26"/>
      <c r="J121" s="26"/>
      <c r="K121" s="26"/>
      <c r="L121" s="26"/>
      <c r="M121" s="24" t="str">
        <f t="shared" si="14"/>
        <v>L</v>
      </c>
      <c r="N121" s="25"/>
      <c r="O121" s="6" t="str">
        <f t="shared" si="10"/>
        <v>OK</v>
      </c>
    </row>
    <row r="122" spans="1:15" s="6" customFormat="1" ht="30" hidden="1" customHeight="1">
      <c r="A122" s="9"/>
      <c r="B122" s="27"/>
      <c r="C122" s="27"/>
      <c r="D122" s="27"/>
      <c r="E122" s="27"/>
      <c r="F122" s="27"/>
      <c r="G122" s="24" t="str">
        <f t="shared" si="13"/>
        <v>L</v>
      </c>
      <c r="H122" s="27"/>
      <c r="I122" s="27"/>
      <c r="J122" s="27"/>
      <c r="K122" s="27"/>
      <c r="L122" s="27"/>
      <c r="M122" s="24" t="str">
        <f t="shared" si="14"/>
        <v>L</v>
      </c>
      <c r="N122" s="25"/>
      <c r="O122" s="6" t="str">
        <f t="shared" si="10"/>
        <v>OK</v>
      </c>
    </row>
    <row r="123" spans="1:15" s="6" customFormat="1" ht="30" hidden="1" customHeight="1">
      <c r="A123" s="9"/>
      <c r="B123" s="27"/>
      <c r="C123" s="27"/>
      <c r="D123" s="27"/>
      <c r="E123" s="27"/>
      <c r="F123" s="27"/>
      <c r="G123" s="24" t="str">
        <f t="shared" si="13"/>
        <v>L</v>
      </c>
      <c r="H123" s="27"/>
      <c r="I123" s="27"/>
      <c r="J123" s="27"/>
      <c r="K123" s="27"/>
      <c r="L123" s="27"/>
      <c r="M123" s="24" t="str">
        <f t="shared" si="14"/>
        <v>L</v>
      </c>
      <c r="N123" s="25"/>
      <c r="O123" s="6" t="str">
        <f t="shared" si="10"/>
        <v>OK</v>
      </c>
    </row>
    <row r="124" spans="1:15" s="6" customFormat="1" ht="30" hidden="1" customHeight="1">
      <c r="A124" s="9"/>
      <c r="B124" s="27"/>
      <c r="C124" s="27"/>
      <c r="D124" s="27"/>
      <c r="E124" s="27"/>
      <c r="F124" s="27"/>
      <c r="G124" s="24" t="str">
        <f t="shared" si="13"/>
        <v>L</v>
      </c>
      <c r="H124" s="27"/>
      <c r="I124" s="27"/>
      <c r="J124" s="27"/>
      <c r="K124" s="27"/>
      <c r="L124" s="27"/>
      <c r="M124" s="24" t="str">
        <f t="shared" si="14"/>
        <v>L</v>
      </c>
      <c r="N124" s="25"/>
      <c r="O124" s="6" t="str">
        <f t="shared" si="10"/>
        <v>OK</v>
      </c>
    </row>
    <row r="125" spans="1:15" s="6" customFormat="1" ht="30" hidden="1" customHeight="1">
      <c r="A125" s="9"/>
      <c r="B125" s="27"/>
      <c r="C125" s="27"/>
      <c r="D125" s="27"/>
      <c r="E125" s="27"/>
      <c r="F125" s="27"/>
      <c r="G125" s="24" t="str">
        <f t="shared" si="13"/>
        <v>L</v>
      </c>
      <c r="H125" s="27"/>
      <c r="I125" s="27"/>
      <c r="J125" s="27"/>
      <c r="K125" s="27"/>
      <c r="L125" s="27"/>
      <c r="M125" s="24" t="str">
        <f t="shared" si="14"/>
        <v>L</v>
      </c>
      <c r="N125" s="25"/>
      <c r="O125" s="6" t="str">
        <f t="shared" si="10"/>
        <v>OK</v>
      </c>
    </row>
    <row r="126" spans="1:15" s="6" customFormat="1" ht="30" hidden="1" customHeight="1">
      <c r="A126" s="9"/>
      <c r="B126" s="27"/>
      <c r="C126" s="27"/>
      <c r="D126" s="27"/>
      <c r="E126" s="27"/>
      <c r="F126" s="27"/>
      <c r="G126" s="24" t="str">
        <f t="shared" si="13"/>
        <v>L</v>
      </c>
      <c r="H126" s="27"/>
      <c r="I126" s="27"/>
      <c r="J126" s="27"/>
      <c r="K126" s="27"/>
      <c r="L126" s="27"/>
      <c r="M126" s="24" t="str">
        <f t="shared" si="14"/>
        <v>L</v>
      </c>
      <c r="N126" s="25"/>
      <c r="O126" s="6" t="str">
        <f t="shared" si="10"/>
        <v>OK</v>
      </c>
    </row>
    <row r="127" spans="1:15" s="6" customFormat="1" ht="30" hidden="1" customHeight="1">
      <c r="A127" s="9"/>
      <c r="B127" s="27"/>
      <c r="C127" s="27"/>
      <c r="D127" s="27"/>
      <c r="E127" s="27"/>
      <c r="F127" s="27"/>
      <c r="G127" s="24" t="str">
        <f t="shared" si="13"/>
        <v>L</v>
      </c>
      <c r="H127" s="27"/>
      <c r="I127" s="27"/>
      <c r="J127" s="27"/>
      <c r="K127" s="27"/>
      <c r="L127" s="27"/>
      <c r="M127" s="24" t="str">
        <f t="shared" si="14"/>
        <v>L</v>
      </c>
      <c r="N127" s="25"/>
      <c r="O127" s="6" t="str">
        <f t="shared" si="10"/>
        <v>OK</v>
      </c>
    </row>
    <row r="128" spans="1:15" s="6" customFormat="1" ht="30" hidden="1" customHeight="1">
      <c r="A128" s="9"/>
      <c r="B128" s="27"/>
      <c r="C128" s="27"/>
      <c r="D128" s="27"/>
      <c r="E128" s="27"/>
      <c r="F128" s="27"/>
      <c r="G128" s="24" t="str">
        <f t="shared" si="13"/>
        <v>L</v>
      </c>
      <c r="H128" s="27"/>
      <c r="I128" s="27"/>
      <c r="J128" s="27"/>
      <c r="K128" s="27"/>
      <c r="L128" s="27"/>
      <c r="M128" s="24" t="str">
        <f t="shared" si="14"/>
        <v>L</v>
      </c>
      <c r="N128" s="25"/>
      <c r="O128" s="6" t="str">
        <f t="shared" si="10"/>
        <v>OK</v>
      </c>
    </row>
    <row r="129" spans="1:15" s="6" customFormat="1" ht="48" customHeight="1">
      <c r="A129" s="47" t="s">
        <v>76</v>
      </c>
      <c r="B129" s="57"/>
      <c r="C129" s="49"/>
      <c r="D129" s="49"/>
      <c r="E129" s="49"/>
      <c r="F129" s="49"/>
      <c r="G129" s="54">
        <f>COUNTIF(G115:G128,"J")</f>
        <v>0</v>
      </c>
      <c r="H129" s="51"/>
      <c r="I129" s="49"/>
      <c r="J129" s="49"/>
      <c r="K129" s="49"/>
      <c r="L129" s="49"/>
      <c r="M129" s="54">
        <f>COUNTIF(M115:M128,"J")</f>
        <v>0</v>
      </c>
      <c r="N129" s="25"/>
      <c r="O129" s="6" t="str">
        <f t="shared" ref="O129:O207" si="19">IF(A129&lt;&gt;"","","OK")</f>
        <v/>
      </c>
    </row>
    <row r="130" spans="1:15" s="6" customFormat="1" ht="30" customHeight="1">
      <c r="A130" s="29" t="s">
        <v>23</v>
      </c>
      <c r="B130" s="30">
        <f>COUNTIF(B131:B145,"x")/COUNTA($A$131:$A$145)</f>
        <v>0</v>
      </c>
      <c r="C130" s="30">
        <f t="shared" ref="C130:F130" si="20">COUNTIF(C131:C145,"x")/COUNTA($A$131:$A$145)</f>
        <v>0</v>
      </c>
      <c r="D130" s="30">
        <f t="shared" si="20"/>
        <v>0</v>
      </c>
      <c r="E130" s="30">
        <f t="shared" si="20"/>
        <v>0</v>
      </c>
      <c r="F130" s="30">
        <f t="shared" si="20"/>
        <v>0</v>
      </c>
      <c r="G130" s="31" t="str">
        <f>IF(COUNTA(A131:A145)=G146,"C","D")</f>
        <v>D</v>
      </c>
      <c r="H130" s="30">
        <f>COUNTIF(H131:H145,"x")/COUNTA($A$131:$A$145)</f>
        <v>0</v>
      </c>
      <c r="I130" s="30">
        <f t="shared" ref="I130:L130" si="21">COUNTIF(I131:I145,"x")/COUNTA($A$131:$A$145)</f>
        <v>0</v>
      </c>
      <c r="J130" s="30">
        <f t="shared" si="21"/>
        <v>0</v>
      </c>
      <c r="K130" s="30">
        <f t="shared" si="21"/>
        <v>0</v>
      </c>
      <c r="L130" s="30">
        <f t="shared" si="21"/>
        <v>0</v>
      </c>
      <c r="M130" s="31" t="str">
        <f>IF(COUNTA(A131:A145)=M146,"C","D")</f>
        <v>D</v>
      </c>
      <c r="N130" s="25"/>
      <c r="O130" s="6" t="str">
        <f t="shared" si="19"/>
        <v/>
      </c>
    </row>
    <row r="131" spans="1:15" s="6" customFormat="1" ht="30" customHeight="1">
      <c r="A131" s="8" t="s">
        <v>59</v>
      </c>
      <c r="B131" s="26"/>
      <c r="C131" s="26"/>
      <c r="D131" s="26"/>
      <c r="E131" s="26"/>
      <c r="F131" s="26"/>
      <c r="G131" s="24" t="str">
        <f t="shared" si="13"/>
        <v>L</v>
      </c>
      <c r="H131" s="26"/>
      <c r="I131" s="26"/>
      <c r="J131" s="26"/>
      <c r="K131" s="26"/>
      <c r="L131" s="26"/>
      <c r="M131" s="24" t="str">
        <f t="shared" si="14"/>
        <v>L</v>
      </c>
      <c r="N131" s="25"/>
      <c r="O131" s="6" t="str">
        <f t="shared" si="19"/>
        <v/>
      </c>
    </row>
    <row r="132" spans="1:15" s="6" customFormat="1" ht="30" customHeight="1">
      <c r="A132" s="8" t="s">
        <v>60</v>
      </c>
      <c r="B132" s="26"/>
      <c r="C132" s="26"/>
      <c r="D132" s="26"/>
      <c r="E132" s="26"/>
      <c r="F132" s="26"/>
      <c r="G132" s="24" t="str">
        <f t="shared" si="13"/>
        <v>L</v>
      </c>
      <c r="H132" s="26"/>
      <c r="I132" s="26"/>
      <c r="J132" s="26"/>
      <c r="K132" s="26"/>
      <c r="L132" s="26"/>
      <c r="M132" s="24" t="str">
        <f t="shared" si="14"/>
        <v>L</v>
      </c>
      <c r="N132" s="25"/>
      <c r="O132" s="6" t="str">
        <f t="shared" si="19"/>
        <v/>
      </c>
    </row>
    <row r="133" spans="1:15" s="6" customFormat="1" ht="30" customHeight="1">
      <c r="A133" s="9" t="s">
        <v>61</v>
      </c>
      <c r="B133" s="26"/>
      <c r="C133" s="26"/>
      <c r="D133" s="26"/>
      <c r="E133" s="26"/>
      <c r="F133" s="26"/>
      <c r="G133" s="24" t="str">
        <f t="shared" si="13"/>
        <v>L</v>
      </c>
      <c r="H133" s="26"/>
      <c r="I133" s="26"/>
      <c r="J133" s="26"/>
      <c r="K133" s="26"/>
      <c r="L133" s="26"/>
      <c r="M133" s="24" t="str">
        <f t="shared" si="14"/>
        <v>L</v>
      </c>
      <c r="N133" s="25"/>
      <c r="O133" s="6" t="str">
        <f t="shared" si="19"/>
        <v/>
      </c>
    </row>
    <row r="134" spans="1:15" s="6" customFormat="1" ht="30" customHeight="1">
      <c r="A134" s="8" t="s">
        <v>62</v>
      </c>
      <c r="B134" s="26"/>
      <c r="C134" s="26"/>
      <c r="D134" s="26"/>
      <c r="E134" s="26"/>
      <c r="F134" s="26"/>
      <c r="G134" s="24" t="str">
        <f t="shared" si="13"/>
        <v>L</v>
      </c>
      <c r="H134" s="26"/>
      <c r="I134" s="26"/>
      <c r="J134" s="26"/>
      <c r="K134" s="26"/>
      <c r="L134" s="26"/>
      <c r="M134" s="24" t="str">
        <f t="shared" si="14"/>
        <v>L</v>
      </c>
      <c r="N134" s="25"/>
      <c r="O134" s="6" t="str">
        <f t="shared" si="19"/>
        <v/>
      </c>
    </row>
    <row r="135" spans="1:15" s="6" customFormat="1" ht="30" hidden="1" customHeight="1">
      <c r="A135" s="9"/>
      <c r="B135" s="27"/>
      <c r="C135" s="27"/>
      <c r="D135" s="27"/>
      <c r="E135" s="27"/>
      <c r="F135" s="27"/>
      <c r="G135" s="24" t="str">
        <f t="shared" si="13"/>
        <v>L</v>
      </c>
      <c r="H135" s="27"/>
      <c r="I135" s="27"/>
      <c r="J135" s="27"/>
      <c r="K135" s="27"/>
      <c r="L135" s="27"/>
      <c r="M135" s="24" t="str">
        <f t="shared" si="14"/>
        <v>L</v>
      </c>
      <c r="N135" s="25"/>
      <c r="O135" s="6" t="str">
        <f t="shared" si="19"/>
        <v>OK</v>
      </c>
    </row>
    <row r="136" spans="1:15" s="6" customFormat="1" ht="30" hidden="1" customHeight="1">
      <c r="A136" s="9"/>
      <c r="B136" s="27"/>
      <c r="C136" s="27"/>
      <c r="D136" s="27"/>
      <c r="E136" s="27"/>
      <c r="F136" s="27"/>
      <c r="G136" s="24" t="str">
        <f t="shared" si="13"/>
        <v>L</v>
      </c>
      <c r="H136" s="27"/>
      <c r="I136" s="27"/>
      <c r="J136" s="27"/>
      <c r="K136" s="27"/>
      <c r="L136" s="27"/>
      <c r="M136" s="24" t="str">
        <f t="shared" si="14"/>
        <v>L</v>
      </c>
      <c r="N136" s="25"/>
      <c r="O136" s="6" t="str">
        <f t="shared" si="19"/>
        <v>OK</v>
      </c>
    </row>
    <row r="137" spans="1:15" s="6" customFormat="1" ht="30" hidden="1" customHeight="1">
      <c r="A137" s="9"/>
      <c r="B137" s="27"/>
      <c r="C137" s="27"/>
      <c r="D137" s="27"/>
      <c r="E137" s="27"/>
      <c r="F137" s="27"/>
      <c r="G137" s="24" t="str">
        <f t="shared" si="13"/>
        <v>L</v>
      </c>
      <c r="H137" s="27"/>
      <c r="I137" s="27"/>
      <c r="J137" s="27"/>
      <c r="K137" s="27"/>
      <c r="L137" s="27"/>
      <c r="M137" s="24" t="str">
        <f t="shared" si="14"/>
        <v>L</v>
      </c>
      <c r="N137" s="25"/>
      <c r="O137" s="6" t="str">
        <f t="shared" si="19"/>
        <v>OK</v>
      </c>
    </row>
    <row r="138" spans="1:15" s="6" customFormat="1" ht="30" hidden="1" customHeight="1">
      <c r="A138" s="8"/>
      <c r="B138" s="26"/>
      <c r="C138" s="26"/>
      <c r="D138" s="26"/>
      <c r="E138" s="26"/>
      <c r="F138" s="26"/>
      <c r="G138" s="24" t="str">
        <f t="shared" si="13"/>
        <v>L</v>
      </c>
      <c r="H138" s="26"/>
      <c r="I138" s="26"/>
      <c r="J138" s="26"/>
      <c r="K138" s="26"/>
      <c r="L138" s="26"/>
      <c r="M138" s="24" t="str">
        <f t="shared" si="14"/>
        <v>L</v>
      </c>
      <c r="N138" s="25"/>
      <c r="O138" s="6" t="str">
        <f t="shared" si="19"/>
        <v>OK</v>
      </c>
    </row>
    <row r="139" spans="1:15" s="6" customFormat="1" ht="30" hidden="1" customHeight="1">
      <c r="A139" s="9"/>
      <c r="B139" s="27"/>
      <c r="C139" s="27"/>
      <c r="D139" s="27"/>
      <c r="E139" s="27"/>
      <c r="F139" s="27"/>
      <c r="G139" s="24" t="str">
        <f t="shared" si="13"/>
        <v>L</v>
      </c>
      <c r="H139" s="27"/>
      <c r="I139" s="27"/>
      <c r="J139" s="27"/>
      <c r="K139" s="27"/>
      <c r="L139" s="27"/>
      <c r="M139" s="24" t="str">
        <f t="shared" si="14"/>
        <v>L</v>
      </c>
      <c r="N139" s="25"/>
      <c r="O139" s="6" t="str">
        <f t="shared" si="19"/>
        <v>OK</v>
      </c>
    </row>
    <row r="140" spans="1:15" s="6" customFormat="1" ht="30" hidden="1" customHeight="1">
      <c r="A140" s="9"/>
      <c r="B140" s="27"/>
      <c r="C140" s="27"/>
      <c r="D140" s="27"/>
      <c r="E140" s="27"/>
      <c r="F140" s="27"/>
      <c r="G140" s="24" t="str">
        <f t="shared" si="13"/>
        <v>L</v>
      </c>
      <c r="H140" s="27"/>
      <c r="I140" s="27"/>
      <c r="J140" s="27"/>
      <c r="K140" s="27"/>
      <c r="L140" s="27"/>
      <c r="M140" s="24" t="str">
        <f t="shared" si="14"/>
        <v>L</v>
      </c>
      <c r="N140" s="25"/>
      <c r="O140" s="6" t="str">
        <f t="shared" si="19"/>
        <v>OK</v>
      </c>
    </row>
    <row r="141" spans="1:15" s="6" customFormat="1" ht="30" hidden="1" customHeight="1">
      <c r="A141" s="9"/>
      <c r="B141" s="27"/>
      <c r="C141" s="27"/>
      <c r="D141" s="27"/>
      <c r="E141" s="27"/>
      <c r="F141" s="27"/>
      <c r="G141" s="24" t="str">
        <f t="shared" si="13"/>
        <v>L</v>
      </c>
      <c r="H141" s="27"/>
      <c r="I141" s="27"/>
      <c r="J141" s="27"/>
      <c r="K141" s="27"/>
      <c r="L141" s="27"/>
      <c r="M141" s="24" t="str">
        <f t="shared" si="14"/>
        <v>L</v>
      </c>
      <c r="N141" s="25"/>
      <c r="O141" s="6" t="str">
        <f t="shared" si="19"/>
        <v>OK</v>
      </c>
    </row>
    <row r="142" spans="1:15" s="6" customFormat="1" ht="30" hidden="1" customHeight="1">
      <c r="A142" s="9"/>
      <c r="B142" s="27"/>
      <c r="C142" s="27"/>
      <c r="D142" s="27"/>
      <c r="E142" s="27"/>
      <c r="F142" s="27"/>
      <c r="G142" s="24" t="str">
        <f t="shared" ref="G142:G205" si="22">IF(COUNTA(B142:F142)&lt;&gt;1,"L","J")</f>
        <v>L</v>
      </c>
      <c r="H142" s="27"/>
      <c r="I142" s="27"/>
      <c r="J142" s="27"/>
      <c r="K142" s="27"/>
      <c r="L142" s="27"/>
      <c r="M142" s="24" t="str">
        <f t="shared" ref="M142:M205" si="23">IF(COUNTA(H142:L142)&lt;&gt;1,"L","J")</f>
        <v>L</v>
      </c>
      <c r="N142" s="25"/>
      <c r="O142" s="6" t="str">
        <f t="shared" si="19"/>
        <v>OK</v>
      </c>
    </row>
    <row r="143" spans="1:15" s="6" customFormat="1" ht="30" hidden="1" customHeight="1">
      <c r="A143" s="9"/>
      <c r="B143" s="27"/>
      <c r="C143" s="27"/>
      <c r="D143" s="27"/>
      <c r="E143" s="27"/>
      <c r="F143" s="27"/>
      <c r="G143" s="24" t="str">
        <f t="shared" si="22"/>
        <v>L</v>
      </c>
      <c r="H143" s="27"/>
      <c r="I143" s="27"/>
      <c r="J143" s="27"/>
      <c r="K143" s="27"/>
      <c r="L143" s="27"/>
      <c r="M143" s="24" t="str">
        <f t="shared" si="23"/>
        <v>L</v>
      </c>
      <c r="N143" s="25"/>
      <c r="O143" s="6" t="str">
        <f t="shared" si="19"/>
        <v>OK</v>
      </c>
    </row>
    <row r="144" spans="1:15" s="6" customFormat="1" ht="30" hidden="1" customHeight="1">
      <c r="A144" s="9"/>
      <c r="B144" s="27"/>
      <c r="C144" s="27"/>
      <c r="D144" s="27"/>
      <c r="E144" s="27"/>
      <c r="F144" s="27"/>
      <c r="G144" s="24" t="str">
        <f t="shared" si="22"/>
        <v>L</v>
      </c>
      <c r="H144" s="27"/>
      <c r="I144" s="27"/>
      <c r="J144" s="27"/>
      <c r="K144" s="27"/>
      <c r="L144" s="27"/>
      <c r="M144" s="24" t="str">
        <f t="shared" si="23"/>
        <v>L</v>
      </c>
      <c r="N144" s="25"/>
      <c r="O144" s="6" t="str">
        <f t="shared" si="19"/>
        <v>OK</v>
      </c>
    </row>
    <row r="145" spans="1:15" s="6" customFormat="1" ht="30" hidden="1" customHeight="1">
      <c r="A145" s="9"/>
      <c r="B145" s="27"/>
      <c r="C145" s="27"/>
      <c r="D145" s="27"/>
      <c r="E145" s="27"/>
      <c r="F145" s="27"/>
      <c r="G145" s="24" t="str">
        <f t="shared" si="22"/>
        <v>L</v>
      </c>
      <c r="H145" s="27"/>
      <c r="I145" s="27"/>
      <c r="J145" s="27"/>
      <c r="K145" s="27"/>
      <c r="L145" s="27"/>
      <c r="M145" s="24" t="str">
        <f t="shared" si="23"/>
        <v>L</v>
      </c>
      <c r="N145" s="25"/>
      <c r="O145" s="6" t="str">
        <f t="shared" si="19"/>
        <v>OK</v>
      </c>
    </row>
    <row r="146" spans="1:15" s="6" customFormat="1" ht="30" customHeight="1">
      <c r="A146" s="46" t="s">
        <v>77</v>
      </c>
      <c r="B146" s="57"/>
      <c r="C146" s="49"/>
      <c r="D146" s="49"/>
      <c r="E146" s="49"/>
      <c r="F146" s="49"/>
      <c r="G146" s="54">
        <f>COUNTIF(G131:G145,"J")</f>
        <v>0</v>
      </c>
      <c r="H146" s="51"/>
      <c r="I146" s="49"/>
      <c r="J146" s="49"/>
      <c r="K146" s="49"/>
      <c r="L146" s="49"/>
      <c r="M146" s="54">
        <f>COUNTIF(M131:M145,"J")</f>
        <v>0</v>
      </c>
      <c r="N146" s="25"/>
      <c r="O146" s="6" t="str">
        <f t="shared" si="19"/>
        <v/>
      </c>
    </row>
    <row r="147" spans="1:15" s="6" customFormat="1" ht="30" customHeight="1">
      <c r="A147" s="29" t="s">
        <v>6</v>
      </c>
      <c r="B147" s="30">
        <f>COUNTIF(B148:B169,"x")/COUNTA($A$148:$A$169)</f>
        <v>0</v>
      </c>
      <c r="C147" s="30">
        <f t="shared" ref="C147:F147" si="24">COUNTIF(C148:C169,"x")/COUNTA($A$148:$A$169)</f>
        <v>0</v>
      </c>
      <c r="D147" s="30">
        <f t="shared" si="24"/>
        <v>0</v>
      </c>
      <c r="E147" s="30">
        <f t="shared" si="24"/>
        <v>0</v>
      </c>
      <c r="F147" s="30">
        <f t="shared" si="24"/>
        <v>0</v>
      </c>
      <c r="G147" s="31" t="str">
        <f>IF(COUNTA(A148:A169)=G170,"C","D")</f>
        <v>D</v>
      </c>
      <c r="H147" s="30">
        <f>COUNTIF(H148:H169,"x")/COUNTA($A$148:$A$169)</f>
        <v>0</v>
      </c>
      <c r="I147" s="30">
        <f t="shared" ref="I147:L147" si="25">COUNTIF(I148:I169,"x")/COUNTA($A$148:$A$169)</f>
        <v>0</v>
      </c>
      <c r="J147" s="30">
        <f t="shared" si="25"/>
        <v>0</v>
      </c>
      <c r="K147" s="30">
        <f t="shared" si="25"/>
        <v>0</v>
      </c>
      <c r="L147" s="30">
        <f t="shared" si="25"/>
        <v>0</v>
      </c>
      <c r="M147" s="31" t="str">
        <f>IF(COUNTA(A148:A169)=M170,"C","D")</f>
        <v>D</v>
      </c>
      <c r="N147" s="25"/>
      <c r="O147" s="6" t="str">
        <f t="shared" si="19"/>
        <v/>
      </c>
    </row>
    <row r="148" spans="1:15" s="6" customFormat="1" ht="30" customHeight="1">
      <c r="A148" s="8" t="s">
        <v>63</v>
      </c>
      <c r="B148" s="26"/>
      <c r="C148" s="26"/>
      <c r="D148" s="26"/>
      <c r="E148" s="26"/>
      <c r="F148" s="26"/>
      <c r="G148" s="24" t="str">
        <f t="shared" si="22"/>
        <v>L</v>
      </c>
      <c r="H148" s="26"/>
      <c r="I148" s="26"/>
      <c r="J148" s="26"/>
      <c r="K148" s="26"/>
      <c r="L148" s="26"/>
      <c r="M148" s="24" t="str">
        <f t="shared" si="23"/>
        <v>L</v>
      </c>
      <c r="N148" s="25"/>
      <c r="O148" s="6" t="str">
        <f t="shared" si="19"/>
        <v/>
      </c>
    </row>
    <row r="149" spans="1:15" s="6" customFormat="1" ht="30" customHeight="1">
      <c r="A149" s="8" t="s">
        <v>64</v>
      </c>
      <c r="B149" s="26"/>
      <c r="C149" s="26"/>
      <c r="D149" s="26"/>
      <c r="E149" s="26"/>
      <c r="F149" s="26"/>
      <c r="G149" s="24" t="str">
        <f t="shared" si="22"/>
        <v>L</v>
      </c>
      <c r="H149" s="26"/>
      <c r="I149" s="26"/>
      <c r="J149" s="26"/>
      <c r="K149" s="26"/>
      <c r="L149" s="26"/>
      <c r="M149" s="24" t="str">
        <f t="shared" si="23"/>
        <v>L</v>
      </c>
      <c r="N149" s="25"/>
      <c r="O149" s="6" t="str">
        <f t="shared" si="19"/>
        <v/>
      </c>
    </row>
    <row r="150" spans="1:15" s="6" customFormat="1" ht="30" hidden="1" customHeight="1">
      <c r="A150" s="8"/>
      <c r="B150" s="26"/>
      <c r="C150" s="26"/>
      <c r="D150" s="26"/>
      <c r="E150" s="26"/>
      <c r="F150" s="26"/>
      <c r="G150" s="24" t="str">
        <f t="shared" si="22"/>
        <v>L</v>
      </c>
      <c r="H150" s="26"/>
      <c r="I150" s="26"/>
      <c r="J150" s="26"/>
      <c r="K150" s="26"/>
      <c r="L150" s="26"/>
      <c r="M150" s="24" t="str">
        <f t="shared" si="23"/>
        <v>L</v>
      </c>
      <c r="N150" s="25"/>
      <c r="O150" s="6" t="str">
        <f t="shared" si="19"/>
        <v>OK</v>
      </c>
    </row>
    <row r="151" spans="1:15" s="6" customFormat="1" ht="30" hidden="1" customHeight="1">
      <c r="A151" s="8"/>
      <c r="B151" s="26"/>
      <c r="C151" s="26"/>
      <c r="D151" s="26"/>
      <c r="E151" s="26"/>
      <c r="F151" s="26"/>
      <c r="G151" s="24" t="str">
        <f t="shared" si="22"/>
        <v>L</v>
      </c>
      <c r="H151" s="26"/>
      <c r="I151" s="26"/>
      <c r="J151" s="26"/>
      <c r="K151" s="26"/>
      <c r="L151" s="26"/>
      <c r="M151" s="24" t="str">
        <f t="shared" si="23"/>
        <v>L</v>
      </c>
      <c r="N151" s="25"/>
      <c r="O151" s="6" t="str">
        <f t="shared" si="19"/>
        <v>OK</v>
      </c>
    </row>
    <row r="152" spans="1:15" s="6" customFormat="1" ht="30" hidden="1" customHeight="1">
      <c r="A152" s="9"/>
      <c r="B152" s="27"/>
      <c r="C152" s="27"/>
      <c r="D152" s="27"/>
      <c r="E152" s="27"/>
      <c r="F152" s="27"/>
      <c r="G152" s="24" t="str">
        <f t="shared" si="22"/>
        <v>L</v>
      </c>
      <c r="H152" s="27"/>
      <c r="I152" s="27"/>
      <c r="J152" s="27"/>
      <c r="K152" s="27"/>
      <c r="L152" s="27"/>
      <c r="M152" s="24" t="str">
        <f t="shared" si="23"/>
        <v>L</v>
      </c>
      <c r="N152" s="25"/>
      <c r="O152" s="6" t="str">
        <f t="shared" si="19"/>
        <v>OK</v>
      </c>
    </row>
    <row r="153" spans="1:15" s="6" customFormat="1" ht="30" hidden="1" customHeight="1">
      <c r="A153" s="8"/>
      <c r="B153" s="26"/>
      <c r="C153" s="26"/>
      <c r="D153" s="26"/>
      <c r="E153" s="26"/>
      <c r="F153" s="26"/>
      <c r="G153" s="24" t="str">
        <f t="shared" si="22"/>
        <v>L</v>
      </c>
      <c r="H153" s="26"/>
      <c r="I153" s="26"/>
      <c r="J153" s="26"/>
      <c r="K153" s="26"/>
      <c r="L153" s="26"/>
      <c r="M153" s="24" t="str">
        <f t="shared" si="23"/>
        <v>L</v>
      </c>
      <c r="N153" s="25"/>
      <c r="O153" s="6" t="str">
        <f t="shared" si="19"/>
        <v>OK</v>
      </c>
    </row>
    <row r="154" spans="1:15" s="6" customFormat="1" ht="30" hidden="1" customHeight="1">
      <c r="A154" s="8"/>
      <c r="B154" s="26"/>
      <c r="C154" s="26"/>
      <c r="D154" s="26"/>
      <c r="E154" s="26"/>
      <c r="F154" s="26"/>
      <c r="G154" s="24" t="str">
        <f t="shared" si="22"/>
        <v>L</v>
      </c>
      <c r="H154" s="26"/>
      <c r="I154" s="26"/>
      <c r="J154" s="26"/>
      <c r="K154" s="26"/>
      <c r="L154" s="26"/>
      <c r="M154" s="24" t="str">
        <f t="shared" si="23"/>
        <v>L</v>
      </c>
      <c r="N154" s="25"/>
      <c r="O154" s="6" t="str">
        <f t="shared" si="19"/>
        <v>OK</v>
      </c>
    </row>
    <row r="155" spans="1:15" s="6" customFormat="1" ht="30" hidden="1" customHeight="1">
      <c r="A155" s="8"/>
      <c r="B155" s="26"/>
      <c r="C155" s="26"/>
      <c r="D155" s="26"/>
      <c r="E155" s="26"/>
      <c r="F155" s="26"/>
      <c r="G155" s="24" t="str">
        <f t="shared" si="22"/>
        <v>L</v>
      </c>
      <c r="H155" s="26"/>
      <c r="I155" s="26"/>
      <c r="J155" s="26"/>
      <c r="K155" s="26"/>
      <c r="L155" s="26"/>
      <c r="M155" s="24" t="str">
        <f t="shared" si="23"/>
        <v>L</v>
      </c>
      <c r="N155" s="25"/>
      <c r="O155" s="6" t="str">
        <f t="shared" si="19"/>
        <v>OK</v>
      </c>
    </row>
    <row r="156" spans="1:15" s="6" customFormat="1" ht="30" hidden="1" customHeight="1">
      <c r="A156" s="8"/>
      <c r="B156" s="26"/>
      <c r="C156" s="26"/>
      <c r="D156" s="26"/>
      <c r="E156" s="26"/>
      <c r="F156" s="26"/>
      <c r="G156" s="24" t="str">
        <f t="shared" si="22"/>
        <v>L</v>
      </c>
      <c r="H156" s="26"/>
      <c r="I156" s="26"/>
      <c r="J156" s="26"/>
      <c r="K156" s="26"/>
      <c r="L156" s="26"/>
      <c r="M156" s="24" t="str">
        <f t="shared" si="23"/>
        <v>L</v>
      </c>
      <c r="N156" s="25"/>
      <c r="O156" s="6" t="str">
        <f t="shared" si="19"/>
        <v>OK</v>
      </c>
    </row>
    <row r="157" spans="1:15" s="6" customFormat="1" ht="30" hidden="1" customHeight="1">
      <c r="A157" s="9"/>
      <c r="B157" s="27"/>
      <c r="C157" s="27"/>
      <c r="D157" s="27"/>
      <c r="E157" s="27"/>
      <c r="F157" s="27"/>
      <c r="G157" s="24" t="str">
        <f t="shared" si="22"/>
        <v>L</v>
      </c>
      <c r="H157" s="27"/>
      <c r="I157" s="27"/>
      <c r="J157" s="27"/>
      <c r="K157" s="27"/>
      <c r="L157" s="27"/>
      <c r="M157" s="24" t="str">
        <f t="shared" si="23"/>
        <v>L</v>
      </c>
      <c r="N157" s="25"/>
      <c r="O157" s="6" t="str">
        <f t="shared" si="19"/>
        <v>OK</v>
      </c>
    </row>
    <row r="158" spans="1:15" s="6" customFormat="1" ht="30" hidden="1" customHeight="1">
      <c r="A158" s="8"/>
      <c r="B158" s="26"/>
      <c r="C158" s="26"/>
      <c r="D158" s="26"/>
      <c r="E158" s="26"/>
      <c r="F158" s="26"/>
      <c r="G158" s="24" t="str">
        <f t="shared" si="22"/>
        <v>L</v>
      </c>
      <c r="H158" s="26"/>
      <c r="I158" s="26"/>
      <c r="J158" s="26"/>
      <c r="K158" s="26"/>
      <c r="L158" s="26"/>
      <c r="M158" s="24" t="str">
        <f t="shared" si="23"/>
        <v>L</v>
      </c>
      <c r="N158" s="25"/>
      <c r="O158" s="6" t="str">
        <f t="shared" si="19"/>
        <v>OK</v>
      </c>
    </row>
    <row r="159" spans="1:15" s="6" customFormat="1" ht="30" hidden="1" customHeight="1">
      <c r="A159" s="9"/>
      <c r="B159" s="27"/>
      <c r="C159" s="27"/>
      <c r="D159" s="27"/>
      <c r="E159" s="27"/>
      <c r="F159" s="27"/>
      <c r="G159" s="24" t="str">
        <f t="shared" si="22"/>
        <v>L</v>
      </c>
      <c r="H159" s="27"/>
      <c r="I159" s="27"/>
      <c r="J159" s="27"/>
      <c r="K159" s="27"/>
      <c r="L159" s="27"/>
      <c r="M159" s="24" t="str">
        <f t="shared" si="23"/>
        <v>L</v>
      </c>
      <c r="N159" s="25"/>
      <c r="O159" s="6" t="str">
        <f t="shared" si="19"/>
        <v>OK</v>
      </c>
    </row>
    <row r="160" spans="1:15" s="6" customFormat="1" ht="30" hidden="1" customHeight="1">
      <c r="A160" s="9"/>
      <c r="B160" s="27"/>
      <c r="C160" s="27"/>
      <c r="D160" s="27"/>
      <c r="E160" s="27"/>
      <c r="F160" s="27"/>
      <c r="G160" s="24" t="str">
        <f t="shared" si="22"/>
        <v>L</v>
      </c>
      <c r="H160" s="27"/>
      <c r="I160" s="27"/>
      <c r="J160" s="27"/>
      <c r="K160" s="27"/>
      <c r="L160" s="27"/>
      <c r="M160" s="24" t="str">
        <f t="shared" si="23"/>
        <v>L</v>
      </c>
      <c r="N160" s="25"/>
      <c r="O160" s="6" t="str">
        <f t="shared" si="19"/>
        <v>OK</v>
      </c>
    </row>
    <row r="161" spans="1:15" s="6" customFormat="1" ht="30" hidden="1" customHeight="1">
      <c r="A161" s="9"/>
      <c r="B161" s="27"/>
      <c r="C161" s="27"/>
      <c r="D161" s="27"/>
      <c r="E161" s="27"/>
      <c r="F161" s="27"/>
      <c r="G161" s="24" t="str">
        <f t="shared" si="22"/>
        <v>L</v>
      </c>
      <c r="H161" s="27"/>
      <c r="I161" s="27"/>
      <c r="J161" s="27"/>
      <c r="K161" s="27"/>
      <c r="L161" s="27"/>
      <c r="M161" s="24" t="str">
        <f t="shared" si="23"/>
        <v>L</v>
      </c>
      <c r="N161" s="25"/>
      <c r="O161" s="6" t="str">
        <f t="shared" si="19"/>
        <v>OK</v>
      </c>
    </row>
    <row r="162" spans="1:15" s="6" customFormat="1" ht="30" hidden="1" customHeight="1">
      <c r="A162" s="8"/>
      <c r="B162" s="26"/>
      <c r="C162" s="26"/>
      <c r="D162" s="26"/>
      <c r="E162" s="26"/>
      <c r="F162" s="26"/>
      <c r="G162" s="24" t="str">
        <f t="shared" si="22"/>
        <v>L</v>
      </c>
      <c r="H162" s="26"/>
      <c r="I162" s="26"/>
      <c r="J162" s="26"/>
      <c r="K162" s="26"/>
      <c r="L162" s="26"/>
      <c r="M162" s="24" t="str">
        <f t="shared" si="23"/>
        <v>L</v>
      </c>
      <c r="N162" s="25"/>
      <c r="O162" s="6" t="str">
        <f t="shared" si="19"/>
        <v>OK</v>
      </c>
    </row>
    <row r="163" spans="1:15" s="6" customFormat="1" ht="30" hidden="1" customHeight="1">
      <c r="A163" s="9"/>
      <c r="B163" s="27"/>
      <c r="C163" s="27"/>
      <c r="D163" s="27"/>
      <c r="E163" s="27"/>
      <c r="F163" s="27"/>
      <c r="G163" s="24" t="str">
        <f t="shared" si="22"/>
        <v>L</v>
      </c>
      <c r="H163" s="27"/>
      <c r="I163" s="27"/>
      <c r="J163" s="27"/>
      <c r="K163" s="27"/>
      <c r="L163" s="27"/>
      <c r="M163" s="24" t="str">
        <f t="shared" si="23"/>
        <v>L</v>
      </c>
      <c r="N163" s="25"/>
      <c r="O163" s="6" t="str">
        <f t="shared" si="19"/>
        <v>OK</v>
      </c>
    </row>
    <row r="164" spans="1:15" s="6" customFormat="1" ht="30" hidden="1" customHeight="1">
      <c r="A164" s="9"/>
      <c r="B164" s="27"/>
      <c r="C164" s="27"/>
      <c r="D164" s="27"/>
      <c r="E164" s="27"/>
      <c r="F164" s="27"/>
      <c r="G164" s="24" t="str">
        <f t="shared" si="22"/>
        <v>L</v>
      </c>
      <c r="H164" s="27"/>
      <c r="I164" s="27"/>
      <c r="J164" s="27"/>
      <c r="K164" s="27"/>
      <c r="L164" s="27"/>
      <c r="M164" s="24" t="str">
        <f t="shared" si="23"/>
        <v>L</v>
      </c>
      <c r="N164" s="25"/>
      <c r="O164" s="6" t="str">
        <f t="shared" si="19"/>
        <v>OK</v>
      </c>
    </row>
    <row r="165" spans="1:15" s="6" customFormat="1" ht="30" hidden="1" customHeight="1">
      <c r="A165" s="9"/>
      <c r="B165" s="27"/>
      <c r="C165" s="27"/>
      <c r="D165" s="27"/>
      <c r="E165" s="27"/>
      <c r="F165" s="27"/>
      <c r="G165" s="24" t="str">
        <f t="shared" si="22"/>
        <v>L</v>
      </c>
      <c r="H165" s="27"/>
      <c r="I165" s="27"/>
      <c r="J165" s="27"/>
      <c r="K165" s="27"/>
      <c r="L165" s="27"/>
      <c r="M165" s="24" t="str">
        <f t="shared" si="23"/>
        <v>L</v>
      </c>
      <c r="N165" s="25"/>
      <c r="O165" s="6" t="str">
        <f t="shared" si="19"/>
        <v>OK</v>
      </c>
    </row>
    <row r="166" spans="1:15" s="6" customFormat="1" ht="30" hidden="1" customHeight="1">
      <c r="A166" s="9"/>
      <c r="B166" s="27"/>
      <c r="C166" s="27"/>
      <c r="D166" s="27"/>
      <c r="E166" s="27"/>
      <c r="F166" s="27"/>
      <c r="G166" s="24" t="str">
        <f t="shared" si="22"/>
        <v>L</v>
      </c>
      <c r="H166" s="27"/>
      <c r="I166" s="27"/>
      <c r="J166" s="27"/>
      <c r="K166" s="27"/>
      <c r="L166" s="27"/>
      <c r="M166" s="24" t="str">
        <f t="shared" si="23"/>
        <v>L</v>
      </c>
      <c r="N166" s="25"/>
      <c r="O166" s="6" t="str">
        <f t="shared" si="19"/>
        <v>OK</v>
      </c>
    </row>
    <row r="167" spans="1:15" s="6" customFormat="1" ht="30" hidden="1" customHeight="1">
      <c r="A167" s="9"/>
      <c r="B167" s="27"/>
      <c r="C167" s="27"/>
      <c r="D167" s="27"/>
      <c r="E167" s="27"/>
      <c r="F167" s="27"/>
      <c r="G167" s="24" t="str">
        <f t="shared" si="22"/>
        <v>L</v>
      </c>
      <c r="H167" s="27"/>
      <c r="I167" s="27"/>
      <c r="J167" s="27"/>
      <c r="K167" s="27"/>
      <c r="L167" s="27"/>
      <c r="M167" s="24" t="str">
        <f t="shared" si="23"/>
        <v>L</v>
      </c>
      <c r="N167" s="25"/>
      <c r="O167" s="6" t="str">
        <f t="shared" si="19"/>
        <v>OK</v>
      </c>
    </row>
    <row r="168" spans="1:15" s="6" customFormat="1" ht="30" hidden="1" customHeight="1">
      <c r="A168" s="9"/>
      <c r="B168" s="27"/>
      <c r="C168" s="27"/>
      <c r="D168" s="27"/>
      <c r="E168" s="27"/>
      <c r="F168" s="27"/>
      <c r="G168" s="24" t="str">
        <f t="shared" si="22"/>
        <v>L</v>
      </c>
      <c r="H168" s="27"/>
      <c r="I168" s="27"/>
      <c r="J168" s="27"/>
      <c r="K168" s="27"/>
      <c r="L168" s="27"/>
      <c r="M168" s="24" t="str">
        <f t="shared" si="23"/>
        <v>L</v>
      </c>
      <c r="N168" s="25"/>
      <c r="O168" s="6" t="str">
        <f t="shared" si="19"/>
        <v>OK</v>
      </c>
    </row>
    <row r="169" spans="1:15" s="6" customFormat="1" ht="30" hidden="1" customHeight="1">
      <c r="A169" s="9"/>
      <c r="B169" s="27"/>
      <c r="C169" s="27"/>
      <c r="D169" s="27"/>
      <c r="E169" s="27"/>
      <c r="F169" s="27"/>
      <c r="G169" s="24" t="str">
        <f t="shared" si="22"/>
        <v>L</v>
      </c>
      <c r="H169" s="27"/>
      <c r="I169" s="27"/>
      <c r="J169" s="27"/>
      <c r="K169" s="27"/>
      <c r="L169" s="27"/>
      <c r="M169" s="24" t="str">
        <f t="shared" si="23"/>
        <v>L</v>
      </c>
      <c r="N169" s="25"/>
      <c r="O169" s="6" t="str">
        <f t="shared" si="19"/>
        <v>OK</v>
      </c>
    </row>
    <row r="170" spans="1:15" s="6" customFormat="1" ht="30" customHeight="1">
      <c r="A170" s="47" t="s">
        <v>78</v>
      </c>
      <c r="B170" s="57"/>
      <c r="C170" s="49"/>
      <c r="D170" s="49"/>
      <c r="E170" s="49"/>
      <c r="F170" s="49"/>
      <c r="G170" s="54">
        <f>COUNTIF(G148:G169,"J")</f>
        <v>0</v>
      </c>
      <c r="H170" s="51"/>
      <c r="I170" s="49"/>
      <c r="J170" s="49"/>
      <c r="K170" s="49"/>
      <c r="L170" s="49"/>
      <c r="M170" s="54">
        <f>COUNTIF(M148:M169,"J")</f>
        <v>0</v>
      </c>
      <c r="N170" s="25"/>
      <c r="O170" s="6" t="str">
        <f t="shared" si="19"/>
        <v/>
      </c>
    </row>
    <row r="171" spans="1:15" s="6" customFormat="1" ht="30" customHeight="1">
      <c r="A171" s="29" t="s">
        <v>7</v>
      </c>
      <c r="B171" s="30">
        <f>COUNTIF(B172:B185,"x")/COUNTA($A$172:$A$185)</f>
        <v>0</v>
      </c>
      <c r="C171" s="30">
        <f t="shared" ref="C171:F171" si="26">COUNTIF(C172:C185,"x")/COUNTA($A$172:$A$185)</f>
        <v>0</v>
      </c>
      <c r="D171" s="30">
        <f t="shared" si="26"/>
        <v>0</v>
      </c>
      <c r="E171" s="30">
        <f t="shared" si="26"/>
        <v>0</v>
      </c>
      <c r="F171" s="30">
        <f t="shared" si="26"/>
        <v>0</v>
      </c>
      <c r="G171" s="31" t="str">
        <f>IF(COUNTA(A172:A185)=G186,"C","D")</f>
        <v>D</v>
      </c>
      <c r="H171" s="30">
        <f>COUNTIF(H172:H185,"x")/COUNTA($A$172:$A$185)</f>
        <v>0</v>
      </c>
      <c r="I171" s="30">
        <f t="shared" ref="I171:L171" si="27">COUNTIF(I172:I185,"x")/COUNTA($A$172:$A$185)</f>
        <v>0</v>
      </c>
      <c r="J171" s="30">
        <f t="shared" si="27"/>
        <v>0</v>
      </c>
      <c r="K171" s="30">
        <f t="shared" si="27"/>
        <v>0</v>
      </c>
      <c r="L171" s="30">
        <f t="shared" si="27"/>
        <v>0</v>
      </c>
      <c r="M171" s="31" t="str">
        <f>IF(COUNTA(A172:A185)=M186,"C","D")</f>
        <v>D</v>
      </c>
      <c r="N171" s="25"/>
      <c r="O171" s="6" t="str">
        <f t="shared" si="19"/>
        <v/>
      </c>
    </row>
    <row r="172" spans="1:15" s="6" customFormat="1" ht="30" customHeight="1">
      <c r="A172" s="9" t="s">
        <v>65</v>
      </c>
      <c r="B172" s="26"/>
      <c r="C172" s="26"/>
      <c r="D172" s="26"/>
      <c r="E172" s="26"/>
      <c r="F172" s="26"/>
      <c r="G172" s="24" t="str">
        <f t="shared" si="22"/>
        <v>L</v>
      </c>
      <c r="H172" s="26"/>
      <c r="I172" s="26"/>
      <c r="J172" s="26"/>
      <c r="K172" s="26"/>
      <c r="L172" s="26"/>
      <c r="M172" s="24" t="str">
        <f t="shared" si="23"/>
        <v>L</v>
      </c>
      <c r="N172" s="25"/>
      <c r="O172" s="6" t="str">
        <f t="shared" si="19"/>
        <v/>
      </c>
    </row>
    <row r="173" spans="1:15" s="6" customFormat="1" ht="30" customHeight="1">
      <c r="A173" s="8" t="s">
        <v>66</v>
      </c>
      <c r="B173" s="26"/>
      <c r="C173" s="26"/>
      <c r="D173" s="26"/>
      <c r="E173" s="26"/>
      <c r="F173" s="26"/>
      <c r="G173" s="24" t="str">
        <f t="shared" si="22"/>
        <v>L</v>
      </c>
      <c r="H173" s="26"/>
      <c r="I173" s="26"/>
      <c r="J173" s="26"/>
      <c r="K173" s="26"/>
      <c r="L173" s="26"/>
      <c r="M173" s="24" t="str">
        <f t="shared" si="23"/>
        <v>L</v>
      </c>
      <c r="N173" s="25"/>
      <c r="O173" s="6" t="str">
        <f t="shared" si="19"/>
        <v/>
      </c>
    </row>
    <row r="174" spans="1:15" s="6" customFormat="1" ht="30" customHeight="1">
      <c r="A174" s="8" t="s">
        <v>67</v>
      </c>
      <c r="B174" s="26"/>
      <c r="C174" s="26"/>
      <c r="D174" s="26"/>
      <c r="E174" s="26"/>
      <c r="F174" s="26"/>
      <c r="G174" s="24" t="str">
        <f t="shared" si="22"/>
        <v>L</v>
      </c>
      <c r="H174" s="26"/>
      <c r="I174" s="26"/>
      <c r="J174" s="26"/>
      <c r="K174" s="26"/>
      <c r="L174" s="26"/>
      <c r="M174" s="24" t="str">
        <f t="shared" si="23"/>
        <v>L</v>
      </c>
      <c r="N174" s="25"/>
      <c r="O174" s="6" t="str">
        <f t="shared" si="19"/>
        <v/>
      </c>
    </row>
    <row r="175" spans="1:15" s="6" customFormat="1" ht="30" customHeight="1">
      <c r="A175" s="8" t="s">
        <v>68</v>
      </c>
      <c r="B175" s="27"/>
      <c r="C175" s="27"/>
      <c r="D175" s="27"/>
      <c r="E175" s="27"/>
      <c r="F175" s="27"/>
      <c r="G175" s="24" t="str">
        <f t="shared" si="22"/>
        <v>L</v>
      </c>
      <c r="H175" s="27"/>
      <c r="I175" s="27"/>
      <c r="J175" s="27"/>
      <c r="K175" s="27"/>
      <c r="L175" s="27"/>
      <c r="M175" s="24" t="str">
        <f t="shared" si="23"/>
        <v>L</v>
      </c>
      <c r="N175" s="25"/>
      <c r="O175" s="6" t="str">
        <f t="shared" si="19"/>
        <v/>
      </c>
    </row>
    <row r="176" spans="1:15" s="6" customFormat="1" ht="30" hidden="1" customHeight="1">
      <c r="A176" s="9"/>
      <c r="B176" s="27"/>
      <c r="C176" s="27"/>
      <c r="D176" s="27"/>
      <c r="E176" s="27"/>
      <c r="F176" s="27"/>
      <c r="G176" s="24" t="str">
        <f t="shared" si="22"/>
        <v>L</v>
      </c>
      <c r="H176" s="27"/>
      <c r="I176" s="27"/>
      <c r="J176" s="27"/>
      <c r="K176" s="27"/>
      <c r="L176" s="27"/>
      <c r="M176" s="24" t="str">
        <f t="shared" si="23"/>
        <v>L</v>
      </c>
      <c r="N176" s="25"/>
      <c r="O176" s="6" t="str">
        <f t="shared" si="19"/>
        <v>OK</v>
      </c>
    </row>
    <row r="177" spans="1:15" s="6" customFormat="1" ht="30" hidden="1" customHeight="1">
      <c r="A177" s="9"/>
      <c r="B177" s="27"/>
      <c r="C177" s="27"/>
      <c r="D177" s="27"/>
      <c r="E177" s="27"/>
      <c r="F177" s="27"/>
      <c r="G177" s="24" t="str">
        <f t="shared" si="22"/>
        <v>L</v>
      </c>
      <c r="H177" s="27"/>
      <c r="I177" s="27"/>
      <c r="J177" s="27"/>
      <c r="K177" s="27"/>
      <c r="L177" s="27"/>
      <c r="M177" s="24" t="str">
        <f t="shared" si="23"/>
        <v>L</v>
      </c>
      <c r="N177" s="25"/>
      <c r="O177" s="6" t="str">
        <f t="shared" si="19"/>
        <v>OK</v>
      </c>
    </row>
    <row r="178" spans="1:15" s="6" customFormat="1" ht="30" hidden="1" customHeight="1">
      <c r="A178" s="8"/>
      <c r="B178" s="26"/>
      <c r="C178" s="26"/>
      <c r="D178" s="26"/>
      <c r="E178" s="26"/>
      <c r="F178" s="26"/>
      <c r="G178" s="24" t="str">
        <f t="shared" si="22"/>
        <v>L</v>
      </c>
      <c r="H178" s="26"/>
      <c r="I178" s="26"/>
      <c r="J178" s="26"/>
      <c r="K178" s="26"/>
      <c r="L178" s="26"/>
      <c r="M178" s="24" t="str">
        <f t="shared" si="23"/>
        <v>L</v>
      </c>
      <c r="N178" s="25"/>
      <c r="O178" s="6" t="str">
        <f t="shared" si="19"/>
        <v>OK</v>
      </c>
    </row>
    <row r="179" spans="1:15" s="6" customFormat="1" ht="30" hidden="1" customHeight="1">
      <c r="A179" s="9"/>
      <c r="B179" s="27"/>
      <c r="C179" s="27"/>
      <c r="D179" s="27"/>
      <c r="E179" s="27"/>
      <c r="F179" s="27"/>
      <c r="G179" s="24" t="str">
        <f t="shared" si="22"/>
        <v>L</v>
      </c>
      <c r="H179" s="27"/>
      <c r="I179" s="27"/>
      <c r="J179" s="27"/>
      <c r="K179" s="27"/>
      <c r="L179" s="27"/>
      <c r="M179" s="24" t="str">
        <f t="shared" si="23"/>
        <v>L</v>
      </c>
      <c r="N179" s="25"/>
      <c r="O179" s="6" t="str">
        <f t="shared" si="19"/>
        <v>OK</v>
      </c>
    </row>
    <row r="180" spans="1:15" s="6" customFormat="1" ht="30" hidden="1" customHeight="1">
      <c r="A180" s="9"/>
      <c r="B180" s="27"/>
      <c r="C180" s="27"/>
      <c r="D180" s="27"/>
      <c r="E180" s="27"/>
      <c r="F180" s="27"/>
      <c r="G180" s="24" t="str">
        <f t="shared" si="22"/>
        <v>L</v>
      </c>
      <c r="H180" s="27"/>
      <c r="I180" s="27"/>
      <c r="J180" s="27"/>
      <c r="K180" s="27"/>
      <c r="L180" s="27"/>
      <c r="M180" s="24" t="str">
        <f t="shared" si="23"/>
        <v>L</v>
      </c>
      <c r="N180" s="25"/>
      <c r="O180" s="6" t="str">
        <f t="shared" si="19"/>
        <v>OK</v>
      </c>
    </row>
    <row r="181" spans="1:15" s="6" customFormat="1" ht="30" hidden="1" customHeight="1">
      <c r="A181" s="9"/>
      <c r="B181" s="27"/>
      <c r="C181" s="27"/>
      <c r="D181" s="27"/>
      <c r="E181" s="27"/>
      <c r="F181" s="27"/>
      <c r="G181" s="24" t="str">
        <f t="shared" si="22"/>
        <v>L</v>
      </c>
      <c r="H181" s="27"/>
      <c r="I181" s="27"/>
      <c r="J181" s="27"/>
      <c r="K181" s="27"/>
      <c r="L181" s="27"/>
      <c r="M181" s="24" t="str">
        <f t="shared" si="23"/>
        <v>L</v>
      </c>
      <c r="N181" s="25"/>
      <c r="O181" s="6" t="str">
        <f t="shared" si="19"/>
        <v>OK</v>
      </c>
    </row>
    <row r="182" spans="1:15" s="6" customFormat="1" ht="30" hidden="1" customHeight="1">
      <c r="A182" s="9"/>
      <c r="B182" s="27"/>
      <c r="C182" s="27"/>
      <c r="D182" s="27"/>
      <c r="E182" s="27"/>
      <c r="F182" s="27"/>
      <c r="G182" s="24" t="str">
        <f t="shared" si="22"/>
        <v>L</v>
      </c>
      <c r="H182" s="27"/>
      <c r="I182" s="27"/>
      <c r="J182" s="27"/>
      <c r="K182" s="27"/>
      <c r="L182" s="27"/>
      <c r="M182" s="24" t="str">
        <f t="shared" si="23"/>
        <v>L</v>
      </c>
      <c r="N182" s="25"/>
      <c r="O182" s="6" t="str">
        <f t="shared" si="19"/>
        <v>OK</v>
      </c>
    </row>
    <row r="183" spans="1:15" s="6" customFormat="1" ht="30" hidden="1" customHeight="1">
      <c r="A183" s="9"/>
      <c r="B183" s="27"/>
      <c r="C183" s="27"/>
      <c r="D183" s="27"/>
      <c r="E183" s="27"/>
      <c r="F183" s="27"/>
      <c r="G183" s="24" t="str">
        <f t="shared" si="22"/>
        <v>L</v>
      </c>
      <c r="H183" s="27"/>
      <c r="I183" s="27"/>
      <c r="J183" s="27"/>
      <c r="K183" s="27"/>
      <c r="L183" s="27"/>
      <c r="M183" s="24" t="str">
        <f t="shared" si="23"/>
        <v>L</v>
      </c>
      <c r="N183" s="25"/>
      <c r="O183" s="6" t="str">
        <f t="shared" si="19"/>
        <v>OK</v>
      </c>
    </row>
    <row r="184" spans="1:15" s="6" customFormat="1" ht="30" hidden="1" customHeight="1">
      <c r="A184" s="9"/>
      <c r="B184" s="27"/>
      <c r="C184" s="27"/>
      <c r="D184" s="27"/>
      <c r="E184" s="27"/>
      <c r="F184" s="27"/>
      <c r="G184" s="24" t="str">
        <f t="shared" si="22"/>
        <v>L</v>
      </c>
      <c r="H184" s="27"/>
      <c r="I184" s="27"/>
      <c r="J184" s="27"/>
      <c r="K184" s="27"/>
      <c r="L184" s="27"/>
      <c r="M184" s="24" t="str">
        <f t="shared" si="23"/>
        <v>L</v>
      </c>
      <c r="N184" s="25"/>
      <c r="O184" s="6" t="str">
        <f t="shared" si="19"/>
        <v>OK</v>
      </c>
    </row>
    <row r="185" spans="1:15" s="6" customFormat="1" ht="30" hidden="1" customHeight="1">
      <c r="A185" s="9"/>
      <c r="B185" s="27"/>
      <c r="C185" s="27"/>
      <c r="D185" s="27"/>
      <c r="E185" s="27"/>
      <c r="F185" s="27"/>
      <c r="G185" s="24" t="str">
        <f t="shared" si="22"/>
        <v>L</v>
      </c>
      <c r="H185" s="27"/>
      <c r="I185" s="27"/>
      <c r="J185" s="27"/>
      <c r="K185" s="27"/>
      <c r="L185" s="27"/>
      <c r="M185" s="24" t="str">
        <f t="shared" si="23"/>
        <v>L</v>
      </c>
      <c r="N185" s="25"/>
      <c r="O185" s="6" t="str">
        <f t="shared" si="19"/>
        <v>OK</v>
      </c>
    </row>
    <row r="186" spans="1:15" s="6" customFormat="1" ht="39.75" customHeight="1">
      <c r="A186" s="47" t="s">
        <v>79</v>
      </c>
      <c r="B186" s="57"/>
      <c r="C186" s="49"/>
      <c r="D186" s="49"/>
      <c r="E186" s="49"/>
      <c r="F186" s="49"/>
      <c r="G186" s="54">
        <f>COUNTIF(G172:G185,"J")</f>
        <v>0</v>
      </c>
      <c r="H186" s="51"/>
      <c r="I186" s="49"/>
      <c r="J186" s="49"/>
      <c r="K186" s="49"/>
      <c r="L186" s="49"/>
      <c r="M186" s="54">
        <f>COUNTIF(M172:M185,"J")</f>
        <v>0</v>
      </c>
      <c r="N186" s="25"/>
      <c r="O186" s="6" t="str">
        <f t="shared" si="19"/>
        <v/>
      </c>
    </row>
    <row r="187" spans="1:15" s="6" customFormat="1" ht="30" customHeight="1">
      <c r="A187" s="29" t="s">
        <v>8</v>
      </c>
      <c r="B187" s="30">
        <f>COUNTIF(B188:B206,"x")/COUNTA($A$188:$A$206)</f>
        <v>0</v>
      </c>
      <c r="C187" s="30">
        <f t="shared" ref="C187:F187" si="28">COUNTIF(C188:C206,"x")/COUNTA($A$188:$A$206)</f>
        <v>0</v>
      </c>
      <c r="D187" s="30">
        <f t="shared" si="28"/>
        <v>0</v>
      </c>
      <c r="E187" s="30">
        <f t="shared" si="28"/>
        <v>0</v>
      </c>
      <c r="F187" s="30">
        <f t="shared" si="28"/>
        <v>0</v>
      </c>
      <c r="G187" s="31" t="str">
        <f>IF(COUNTA(A188:A206)=G207,"C","D")</f>
        <v>D</v>
      </c>
      <c r="H187" s="30">
        <f>COUNTIF(H188:H206,"x")/COUNTA($A$188:$A$206)</f>
        <v>0</v>
      </c>
      <c r="I187" s="30">
        <f t="shared" ref="I187:L187" si="29">COUNTIF(I188:I206,"x")/COUNTA($A$188:$A$206)</f>
        <v>0</v>
      </c>
      <c r="J187" s="30">
        <f t="shared" si="29"/>
        <v>0</v>
      </c>
      <c r="K187" s="30">
        <f t="shared" si="29"/>
        <v>0</v>
      </c>
      <c r="L187" s="30">
        <f t="shared" si="29"/>
        <v>0</v>
      </c>
      <c r="M187" s="31" t="str">
        <f>IF(COUNTA(A188:A206)=M207,"C","D")</f>
        <v>D</v>
      </c>
      <c r="N187" s="25"/>
      <c r="O187" s="6" t="str">
        <f t="shared" si="19"/>
        <v/>
      </c>
    </row>
    <row r="188" spans="1:15" s="6" customFormat="1" ht="30" customHeight="1">
      <c r="A188" s="7" t="s">
        <v>29</v>
      </c>
      <c r="B188" s="26"/>
      <c r="C188" s="26"/>
      <c r="D188" s="26"/>
      <c r="E188" s="26"/>
      <c r="F188" s="26"/>
      <c r="G188" s="24" t="str">
        <f t="shared" si="22"/>
        <v>L</v>
      </c>
      <c r="H188" s="26"/>
      <c r="I188" s="26"/>
      <c r="J188" s="26"/>
      <c r="K188" s="26"/>
      <c r="L188" s="26"/>
      <c r="M188" s="24" t="str">
        <f t="shared" si="23"/>
        <v>L</v>
      </c>
      <c r="N188" s="25"/>
      <c r="O188" s="6" t="str">
        <f t="shared" si="19"/>
        <v/>
      </c>
    </row>
    <row r="189" spans="1:15" s="6" customFormat="1" ht="30" customHeight="1">
      <c r="A189" s="8" t="s">
        <v>30</v>
      </c>
      <c r="B189" s="27"/>
      <c r="C189" s="27"/>
      <c r="D189" s="27"/>
      <c r="E189" s="27"/>
      <c r="F189" s="27"/>
      <c r="G189" s="24" t="str">
        <f t="shared" si="22"/>
        <v>L</v>
      </c>
      <c r="H189" s="27"/>
      <c r="I189" s="27"/>
      <c r="J189" s="27"/>
      <c r="K189" s="27"/>
      <c r="L189" s="27"/>
      <c r="M189" s="24" t="str">
        <f t="shared" si="23"/>
        <v>L</v>
      </c>
      <c r="N189" s="25"/>
      <c r="O189" s="6" t="str">
        <f t="shared" si="19"/>
        <v/>
      </c>
    </row>
    <row r="190" spans="1:15" s="6" customFormat="1" ht="30" customHeight="1" thickBot="1">
      <c r="A190" s="9" t="s">
        <v>31</v>
      </c>
      <c r="B190" s="26"/>
      <c r="C190" s="26"/>
      <c r="D190" s="26"/>
      <c r="E190" s="26"/>
      <c r="F190" s="26"/>
      <c r="G190" s="24" t="str">
        <f t="shared" si="22"/>
        <v>L</v>
      </c>
      <c r="H190" s="26"/>
      <c r="I190" s="26"/>
      <c r="J190" s="26"/>
      <c r="K190" s="26"/>
      <c r="L190" s="26"/>
      <c r="M190" s="24" t="str">
        <f t="shared" si="23"/>
        <v>L</v>
      </c>
      <c r="N190" s="25"/>
      <c r="O190" s="6" t="str">
        <f t="shared" si="19"/>
        <v/>
      </c>
    </row>
    <row r="191" spans="1:15" s="6" customFormat="1" ht="30" hidden="1" customHeight="1">
      <c r="A191" s="8"/>
      <c r="B191" s="26"/>
      <c r="C191" s="26"/>
      <c r="D191" s="26"/>
      <c r="E191" s="26"/>
      <c r="F191" s="26"/>
      <c r="G191" s="24" t="str">
        <f t="shared" si="22"/>
        <v>L</v>
      </c>
      <c r="H191" s="26"/>
      <c r="I191" s="26"/>
      <c r="J191" s="26"/>
      <c r="K191" s="26"/>
      <c r="L191" s="26"/>
      <c r="M191" s="24" t="str">
        <f t="shared" si="23"/>
        <v>L</v>
      </c>
      <c r="N191" s="25"/>
      <c r="O191" s="6" t="str">
        <f t="shared" si="19"/>
        <v>OK</v>
      </c>
    </row>
    <row r="192" spans="1:15" s="6" customFormat="1" ht="30" hidden="1" customHeight="1">
      <c r="A192" s="8"/>
      <c r="B192" s="26"/>
      <c r="C192" s="26"/>
      <c r="D192" s="26"/>
      <c r="E192" s="26"/>
      <c r="F192" s="26"/>
      <c r="G192" s="24" t="str">
        <f t="shared" si="22"/>
        <v>L</v>
      </c>
      <c r="H192" s="26"/>
      <c r="I192" s="26"/>
      <c r="J192" s="26"/>
      <c r="K192" s="26"/>
      <c r="L192" s="26"/>
      <c r="M192" s="24" t="str">
        <f t="shared" si="23"/>
        <v>L</v>
      </c>
      <c r="N192" s="25"/>
      <c r="O192" s="6" t="str">
        <f t="shared" si="19"/>
        <v>OK</v>
      </c>
    </row>
    <row r="193" spans="1:15" s="6" customFormat="1" ht="30" hidden="1" customHeight="1">
      <c r="A193" s="8"/>
      <c r="B193" s="26"/>
      <c r="C193" s="26"/>
      <c r="D193" s="26"/>
      <c r="E193" s="26"/>
      <c r="F193" s="26"/>
      <c r="G193" s="24" t="str">
        <f t="shared" si="22"/>
        <v>L</v>
      </c>
      <c r="H193" s="26"/>
      <c r="I193" s="26"/>
      <c r="J193" s="26"/>
      <c r="K193" s="26"/>
      <c r="L193" s="26"/>
      <c r="M193" s="24" t="str">
        <f t="shared" si="23"/>
        <v>L</v>
      </c>
      <c r="N193" s="25"/>
      <c r="O193" s="6" t="str">
        <f t="shared" si="19"/>
        <v>OK</v>
      </c>
    </row>
    <row r="194" spans="1:15" s="6" customFormat="1" ht="30" hidden="1" customHeight="1">
      <c r="A194" s="9"/>
      <c r="B194" s="27"/>
      <c r="C194" s="27"/>
      <c r="D194" s="27"/>
      <c r="E194" s="27"/>
      <c r="F194" s="27"/>
      <c r="G194" s="24" t="str">
        <f t="shared" si="22"/>
        <v>L</v>
      </c>
      <c r="H194" s="27"/>
      <c r="I194" s="27"/>
      <c r="J194" s="27"/>
      <c r="K194" s="27"/>
      <c r="L194" s="27"/>
      <c r="M194" s="24" t="str">
        <f t="shared" si="23"/>
        <v>L</v>
      </c>
      <c r="N194" s="25"/>
      <c r="O194" s="6" t="str">
        <f t="shared" si="19"/>
        <v>OK</v>
      </c>
    </row>
    <row r="195" spans="1:15" s="6" customFormat="1" ht="30" hidden="1" customHeight="1">
      <c r="A195" s="8"/>
      <c r="B195" s="26"/>
      <c r="C195" s="26"/>
      <c r="D195" s="26"/>
      <c r="E195" s="26"/>
      <c r="F195" s="26"/>
      <c r="G195" s="24" t="str">
        <f t="shared" si="22"/>
        <v>L</v>
      </c>
      <c r="H195" s="26"/>
      <c r="I195" s="26"/>
      <c r="J195" s="26"/>
      <c r="K195" s="26"/>
      <c r="L195" s="26"/>
      <c r="M195" s="24" t="str">
        <f t="shared" si="23"/>
        <v>L</v>
      </c>
      <c r="N195" s="25"/>
      <c r="O195" s="6" t="str">
        <f t="shared" si="19"/>
        <v>OK</v>
      </c>
    </row>
    <row r="196" spans="1:15" s="6" customFormat="1" ht="30" hidden="1" customHeight="1">
      <c r="A196" s="9"/>
      <c r="B196" s="27"/>
      <c r="C196" s="27"/>
      <c r="D196" s="27"/>
      <c r="E196" s="27"/>
      <c r="F196" s="27"/>
      <c r="G196" s="24" t="str">
        <f t="shared" si="22"/>
        <v>L</v>
      </c>
      <c r="H196" s="27"/>
      <c r="I196" s="27"/>
      <c r="J196" s="27"/>
      <c r="K196" s="27"/>
      <c r="L196" s="27"/>
      <c r="M196" s="24" t="str">
        <f t="shared" si="23"/>
        <v>L</v>
      </c>
      <c r="N196" s="25"/>
      <c r="O196" s="6" t="str">
        <f t="shared" si="19"/>
        <v>OK</v>
      </c>
    </row>
    <row r="197" spans="1:15" s="6" customFormat="1" ht="30" hidden="1" customHeight="1">
      <c r="A197" s="9"/>
      <c r="B197" s="27"/>
      <c r="C197" s="27"/>
      <c r="D197" s="27"/>
      <c r="E197" s="27"/>
      <c r="F197" s="27"/>
      <c r="G197" s="24" t="str">
        <f t="shared" si="22"/>
        <v>L</v>
      </c>
      <c r="H197" s="27"/>
      <c r="I197" s="27"/>
      <c r="J197" s="27"/>
      <c r="K197" s="27"/>
      <c r="L197" s="27"/>
      <c r="M197" s="24" t="str">
        <f t="shared" si="23"/>
        <v>L</v>
      </c>
      <c r="N197" s="25"/>
      <c r="O197" s="6" t="str">
        <f t="shared" si="19"/>
        <v>OK</v>
      </c>
    </row>
    <row r="198" spans="1:15" s="6" customFormat="1" ht="30" hidden="1" customHeight="1">
      <c r="A198" s="9"/>
      <c r="B198" s="27"/>
      <c r="C198" s="27"/>
      <c r="D198" s="27"/>
      <c r="E198" s="27"/>
      <c r="F198" s="27"/>
      <c r="G198" s="24" t="str">
        <f t="shared" si="22"/>
        <v>L</v>
      </c>
      <c r="H198" s="27"/>
      <c r="I198" s="27"/>
      <c r="J198" s="27"/>
      <c r="K198" s="27"/>
      <c r="L198" s="27"/>
      <c r="M198" s="24" t="str">
        <f t="shared" si="23"/>
        <v>L</v>
      </c>
      <c r="N198" s="25"/>
      <c r="O198" s="6" t="str">
        <f t="shared" si="19"/>
        <v>OK</v>
      </c>
    </row>
    <row r="199" spans="1:15" s="6" customFormat="1" ht="30" hidden="1" customHeight="1">
      <c r="A199" s="8"/>
      <c r="B199" s="26"/>
      <c r="C199" s="26"/>
      <c r="D199" s="26"/>
      <c r="E199" s="26"/>
      <c r="F199" s="26"/>
      <c r="G199" s="24" t="str">
        <f t="shared" si="22"/>
        <v>L</v>
      </c>
      <c r="H199" s="26"/>
      <c r="I199" s="26"/>
      <c r="J199" s="26"/>
      <c r="K199" s="26"/>
      <c r="L199" s="26"/>
      <c r="M199" s="24" t="str">
        <f t="shared" si="23"/>
        <v>L</v>
      </c>
      <c r="N199" s="25"/>
      <c r="O199" s="6" t="str">
        <f t="shared" si="19"/>
        <v>OK</v>
      </c>
    </row>
    <row r="200" spans="1:15" s="6" customFormat="1" ht="30" hidden="1" customHeight="1">
      <c r="A200" s="9"/>
      <c r="B200" s="27"/>
      <c r="C200" s="27"/>
      <c r="D200" s="27"/>
      <c r="E200" s="27"/>
      <c r="F200" s="27"/>
      <c r="G200" s="24" t="str">
        <f t="shared" si="22"/>
        <v>L</v>
      </c>
      <c r="H200" s="27"/>
      <c r="I200" s="27"/>
      <c r="J200" s="27"/>
      <c r="K200" s="27"/>
      <c r="L200" s="27"/>
      <c r="M200" s="24" t="str">
        <f t="shared" si="23"/>
        <v>L</v>
      </c>
      <c r="N200" s="25"/>
      <c r="O200" s="6" t="str">
        <f t="shared" si="19"/>
        <v>OK</v>
      </c>
    </row>
    <row r="201" spans="1:15" s="6" customFormat="1" ht="30" hidden="1" customHeight="1">
      <c r="A201" s="9"/>
      <c r="B201" s="27"/>
      <c r="C201" s="27"/>
      <c r="D201" s="27"/>
      <c r="E201" s="27"/>
      <c r="F201" s="27"/>
      <c r="G201" s="24" t="str">
        <f t="shared" si="22"/>
        <v>L</v>
      </c>
      <c r="H201" s="27"/>
      <c r="I201" s="27"/>
      <c r="J201" s="27"/>
      <c r="K201" s="27"/>
      <c r="L201" s="27"/>
      <c r="M201" s="24" t="str">
        <f t="shared" si="23"/>
        <v>L</v>
      </c>
      <c r="N201" s="25"/>
      <c r="O201" s="6" t="str">
        <f t="shared" si="19"/>
        <v>OK</v>
      </c>
    </row>
    <row r="202" spans="1:15" s="6" customFormat="1" ht="30" hidden="1" customHeight="1">
      <c r="A202" s="9"/>
      <c r="B202" s="27"/>
      <c r="C202" s="27"/>
      <c r="D202" s="27"/>
      <c r="E202" s="27"/>
      <c r="F202" s="27"/>
      <c r="G202" s="24" t="str">
        <f t="shared" si="22"/>
        <v>L</v>
      </c>
      <c r="H202" s="27"/>
      <c r="I202" s="27"/>
      <c r="J202" s="27"/>
      <c r="K202" s="27"/>
      <c r="L202" s="27"/>
      <c r="M202" s="24" t="str">
        <f t="shared" si="23"/>
        <v>L</v>
      </c>
      <c r="N202" s="25"/>
      <c r="O202" s="6" t="str">
        <f t="shared" si="19"/>
        <v>OK</v>
      </c>
    </row>
    <row r="203" spans="1:15" s="6" customFormat="1" ht="30" hidden="1" customHeight="1">
      <c r="A203" s="9"/>
      <c r="B203" s="27"/>
      <c r="C203" s="27"/>
      <c r="D203" s="27"/>
      <c r="E203" s="27"/>
      <c r="F203" s="27"/>
      <c r="G203" s="24" t="str">
        <f t="shared" si="22"/>
        <v>L</v>
      </c>
      <c r="H203" s="27"/>
      <c r="I203" s="27"/>
      <c r="J203" s="27"/>
      <c r="K203" s="27"/>
      <c r="L203" s="27"/>
      <c r="M203" s="24" t="str">
        <f t="shared" si="23"/>
        <v>L</v>
      </c>
      <c r="N203" s="25"/>
      <c r="O203" s="6" t="str">
        <f t="shared" si="19"/>
        <v>OK</v>
      </c>
    </row>
    <row r="204" spans="1:15" s="6" customFormat="1" ht="30" hidden="1" customHeight="1">
      <c r="A204" s="9"/>
      <c r="B204" s="27"/>
      <c r="C204" s="27"/>
      <c r="D204" s="27"/>
      <c r="E204" s="27"/>
      <c r="F204" s="27"/>
      <c r="G204" s="24" t="str">
        <f t="shared" si="22"/>
        <v>L</v>
      </c>
      <c r="H204" s="27"/>
      <c r="I204" s="27"/>
      <c r="J204" s="27"/>
      <c r="K204" s="27"/>
      <c r="L204" s="27"/>
      <c r="M204" s="24" t="str">
        <f t="shared" si="23"/>
        <v>L</v>
      </c>
      <c r="N204" s="25"/>
      <c r="O204" s="6" t="str">
        <f t="shared" si="19"/>
        <v>OK</v>
      </c>
    </row>
    <row r="205" spans="1:15" s="6" customFormat="1" ht="30" hidden="1" customHeight="1">
      <c r="A205" s="9"/>
      <c r="B205" s="27"/>
      <c r="C205" s="27"/>
      <c r="D205" s="27"/>
      <c r="E205" s="27"/>
      <c r="F205" s="27"/>
      <c r="G205" s="24" t="str">
        <f t="shared" si="22"/>
        <v>L</v>
      </c>
      <c r="H205" s="27"/>
      <c r="I205" s="27"/>
      <c r="J205" s="27"/>
      <c r="K205" s="27"/>
      <c r="L205" s="27"/>
      <c r="M205" s="24" t="str">
        <f t="shared" si="23"/>
        <v>L</v>
      </c>
      <c r="N205" s="25"/>
      <c r="O205" s="6" t="str">
        <f t="shared" si="19"/>
        <v>OK</v>
      </c>
    </row>
    <row r="206" spans="1:15" s="6" customFormat="1" ht="30" hidden="1" customHeight="1" thickBot="1">
      <c r="A206" s="9"/>
      <c r="B206" s="27"/>
      <c r="C206" s="27"/>
      <c r="D206" s="27"/>
      <c r="E206" s="27"/>
      <c r="F206" s="27"/>
      <c r="G206" s="24" t="str">
        <f t="shared" ref="G206" si="30">IF(COUNTA(B206:F206)&lt;&gt;1,"L","J")</f>
        <v>L</v>
      </c>
      <c r="H206" s="27"/>
      <c r="I206" s="27"/>
      <c r="J206" s="27"/>
      <c r="K206" s="27"/>
      <c r="L206" s="27"/>
      <c r="M206" s="24" t="str">
        <f t="shared" ref="M206" si="31">IF(COUNTA(H206:L206)&lt;&gt;1,"L","J")</f>
        <v>L</v>
      </c>
      <c r="N206" s="25"/>
      <c r="O206" s="6" t="str">
        <f t="shared" si="19"/>
        <v>OK</v>
      </c>
    </row>
    <row r="207" spans="1:15" ht="30" customHeight="1" thickBot="1">
      <c r="A207" s="45" t="s">
        <v>69</v>
      </c>
      <c r="B207" s="57" t="s">
        <v>88</v>
      </c>
      <c r="C207" s="49"/>
      <c r="D207" s="49"/>
      <c r="E207" s="49"/>
      <c r="F207" s="49"/>
      <c r="G207" s="54">
        <f>COUNTIF(G188:G206,"J")</f>
        <v>0</v>
      </c>
      <c r="H207" s="51"/>
      <c r="I207" s="49"/>
      <c r="J207" s="49"/>
      <c r="K207" s="49"/>
      <c r="L207" s="49"/>
      <c r="M207" s="54">
        <f>COUNTIF(M188:M206,"J")</f>
        <v>0</v>
      </c>
      <c r="N207" s="28"/>
      <c r="O207" s="6" t="str">
        <f t="shared" si="19"/>
        <v/>
      </c>
    </row>
    <row r="230" spans="1:9" ht="18.75">
      <c r="F230" s="15" t="str">
        <f>"items: "</f>
        <v xml:space="preserve">items: </v>
      </c>
      <c r="G230" s="61" t="s">
        <v>5</v>
      </c>
      <c r="H230" s="15"/>
      <c r="I230" s="15"/>
    </row>
    <row r="233" spans="1:9" ht="22.5">
      <c r="A233" s="56" t="str">
        <f>A10</f>
        <v>Logement</v>
      </c>
      <c r="B233" s="52" t="str">
        <f>B26</f>
        <v>Satisfait</v>
      </c>
      <c r="C233" s="55" t="str">
        <f t="shared" ref="C233:C243" si="32">IF(B233="Satisfait","J J",IF(B233="Insatisfait","L",IF(B233="Ni l'un, ni l'autre","K",IF(B233="Peu satisfait","J"))))</f>
        <v>J J</v>
      </c>
      <c r="D233" s="63" t="s">
        <v>84</v>
      </c>
      <c r="E233" s="63"/>
    </row>
    <row r="234" spans="1:9" ht="22.5" customHeight="1">
      <c r="A234" s="56" t="str">
        <f>A27</f>
        <v>Alimentation</v>
      </c>
      <c r="B234" s="52" t="str">
        <f>B43</f>
        <v>Insatisfait</v>
      </c>
      <c r="C234" s="55" t="str">
        <f t="shared" si="32"/>
        <v>L</v>
      </c>
      <c r="D234" s="62" t="str">
        <f>IF(SUM(E238:E241)=0,"",IF(SUM(E238:E239)&gt;=MAX(E238:E241),"J",IF(E240&gt;=MAX(E238:E241),"K",IF(E241&gt;=MAX(E238:E241),"L"))))</f>
        <v>J</v>
      </c>
      <c r="E234" s="62"/>
    </row>
    <row r="235" spans="1:9" ht="22.5" customHeight="1">
      <c r="A235" s="56" t="str">
        <f>A44</f>
        <v>Hygiène</v>
      </c>
      <c r="B235" s="52" t="str">
        <f>B60</f>
        <v>Satisfait</v>
      </c>
      <c r="C235" s="55" t="str">
        <f t="shared" si="32"/>
        <v>J J</v>
      </c>
      <c r="D235" s="62"/>
      <c r="E235" s="62"/>
    </row>
    <row r="236" spans="1:9" ht="22.5" customHeight="1">
      <c r="A236" s="56" t="str">
        <f>A61</f>
        <v>Santé</v>
      </c>
      <c r="B236" s="52">
        <f>B76</f>
        <v>0</v>
      </c>
      <c r="C236" s="55" t="b">
        <f t="shared" si="32"/>
        <v>0</v>
      </c>
      <c r="D236" s="62"/>
      <c r="E236" s="62"/>
    </row>
    <row r="237" spans="1:9" ht="22.5" customHeight="1">
      <c r="A237" s="56" t="str">
        <f>A77</f>
        <v>Budget</v>
      </c>
      <c r="B237" s="53">
        <f>B95</f>
        <v>0</v>
      </c>
      <c r="C237" s="55" t="b">
        <f t="shared" si="32"/>
        <v>0</v>
      </c>
      <c r="D237" s="62"/>
      <c r="E237" s="62"/>
    </row>
    <row r="238" spans="1:9" ht="22.5">
      <c r="A238" s="56" t="str">
        <f>A96</f>
        <v>Déplacement</v>
      </c>
      <c r="B238" s="52">
        <f>B113</f>
        <v>0</v>
      </c>
      <c r="C238" s="55" t="b">
        <f t="shared" si="32"/>
        <v>0</v>
      </c>
      <c r="D238" s="58" t="s">
        <v>80</v>
      </c>
      <c r="E238" s="58">
        <f>COUNTIF($C$233:$C$243,"J J")</f>
        <v>2</v>
      </c>
    </row>
    <row r="239" spans="1:9" ht="22.5">
      <c r="A239" s="56" t="str">
        <f>A114</f>
        <v>Gestion administrative</v>
      </c>
      <c r="B239" s="52">
        <f>B129</f>
        <v>0</v>
      </c>
      <c r="C239" s="55" t="b">
        <f t="shared" si="32"/>
        <v>0</v>
      </c>
      <c r="D239" s="58" t="s">
        <v>81</v>
      </c>
      <c r="E239" s="58">
        <f>COUNTIF($C$233:$C$243,"J")</f>
        <v>0</v>
      </c>
    </row>
    <row r="240" spans="1:9" ht="22.5">
      <c r="A240" s="56" t="str">
        <f>A130</f>
        <v>Vie Sociale</v>
      </c>
      <c r="B240" s="52">
        <f>B146</f>
        <v>0</v>
      </c>
      <c r="C240" s="55" t="b">
        <f t="shared" si="32"/>
        <v>0</v>
      </c>
      <c r="D240" s="58" t="s">
        <v>83</v>
      </c>
      <c r="E240" s="58">
        <f>COUNTIF($C$233:$C$243,"K")</f>
        <v>0</v>
      </c>
    </row>
    <row r="241" spans="1:9" ht="22.5">
      <c r="A241" s="56" t="str">
        <f>A147</f>
        <v>Repère dans le temps</v>
      </c>
      <c r="B241" s="52">
        <f>B170</f>
        <v>0</v>
      </c>
      <c r="C241" s="55" t="b">
        <f t="shared" si="32"/>
        <v>0</v>
      </c>
      <c r="D241" s="58" t="s">
        <v>82</v>
      </c>
      <c r="E241" s="58">
        <f>COUNTIF($C$233:$C$243,"L")</f>
        <v>1</v>
      </c>
    </row>
    <row r="242" spans="1:9" ht="22.5">
      <c r="A242" s="56" t="str">
        <f>A171</f>
        <v>Communication</v>
      </c>
      <c r="B242" s="52">
        <f>B186</f>
        <v>0</v>
      </c>
      <c r="C242" s="55" t="b">
        <f t="shared" si="32"/>
        <v>0</v>
      </c>
    </row>
    <row r="243" spans="1:9" ht="22.5">
      <c r="A243" s="56" t="str">
        <f>A187</f>
        <v>Emploi</v>
      </c>
      <c r="B243" s="52" t="str">
        <f>B207</f>
        <v>Désagréablement surpris en mal</v>
      </c>
      <c r="C243" s="55" t="b">
        <f t="shared" si="32"/>
        <v>0</v>
      </c>
    </row>
    <row r="247" spans="1:9" ht="18.75">
      <c r="A247" s="15" t="s">
        <v>19</v>
      </c>
      <c r="B247" s="38" t="s">
        <v>23</v>
      </c>
      <c r="C247" s="16"/>
      <c r="F247" s="15"/>
      <c r="G247" s="15" t="s">
        <v>19</v>
      </c>
      <c r="H247" s="38" t="s">
        <v>21</v>
      </c>
      <c r="I247" s="16"/>
    </row>
    <row r="269" spans="1:1" ht="21">
      <c r="A269" s="41" t="s">
        <v>28</v>
      </c>
    </row>
    <row r="288" spans="3:3" ht="112.5">
      <c r="C288" s="59"/>
    </row>
    <row r="352" hidden="1"/>
    <row r="353" spans="1:12" hidden="1">
      <c r="B353" s="5" t="str">
        <f ca="1">C8</f>
        <v>Evaluation réalisée par Andrée</v>
      </c>
      <c r="C353" s="5"/>
      <c r="D353" s="5"/>
      <c r="E353" s="5"/>
      <c r="F353" s="5"/>
      <c r="H353" s="5" t="str">
        <f>H8</f>
        <v>Evaluation réalisée par X</v>
      </c>
      <c r="I353" s="5"/>
      <c r="J353" s="5"/>
      <c r="K353" s="5"/>
      <c r="L353" s="5"/>
    </row>
    <row r="354" spans="1:12" hidden="1">
      <c r="A354" s="11" t="s">
        <v>17</v>
      </c>
      <c r="B354" s="4" t="s">
        <v>12</v>
      </c>
      <c r="C354" s="4" t="s">
        <v>13</v>
      </c>
      <c r="D354" s="4" t="s">
        <v>14</v>
      </c>
      <c r="E354" s="4" t="s">
        <v>15</v>
      </c>
      <c r="F354" s="4" t="s">
        <v>16</v>
      </c>
      <c r="G354" s="37" t="s">
        <v>24</v>
      </c>
      <c r="H354" s="4" t="s">
        <v>0</v>
      </c>
      <c r="I354" s="4" t="s">
        <v>9</v>
      </c>
      <c r="J354" s="4" t="s">
        <v>11</v>
      </c>
      <c r="K354" s="4" t="s">
        <v>1</v>
      </c>
      <c r="L354" s="4" t="s">
        <v>10</v>
      </c>
    </row>
    <row r="355" spans="1:12" ht="18.75" hidden="1">
      <c r="A355" s="12" t="str">
        <f t="shared" ref="A355" si="33">A10</f>
        <v>Logement</v>
      </c>
      <c r="B355" s="11" t="e">
        <f>IF(B10&lt;&gt;0,B10,NA())</f>
        <v>#N/A</v>
      </c>
      <c r="C355" s="11" t="e">
        <f t="shared" ref="C355:L355" si="34">IF(C10&lt;&gt;0,C10,NA())</f>
        <v>#N/A</v>
      </c>
      <c r="D355" s="11" t="e">
        <f t="shared" si="34"/>
        <v>#N/A</v>
      </c>
      <c r="E355" s="11" t="e">
        <f t="shared" si="34"/>
        <v>#N/A</v>
      </c>
      <c r="F355" s="11" t="e">
        <f t="shared" si="34"/>
        <v>#N/A</v>
      </c>
      <c r="G355" s="11"/>
      <c r="H355" s="11" t="e">
        <f t="shared" si="34"/>
        <v>#N/A</v>
      </c>
      <c r="I355" s="11" t="e">
        <f t="shared" si="34"/>
        <v>#N/A</v>
      </c>
      <c r="J355" s="11" t="e">
        <f t="shared" si="34"/>
        <v>#N/A</v>
      </c>
      <c r="K355" s="11" t="e">
        <f t="shared" si="34"/>
        <v>#N/A</v>
      </c>
      <c r="L355" s="11" t="e">
        <f t="shared" si="34"/>
        <v>#N/A</v>
      </c>
    </row>
    <row r="356" spans="1:12" ht="18.75" hidden="1">
      <c r="A356" s="12" t="str">
        <f t="shared" ref="A356" si="35">A27</f>
        <v>Alimentation</v>
      </c>
      <c r="B356" s="11" t="e">
        <f>IF(B27&lt;&gt;0,B27,NA())</f>
        <v>#N/A</v>
      </c>
      <c r="C356" s="11" t="e">
        <f t="shared" ref="C356:L356" si="36">IF(C27&lt;&gt;0,C27,NA())</f>
        <v>#N/A</v>
      </c>
      <c r="D356" s="11" t="e">
        <f t="shared" si="36"/>
        <v>#N/A</v>
      </c>
      <c r="E356" s="11" t="e">
        <f t="shared" si="36"/>
        <v>#N/A</v>
      </c>
      <c r="F356" s="11" t="e">
        <f t="shared" si="36"/>
        <v>#N/A</v>
      </c>
      <c r="G356" s="11"/>
      <c r="H356" s="11" t="e">
        <f t="shared" si="36"/>
        <v>#N/A</v>
      </c>
      <c r="I356" s="11" t="e">
        <f t="shared" si="36"/>
        <v>#N/A</v>
      </c>
      <c r="J356" s="11" t="e">
        <f t="shared" si="36"/>
        <v>#N/A</v>
      </c>
      <c r="K356" s="11" t="e">
        <f t="shared" si="36"/>
        <v>#N/A</v>
      </c>
      <c r="L356" s="11" t="e">
        <f t="shared" si="36"/>
        <v>#N/A</v>
      </c>
    </row>
    <row r="357" spans="1:12" ht="18.75" hidden="1">
      <c r="A357" s="12" t="str">
        <f t="shared" ref="A357" si="37">A44</f>
        <v>Hygiène</v>
      </c>
      <c r="B357" s="11" t="e">
        <f>IF(B44&lt;&gt;0,B44,NA())</f>
        <v>#N/A</v>
      </c>
      <c r="C357" s="11" t="e">
        <f t="shared" ref="C357:L357" si="38">IF(C44&lt;&gt;0,C44,NA())</f>
        <v>#N/A</v>
      </c>
      <c r="D357" s="11" t="e">
        <f t="shared" si="38"/>
        <v>#N/A</v>
      </c>
      <c r="E357" s="11" t="e">
        <f t="shared" si="38"/>
        <v>#N/A</v>
      </c>
      <c r="F357" s="11" t="e">
        <f t="shared" si="38"/>
        <v>#N/A</v>
      </c>
      <c r="G357" s="11"/>
      <c r="H357" s="11" t="e">
        <f t="shared" si="38"/>
        <v>#N/A</v>
      </c>
      <c r="I357" s="11" t="e">
        <f t="shared" si="38"/>
        <v>#N/A</v>
      </c>
      <c r="J357" s="11" t="e">
        <f t="shared" si="38"/>
        <v>#N/A</v>
      </c>
      <c r="K357" s="11" t="e">
        <f t="shared" si="38"/>
        <v>#N/A</v>
      </c>
      <c r="L357" s="11" t="e">
        <f t="shared" si="38"/>
        <v>#N/A</v>
      </c>
    </row>
    <row r="358" spans="1:12" ht="18.75" hidden="1">
      <c r="A358" s="12" t="str">
        <f>A61</f>
        <v>Santé</v>
      </c>
      <c r="B358" s="11" t="e">
        <f>IF(B61&lt;&gt;0,B61,NA())</f>
        <v>#N/A</v>
      </c>
      <c r="C358" s="11" t="e">
        <f t="shared" ref="C358:L358" si="39">IF(C61&lt;&gt;0,C61,NA())</f>
        <v>#N/A</v>
      </c>
      <c r="D358" s="11" t="e">
        <f t="shared" si="39"/>
        <v>#N/A</v>
      </c>
      <c r="E358" s="11" t="e">
        <f t="shared" si="39"/>
        <v>#N/A</v>
      </c>
      <c r="F358" s="11" t="e">
        <f t="shared" si="39"/>
        <v>#N/A</v>
      </c>
      <c r="G358" s="11"/>
      <c r="H358" s="11" t="e">
        <f t="shared" si="39"/>
        <v>#N/A</v>
      </c>
      <c r="I358" s="11" t="e">
        <f t="shared" si="39"/>
        <v>#N/A</v>
      </c>
      <c r="J358" s="11" t="e">
        <f t="shared" si="39"/>
        <v>#N/A</v>
      </c>
      <c r="K358" s="11" t="e">
        <f t="shared" si="39"/>
        <v>#N/A</v>
      </c>
      <c r="L358" s="11" t="e">
        <f t="shared" si="39"/>
        <v>#N/A</v>
      </c>
    </row>
    <row r="359" spans="1:12" ht="18.75" hidden="1">
      <c r="A359" s="12" t="str">
        <f>A77</f>
        <v>Budget</v>
      </c>
      <c r="B359" s="11" t="e">
        <f>IF(B77&lt;&gt;0,B77,NA())</f>
        <v>#N/A</v>
      </c>
      <c r="C359" s="11" t="e">
        <f t="shared" ref="C359:L359" si="40">IF(C77&lt;&gt;0,C77,NA())</f>
        <v>#N/A</v>
      </c>
      <c r="D359" s="11" t="e">
        <f t="shared" si="40"/>
        <v>#N/A</v>
      </c>
      <c r="E359" s="11" t="e">
        <f t="shared" si="40"/>
        <v>#N/A</v>
      </c>
      <c r="F359" s="11" t="e">
        <f t="shared" si="40"/>
        <v>#N/A</v>
      </c>
      <c r="G359" s="11"/>
      <c r="H359" s="11" t="e">
        <f t="shared" si="40"/>
        <v>#N/A</v>
      </c>
      <c r="I359" s="11" t="e">
        <f t="shared" si="40"/>
        <v>#N/A</v>
      </c>
      <c r="J359" s="11" t="e">
        <f t="shared" si="40"/>
        <v>#N/A</v>
      </c>
      <c r="K359" s="11" t="e">
        <f t="shared" si="40"/>
        <v>#N/A</v>
      </c>
      <c r="L359" s="11" t="e">
        <f t="shared" si="40"/>
        <v>#N/A</v>
      </c>
    </row>
    <row r="360" spans="1:12" ht="18.75" hidden="1">
      <c r="A360" s="12" t="str">
        <f>A96</f>
        <v>Déplacement</v>
      </c>
      <c r="B360" s="11" t="e">
        <f>IF(B96&lt;&gt;0,B96,NA())</f>
        <v>#N/A</v>
      </c>
      <c r="C360" s="11" t="e">
        <f t="shared" ref="C360:L360" si="41">IF(C96&lt;&gt;0,C96,NA())</f>
        <v>#N/A</v>
      </c>
      <c r="D360" s="11" t="e">
        <f t="shared" si="41"/>
        <v>#N/A</v>
      </c>
      <c r="E360" s="11" t="e">
        <f t="shared" si="41"/>
        <v>#N/A</v>
      </c>
      <c r="F360" s="11" t="e">
        <f t="shared" si="41"/>
        <v>#N/A</v>
      </c>
      <c r="G360" s="11"/>
      <c r="H360" s="11" t="e">
        <f t="shared" si="41"/>
        <v>#N/A</v>
      </c>
      <c r="I360" s="11" t="e">
        <f t="shared" si="41"/>
        <v>#N/A</v>
      </c>
      <c r="J360" s="11" t="e">
        <f t="shared" si="41"/>
        <v>#N/A</v>
      </c>
      <c r="K360" s="11" t="e">
        <f t="shared" si="41"/>
        <v>#N/A</v>
      </c>
      <c r="L360" s="11" t="e">
        <f t="shared" si="41"/>
        <v>#N/A</v>
      </c>
    </row>
    <row r="361" spans="1:12" ht="18.75" hidden="1">
      <c r="A361" s="12" t="str">
        <f>A114</f>
        <v>Gestion administrative</v>
      </c>
      <c r="B361" s="11" t="e">
        <f>IF(B114&lt;&gt;0,B114,NA())</f>
        <v>#N/A</v>
      </c>
      <c r="C361" s="11" t="e">
        <f t="shared" ref="C361:L361" si="42">IF(C114&lt;&gt;0,C114,NA())</f>
        <v>#N/A</v>
      </c>
      <c r="D361" s="11" t="e">
        <f t="shared" si="42"/>
        <v>#N/A</v>
      </c>
      <c r="E361" s="11" t="e">
        <f t="shared" si="42"/>
        <v>#N/A</v>
      </c>
      <c r="F361" s="11" t="e">
        <f t="shared" si="42"/>
        <v>#N/A</v>
      </c>
      <c r="G361" s="11"/>
      <c r="H361" s="11" t="e">
        <f t="shared" si="42"/>
        <v>#N/A</v>
      </c>
      <c r="I361" s="11" t="e">
        <f t="shared" si="42"/>
        <v>#N/A</v>
      </c>
      <c r="J361" s="11" t="e">
        <f t="shared" si="42"/>
        <v>#N/A</v>
      </c>
      <c r="K361" s="11" t="e">
        <f t="shared" si="42"/>
        <v>#N/A</v>
      </c>
      <c r="L361" s="11" t="e">
        <f t="shared" si="42"/>
        <v>#N/A</v>
      </c>
    </row>
    <row r="362" spans="1:12" ht="18.75" hidden="1">
      <c r="A362" s="12" t="str">
        <f t="shared" ref="A362" si="43">A130</f>
        <v>Vie Sociale</v>
      </c>
      <c r="B362" s="11" t="e">
        <f>IF(B130&lt;&gt;0,B130,NA())</f>
        <v>#N/A</v>
      </c>
      <c r="C362" s="11" t="e">
        <f t="shared" ref="C362:L362" si="44">IF(C130&lt;&gt;0,C130,NA())</f>
        <v>#N/A</v>
      </c>
      <c r="D362" s="11" t="e">
        <f t="shared" si="44"/>
        <v>#N/A</v>
      </c>
      <c r="E362" s="11" t="e">
        <f t="shared" si="44"/>
        <v>#N/A</v>
      </c>
      <c r="F362" s="11" t="e">
        <f t="shared" si="44"/>
        <v>#N/A</v>
      </c>
      <c r="G362" s="11"/>
      <c r="H362" s="11" t="e">
        <f t="shared" si="44"/>
        <v>#N/A</v>
      </c>
      <c r="I362" s="11" t="e">
        <f t="shared" si="44"/>
        <v>#N/A</v>
      </c>
      <c r="J362" s="11" t="e">
        <f t="shared" si="44"/>
        <v>#N/A</v>
      </c>
      <c r="K362" s="11" t="e">
        <f t="shared" si="44"/>
        <v>#N/A</v>
      </c>
      <c r="L362" s="11" t="e">
        <f t="shared" si="44"/>
        <v>#N/A</v>
      </c>
    </row>
    <row r="363" spans="1:12" ht="18.75" hidden="1">
      <c r="A363" s="12" t="str">
        <f>A147</f>
        <v>Repère dans le temps</v>
      </c>
      <c r="B363" s="11" t="e">
        <f>IF(B147&lt;&gt;0,B147,NA())</f>
        <v>#N/A</v>
      </c>
      <c r="C363" s="11" t="e">
        <f t="shared" ref="C363:L363" si="45">IF(C147&lt;&gt;0,C147,NA())</f>
        <v>#N/A</v>
      </c>
      <c r="D363" s="11" t="e">
        <f t="shared" si="45"/>
        <v>#N/A</v>
      </c>
      <c r="E363" s="11" t="e">
        <f t="shared" si="45"/>
        <v>#N/A</v>
      </c>
      <c r="F363" s="11" t="e">
        <f t="shared" si="45"/>
        <v>#N/A</v>
      </c>
      <c r="G363" s="11"/>
      <c r="H363" s="11" t="e">
        <f t="shared" si="45"/>
        <v>#N/A</v>
      </c>
      <c r="I363" s="11" t="e">
        <f t="shared" si="45"/>
        <v>#N/A</v>
      </c>
      <c r="J363" s="11" t="e">
        <f t="shared" si="45"/>
        <v>#N/A</v>
      </c>
      <c r="K363" s="11" t="e">
        <f t="shared" si="45"/>
        <v>#N/A</v>
      </c>
      <c r="L363" s="11" t="e">
        <f t="shared" si="45"/>
        <v>#N/A</v>
      </c>
    </row>
    <row r="364" spans="1:12" ht="18.75" hidden="1">
      <c r="A364" s="12" t="str">
        <f>A171</f>
        <v>Communication</v>
      </c>
      <c r="B364" s="11" t="e">
        <f>IF(B171&lt;&gt;0,B171,NA())</f>
        <v>#N/A</v>
      </c>
      <c r="C364" s="11" t="e">
        <f t="shared" ref="C364:L364" si="46">IF(C171&lt;&gt;0,C171,NA())</f>
        <v>#N/A</v>
      </c>
      <c r="D364" s="11" t="e">
        <f t="shared" si="46"/>
        <v>#N/A</v>
      </c>
      <c r="E364" s="11" t="e">
        <f t="shared" si="46"/>
        <v>#N/A</v>
      </c>
      <c r="F364" s="11" t="e">
        <f t="shared" si="46"/>
        <v>#N/A</v>
      </c>
      <c r="G364" s="11"/>
      <c r="H364" s="11" t="e">
        <f t="shared" si="46"/>
        <v>#N/A</v>
      </c>
      <c r="I364" s="11" t="e">
        <f t="shared" si="46"/>
        <v>#N/A</v>
      </c>
      <c r="J364" s="11" t="e">
        <f t="shared" si="46"/>
        <v>#N/A</v>
      </c>
      <c r="K364" s="11" t="e">
        <f t="shared" si="46"/>
        <v>#N/A</v>
      </c>
      <c r="L364" s="11" t="e">
        <f t="shared" si="46"/>
        <v>#N/A</v>
      </c>
    </row>
    <row r="365" spans="1:12" ht="18.75" hidden="1">
      <c r="A365" s="12" t="str">
        <f>A187</f>
        <v>Emploi</v>
      </c>
      <c r="B365" s="11" t="e">
        <f>IF(B187&lt;&gt;0,B187,NA())</f>
        <v>#N/A</v>
      </c>
      <c r="C365" s="11" t="e">
        <f t="shared" ref="C365:L365" si="47">IF(C187&lt;&gt;0,C187,NA())</f>
        <v>#N/A</v>
      </c>
      <c r="D365" s="11" t="e">
        <f t="shared" si="47"/>
        <v>#N/A</v>
      </c>
      <c r="E365" s="11" t="e">
        <f t="shared" si="47"/>
        <v>#N/A</v>
      </c>
      <c r="F365" s="11" t="e">
        <f t="shared" si="47"/>
        <v>#N/A</v>
      </c>
      <c r="G365" s="11"/>
      <c r="H365" s="11" t="e">
        <f t="shared" si="47"/>
        <v>#N/A</v>
      </c>
      <c r="I365" s="11" t="e">
        <f t="shared" si="47"/>
        <v>#N/A</v>
      </c>
      <c r="J365" s="11" t="e">
        <f t="shared" si="47"/>
        <v>#N/A</v>
      </c>
      <c r="K365" s="11" t="e">
        <f t="shared" si="47"/>
        <v>#N/A</v>
      </c>
      <c r="L365" s="11" t="e">
        <f t="shared" si="47"/>
        <v>#N/A</v>
      </c>
    </row>
    <row r="366" spans="1:12" hidden="1"/>
    <row r="367" spans="1:12" hidden="1"/>
    <row r="368" spans="1:12" hidden="1"/>
    <row r="369" spans="1:12" hidden="1">
      <c r="B369" s="5" t="str">
        <f ca="1">C8</f>
        <v>Evaluation réalisée par Andrée</v>
      </c>
      <c r="C369" s="5"/>
      <c r="D369" s="5"/>
      <c r="E369" s="5"/>
      <c r="F369" s="5"/>
      <c r="H369" s="5" t="str">
        <f>H8</f>
        <v>Evaluation réalisée par X</v>
      </c>
      <c r="I369" s="5"/>
      <c r="J369" s="5"/>
      <c r="K369" s="5"/>
      <c r="L369" s="5"/>
    </row>
    <row r="370" spans="1:12" hidden="1">
      <c r="B370" s="2" t="str">
        <f>Tableau2243[[#Headers],[je suis autonome]]</f>
        <v>je suis autonome</v>
      </c>
      <c r="C370" s="2" t="str">
        <f>Tableau2243[[#Headers],[il faut juste me le rappeler]]</f>
        <v>il faut juste me le rappeler</v>
      </c>
      <c r="D370" s="2" t="str">
        <f>Tableau2243[[#Headers],[j''ai besoin d''un coup de main]]</f>
        <v>j'ai besoin d'un coup de main</v>
      </c>
      <c r="E370" s="2" t="str">
        <f>Tableau2243[[#Headers],[j''ai besoin d''une aide extérieure]]</f>
        <v>j'ai besoin d'une aide extérieure</v>
      </c>
      <c r="F370" s="2" t="str">
        <f>Tableau2243[[#Headers],[Je ne suis pas concerné]]</f>
        <v>Je ne suis pas concerné</v>
      </c>
      <c r="G370" s="2"/>
      <c r="H370" s="4" t="str">
        <f>Tableau2243[[#Headers],[Acquis]]</f>
        <v>Acquis</v>
      </c>
      <c r="I370" s="2" t="str">
        <f>Tableau2243[[#Headers],[En cours d’acquis/stimulé ou soutenu]]</f>
        <v>En cours d’acquis/stimulé ou soutenu</v>
      </c>
      <c r="J370" s="2" t="str">
        <f>Tableau2243[[#Headers],[Acquis mais fluctuant en fonction du moment]]</f>
        <v>Acquis mais fluctuant en fonction du moment</v>
      </c>
      <c r="K370" s="2" t="str">
        <f>Tableau2243[[#Headers],[Non acquis/ compensé]]</f>
        <v>Non acquis/ compensé</v>
      </c>
      <c r="L370" s="2" t="str">
        <f>Tableau2243[[#Headers],[Pas concerné / pas évaluable]]</f>
        <v>Pas concerné / pas évaluable</v>
      </c>
    </row>
    <row r="371" spans="1:12" ht="18.75" hidden="1">
      <c r="A371" s="14" t="str">
        <f>IF(INDEX(Tableau2243[Items],MATCH($G$230,$A$355:$A$365,0))&gt;0,INDEX(A355:A365,MATCH($G$230,$A$355:$A$365,0)),NA())</f>
        <v>Gestion administrative</v>
      </c>
      <c r="B371" s="14" t="e">
        <f>IF(INDEX(Tableau2243[je suis autonome],MATCH($G$230,$A$355:$A$365,0))&gt;0,INDEX(B355:B365,MATCH($G$230,$A$355:$A$365,0)),NA())</f>
        <v>#N/A</v>
      </c>
      <c r="C371" s="14" t="e">
        <f>IF(INDEX(Tableau2243[il faut juste me le rappeler],MATCH($G$230,$A$355:$A$365,0))&gt;0,INDEX(C355:C365,MATCH($G$230,$A$355:$A$365,0)),NA())</f>
        <v>#N/A</v>
      </c>
      <c r="D371" s="14" t="e">
        <f>IF(INDEX(Tableau2243[j''ai besoin d''un coup de main],MATCH($G$230,$A$355:$A$365,0))&gt;0,INDEX(D355:D365,MATCH($G$230,$A$355:$A$365,0)),NA())</f>
        <v>#N/A</v>
      </c>
      <c r="E371" s="14" t="e">
        <f>IF(INDEX(Tableau2243[j''ai besoin d''une aide extérieure],MATCH($G$230,$A$355:$A$365,0))&gt;0,INDEX(E355:E365,MATCH($G$230,$A$355:$A$365,0)),NA())</f>
        <v>#N/A</v>
      </c>
      <c r="F371" s="14" t="e">
        <f>IF(INDEX(Tableau2243[Je ne suis pas concerné],MATCH($G$230,$A$355:$A$365,0))&gt;0,INDEX(F355:F365,MATCH($G$230,$A$355:$A$365,0)),NA())</f>
        <v>#N/A</v>
      </c>
      <c r="G371" s="14"/>
      <c r="H371" s="14" t="e">
        <f>IF(INDEX(Tableau2243[Acquis],MATCH($G$230,$A$355:$A$365,0))&gt;0,INDEX(H355:H365,MATCH($G$230,$A$355:$A$365,0)),NA())</f>
        <v>#N/A</v>
      </c>
      <c r="I371" s="14" t="e">
        <f>IF(INDEX(Tableau2243[En cours d’acquis/stimulé ou soutenu],MATCH($G$230,$A$355:$A$365,0))&gt;0,INDEX(I355:I365,MATCH($G$230,$A$355:$A$365,0)),NA())</f>
        <v>#N/A</v>
      </c>
      <c r="J371" s="14" t="e">
        <f>IF(INDEX(Tableau2243[Acquis mais fluctuant en fonction du moment],MATCH($G$230,$A$355:$A$365,0))&gt;0,INDEX(J355:J365,MATCH($G$230,$A$355:$A$365,0)),NA())</f>
        <v>#N/A</v>
      </c>
      <c r="K371" s="14" t="e">
        <f>IF(INDEX(Tableau2243[Non acquis/ compensé],MATCH($G$230,$A$355:$A$365,0))&gt;0,INDEX(K355:K365,MATCH($G$230,$A$355:$A$365,0)),NA())</f>
        <v>#N/A</v>
      </c>
      <c r="L371" s="14" t="e">
        <f>IF(INDEX(Tableau2243[Pas concerné / pas évaluable],MATCH($G$230,$A$355:$A$365,0))&gt;0,INDEX(L355:L365,MATCH($G$230,$A$355:$A$365,0)),NA())</f>
        <v>#N/A</v>
      </c>
    </row>
    <row r="372" spans="1:12" ht="18.75" hidden="1">
      <c r="A372" s="14" t="str">
        <f>IF(INDEX(Tableau2243[Items],MATCH($B$247,$A$355:$A$365,0))&gt;0,INDEX(A355:A365,MATCH($B$247,$A$355:$A$365,0)),NA())</f>
        <v>Vie Sociale</v>
      </c>
      <c r="B372" s="14" t="e">
        <f>IF(INDEX(Tableau2243[je suis autonome],MATCH($B$247,$A$355:$A$365,0))&gt;0,INDEX(B355:B365,MATCH($B$247,$A$355:$A$365,0)),NA())</f>
        <v>#N/A</v>
      </c>
      <c r="C372" s="14" t="e">
        <f>IF(INDEX(Tableau2243[il faut juste me le rappeler],MATCH($B$247,$A$355:$A$365,0))&gt;0,INDEX(C355:C365,MATCH($B$247,$A$355:$A$365,0)),NA())</f>
        <v>#N/A</v>
      </c>
      <c r="D372" s="14" t="e">
        <f>IF(INDEX(Tableau2243[j''ai besoin d''un coup de main],MATCH($B$247,$A$355:$A$365,0))&gt;0,INDEX(D355:D365,MATCH($B$247,$A$355:$A$365,0)),NA())</f>
        <v>#N/A</v>
      </c>
      <c r="E372" s="14" t="e">
        <f>IF(INDEX(Tableau2243[j''ai besoin d''une aide extérieure],MATCH($B$247,$A$355:$A$365,0))&gt;0,INDEX(E355:E365,MATCH($B$247,$A$355:$A$365,0)),NA())</f>
        <v>#N/A</v>
      </c>
      <c r="F372" s="14" t="e">
        <f>IF(INDEX(Tableau2243[Je ne suis pas concerné],MATCH($B$247,$A$355:$A$365,0))&gt;0,INDEX(F355:F365,MATCH($B$247,$A$355:$A$365,0)),NA())</f>
        <v>#N/A</v>
      </c>
      <c r="G372" s="14"/>
      <c r="H372" s="14" t="e">
        <f>IF(INDEX(Tableau2243[Acquis],MATCH($B$247,$A$355:$A$365,0))&gt;0,INDEX(H355:H365,MATCH($B$247,$A$355:$A$365,0)),NA())</f>
        <v>#N/A</v>
      </c>
      <c r="I372" s="14" t="e">
        <f>IF(INDEX(Tableau2243[En cours d’acquis/stimulé ou soutenu],MATCH($B$247,$A$355:$A$365,0))&gt;0,INDEX(I355:I365,MATCH($B$247,$A$355:$A$365,0)),NA())</f>
        <v>#N/A</v>
      </c>
      <c r="J372" s="14" t="e">
        <f>IF(INDEX(Tableau2243[Acquis mais fluctuant en fonction du moment],MATCH($B$247,$A$355:$A$365,0))&gt;0,INDEX(J355:J365,MATCH($B$247,$A$355:$A$365,0)),NA())</f>
        <v>#N/A</v>
      </c>
      <c r="K372" s="14" t="e">
        <f>IF(INDEX(Tableau2243[Non acquis/ compensé],MATCH($B$247,$A$355:$A$365,0))&gt;0,INDEX(K355:K365,MATCH($B$247,$A$355:$A$365,0)),NA())</f>
        <v>#N/A</v>
      </c>
      <c r="L372" s="14" t="e">
        <f>IF(INDEX(Tableau2243[Pas concerné / pas évaluable],MATCH($B$247,$A$355:$A$365,0))&gt;0,INDEX(L355:L365,MATCH($B$247,$A$355:$A$365,0)),NA())</f>
        <v>#N/A</v>
      </c>
    </row>
    <row r="373" spans="1:12" ht="18.75" hidden="1">
      <c r="A373" s="14" t="str">
        <f>IF(INDEX(Tableau2243[Items],MATCH($H$247,$A$355:$A$365,0))&gt;0,INDEX(A355:A365,MATCH($H$247,$A$355:$A$365,0)),NA())</f>
        <v>Hygiène</v>
      </c>
      <c r="B373" s="14" t="e">
        <f>IF(INDEX(Tableau2243[je suis autonome],MATCH($H$247,$A$355:$A$365,0))&gt;0,INDEX(B355:B365,MATCH($H$247,$A$355:$A$365,0)),NA())</f>
        <v>#N/A</v>
      </c>
      <c r="C373" s="14" t="e">
        <f>IF(INDEX(Tableau2243[il faut juste me le rappeler],MATCH($H$247,$A$355:$A$365,0))&gt;0,INDEX(C355:C365,MATCH($H$247,$A$355:$A$365,0)),NA())</f>
        <v>#N/A</v>
      </c>
      <c r="D373" s="14" t="e">
        <f>IF(INDEX(Tableau2243[j''ai besoin d''un coup de main],MATCH($H$247,$A$355:$A$365,0))&gt;0,INDEX(D355:D365,MATCH($H$247,$A$355:$A$365,0)),NA())</f>
        <v>#N/A</v>
      </c>
      <c r="E373" s="14" t="e">
        <f>IF(INDEX(Tableau2243[j''ai besoin d''une aide extérieure],MATCH($H$247,$A$355:$A$365,0))&gt;0,INDEX(E355:E365,MATCH($H$247,$A$355:$A$365,0)),NA())</f>
        <v>#N/A</v>
      </c>
      <c r="F373" s="14" t="e">
        <f>IF(INDEX(Tableau2243[Je ne suis pas concerné],MATCH($H$247,$A$355:$A$365,0))&gt;0,INDEX(F355:F365,MATCH($H$247,$A$355:$A$365,0)),NA())</f>
        <v>#N/A</v>
      </c>
      <c r="G373" s="14" t="e">
        <f>IF(INDEX(Tableau2243[Colonne1],MATCH($H$247,$A$355:$A$365,0))&gt;0,INDEX(G355:G365,MATCH($H$247,$A$355:$A$365,0)),NA())</f>
        <v>#N/A</v>
      </c>
      <c r="H373" s="14" t="e">
        <f>IF(INDEX(Tableau2243[Acquis],MATCH($H$247,$A$355:$A$365,0))&gt;0,INDEX(H355:H365,MATCH($H$247,$A$355:$A$365,0)),NA())</f>
        <v>#N/A</v>
      </c>
      <c r="I373" s="14" t="e">
        <f>IF(INDEX(Tableau2243[En cours d’acquis/stimulé ou soutenu],MATCH($H$247,$A$355:$A$365,0))&gt;0,INDEX(I355:I365,MATCH($H$247,$A$355:$A$365,0)),NA())</f>
        <v>#N/A</v>
      </c>
      <c r="J373" s="14" t="e">
        <f>IF(INDEX(Tableau2243[Acquis mais fluctuant en fonction du moment],MATCH($H$247,$A$355:$A$365,0))&gt;0,INDEX(J355:J365,MATCH($H$247,$A$355:$A$365,0)),NA())</f>
        <v>#N/A</v>
      </c>
      <c r="K373" s="14" t="e">
        <f>IF(INDEX(Tableau2243[Non acquis/ compensé],MATCH($H$247,$A$355:$A$365,0))&gt;0,INDEX(K355:K365,MATCH($H$247,$A$355:$A$365,0)),NA())</f>
        <v>#N/A</v>
      </c>
      <c r="L373" s="14" t="e">
        <f>IF(INDEX(Tableau2243[Pas concerné / pas évaluable],MATCH($H$247,$A$355:$A$365,0))&gt;0,INDEX(L355:L365,MATCH($H$247,$A$355:$A$365,0)),NA())</f>
        <v>#N/A</v>
      </c>
    </row>
    <row r="374" spans="1:12" hidden="1"/>
    <row r="375" spans="1:12" hidden="1"/>
    <row r="376" spans="1:12" ht="15" hidden="1">
      <c r="A376" s="13"/>
    </row>
    <row r="377" spans="1:12" hidden="1"/>
    <row r="378" spans="1:12" hidden="1"/>
    <row r="379" spans="1:12" hidden="1"/>
  </sheetData>
  <sheetProtection selectLockedCells="1"/>
  <mergeCells count="2">
    <mergeCell ref="D233:E233"/>
    <mergeCell ref="D234:E237"/>
  </mergeCells>
  <conditionalFormatting sqref="G10:G25 G27:G42 G44:G59 G61:G75 G77:G94 G96:G112 G114:G128 G130:G145 G147:G169 G171:G185 G187:G206">
    <cfRule type="cellIs" dxfId="196" priority="194" operator="equal">
      <formula>"J"</formula>
    </cfRule>
    <cfRule type="cellIs" dxfId="195" priority="195" operator="equal">
      <formula>"D"</formula>
    </cfRule>
  </conditionalFormatting>
  <conditionalFormatting sqref="G25">
    <cfRule type="cellIs" dxfId="194" priority="192" operator="equal">
      <formula>"J"</formula>
    </cfRule>
    <cfRule type="cellIs" dxfId="193" priority="193" operator="equal">
      <formula>"D"</formula>
    </cfRule>
  </conditionalFormatting>
  <conditionalFormatting sqref="G15:G17">
    <cfRule type="cellIs" dxfId="192" priority="190" operator="equal">
      <formula>"J"</formula>
    </cfRule>
    <cfRule type="cellIs" dxfId="191" priority="191" operator="equal">
      <formula>"D"</formula>
    </cfRule>
  </conditionalFormatting>
  <conditionalFormatting sqref="G18">
    <cfRule type="cellIs" dxfId="190" priority="188" operator="equal">
      <formula>"J"</formula>
    </cfRule>
    <cfRule type="cellIs" dxfId="189" priority="189" operator="equal">
      <formula>"D"</formula>
    </cfRule>
  </conditionalFormatting>
  <conditionalFormatting sqref="G36:G42">
    <cfRule type="cellIs" dxfId="188" priority="186" operator="equal">
      <formula>"J"</formula>
    </cfRule>
    <cfRule type="cellIs" dxfId="187" priority="187" operator="equal">
      <formula>"D"</formula>
    </cfRule>
  </conditionalFormatting>
  <conditionalFormatting sqref="G32:G34">
    <cfRule type="cellIs" dxfId="186" priority="184" operator="equal">
      <formula>"J"</formula>
    </cfRule>
    <cfRule type="cellIs" dxfId="185" priority="185" operator="equal">
      <formula>"D"</formula>
    </cfRule>
  </conditionalFormatting>
  <conditionalFormatting sqref="G35">
    <cfRule type="cellIs" dxfId="184" priority="182" operator="equal">
      <formula>"J"</formula>
    </cfRule>
    <cfRule type="cellIs" dxfId="183" priority="183" operator="equal">
      <formula>"D"</formula>
    </cfRule>
  </conditionalFormatting>
  <conditionalFormatting sqref="G53:G59">
    <cfRule type="cellIs" dxfId="182" priority="180" operator="equal">
      <formula>"J"</formula>
    </cfRule>
    <cfRule type="cellIs" dxfId="181" priority="181" operator="equal">
      <formula>"D"</formula>
    </cfRule>
  </conditionalFormatting>
  <conditionalFormatting sqref="G49:G51">
    <cfRule type="cellIs" dxfId="180" priority="178" operator="equal">
      <formula>"J"</formula>
    </cfRule>
    <cfRule type="cellIs" dxfId="179" priority="179" operator="equal">
      <formula>"D"</formula>
    </cfRule>
  </conditionalFormatting>
  <conditionalFormatting sqref="G52">
    <cfRule type="cellIs" dxfId="178" priority="176" operator="equal">
      <formula>"J"</formula>
    </cfRule>
    <cfRule type="cellIs" dxfId="177" priority="177" operator="equal">
      <formula>"D"</formula>
    </cfRule>
  </conditionalFormatting>
  <conditionalFormatting sqref="G69:G75">
    <cfRule type="cellIs" dxfId="176" priority="174" operator="equal">
      <formula>"J"</formula>
    </cfRule>
    <cfRule type="cellIs" dxfId="175" priority="175" operator="equal">
      <formula>"D"</formula>
    </cfRule>
  </conditionalFormatting>
  <conditionalFormatting sqref="G65:G67">
    <cfRule type="cellIs" dxfId="174" priority="172" operator="equal">
      <formula>"J"</formula>
    </cfRule>
    <cfRule type="cellIs" dxfId="173" priority="173" operator="equal">
      <formula>"D"</formula>
    </cfRule>
  </conditionalFormatting>
  <conditionalFormatting sqref="G68">
    <cfRule type="cellIs" dxfId="172" priority="170" operator="equal">
      <formula>"J"</formula>
    </cfRule>
    <cfRule type="cellIs" dxfId="171" priority="171" operator="equal">
      <formula>"D"</formula>
    </cfRule>
  </conditionalFormatting>
  <conditionalFormatting sqref="G88:G94">
    <cfRule type="cellIs" dxfId="170" priority="168" operator="equal">
      <formula>"J"</formula>
    </cfRule>
    <cfRule type="cellIs" dxfId="169" priority="169" operator="equal">
      <formula>"D"</formula>
    </cfRule>
  </conditionalFormatting>
  <conditionalFormatting sqref="G86">
    <cfRule type="cellIs" dxfId="168" priority="166" operator="equal">
      <formula>"J"</formula>
    </cfRule>
    <cfRule type="cellIs" dxfId="167" priority="167" operator="equal">
      <formula>"D"</formula>
    </cfRule>
  </conditionalFormatting>
  <conditionalFormatting sqref="G87">
    <cfRule type="cellIs" dxfId="166" priority="164" operator="equal">
      <formula>"J"</formula>
    </cfRule>
    <cfRule type="cellIs" dxfId="165" priority="165" operator="equal">
      <formula>"D"</formula>
    </cfRule>
  </conditionalFormatting>
  <conditionalFormatting sqref="G106:G112">
    <cfRule type="cellIs" dxfId="164" priority="162" operator="equal">
      <formula>"J"</formula>
    </cfRule>
    <cfRule type="cellIs" dxfId="163" priority="163" operator="equal">
      <formula>"D"</formula>
    </cfRule>
  </conditionalFormatting>
  <conditionalFormatting sqref="G104">
    <cfRule type="cellIs" dxfId="162" priority="160" operator="equal">
      <formula>"J"</formula>
    </cfRule>
    <cfRule type="cellIs" dxfId="161" priority="161" operator="equal">
      <formula>"D"</formula>
    </cfRule>
  </conditionalFormatting>
  <conditionalFormatting sqref="G105">
    <cfRule type="cellIs" dxfId="160" priority="158" operator="equal">
      <formula>"J"</formula>
    </cfRule>
    <cfRule type="cellIs" dxfId="159" priority="159" operator="equal">
      <formula>"D"</formula>
    </cfRule>
  </conditionalFormatting>
  <conditionalFormatting sqref="G122:G128">
    <cfRule type="cellIs" dxfId="158" priority="156" operator="equal">
      <formula>"J"</formula>
    </cfRule>
    <cfRule type="cellIs" dxfId="157" priority="157" operator="equal">
      <formula>"D"</formula>
    </cfRule>
  </conditionalFormatting>
  <conditionalFormatting sqref="G118:G120">
    <cfRule type="cellIs" dxfId="156" priority="154" operator="equal">
      <formula>"J"</formula>
    </cfRule>
    <cfRule type="cellIs" dxfId="155" priority="155" operator="equal">
      <formula>"D"</formula>
    </cfRule>
  </conditionalFormatting>
  <conditionalFormatting sqref="G121">
    <cfRule type="cellIs" dxfId="154" priority="152" operator="equal">
      <formula>"J"</formula>
    </cfRule>
    <cfRule type="cellIs" dxfId="153" priority="153" operator="equal">
      <formula>"D"</formula>
    </cfRule>
  </conditionalFormatting>
  <conditionalFormatting sqref="G139:G145">
    <cfRule type="cellIs" dxfId="152" priority="150" operator="equal">
      <formula>"J"</formula>
    </cfRule>
    <cfRule type="cellIs" dxfId="151" priority="151" operator="equal">
      <formula>"D"</formula>
    </cfRule>
  </conditionalFormatting>
  <conditionalFormatting sqref="G135:G137">
    <cfRule type="cellIs" dxfId="150" priority="148" operator="equal">
      <formula>"J"</formula>
    </cfRule>
    <cfRule type="cellIs" dxfId="149" priority="149" operator="equal">
      <formula>"D"</formula>
    </cfRule>
  </conditionalFormatting>
  <conditionalFormatting sqref="G138">
    <cfRule type="cellIs" dxfId="148" priority="146" operator="equal">
      <formula>"J"</formula>
    </cfRule>
    <cfRule type="cellIs" dxfId="147" priority="147" operator="equal">
      <formula>"D"</formula>
    </cfRule>
  </conditionalFormatting>
  <conditionalFormatting sqref="G163:G169">
    <cfRule type="cellIs" dxfId="146" priority="144" operator="equal">
      <formula>"J"</formula>
    </cfRule>
    <cfRule type="cellIs" dxfId="145" priority="145" operator="equal">
      <formula>"D"</formula>
    </cfRule>
  </conditionalFormatting>
  <conditionalFormatting sqref="G159:G161">
    <cfRule type="cellIs" dxfId="144" priority="142" operator="equal">
      <formula>"J"</formula>
    </cfRule>
    <cfRule type="cellIs" dxfId="143" priority="143" operator="equal">
      <formula>"D"</formula>
    </cfRule>
  </conditionalFormatting>
  <conditionalFormatting sqref="G162">
    <cfRule type="cellIs" dxfId="142" priority="140" operator="equal">
      <formula>"J"</formula>
    </cfRule>
    <cfRule type="cellIs" dxfId="141" priority="141" operator="equal">
      <formula>"D"</formula>
    </cfRule>
  </conditionalFormatting>
  <conditionalFormatting sqref="G179:G185">
    <cfRule type="cellIs" dxfId="140" priority="138" operator="equal">
      <formula>"J"</formula>
    </cfRule>
    <cfRule type="cellIs" dxfId="139" priority="139" operator="equal">
      <formula>"D"</formula>
    </cfRule>
  </conditionalFormatting>
  <conditionalFormatting sqref="G175:G177">
    <cfRule type="cellIs" dxfId="138" priority="136" operator="equal">
      <formula>"J"</formula>
    </cfRule>
    <cfRule type="cellIs" dxfId="137" priority="137" operator="equal">
      <formula>"D"</formula>
    </cfRule>
  </conditionalFormatting>
  <conditionalFormatting sqref="G178:G179">
    <cfRule type="cellIs" dxfId="136" priority="134" operator="equal">
      <formula>"J"</formula>
    </cfRule>
    <cfRule type="cellIs" dxfId="135" priority="135" operator="equal">
      <formula>"D"</formula>
    </cfRule>
  </conditionalFormatting>
  <conditionalFormatting sqref="G200:G206">
    <cfRule type="cellIs" dxfId="134" priority="132" operator="equal">
      <formula>"J"</formula>
    </cfRule>
    <cfRule type="cellIs" dxfId="133" priority="133" operator="equal">
      <formula>"D"</formula>
    </cfRule>
  </conditionalFormatting>
  <conditionalFormatting sqref="G196:G198">
    <cfRule type="cellIs" dxfId="132" priority="130" operator="equal">
      <formula>"J"</formula>
    </cfRule>
    <cfRule type="cellIs" dxfId="131" priority="131" operator="equal">
      <formula>"D"</formula>
    </cfRule>
  </conditionalFormatting>
  <conditionalFormatting sqref="G199">
    <cfRule type="cellIs" dxfId="130" priority="128" operator="equal">
      <formula>"J"</formula>
    </cfRule>
    <cfRule type="cellIs" dxfId="129" priority="129" operator="equal">
      <formula>"D"</formula>
    </cfRule>
  </conditionalFormatting>
  <conditionalFormatting sqref="G27">
    <cfRule type="cellIs" dxfId="128" priority="126" operator="equal">
      <formula>"J"</formula>
    </cfRule>
    <cfRule type="cellIs" dxfId="127" priority="127" operator="equal">
      <formula>"D"</formula>
    </cfRule>
  </conditionalFormatting>
  <conditionalFormatting sqref="G61">
    <cfRule type="cellIs" dxfId="126" priority="124" operator="equal">
      <formula>"J"</formula>
    </cfRule>
    <cfRule type="cellIs" dxfId="125" priority="125" operator="equal">
      <formula>"D"</formula>
    </cfRule>
  </conditionalFormatting>
  <conditionalFormatting sqref="G77">
    <cfRule type="cellIs" dxfId="124" priority="122" operator="equal">
      <formula>"J"</formula>
    </cfRule>
    <cfRule type="cellIs" dxfId="123" priority="123" operator="equal">
      <formula>"D"</formula>
    </cfRule>
  </conditionalFormatting>
  <conditionalFormatting sqref="G96">
    <cfRule type="cellIs" dxfId="122" priority="120" operator="equal">
      <formula>"J"</formula>
    </cfRule>
    <cfRule type="cellIs" dxfId="121" priority="121" operator="equal">
      <formula>"D"</formula>
    </cfRule>
  </conditionalFormatting>
  <conditionalFormatting sqref="G114">
    <cfRule type="cellIs" dxfId="120" priority="118" operator="equal">
      <formula>"J"</formula>
    </cfRule>
    <cfRule type="cellIs" dxfId="119" priority="119" operator="equal">
      <formula>"D"</formula>
    </cfRule>
  </conditionalFormatting>
  <conditionalFormatting sqref="G130">
    <cfRule type="cellIs" dxfId="118" priority="116" operator="equal">
      <formula>"J"</formula>
    </cfRule>
    <cfRule type="cellIs" dxfId="117" priority="117" operator="equal">
      <formula>"D"</formula>
    </cfRule>
  </conditionalFormatting>
  <conditionalFormatting sqref="G147">
    <cfRule type="cellIs" dxfId="116" priority="114" operator="equal">
      <formula>"J"</formula>
    </cfRule>
    <cfRule type="cellIs" dxfId="115" priority="115" operator="equal">
      <formula>"D"</formula>
    </cfRule>
  </conditionalFormatting>
  <conditionalFormatting sqref="G171">
    <cfRule type="cellIs" dxfId="114" priority="112" operator="equal">
      <formula>"J"</formula>
    </cfRule>
    <cfRule type="cellIs" dxfId="113" priority="113" operator="equal">
      <formula>"D"</formula>
    </cfRule>
  </conditionalFormatting>
  <conditionalFormatting sqref="G10:G25 G27:G42 G44:G59 G61:G75 G77:G94 G96:G112 G114:G128 G130:G145 G147:G169 G171:G185 G187:G206">
    <cfRule type="cellIs" dxfId="112" priority="109" stopIfTrue="1" operator="equal">
      <formula>"L"</formula>
    </cfRule>
    <cfRule type="cellIs" dxfId="111" priority="110" stopIfTrue="1" operator="equal">
      <formula>"J"</formula>
    </cfRule>
    <cfRule type="cellIs" dxfId="110" priority="111" operator="equal">
      <formula>"D"</formula>
    </cfRule>
  </conditionalFormatting>
  <conditionalFormatting sqref="G10:G25 G27:G42 G44:G59 G61:G75 G77:G94 G96:G112 G114:G128 G130:G145 G147:G169 G171:G185 G187:G206">
    <cfRule type="cellIs" dxfId="109" priority="108" stopIfTrue="1" operator="equal">
      <formula>"C"</formula>
    </cfRule>
  </conditionalFormatting>
  <conditionalFormatting sqref="G44">
    <cfRule type="cellIs" dxfId="108" priority="107" stopIfTrue="1" operator="equal">
      <formula>"C"</formula>
    </cfRule>
  </conditionalFormatting>
  <conditionalFormatting sqref="M10:M25 M27:M42 M44:M59 M61:M75 M77:M94 M96:M112 M114:M128 M130:M145 M147:M169 M171:M185 M187:M206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M25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M15:M17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M18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M36:M42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M32:M34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M35">
    <cfRule type="cellIs" dxfId="95" priority="93" operator="equal">
      <formula>"J"</formula>
    </cfRule>
    <cfRule type="cellIs" dxfId="94" priority="94" operator="equal">
      <formula>"D"</formula>
    </cfRule>
  </conditionalFormatting>
  <conditionalFormatting sqref="M53:M59">
    <cfRule type="cellIs" dxfId="93" priority="91" operator="equal">
      <formula>"J"</formula>
    </cfRule>
    <cfRule type="cellIs" dxfId="92" priority="92" operator="equal">
      <formula>"D"</formula>
    </cfRule>
  </conditionalFormatting>
  <conditionalFormatting sqref="M49:M51">
    <cfRule type="cellIs" dxfId="91" priority="89" operator="equal">
      <formula>"J"</formula>
    </cfRule>
    <cfRule type="cellIs" dxfId="90" priority="90" operator="equal">
      <formula>"D"</formula>
    </cfRule>
  </conditionalFormatting>
  <conditionalFormatting sqref="M52">
    <cfRule type="cellIs" dxfId="89" priority="87" operator="equal">
      <formula>"J"</formula>
    </cfRule>
    <cfRule type="cellIs" dxfId="88" priority="88" operator="equal">
      <formula>"D"</formula>
    </cfRule>
  </conditionalFormatting>
  <conditionalFormatting sqref="M69:M75">
    <cfRule type="cellIs" dxfId="87" priority="85" operator="equal">
      <formula>"J"</formula>
    </cfRule>
    <cfRule type="cellIs" dxfId="86" priority="86" operator="equal">
      <formula>"D"</formula>
    </cfRule>
  </conditionalFormatting>
  <conditionalFormatting sqref="M65:M67">
    <cfRule type="cellIs" dxfId="85" priority="83" operator="equal">
      <formula>"J"</formula>
    </cfRule>
    <cfRule type="cellIs" dxfId="84" priority="84" operator="equal">
      <formula>"D"</formula>
    </cfRule>
  </conditionalFormatting>
  <conditionalFormatting sqref="M68">
    <cfRule type="cellIs" dxfId="83" priority="81" operator="equal">
      <formula>"J"</formula>
    </cfRule>
    <cfRule type="cellIs" dxfId="82" priority="82" operator="equal">
      <formula>"D"</formula>
    </cfRule>
  </conditionalFormatting>
  <conditionalFormatting sqref="M88:M94">
    <cfRule type="cellIs" dxfId="81" priority="79" operator="equal">
      <formula>"J"</formula>
    </cfRule>
    <cfRule type="cellIs" dxfId="80" priority="80" operator="equal">
      <formula>"D"</formula>
    </cfRule>
  </conditionalFormatting>
  <conditionalFormatting sqref="M86">
    <cfRule type="cellIs" dxfId="79" priority="77" operator="equal">
      <formula>"J"</formula>
    </cfRule>
    <cfRule type="cellIs" dxfId="78" priority="78" operator="equal">
      <formula>"D"</formula>
    </cfRule>
  </conditionalFormatting>
  <conditionalFormatting sqref="M87">
    <cfRule type="cellIs" dxfId="77" priority="75" operator="equal">
      <formula>"J"</formula>
    </cfRule>
    <cfRule type="cellIs" dxfId="76" priority="76" operator="equal">
      <formula>"D"</formula>
    </cfRule>
  </conditionalFormatting>
  <conditionalFormatting sqref="M106:M112">
    <cfRule type="cellIs" dxfId="75" priority="73" operator="equal">
      <formula>"J"</formula>
    </cfRule>
    <cfRule type="cellIs" dxfId="74" priority="74" operator="equal">
      <formula>"D"</formula>
    </cfRule>
  </conditionalFormatting>
  <conditionalFormatting sqref="M104">
    <cfRule type="cellIs" dxfId="73" priority="71" operator="equal">
      <formula>"J"</formula>
    </cfRule>
    <cfRule type="cellIs" dxfId="72" priority="72" operator="equal">
      <formula>"D"</formula>
    </cfRule>
  </conditionalFormatting>
  <conditionalFormatting sqref="M105">
    <cfRule type="cellIs" dxfId="71" priority="69" operator="equal">
      <formula>"J"</formula>
    </cfRule>
    <cfRule type="cellIs" dxfId="70" priority="70" operator="equal">
      <formula>"D"</formula>
    </cfRule>
  </conditionalFormatting>
  <conditionalFormatting sqref="M122:M128">
    <cfRule type="cellIs" dxfId="69" priority="67" operator="equal">
      <formula>"J"</formula>
    </cfRule>
    <cfRule type="cellIs" dxfId="68" priority="68" operator="equal">
      <formula>"D"</formula>
    </cfRule>
  </conditionalFormatting>
  <conditionalFormatting sqref="M118:M120">
    <cfRule type="cellIs" dxfId="67" priority="65" operator="equal">
      <formula>"J"</formula>
    </cfRule>
    <cfRule type="cellIs" dxfId="66" priority="66" operator="equal">
      <formula>"D"</formula>
    </cfRule>
  </conditionalFormatting>
  <conditionalFormatting sqref="M121">
    <cfRule type="cellIs" dxfId="65" priority="63" operator="equal">
      <formula>"J"</formula>
    </cfRule>
    <cfRule type="cellIs" dxfId="64" priority="64" operator="equal">
      <formula>"D"</formula>
    </cfRule>
  </conditionalFormatting>
  <conditionalFormatting sqref="M139:M145">
    <cfRule type="cellIs" dxfId="63" priority="61" operator="equal">
      <formula>"J"</formula>
    </cfRule>
    <cfRule type="cellIs" dxfId="62" priority="62" operator="equal">
      <formula>"D"</formula>
    </cfRule>
  </conditionalFormatting>
  <conditionalFormatting sqref="M135:M137">
    <cfRule type="cellIs" dxfId="61" priority="59" operator="equal">
      <formula>"J"</formula>
    </cfRule>
    <cfRule type="cellIs" dxfId="60" priority="60" operator="equal">
      <formula>"D"</formula>
    </cfRule>
  </conditionalFormatting>
  <conditionalFormatting sqref="M138">
    <cfRule type="cellIs" dxfId="59" priority="57" operator="equal">
      <formula>"J"</formula>
    </cfRule>
    <cfRule type="cellIs" dxfId="58" priority="58" operator="equal">
      <formula>"D"</formula>
    </cfRule>
  </conditionalFormatting>
  <conditionalFormatting sqref="M163:M169">
    <cfRule type="cellIs" dxfId="57" priority="55" operator="equal">
      <formula>"J"</formula>
    </cfRule>
    <cfRule type="cellIs" dxfId="56" priority="56" operator="equal">
      <formula>"D"</formula>
    </cfRule>
  </conditionalFormatting>
  <conditionalFormatting sqref="M159:M161">
    <cfRule type="cellIs" dxfId="55" priority="53" operator="equal">
      <formula>"J"</formula>
    </cfRule>
    <cfRule type="cellIs" dxfId="54" priority="54" operator="equal">
      <formula>"D"</formula>
    </cfRule>
  </conditionalFormatting>
  <conditionalFormatting sqref="M162">
    <cfRule type="cellIs" dxfId="53" priority="51" operator="equal">
      <formula>"J"</formula>
    </cfRule>
    <cfRule type="cellIs" dxfId="52" priority="52" operator="equal">
      <formula>"D"</formula>
    </cfRule>
  </conditionalFormatting>
  <conditionalFormatting sqref="M179:M185">
    <cfRule type="cellIs" dxfId="51" priority="49" operator="equal">
      <formula>"J"</formula>
    </cfRule>
    <cfRule type="cellIs" dxfId="50" priority="50" operator="equal">
      <formula>"D"</formula>
    </cfRule>
  </conditionalFormatting>
  <conditionalFormatting sqref="M175:M177">
    <cfRule type="cellIs" dxfId="49" priority="47" operator="equal">
      <formula>"J"</formula>
    </cfRule>
    <cfRule type="cellIs" dxfId="48" priority="48" operator="equal">
      <formula>"D"</formula>
    </cfRule>
  </conditionalFormatting>
  <conditionalFormatting sqref="M178:M179">
    <cfRule type="cellIs" dxfId="47" priority="45" operator="equal">
      <formula>"J"</formula>
    </cfRule>
    <cfRule type="cellIs" dxfId="46" priority="46" operator="equal">
      <formula>"D"</formula>
    </cfRule>
  </conditionalFormatting>
  <conditionalFormatting sqref="M200:M206">
    <cfRule type="cellIs" dxfId="45" priority="43" operator="equal">
      <formula>"J"</formula>
    </cfRule>
    <cfRule type="cellIs" dxfId="44" priority="44" operator="equal">
      <formula>"D"</formula>
    </cfRule>
  </conditionalFormatting>
  <conditionalFormatting sqref="M196:M198">
    <cfRule type="cellIs" dxfId="43" priority="41" operator="equal">
      <formula>"J"</formula>
    </cfRule>
    <cfRule type="cellIs" dxfId="42" priority="42" operator="equal">
      <formula>"D"</formula>
    </cfRule>
  </conditionalFormatting>
  <conditionalFormatting sqref="M199">
    <cfRule type="cellIs" dxfId="41" priority="39" operator="equal">
      <formula>"J"</formula>
    </cfRule>
    <cfRule type="cellIs" dxfId="40" priority="40" operator="equal">
      <formula>"D"</formula>
    </cfRule>
  </conditionalFormatting>
  <conditionalFormatting sqref="M27">
    <cfRule type="cellIs" dxfId="39" priority="37" operator="equal">
      <formula>"J"</formula>
    </cfRule>
    <cfRule type="cellIs" dxfId="38" priority="38" operator="equal">
      <formula>"D"</formula>
    </cfRule>
  </conditionalFormatting>
  <conditionalFormatting sqref="M61">
    <cfRule type="cellIs" dxfId="37" priority="35" operator="equal">
      <formula>"J"</formula>
    </cfRule>
    <cfRule type="cellIs" dxfId="36" priority="36" operator="equal">
      <formula>"D"</formula>
    </cfRule>
  </conditionalFormatting>
  <conditionalFormatting sqref="M77">
    <cfRule type="cellIs" dxfId="35" priority="33" operator="equal">
      <formula>"J"</formula>
    </cfRule>
    <cfRule type="cellIs" dxfId="34" priority="34" operator="equal">
      <formula>"D"</formula>
    </cfRule>
  </conditionalFormatting>
  <conditionalFormatting sqref="M96">
    <cfRule type="cellIs" dxfId="33" priority="31" operator="equal">
      <formula>"J"</formula>
    </cfRule>
    <cfRule type="cellIs" dxfId="32" priority="32" operator="equal">
      <formula>"D"</formula>
    </cfRule>
  </conditionalFormatting>
  <conditionalFormatting sqref="M114">
    <cfRule type="cellIs" dxfId="31" priority="29" operator="equal">
      <formula>"J"</formula>
    </cfRule>
    <cfRule type="cellIs" dxfId="30" priority="30" operator="equal">
      <formula>"D"</formula>
    </cfRule>
  </conditionalFormatting>
  <conditionalFormatting sqref="M130">
    <cfRule type="cellIs" dxfId="29" priority="27" operator="equal">
      <formula>"J"</formula>
    </cfRule>
    <cfRule type="cellIs" dxfId="28" priority="28" operator="equal">
      <formula>"D"</formula>
    </cfRule>
  </conditionalFormatting>
  <conditionalFormatting sqref="M147">
    <cfRule type="cellIs" dxfId="27" priority="25" operator="equal">
      <formula>"J"</formula>
    </cfRule>
    <cfRule type="cellIs" dxfId="26" priority="26" operator="equal">
      <formula>"D"</formula>
    </cfRule>
  </conditionalFormatting>
  <conditionalFormatting sqref="M171">
    <cfRule type="cellIs" dxfId="25" priority="23" operator="equal">
      <formula>"J"</formula>
    </cfRule>
    <cfRule type="cellIs" dxfId="24" priority="24" operator="equal">
      <formula>"D"</formula>
    </cfRule>
  </conditionalFormatting>
  <conditionalFormatting sqref="M10:M25 M27:M42 M44:M59 M61:M75 M77:M94 M96:M112 M114:M128 M130:M145 M147:M169 M171:M185 M187:M206">
    <cfRule type="cellIs" dxfId="23" priority="20" stopIfTrue="1" operator="equal">
      <formula>"L"</formula>
    </cfRule>
    <cfRule type="cellIs" dxfId="22" priority="21" stopIfTrue="1" operator="equal">
      <formula>"J"</formula>
    </cfRule>
    <cfRule type="cellIs" dxfId="21" priority="22" operator="equal">
      <formula>"D"</formula>
    </cfRule>
  </conditionalFormatting>
  <conditionalFormatting sqref="M10:M25 M27:M42 M44:M59 M61:M75 M77:M94 M96:M112 M114:M128 M130:M145 M147:M169 M171:M185 M187:M206">
    <cfRule type="cellIs" dxfId="20" priority="19" stopIfTrue="1" operator="equal">
      <formula>"C"</formula>
    </cfRule>
  </conditionalFormatting>
  <conditionalFormatting sqref="M44">
    <cfRule type="cellIs" dxfId="19" priority="18" stopIfTrue="1" operator="equal">
      <formula>"C"</formula>
    </cfRule>
  </conditionalFormatting>
  <conditionalFormatting sqref="B2">
    <cfRule type="cellIs" dxfId="18" priority="17" operator="equal">
      <formula>"Prénom Nom"</formula>
    </cfRule>
  </conditionalFormatting>
  <conditionalFormatting sqref="A1:B1">
    <cfRule type="expression" dxfId="17" priority="16">
      <formula>$B$2="Prénom Nom"</formula>
    </cfRule>
  </conditionalFormatting>
  <conditionalFormatting sqref="B233:B243">
    <cfRule type="cellIs" dxfId="16" priority="15" operator="equal">
      <formula>0</formula>
    </cfRule>
  </conditionalFormatting>
  <conditionalFormatting sqref="C233:C243">
    <cfRule type="cellIs" dxfId="15" priority="11" operator="equal">
      <formula>FALSE</formula>
    </cfRule>
    <cfRule type="cellIs" dxfId="14" priority="12" operator="equal">
      <formula>"J J"</formula>
    </cfRule>
    <cfRule type="cellIs" dxfId="13" priority="13" operator="equal">
      <formula>"J"</formula>
    </cfRule>
    <cfRule type="cellIs" dxfId="12" priority="14" operator="equal">
      <formula>"L"</formula>
    </cfRule>
  </conditionalFormatting>
  <conditionalFormatting sqref="C288">
    <cfRule type="cellIs" dxfId="11" priority="7" operator="equal">
      <formula>FALSE</formula>
    </cfRule>
    <cfRule type="cellIs" dxfId="10" priority="8" operator="equal">
      <formula>"J J"</formula>
    </cfRule>
    <cfRule type="cellIs" dxfId="9" priority="9" operator="equal">
      <formula>"J"</formula>
    </cfRule>
    <cfRule type="cellIs" dxfId="8" priority="10" operator="equal">
      <formula>"L"</formula>
    </cfRule>
  </conditionalFormatting>
  <conditionalFormatting sqref="D234">
    <cfRule type="cellIs" dxfId="7" priority="3" operator="equal">
      <formula>FALSE</formula>
    </cfRule>
    <cfRule type="cellIs" dxfId="6" priority="4" operator="equal">
      <formula>"J J"</formula>
    </cfRule>
    <cfRule type="cellIs" dxfId="5" priority="5" operator="equal">
      <formula>"J"</formula>
    </cfRule>
    <cfRule type="cellIs" dxfId="4" priority="6" operator="equal">
      <formula>"L"</formula>
    </cfRule>
  </conditionalFormatting>
  <conditionalFormatting sqref="D234:E237">
    <cfRule type="expression" dxfId="3" priority="1">
      <formula>E239&gt;E238</formula>
    </cfRule>
    <cfRule type="cellIs" dxfId="2" priority="2" operator="equal">
      <formula>0</formula>
    </cfRule>
  </conditionalFormatting>
  <dataValidations count="3">
    <dataValidation type="list" allowBlank="1" showInputMessage="1" showErrorMessage="1" sqref="B26 B43 B60 B76 B95 B113 B129 B146 B170 B186">
      <formula1>"Satisfait, Insatisfait"</formula1>
    </dataValidation>
    <dataValidation type="list" allowBlank="1" showInputMessage="1" showErrorMessage="1" sqref="B247 H247">
      <formula1>$A$355:$A$365</formula1>
    </dataValidation>
    <dataValidation type="list" allowBlank="1" showInputMessage="1" showErrorMessage="1" sqref="B207">
      <formula1>"Satisfait, Insatisfait, Désagréablement surpris en mal"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96" max="13" man="1"/>
    <brk id="207" max="13" man="1"/>
    <brk id="267" max="13" man="1"/>
  </row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Modèle</vt:lpstr>
      <vt:lpstr>André</vt:lpstr>
      <vt:lpstr>Andrée</vt:lpstr>
      <vt:lpstr>André!Base</vt:lpstr>
      <vt:lpstr>Andrée!Base</vt:lpstr>
      <vt:lpstr>Modèle!Base</vt:lpstr>
      <vt:lpstr>André!Impression_des_titres</vt:lpstr>
      <vt:lpstr>Andrée!Impression_des_titres</vt:lpstr>
      <vt:lpstr>Modèle!Impression_des_titres</vt:lpstr>
      <vt:lpstr>André!Zone_d_impression</vt:lpstr>
      <vt:lpstr>Andrée!Zone_d_impression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Yves</cp:lastModifiedBy>
  <cp:lastPrinted>2015-03-04T11:05:01Z</cp:lastPrinted>
  <dcterms:created xsi:type="dcterms:W3CDTF">2014-04-02T18:20:18Z</dcterms:created>
  <dcterms:modified xsi:type="dcterms:W3CDTF">2015-03-08T11:00:46Z</dcterms:modified>
</cp:coreProperties>
</file>