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115" windowHeight="7995"/>
  </bookViews>
  <sheets>
    <sheet name="Kilo-Cardio" sheetId="1" r:id="rId1"/>
    <sheet name="Semaine 3" sheetId="2" r:id="rId2"/>
    <sheet name="Semaine 4" sheetId="3" r:id="rId3"/>
  </sheets>
  <calcPr calcId="145621"/>
</workbook>
</file>

<file path=xl/calcChain.xml><?xml version="1.0" encoding="utf-8"?>
<calcChain xmlns="http://schemas.openxmlformats.org/spreadsheetml/2006/main">
  <c r="F71" i="1" l="1"/>
  <c r="F142" i="1"/>
  <c r="F131" i="1"/>
  <c r="F144" i="1"/>
  <c r="F47" i="1"/>
  <c r="F79" i="1"/>
  <c r="F6" i="1"/>
  <c r="F167" i="1"/>
  <c r="F143" i="1"/>
  <c r="F34" i="1"/>
  <c r="F175" i="1"/>
  <c r="F91" i="1"/>
  <c r="F68" i="1"/>
  <c r="F13" i="1"/>
  <c r="F118" i="1"/>
  <c r="F125" i="1"/>
  <c r="F56" i="1"/>
  <c r="F38" i="1"/>
  <c r="F110" i="1"/>
  <c r="F111" i="1"/>
  <c r="F58" i="1"/>
  <c r="F17" i="1"/>
  <c r="F162" i="1"/>
  <c r="F150" i="1"/>
  <c r="F106" i="1"/>
  <c r="F174" i="1"/>
  <c r="F84" i="1"/>
  <c r="F44" i="1"/>
  <c r="F27" i="1"/>
  <c r="F136" i="1"/>
  <c r="F114" i="1"/>
  <c r="F69" i="1"/>
  <c r="F87" i="1"/>
  <c r="F123" i="1"/>
  <c r="F108" i="1"/>
  <c r="F14" i="1"/>
  <c r="F66" i="1"/>
  <c r="F36" i="1"/>
  <c r="F177" i="1"/>
  <c r="F5" i="1"/>
  <c r="F18" i="1"/>
  <c r="F70" i="1"/>
  <c r="F117" i="1"/>
  <c r="F40" i="1"/>
  <c r="F155" i="1"/>
  <c r="F163" i="1"/>
  <c r="F121" i="1"/>
  <c r="F172" i="1"/>
  <c r="F158" i="1"/>
  <c r="F4" i="1"/>
  <c r="F97" i="1"/>
  <c r="F16" i="1"/>
  <c r="F89" i="1"/>
  <c r="F9" i="1"/>
  <c r="F48" i="1"/>
  <c r="F41" i="1"/>
  <c r="F148" i="1"/>
  <c r="F67" i="1"/>
  <c r="F49" i="1"/>
  <c r="F74" i="1"/>
  <c r="F179" i="1"/>
  <c r="F102" i="1"/>
  <c r="F152" i="1"/>
  <c r="F31" i="1"/>
  <c r="F32" i="1"/>
  <c r="F103" i="1"/>
  <c r="F80" i="1"/>
  <c r="F113" i="1"/>
  <c r="F75" i="1"/>
  <c r="F130" i="1"/>
  <c r="F168" i="1"/>
  <c r="F29" i="1"/>
  <c r="F129" i="1"/>
  <c r="F104" i="1"/>
  <c r="F8" i="1"/>
  <c r="F90" i="1"/>
  <c r="E71" i="1" l="1"/>
  <c r="E16" i="1"/>
  <c r="E44" i="1"/>
  <c r="E31" i="1"/>
  <c r="E68" i="1"/>
  <c r="E24" i="1"/>
  <c r="E144" i="1"/>
  <c r="E175" i="1"/>
  <c r="E170" i="1"/>
  <c r="E84" i="1"/>
  <c r="E143" i="1"/>
  <c r="E93" i="1"/>
  <c r="E103" i="1"/>
  <c r="E14" i="1"/>
  <c r="E90" i="1"/>
  <c r="E91" i="1"/>
  <c r="E104" i="1"/>
  <c r="E118" i="1"/>
  <c r="E37" i="1"/>
  <c r="E136" i="1"/>
  <c r="E127" i="1"/>
  <c r="E86" i="1"/>
  <c r="E163" i="1"/>
  <c r="E112" i="1"/>
  <c r="E20" i="1"/>
  <c r="E98" i="1"/>
  <c r="E5" i="1"/>
  <c r="E8" i="1"/>
  <c r="E100" i="1"/>
  <c r="E123" i="1"/>
  <c r="E70" i="1"/>
  <c r="E34" i="1"/>
  <c r="E101" i="1"/>
  <c r="E176" i="1"/>
  <c r="E137" i="1"/>
  <c r="E75" i="1"/>
  <c r="E111" i="1"/>
  <c r="E9" i="1"/>
  <c r="E11" i="1"/>
  <c r="E80" i="1"/>
  <c r="E129" i="1"/>
  <c r="E131" i="1"/>
  <c r="E87" i="1"/>
  <c r="E173" i="1"/>
  <c r="E39" i="1"/>
  <c r="E99" i="1"/>
  <c r="E32" i="1"/>
  <c r="E13" i="1"/>
  <c r="E66" i="1"/>
  <c r="E108" i="1"/>
  <c r="E121" i="1"/>
  <c r="E59" i="1"/>
  <c r="E41" i="1"/>
  <c r="E110" i="1"/>
  <c r="E76" i="1"/>
  <c r="E153" i="1"/>
  <c r="E167" i="1"/>
  <c r="E177" i="1"/>
  <c r="E178" i="1"/>
  <c r="E130" i="1"/>
  <c r="E48" i="1"/>
  <c r="E151" i="1"/>
  <c r="E157" i="1"/>
  <c r="E125" i="1"/>
  <c r="E135" i="1"/>
  <c r="E4" i="1"/>
  <c r="E106" i="1"/>
  <c r="D177" i="1"/>
  <c r="C177" i="1"/>
  <c r="E105" i="1"/>
  <c r="E159" i="1"/>
  <c r="E92" i="1"/>
  <c r="E60" i="1"/>
  <c r="E73" i="1"/>
  <c r="E113" i="1"/>
  <c r="E164" i="1"/>
  <c r="E126" i="1"/>
  <c r="E18" i="1"/>
  <c r="E140" i="1"/>
  <c r="E50" i="1"/>
  <c r="E40" i="1"/>
  <c r="E156" i="1"/>
  <c r="E83" i="1"/>
  <c r="E139" i="1"/>
  <c r="D163" i="1" l="1"/>
  <c r="D84" i="1"/>
  <c r="D136" i="1"/>
  <c r="D129" i="1"/>
  <c r="D131" i="1"/>
  <c r="D18" i="1"/>
  <c r="D91" i="1"/>
  <c r="D47" i="1"/>
  <c r="D48" i="1"/>
  <c r="D87" i="1"/>
  <c r="D71" i="1"/>
  <c r="D16" i="1"/>
  <c r="D86" i="1"/>
  <c r="D173" i="1"/>
  <c r="D52" i="1"/>
  <c r="D34" i="1"/>
  <c r="D132" i="1"/>
  <c r="D93" i="1"/>
  <c r="D123" i="1"/>
  <c r="D70" i="1"/>
  <c r="D107" i="1"/>
  <c r="D135" i="1"/>
  <c r="D166" i="1"/>
  <c r="D110" i="1"/>
  <c r="D143" i="1"/>
  <c r="D175" i="1"/>
  <c r="D66" i="1"/>
  <c r="D24" i="1"/>
  <c r="D144" i="1"/>
  <c r="D167" i="1"/>
  <c r="D164" i="1"/>
  <c r="D31" i="1"/>
  <c r="D103" i="1"/>
  <c r="D108" i="1"/>
  <c r="D139" i="1"/>
  <c r="D44" i="1"/>
  <c r="D126" i="1"/>
  <c r="D75" i="1"/>
  <c r="D53" i="1"/>
  <c r="D118" i="1"/>
  <c r="D14" i="1"/>
  <c r="D111" i="1"/>
  <c r="D36" i="1"/>
  <c r="D39" i="1"/>
  <c r="D92" i="1"/>
  <c r="D22" i="1"/>
  <c r="D59" i="1"/>
  <c r="D30" i="1"/>
  <c r="D112" i="1"/>
  <c r="D4" i="1"/>
  <c r="D94" i="1"/>
  <c r="D77" i="1"/>
  <c r="D60" i="1"/>
  <c r="D171" i="1"/>
  <c r="D149" i="1"/>
  <c r="D21" i="1"/>
  <c r="D130" i="1"/>
  <c r="D46" i="1"/>
  <c r="D104" i="1"/>
  <c r="D170" i="1"/>
  <c r="D11" i="1"/>
  <c r="D80" i="1"/>
  <c r="D90" i="1"/>
  <c r="D106" i="1"/>
  <c r="D113" i="1"/>
  <c r="D116" i="1"/>
  <c r="D13" i="1"/>
  <c r="D6" i="1"/>
  <c r="D134" i="1"/>
  <c r="D178" i="1"/>
  <c r="D41" i="1"/>
  <c r="D38" i="1"/>
  <c r="D121" i="1"/>
  <c r="D79" i="1"/>
  <c r="D50" i="1"/>
  <c r="D147" i="1"/>
  <c r="D99" i="1"/>
  <c r="D81" i="1"/>
  <c r="D89" i="1"/>
  <c r="D168" i="1"/>
  <c r="D119" i="1"/>
  <c r="D100" i="1"/>
  <c r="D127" i="1"/>
  <c r="D169" i="1"/>
  <c r="D5" i="1"/>
  <c r="D42" i="1"/>
  <c r="D10" i="1"/>
  <c r="C24" i="1"/>
  <c r="C48" i="1"/>
  <c r="C79" i="1"/>
  <c r="C91" i="1"/>
  <c r="C139" i="1"/>
  <c r="C71" i="1"/>
  <c r="C16" i="1"/>
  <c r="C90" i="1"/>
  <c r="C68" i="1"/>
  <c r="C35" i="1"/>
  <c r="C169" i="1"/>
  <c r="C165" i="1"/>
  <c r="C37" i="1"/>
  <c r="C4" i="1"/>
  <c r="C112" i="1"/>
  <c r="C62" i="1"/>
  <c r="C22" i="1"/>
  <c r="C135" i="1"/>
  <c r="C138" i="1"/>
  <c r="C34" i="1"/>
  <c r="C84" i="1"/>
  <c r="C5" i="1"/>
  <c r="C118" i="1"/>
  <c r="C175" i="1"/>
  <c r="C87" i="1"/>
  <c r="C6" i="1"/>
  <c r="C89" i="1"/>
  <c r="C52" i="1"/>
  <c r="C100" i="1"/>
  <c r="C136" i="1"/>
  <c r="C133" i="1"/>
  <c r="C154" i="1"/>
  <c r="C93" i="1"/>
  <c r="C111" i="1"/>
  <c r="C18" i="1"/>
  <c r="C129" i="1"/>
  <c r="C42" i="1"/>
  <c r="C44" i="1"/>
  <c r="C164" i="1"/>
  <c r="C19" i="1"/>
  <c r="C124" i="1"/>
  <c r="C13" i="1"/>
  <c r="C59" i="1"/>
  <c r="C58" i="1"/>
  <c r="C14" i="1"/>
  <c r="C145" i="1"/>
  <c r="C170" i="1"/>
  <c r="C104" i="1"/>
  <c r="C130" i="1"/>
  <c r="C86" i="1"/>
  <c r="C40" i="1"/>
  <c r="C30" i="1"/>
  <c r="C101" i="1"/>
  <c r="C160" i="1"/>
  <c r="C123" i="1"/>
  <c r="C9" i="1"/>
  <c r="C144" i="1"/>
  <c r="C167" i="1"/>
  <c r="C137" i="1"/>
  <c r="C31" i="1"/>
  <c r="C108" i="1"/>
  <c r="C171" i="1"/>
  <c r="C149" i="1"/>
  <c r="C15" i="1"/>
  <c r="C43" i="1"/>
  <c r="C96" i="1"/>
  <c r="C158" i="1"/>
  <c r="C125" i="1"/>
  <c r="C121" i="1"/>
  <c r="C38" i="1"/>
  <c r="C131" i="1"/>
  <c r="C162" i="1"/>
  <c r="C36" i="1"/>
  <c r="C27" i="1"/>
  <c r="C33" i="1"/>
  <c r="C76" i="1"/>
  <c r="C65" i="1"/>
  <c r="C21" i="1"/>
  <c r="C82" i="1"/>
  <c r="C64" i="1"/>
  <c r="C50" i="1"/>
  <c r="C140" i="1"/>
  <c r="C146" i="1"/>
  <c r="C47" i="1"/>
  <c r="C66" i="1"/>
  <c r="B118" i="1"/>
  <c r="C80" i="1"/>
  <c r="C119" i="1"/>
  <c r="B175" i="1"/>
  <c r="B162" i="1"/>
  <c r="B144" i="1"/>
  <c r="B136" i="1"/>
  <c r="B123" i="1"/>
  <c r="B91" i="1"/>
  <c r="B90" i="1"/>
  <c r="B87" i="1"/>
  <c r="B86" i="1"/>
  <c r="B84" i="1"/>
  <c r="B71" i="1"/>
  <c r="B34" i="1"/>
  <c r="B24" i="1"/>
  <c r="B16" i="1"/>
  <c r="B13" i="1"/>
  <c r="B5" i="1"/>
  <c r="B106" i="1"/>
  <c r="B163" i="1"/>
  <c r="B119" i="1"/>
  <c r="B169" i="1"/>
  <c r="B121" i="1"/>
  <c r="B112" i="1"/>
  <c r="B79" i="1"/>
  <c r="B44" i="1"/>
  <c r="B37" i="1"/>
  <c r="B27" i="1"/>
  <c r="B6" i="1"/>
  <c r="B4" i="1"/>
  <c r="B149" i="1"/>
  <c r="B157" i="1"/>
  <c r="B11" i="1"/>
  <c r="B70" i="1"/>
  <c r="B108" i="1"/>
  <c r="B66" i="1"/>
  <c r="B62" i="1"/>
  <c r="B165" i="1"/>
  <c r="B122" i="1"/>
  <c r="B88" i="1"/>
  <c r="B138" i="1"/>
  <c r="B137" i="1"/>
  <c r="B42" i="1"/>
  <c r="B167" i="1"/>
  <c r="B31" i="1"/>
  <c r="B164" i="1"/>
  <c r="B101" i="1"/>
  <c r="B93" i="1"/>
  <c r="B131" i="1"/>
  <c r="B53" i="1"/>
  <c r="B9" i="1"/>
  <c r="B14" i="1"/>
  <c r="B111" i="1"/>
  <c r="B125" i="1"/>
  <c r="B95" i="1"/>
  <c r="B22" i="1"/>
  <c r="B146" i="1"/>
  <c r="B130" i="1"/>
  <c r="B173" i="1"/>
  <c r="B41" i="1"/>
  <c r="B63" i="1"/>
  <c r="B47" i="1"/>
  <c r="B170" i="1"/>
  <c r="B113" i="1"/>
  <c r="B61" i="1"/>
  <c r="B35" i="1"/>
  <c r="B89" i="1"/>
</calcChain>
</file>

<file path=xl/sharedStrings.xml><?xml version="1.0" encoding="utf-8"?>
<sst xmlns="http://schemas.openxmlformats.org/spreadsheetml/2006/main" count="430" uniqueCount="202">
  <si>
    <t>Produits</t>
  </si>
  <si>
    <t>S1 (lun-ven)</t>
  </si>
  <si>
    <t>S2 (sam-ven)</t>
  </si>
  <si>
    <t>S3 (sam-ven)</t>
  </si>
  <si>
    <t>S4 (sam-ven)</t>
  </si>
  <si>
    <t>S5 (sam-ven)</t>
  </si>
  <si>
    <t>S6 (sam-ven)</t>
  </si>
  <si>
    <t>S7 (sam-ven)</t>
  </si>
  <si>
    <t>S8 (sam-dim)</t>
  </si>
  <si>
    <t>LISTEs D'ÉPICERIE KILO-CARDIO 1</t>
  </si>
  <si>
    <t>Jus d'orange</t>
  </si>
  <si>
    <t>portion</t>
  </si>
  <si>
    <t>Céréales de son</t>
  </si>
  <si>
    <t>Lait 1%</t>
  </si>
  <si>
    <t>Laitue</t>
  </si>
  <si>
    <t>Feta</t>
  </si>
  <si>
    <t>Tomates cerises</t>
  </si>
  <si>
    <t>Concombres</t>
  </si>
  <si>
    <t>Huile d'Olive</t>
  </si>
  <si>
    <t>Vinaigre balsamique</t>
  </si>
  <si>
    <t>Jus de citron</t>
  </si>
  <si>
    <t>Pita de blé entier</t>
  </si>
  <si>
    <t>Ananas</t>
  </si>
  <si>
    <t>Jus de légumes</t>
  </si>
  <si>
    <t>Riz</t>
  </si>
  <si>
    <t>Clémentine</t>
  </si>
  <si>
    <t>Courgettes</t>
  </si>
  <si>
    <t>Oignons</t>
  </si>
  <si>
    <t>Filet de morue (g)</t>
  </si>
  <si>
    <t>Persil frais</t>
  </si>
  <si>
    <t>Vin blanc</t>
  </si>
  <si>
    <t>Paprika</t>
  </si>
  <si>
    <t>Au goût</t>
  </si>
  <si>
    <t>Citron</t>
  </si>
  <si>
    <t>Fraises</t>
  </si>
  <si>
    <t>Amandes</t>
  </si>
  <si>
    <t>Fromage écrémé (g)</t>
  </si>
  <si>
    <t>Beurre d'arachide léger</t>
  </si>
  <si>
    <t>Kiwi</t>
  </si>
  <si>
    <t>Oeufs</t>
  </si>
  <si>
    <t>Poivrons rouges</t>
  </si>
  <si>
    <t>Céleri</t>
  </si>
  <si>
    <t>Vinaigre de vin blanc</t>
  </si>
  <si>
    <t>Herbes de Provence</t>
  </si>
  <si>
    <t>Biscottes Melba</t>
  </si>
  <si>
    <t>Salade de fruits</t>
  </si>
  <si>
    <t>Cantaloup</t>
  </si>
  <si>
    <t>Graines de tournesol</t>
  </si>
  <si>
    <t>Carottes</t>
  </si>
  <si>
    <t>Thym séché</t>
  </si>
  <si>
    <t>Bouillon de poulet</t>
  </si>
  <si>
    <t>Tomates étuvés en conserve</t>
  </si>
  <si>
    <t>Lentilles sèches</t>
  </si>
  <si>
    <t>Poire</t>
  </si>
  <si>
    <t>Bagel</t>
  </si>
  <si>
    <t>Beurre ou margarine</t>
  </si>
  <si>
    <t>Pain de blé entier (tranches)</t>
  </si>
  <si>
    <t>Dinde (tranches)</t>
  </si>
  <si>
    <t>Mayonnaise</t>
  </si>
  <si>
    <t>Yogourt (Petit de 100g)</t>
  </si>
  <si>
    <t>Brocoli</t>
  </si>
  <si>
    <t>Pêche</t>
  </si>
  <si>
    <t xml:space="preserve">Trempette légère </t>
  </si>
  <si>
    <t>Parmesan</t>
  </si>
  <si>
    <t xml:space="preserve">Poivrons verts </t>
  </si>
  <si>
    <t>Champignons</t>
  </si>
  <si>
    <t>Jus de tomate</t>
  </si>
  <si>
    <t>Pâte de tomate</t>
  </si>
  <si>
    <t>Feuilles de Laurier</t>
  </si>
  <si>
    <t>Spaghettis de blé entier</t>
  </si>
  <si>
    <t>Muffin anglais de blé entier</t>
  </si>
  <si>
    <t>Fromage cottage</t>
  </si>
  <si>
    <t>Banane</t>
  </si>
  <si>
    <t>Couscous</t>
  </si>
  <si>
    <t>Côtelette de porc</t>
  </si>
  <si>
    <t>Sauce Soya</t>
  </si>
  <si>
    <t>Ail (gousses)</t>
  </si>
  <si>
    <t>Olives noires</t>
  </si>
  <si>
    <t>Pamplemousse</t>
  </si>
  <si>
    <t>Pain ciabatta</t>
  </si>
  <si>
    <t>Prosciutto (tranches)</t>
  </si>
  <si>
    <t>Tomates</t>
  </si>
  <si>
    <t>Fromage écrémé (tranches)</t>
  </si>
  <si>
    <t>Moutarde de dijon</t>
  </si>
  <si>
    <t>Poivrons</t>
  </si>
  <si>
    <t>Pétoncles (g)</t>
  </si>
  <si>
    <t>Zeste de citron</t>
  </si>
  <si>
    <t>Gruau nature</t>
  </si>
  <si>
    <t>Sirop d'érable</t>
  </si>
  <si>
    <t>Yogourt nature</t>
  </si>
  <si>
    <t>Pomme de terre</t>
  </si>
  <si>
    <t>Crème sûre</t>
  </si>
  <si>
    <t>Flanc de boeuf (g)</t>
  </si>
  <si>
    <t>Bouillon de boeuf</t>
  </si>
  <si>
    <t>Framboises</t>
  </si>
  <si>
    <t>Sucre</t>
  </si>
  <si>
    <t>Farine de blé entier</t>
  </si>
  <si>
    <t>Flocons d'avoine</t>
  </si>
  <si>
    <t>Germe de blé</t>
  </si>
  <si>
    <t>Cassonade</t>
  </si>
  <si>
    <t>Céréales de type granola</t>
  </si>
  <si>
    <t>Ciboulette</t>
  </si>
  <si>
    <t>Chapelure</t>
  </si>
  <si>
    <t>Poitrine de poulet (g)</t>
  </si>
  <si>
    <t>Levure</t>
  </si>
  <si>
    <t>Compote de pommes</t>
  </si>
  <si>
    <t>Bicarbonate de soude</t>
  </si>
  <si>
    <t>Canneberges séchées</t>
  </si>
  <si>
    <t>Gingembre</t>
  </si>
  <si>
    <t>Pois mange-tout</t>
  </si>
  <si>
    <t>Vinaigre de riz</t>
  </si>
  <si>
    <t>Graines de sésame</t>
  </si>
  <si>
    <t>Melon miel</t>
  </si>
  <si>
    <t>Thon (boîte)</t>
  </si>
  <si>
    <t>Pistache</t>
  </si>
  <si>
    <t>Cari</t>
  </si>
  <si>
    <t>Bleuets</t>
  </si>
  <si>
    <t>Radis</t>
  </si>
  <si>
    <t>Pomme</t>
  </si>
  <si>
    <t>Penne de blé entier</t>
  </si>
  <si>
    <t>Origan</t>
  </si>
  <si>
    <t>Bocconcinis (g)</t>
  </si>
  <si>
    <t>Épinards</t>
  </si>
  <si>
    <t>Roquette</t>
  </si>
  <si>
    <t>Saumon frais (g)</t>
  </si>
  <si>
    <t>Farine tout usage</t>
  </si>
  <si>
    <t>250+250</t>
  </si>
  <si>
    <t>Mozarella (g)</t>
  </si>
  <si>
    <t>Orge</t>
  </si>
  <si>
    <t>Mangue</t>
  </si>
  <si>
    <t>Croutons de blé entier</t>
  </si>
  <si>
    <t>Boeuf haché extra-maigre (g)</t>
  </si>
  <si>
    <t>Haricots rouges</t>
  </si>
  <si>
    <t>Piment</t>
  </si>
  <si>
    <t>Baguette de blé entier</t>
  </si>
  <si>
    <t>Jambon cuit (tranches)</t>
  </si>
  <si>
    <t>Crevettes (g)</t>
  </si>
  <si>
    <t>Estragon</t>
  </si>
  <si>
    <t>Carambole</t>
  </si>
  <si>
    <t>Vanille</t>
  </si>
  <si>
    <t>Maïs en grains</t>
  </si>
  <si>
    <t>Salsa</t>
  </si>
  <si>
    <t>Courge spaghetti</t>
  </si>
  <si>
    <t>Poisson à chair blanche (g)</t>
  </si>
  <si>
    <t>Basilic frais</t>
  </si>
  <si>
    <t>Fromage suisse allégé (g)</t>
  </si>
  <si>
    <t>Asperges</t>
  </si>
  <si>
    <t>Noix de Grenoble</t>
  </si>
  <si>
    <t>Sardines (g)</t>
  </si>
  <si>
    <t>Fécule de maïs</t>
  </si>
  <si>
    <t>Lanières de boeuf (g)</t>
  </si>
  <si>
    <t>Lait de coco</t>
  </si>
  <si>
    <t>Pois chiches</t>
  </si>
  <si>
    <t>Chou-fleur</t>
  </si>
  <si>
    <t>Cannelle</t>
  </si>
  <si>
    <t>Pesto de basilic</t>
  </si>
  <si>
    <t>Melon d'eau</t>
  </si>
  <si>
    <t>Tortilla de blé entier</t>
  </si>
  <si>
    <t>Thym frais</t>
  </si>
  <si>
    <t>Escalope de veau (g)</t>
  </si>
  <si>
    <t>Brie (g)</t>
  </si>
  <si>
    <t>Sauge (feuilles)</t>
  </si>
  <si>
    <t>au goût</t>
  </si>
  <si>
    <t>Huile de Canola</t>
  </si>
  <si>
    <t>Cardamome</t>
  </si>
  <si>
    <t>Saumon fumé (g)</t>
  </si>
  <si>
    <t>Fromage Féta (g)</t>
  </si>
  <si>
    <t>Tapioca</t>
  </si>
  <si>
    <t>Miel</t>
  </si>
  <si>
    <t>Yogourt Vanille</t>
  </si>
  <si>
    <t>Saucisson (g)</t>
  </si>
  <si>
    <t>Fromage à la crème léger</t>
  </si>
  <si>
    <t>Saumon en conserve (boîte)</t>
  </si>
  <si>
    <t>Muscade</t>
  </si>
  <si>
    <t>Carottes râpées</t>
  </si>
  <si>
    <t xml:space="preserve">Aneth frais </t>
  </si>
  <si>
    <t>Macaroni de blé entier</t>
  </si>
  <si>
    <t>Fromage Ricotta</t>
  </si>
  <si>
    <t>Médaillon de veau (g)</t>
  </si>
  <si>
    <t>Omelette western</t>
  </si>
  <si>
    <t>Barre granola maison</t>
  </si>
  <si>
    <t>Grilled Cheese de luxe</t>
  </si>
  <si>
    <t>Muffin aux carottes et aux canneberges</t>
  </si>
  <si>
    <t>Chocolat blanc</t>
  </si>
  <si>
    <t>Crème fouettée</t>
  </si>
  <si>
    <t>Menthe (feuilles)</t>
  </si>
  <si>
    <t>Salade L'oeuf en folie</t>
  </si>
  <si>
    <t>Bagel de son ou de blé entier</t>
  </si>
  <si>
    <t>Sandwich Le sucré salé</t>
  </si>
  <si>
    <t>Salade La simplette</t>
  </si>
  <si>
    <t>Linguini de blé entier</t>
  </si>
  <si>
    <t>Vinaigre</t>
  </si>
  <si>
    <t>Pain aux raisins (tranches)</t>
  </si>
  <si>
    <t>Salade Les pâtes et bocconcinis</t>
  </si>
  <si>
    <t>Prune</t>
  </si>
  <si>
    <t>Salade Le pied marin</t>
  </si>
  <si>
    <t>Carré aux framboises</t>
  </si>
  <si>
    <t>Vinaigre de vin rouge</t>
  </si>
  <si>
    <t>Sauce Worcestershire</t>
  </si>
  <si>
    <t>Bifteck de haut de surlonge de boeuf (g)</t>
  </si>
  <si>
    <t>Escalope de poulet (g)</t>
  </si>
  <si>
    <t>Sandwich Le végé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</si>
</sst>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2" fillId="2" borderId="0" xfId="0" applyFont="1" applyFill="1"/>
    <xf numFmtId="0" fontId="2" fillId="0" borderId="0" xfId="0" applyFont="1"/>
    <xf numFmtId="0" fontId="2" fillId="0" borderId="2" xfId="0" applyFont="1" applyBorder="1"/>
    <xf numFmtId="0" fontId="2" fillId="2" borderId="2" xfId="0" applyFont="1" applyFill="1" applyBorder="1"/>
    <xf numFmtId="0" fontId="0" fillId="0" borderId="0" xfId="0" applyNumberFormat="1"/>
    <xf numFmtId="0" fontId="2" fillId="0" borderId="0" xfId="0" applyNumberFormat="1" applyFon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I182" totalsRowShown="0">
  <autoFilter ref="A3:I182"/>
  <sortState ref="A4:I169">
    <sortCondition ref="A3:A172"/>
  </sortState>
  <tableColumns count="9">
    <tableColumn id="1" name="Produits"/>
    <tableColumn id="2" name="S1 (lun-ven)"/>
    <tableColumn id="3" name="S2 (sam-ven)" dataDxfId="3"/>
    <tableColumn id="4" name="S3 (sam-ven)" dataDxfId="2"/>
    <tableColumn id="5" name="S4 (sam-ven)" dataDxfId="1"/>
    <tableColumn id="6" name="S5 (sam-ven)" dataDxfId="0"/>
    <tableColumn id="7" name="S6 (sam-ven)"/>
    <tableColumn id="8" name="S7 (sam-ven)"/>
    <tableColumn id="9" name="S8 (sam-dim)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3"/>
  <sheetViews>
    <sheetView tabSelected="1" topLeftCell="A171" zoomScaleNormal="100" workbookViewId="0">
      <selection activeCell="E184" sqref="E184"/>
    </sheetView>
  </sheetViews>
  <sheetFormatPr baseColWidth="10" defaultRowHeight="15" x14ac:dyDescent="0.25"/>
  <cols>
    <col min="1" max="1" width="29.85546875" bestFit="1" customWidth="1"/>
    <col min="2" max="2" width="13.85546875" customWidth="1"/>
    <col min="3" max="8" width="14.5703125" customWidth="1"/>
    <col min="9" max="9" width="14.7109375" customWidth="1"/>
  </cols>
  <sheetData>
    <row r="1" spans="1:9" x14ac:dyDescent="0.25">
      <c r="A1" t="s">
        <v>9</v>
      </c>
      <c r="C1" t="s">
        <v>11</v>
      </c>
    </row>
    <row r="3" spans="1:9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</row>
    <row r="4" spans="1:9" x14ac:dyDescent="0.25">
      <c r="A4" t="s">
        <v>76</v>
      </c>
      <c r="B4">
        <f>1+2</f>
        <v>3</v>
      </c>
      <c r="C4">
        <f>1+1+0.5</f>
        <v>2.5</v>
      </c>
      <c r="D4">
        <f>1</f>
        <v>1</v>
      </c>
      <c r="E4">
        <f>1</f>
        <v>1</v>
      </c>
      <c r="F4">
        <f>1</f>
        <v>1</v>
      </c>
    </row>
    <row r="5" spans="1:9" x14ac:dyDescent="0.25">
      <c r="A5" t="s">
        <v>35</v>
      </c>
      <c r="B5">
        <f>30+45+30</f>
        <v>105</v>
      </c>
      <c r="C5">
        <f>30+30</f>
        <v>60</v>
      </c>
      <c r="D5">
        <f>30</f>
        <v>30</v>
      </c>
      <c r="E5">
        <f>30+45</f>
        <v>75</v>
      </c>
      <c r="F5">
        <f>30+30+30+30+30</f>
        <v>150</v>
      </c>
    </row>
    <row r="6" spans="1:9" x14ac:dyDescent="0.25">
      <c r="A6" t="s">
        <v>22</v>
      </c>
      <c r="B6">
        <f>125+125+125</f>
        <v>375</v>
      </c>
      <c r="C6">
        <f>125+125</f>
        <v>250</v>
      </c>
      <c r="D6">
        <f>125+60</f>
        <v>185</v>
      </c>
      <c r="F6">
        <f>125+125+125</f>
        <v>375</v>
      </c>
    </row>
    <row r="7" spans="1:9" x14ac:dyDescent="0.25">
      <c r="A7" t="s">
        <v>175</v>
      </c>
      <c r="E7" t="s">
        <v>32</v>
      </c>
    </row>
    <row r="8" spans="1:9" x14ac:dyDescent="0.25">
      <c r="A8" t="s">
        <v>146</v>
      </c>
      <c r="D8">
        <v>250</v>
      </c>
      <c r="E8">
        <f>125+250+250+125</f>
        <v>750</v>
      </c>
      <c r="F8">
        <f>125</f>
        <v>125</v>
      </c>
    </row>
    <row r="9" spans="1:9" x14ac:dyDescent="0.25">
      <c r="A9" t="s">
        <v>187</v>
      </c>
      <c r="B9">
        <f>0.5+0.5</f>
        <v>1</v>
      </c>
      <c r="C9">
        <f>1</f>
        <v>1</v>
      </c>
      <c r="E9">
        <f>1</f>
        <v>1</v>
      </c>
      <c r="F9">
        <f>1+1</f>
        <v>2</v>
      </c>
    </row>
    <row r="10" spans="1:9" x14ac:dyDescent="0.25">
      <c r="A10" t="s">
        <v>134</v>
      </c>
      <c r="D10">
        <f>1</f>
        <v>1</v>
      </c>
    </row>
    <row r="11" spans="1:9" x14ac:dyDescent="0.25">
      <c r="A11" t="s">
        <v>72</v>
      </c>
      <c r="B11">
        <f>1</f>
        <v>1</v>
      </c>
      <c r="D11">
        <f>1+1</f>
        <v>2</v>
      </c>
      <c r="E11">
        <f>1</f>
        <v>1</v>
      </c>
    </row>
    <row r="12" spans="1:9" x14ac:dyDescent="0.25">
      <c r="A12" t="s">
        <v>144</v>
      </c>
      <c r="D12" t="s">
        <v>32</v>
      </c>
      <c r="E12" t="s">
        <v>162</v>
      </c>
      <c r="F12" t="s">
        <v>32</v>
      </c>
    </row>
    <row r="13" spans="1:9" x14ac:dyDescent="0.25">
      <c r="A13" t="s">
        <v>37</v>
      </c>
      <c r="B13">
        <f>15+20</f>
        <v>35</v>
      </c>
      <c r="C13">
        <f>10+15+15</f>
        <v>40</v>
      </c>
      <c r="D13">
        <f>15</f>
        <v>15</v>
      </c>
      <c r="E13">
        <f>5+5+10+10</f>
        <v>30</v>
      </c>
      <c r="F13">
        <f>20+10+10</f>
        <v>40</v>
      </c>
    </row>
    <row r="14" spans="1:9" x14ac:dyDescent="0.25">
      <c r="A14" t="s">
        <v>55</v>
      </c>
      <c r="B14">
        <f>5+5</f>
        <v>10</v>
      </c>
      <c r="C14">
        <f>5+75+45+5</f>
        <v>130</v>
      </c>
      <c r="D14">
        <f>5+5+5</f>
        <v>15</v>
      </c>
      <c r="E14">
        <f>5+5+7.5+5+5+5</f>
        <v>32.5</v>
      </c>
      <c r="F14">
        <f>5+5+5</f>
        <v>15</v>
      </c>
    </row>
    <row r="15" spans="1:9" x14ac:dyDescent="0.25">
      <c r="A15" t="s">
        <v>106</v>
      </c>
      <c r="C15">
        <f>5</f>
        <v>5</v>
      </c>
    </row>
    <row r="16" spans="1:9" x14ac:dyDescent="0.25">
      <c r="A16" t="s">
        <v>44</v>
      </c>
      <c r="B16">
        <f>4+2+4</f>
        <v>10</v>
      </c>
      <c r="C16">
        <f>3+3+3+2</f>
        <v>11</v>
      </c>
      <c r="D16">
        <f>1+4+3</f>
        <v>8</v>
      </c>
      <c r="E16">
        <f>2+3+3</f>
        <v>8</v>
      </c>
      <c r="F16">
        <f>2+2</f>
        <v>4</v>
      </c>
    </row>
    <row r="17" spans="1:6" x14ac:dyDescent="0.25">
      <c r="A17" t="s">
        <v>199</v>
      </c>
      <c r="F17">
        <f>75</f>
        <v>75</v>
      </c>
    </row>
    <row r="18" spans="1:6" x14ac:dyDescent="0.25">
      <c r="A18" t="s">
        <v>116</v>
      </c>
      <c r="C18">
        <f>250+125</f>
        <v>375</v>
      </c>
      <c r="D18">
        <f>250+125+125</f>
        <v>500</v>
      </c>
      <c r="E18">
        <f>125</f>
        <v>125</v>
      </c>
      <c r="F18">
        <f>125+125+125</f>
        <v>375</v>
      </c>
    </row>
    <row r="19" spans="1:6" x14ac:dyDescent="0.25">
      <c r="A19" t="s">
        <v>121</v>
      </c>
      <c r="C19">
        <f>30+30</f>
        <v>60</v>
      </c>
    </row>
    <row r="20" spans="1:6" x14ac:dyDescent="0.25">
      <c r="A20" t="s">
        <v>131</v>
      </c>
      <c r="C20">
        <v>150</v>
      </c>
      <c r="E20">
        <f>150</f>
        <v>150</v>
      </c>
    </row>
    <row r="21" spans="1:6" x14ac:dyDescent="0.25">
      <c r="A21" t="s">
        <v>93</v>
      </c>
      <c r="C21">
        <f>125</f>
        <v>125</v>
      </c>
      <c r="D21">
        <f>125</f>
        <v>125</v>
      </c>
    </row>
    <row r="22" spans="1:6" x14ac:dyDescent="0.25">
      <c r="A22" t="s">
        <v>50</v>
      </c>
      <c r="B22">
        <f>250</f>
        <v>250</v>
      </c>
      <c r="C22">
        <f>15+125</f>
        <v>140</v>
      </c>
      <c r="D22">
        <f>125</f>
        <v>125</v>
      </c>
    </row>
    <row r="23" spans="1:6" x14ac:dyDescent="0.25">
      <c r="A23" t="s">
        <v>160</v>
      </c>
      <c r="D23">
        <v>30</v>
      </c>
    </row>
    <row r="24" spans="1:6" x14ac:dyDescent="0.25">
      <c r="A24" t="s">
        <v>60</v>
      </c>
      <c r="B24">
        <f>125+125+250</f>
        <v>500</v>
      </c>
      <c r="C24">
        <f>250+125+125+250</f>
        <v>750</v>
      </c>
      <c r="D24">
        <f>125+125</f>
        <v>250</v>
      </c>
      <c r="E24">
        <f>250+250</f>
        <v>500</v>
      </c>
    </row>
    <row r="25" spans="1:6" x14ac:dyDescent="0.25">
      <c r="A25" t="s">
        <v>107</v>
      </c>
      <c r="C25">
        <v>125</v>
      </c>
    </row>
    <row r="26" spans="1:6" x14ac:dyDescent="0.25">
      <c r="A26" t="s">
        <v>154</v>
      </c>
      <c r="D26" t="s">
        <v>32</v>
      </c>
      <c r="E26" t="s">
        <v>32</v>
      </c>
    </row>
    <row r="27" spans="1:6" x14ac:dyDescent="0.25">
      <c r="A27" t="s">
        <v>46</v>
      </c>
      <c r="B27">
        <f>125+250+125</f>
        <v>500</v>
      </c>
      <c r="C27">
        <f>125+125</f>
        <v>250</v>
      </c>
      <c r="F27">
        <f>125+125</f>
        <v>250</v>
      </c>
    </row>
    <row r="28" spans="1:6" x14ac:dyDescent="0.25">
      <c r="A28" t="s">
        <v>138</v>
      </c>
      <c r="D28">
        <v>1</v>
      </c>
    </row>
    <row r="29" spans="1:6" x14ac:dyDescent="0.25">
      <c r="A29" t="s">
        <v>164</v>
      </c>
      <c r="E29" t="s">
        <v>32</v>
      </c>
      <c r="F29">
        <f>1</f>
        <v>1</v>
      </c>
    </row>
    <row r="30" spans="1:6" x14ac:dyDescent="0.25">
      <c r="A30" t="s">
        <v>115</v>
      </c>
      <c r="C30">
        <f>5</f>
        <v>5</v>
      </c>
      <c r="D30">
        <f>5</f>
        <v>5</v>
      </c>
    </row>
    <row r="31" spans="1:6" x14ac:dyDescent="0.25">
      <c r="A31" t="s">
        <v>48</v>
      </c>
      <c r="B31">
        <f>60+250</f>
        <v>310</v>
      </c>
      <c r="C31">
        <f>375+125</f>
        <v>500</v>
      </c>
      <c r="D31">
        <f>125+60+125</f>
        <v>310</v>
      </c>
      <c r="E31">
        <f>125+125</f>
        <v>250</v>
      </c>
      <c r="F31">
        <f>125</f>
        <v>125</v>
      </c>
    </row>
    <row r="32" spans="1:6" x14ac:dyDescent="0.25">
      <c r="A32" t="s">
        <v>174</v>
      </c>
      <c r="E32">
        <f>60</f>
        <v>60</v>
      </c>
      <c r="F32">
        <f>125</f>
        <v>125</v>
      </c>
    </row>
    <row r="33" spans="1:6" x14ac:dyDescent="0.25">
      <c r="A33" t="s">
        <v>99</v>
      </c>
      <c r="C33">
        <f>30</f>
        <v>30</v>
      </c>
    </row>
    <row r="34" spans="1:6" x14ac:dyDescent="0.25">
      <c r="A34" t="s">
        <v>41</v>
      </c>
      <c r="B34">
        <f>60+125</f>
        <v>185</v>
      </c>
      <c r="C34">
        <f>125+250</f>
        <v>375</v>
      </c>
      <c r="D34">
        <f>125+175+125+60</f>
        <v>485</v>
      </c>
      <c r="E34">
        <f>60+60+125</f>
        <v>245</v>
      </c>
      <c r="F34">
        <f>125+125+60+125</f>
        <v>435</v>
      </c>
    </row>
    <row r="35" spans="1:6" x14ac:dyDescent="0.25">
      <c r="A35" t="s">
        <v>12</v>
      </c>
      <c r="B35">
        <f>375</f>
        <v>375</v>
      </c>
      <c r="C35">
        <f>250</f>
        <v>250</v>
      </c>
    </row>
    <row r="36" spans="1:6" x14ac:dyDescent="0.25">
      <c r="A36" t="s">
        <v>100</v>
      </c>
      <c r="C36">
        <f>60</f>
        <v>60</v>
      </c>
      <c r="D36">
        <f>60</f>
        <v>60</v>
      </c>
      <c r="F36">
        <f>60</f>
        <v>60</v>
      </c>
    </row>
    <row r="37" spans="1:6" x14ac:dyDescent="0.25">
      <c r="A37" t="s">
        <v>65</v>
      </c>
      <c r="B37">
        <f>750+125</f>
        <v>875</v>
      </c>
      <c r="C37">
        <f>60</f>
        <v>60</v>
      </c>
      <c r="E37">
        <f>125</f>
        <v>125</v>
      </c>
    </row>
    <row r="38" spans="1:6" x14ac:dyDescent="0.25">
      <c r="A38" t="s">
        <v>102</v>
      </c>
      <c r="C38">
        <f>30</f>
        <v>30</v>
      </c>
      <c r="D38">
        <f>30</f>
        <v>30</v>
      </c>
      <c r="F38">
        <f>10</f>
        <v>10</v>
      </c>
    </row>
    <row r="39" spans="1:6" x14ac:dyDescent="0.25">
      <c r="A39" t="s">
        <v>153</v>
      </c>
      <c r="D39">
        <f>125</f>
        <v>125</v>
      </c>
      <c r="E39">
        <f>125</f>
        <v>125</v>
      </c>
    </row>
    <row r="40" spans="1:6" x14ac:dyDescent="0.25">
      <c r="A40" t="s">
        <v>101</v>
      </c>
      <c r="C40">
        <f>10+5</f>
        <v>15</v>
      </c>
      <c r="E40">
        <f>10</f>
        <v>10</v>
      </c>
      <c r="F40">
        <f>10</f>
        <v>10</v>
      </c>
    </row>
    <row r="41" spans="1:6" x14ac:dyDescent="0.25">
      <c r="A41" t="s">
        <v>33</v>
      </c>
      <c r="B41">
        <f>1</f>
        <v>1</v>
      </c>
      <c r="D41">
        <f>1</f>
        <v>1</v>
      </c>
      <c r="E41">
        <f>1</f>
        <v>1</v>
      </c>
      <c r="F41">
        <f>0.5+0.5</f>
        <v>1</v>
      </c>
    </row>
    <row r="42" spans="1:6" x14ac:dyDescent="0.25">
      <c r="A42" t="s">
        <v>25</v>
      </c>
      <c r="B42">
        <f>1+1+1+1</f>
        <v>4</v>
      </c>
      <c r="C42">
        <f>1+2+1</f>
        <v>4</v>
      </c>
      <c r="D42">
        <f>1</f>
        <v>1</v>
      </c>
    </row>
    <row r="43" spans="1:6" x14ac:dyDescent="0.25">
      <c r="A43" t="s">
        <v>105</v>
      </c>
      <c r="C43">
        <f>125</f>
        <v>125</v>
      </c>
    </row>
    <row r="44" spans="1:6" x14ac:dyDescent="0.25">
      <c r="A44" t="s">
        <v>17</v>
      </c>
      <c r="B44">
        <f>125+125+125+125</f>
        <v>500</v>
      </c>
      <c r="C44">
        <f>125+60+125</f>
        <v>310</v>
      </c>
      <c r="D44">
        <f>125+60+125</f>
        <v>310</v>
      </c>
      <c r="E44">
        <f>125+60+125+125+60+60+125</f>
        <v>680</v>
      </c>
      <c r="F44">
        <f>175+125+125</f>
        <v>425</v>
      </c>
    </row>
    <row r="45" spans="1:6" x14ac:dyDescent="0.25">
      <c r="A45" t="s">
        <v>74</v>
      </c>
      <c r="B45">
        <v>1</v>
      </c>
    </row>
    <row r="46" spans="1:6" x14ac:dyDescent="0.25">
      <c r="A46" t="s">
        <v>142</v>
      </c>
      <c r="D46">
        <f>250+250</f>
        <v>500</v>
      </c>
    </row>
    <row r="47" spans="1:6" x14ac:dyDescent="0.25">
      <c r="A47" t="s">
        <v>26</v>
      </c>
      <c r="B47">
        <f>250</f>
        <v>250</v>
      </c>
      <c r="C47">
        <f>250</f>
        <v>250</v>
      </c>
      <c r="D47">
        <f>45+60+60+125</f>
        <v>290</v>
      </c>
      <c r="F47">
        <f>250</f>
        <v>250</v>
      </c>
    </row>
    <row r="48" spans="1:6" x14ac:dyDescent="0.25">
      <c r="A48" t="s">
        <v>73</v>
      </c>
      <c r="B48">
        <v>250</v>
      </c>
      <c r="C48">
        <f>375</f>
        <v>375</v>
      </c>
      <c r="D48">
        <f>125+250</f>
        <v>375</v>
      </c>
      <c r="E48">
        <f>125</f>
        <v>125</v>
      </c>
      <c r="F48">
        <f>125+125+375</f>
        <v>625</v>
      </c>
    </row>
    <row r="49" spans="1:6" x14ac:dyDescent="0.25">
      <c r="A49" t="s">
        <v>184</v>
      </c>
      <c r="F49">
        <f>45</f>
        <v>45</v>
      </c>
    </row>
    <row r="50" spans="1:6" x14ac:dyDescent="0.25">
      <c r="A50" t="s">
        <v>91</v>
      </c>
      <c r="C50">
        <f>30</f>
        <v>30</v>
      </c>
      <c r="D50">
        <f>15</f>
        <v>15</v>
      </c>
      <c r="E50">
        <f>30</f>
        <v>30</v>
      </c>
    </row>
    <row r="51" spans="1:6" x14ac:dyDescent="0.25">
      <c r="A51" t="s">
        <v>136</v>
      </c>
      <c r="D51">
        <v>45</v>
      </c>
    </row>
    <row r="52" spans="1:6" x14ac:dyDescent="0.25">
      <c r="A52" t="s">
        <v>130</v>
      </c>
      <c r="C52">
        <f>125</f>
        <v>125</v>
      </c>
      <c r="D52">
        <f>60</f>
        <v>60</v>
      </c>
    </row>
    <row r="53" spans="1:6" x14ac:dyDescent="0.25">
      <c r="A53" t="s">
        <v>57</v>
      </c>
      <c r="B53">
        <f>3</f>
        <v>3</v>
      </c>
      <c r="D53">
        <f>3</f>
        <v>3</v>
      </c>
    </row>
    <row r="54" spans="1:6" x14ac:dyDescent="0.25">
      <c r="A54" t="s">
        <v>122</v>
      </c>
      <c r="C54" t="s">
        <v>126</v>
      </c>
    </row>
    <row r="55" spans="1:6" x14ac:dyDescent="0.25">
      <c r="A55" t="s">
        <v>159</v>
      </c>
      <c r="D55">
        <v>75</v>
      </c>
    </row>
    <row r="56" spans="1:6" x14ac:dyDescent="0.25">
      <c r="A56" t="s">
        <v>200</v>
      </c>
      <c r="F56">
        <f>90</f>
        <v>90</v>
      </c>
    </row>
    <row r="57" spans="1:6" x14ac:dyDescent="0.25">
      <c r="A57" t="s">
        <v>137</v>
      </c>
      <c r="D57" t="s">
        <v>32</v>
      </c>
    </row>
    <row r="58" spans="1:6" x14ac:dyDescent="0.25">
      <c r="A58" t="s">
        <v>96</v>
      </c>
      <c r="C58">
        <f>125+175</f>
        <v>300</v>
      </c>
      <c r="E58">
        <v>90</v>
      </c>
      <c r="F58">
        <f>10</f>
        <v>10</v>
      </c>
    </row>
    <row r="59" spans="1:6" x14ac:dyDescent="0.25">
      <c r="A59" t="s">
        <v>125</v>
      </c>
      <c r="C59">
        <f>5+10</f>
        <v>15</v>
      </c>
      <c r="D59">
        <f>10</f>
        <v>10</v>
      </c>
      <c r="E59">
        <f>7.5</f>
        <v>7.5</v>
      </c>
    </row>
    <row r="60" spans="1:6" x14ac:dyDescent="0.25">
      <c r="A60" t="s">
        <v>149</v>
      </c>
      <c r="D60">
        <f>10</f>
        <v>10</v>
      </c>
      <c r="E60">
        <f>15</f>
        <v>15</v>
      </c>
    </row>
    <row r="61" spans="1:6" x14ac:dyDescent="0.25">
      <c r="A61" t="s">
        <v>15</v>
      </c>
      <c r="B61">
        <f>75</f>
        <v>75</v>
      </c>
    </row>
    <row r="62" spans="1:6" x14ac:dyDescent="0.25">
      <c r="A62" t="s">
        <v>68</v>
      </c>
      <c r="B62">
        <f>2</f>
        <v>2</v>
      </c>
      <c r="C62">
        <f>1+1</f>
        <v>2</v>
      </c>
    </row>
    <row r="63" spans="1:6" x14ac:dyDescent="0.25">
      <c r="A63" t="s">
        <v>28</v>
      </c>
      <c r="B63">
        <f>120</f>
        <v>120</v>
      </c>
    </row>
    <row r="64" spans="1:6" x14ac:dyDescent="0.25">
      <c r="A64" t="s">
        <v>92</v>
      </c>
      <c r="C64">
        <f>90</f>
        <v>90</v>
      </c>
    </row>
    <row r="65" spans="1:6" x14ac:dyDescent="0.25">
      <c r="A65" t="s">
        <v>97</v>
      </c>
      <c r="C65">
        <f>175</f>
        <v>175</v>
      </c>
    </row>
    <row r="66" spans="1:6" x14ac:dyDescent="0.25">
      <c r="A66" t="s">
        <v>34</v>
      </c>
      <c r="B66">
        <f>125+125+125</f>
        <v>375</v>
      </c>
      <c r="C66">
        <f>125</f>
        <v>125</v>
      </c>
      <c r="D66">
        <f>125+125</f>
        <v>250</v>
      </c>
      <c r="E66">
        <f>125+125+125+125</f>
        <v>500</v>
      </c>
      <c r="F66">
        <f>125+125+125+125</f>
        <v>500</v>
      </c>
    </row>
    <row r="67" spans="1:6" x14ac:dyDescent="0.25">
      <c r="A67" t="s">
        <v>185</v>
      </c>
      <c r="F67">
        <f>1</f>
        <v>1</v>
      </c>
    </row>
    <row r="68" spans="1:6" x14ac:dyDescent="0.25">
      <c r="A68" t="s">
        <v>94</v>
      </c>
      <c r="C68">
        <f>875+125</f>
        <v>1000</v>
      </c>
      <c r="E68">
        <f>125+125+125</f>
        <v>375</v>
      </c>
      <c r="F68">
        <f>30+125+125+125</f>
        <v>405</v>
      </c>
    </row>
    <row r="69" spans="1:6" x14ac:dyDescent="0.25">
      <c r="A69" t="s">
        <v>171</v>
      </c>
      <c r="E69">
        <v>30</v>
      </c>
      <c r="F69">
        <f>30+30</f>
        <v>60</v>
      </c>
    </row>
    <row r="70" spans="1:6" x14ac:dyDescent="0.25">
      <c r="A70" t="s">
        <v>71</v>
      </c>
      <c r="B70">
        <f>125</f>
        <v>125</v>
      </c>
      <c r="D70">
        <f>125+125</f>
        <v>250</v>
      </c>
      <c r="E70">
        <f>125</f>
        <v>125</v>
      </c>
      <c r="F70">
        <f>125+125+125</f>
        <v>375</v>
      </c>
    </row>
    <row r="71" spans="1:6" x14ac:dyDescent="0.25">
      <c r="A71" t="s">
        <v>36</v>
      </c>
      <c r="B71">
        <f>25+25+25+25+25</f>
        <v>125</v>
      </c>
      <c r="C71">
        <f>25+25+50+30+25</f>
        <v>155</v>
      </c>
      <c r="D71">
        <f>25+30+25+25+25+25+25+25</f>
        <v>205</v>
      </c>
      <c r="E71">
        <f>25+30+25+25+45+25+25</f>
        <v>200</v>
      </c>
      <c r="F71">
        <f>25+30+25+25+25+25</f>
        <v>155</v>
      </c>
    </row>
    <row r="72" spans="1:6" x14ac:dyDescent="0.25">
      <c r="A72" t="s">
        <v>82</v>
      </c>
      <c r="B72">
        <v>2</v>
      </c>
    </row>
    <row r="73" spans="1:6" x14ac:dyDescent="0.25">
      <c r="A73" t="s">
        <v>166</v>
      </c>
      <c r="E73">
        <f>25</f>
        <v>25</v>
      </c>
    </row>
    <row r="74" spans="1:6" x14ac:dyDescent="0.25">
      <c r="A74" t="s">
        <v>177</v>
      </c>
      <c r="F74">
        <f>60+45+60</f>
        <v>165</v>
      </c>
    </row>
    <row r="75" spans="1:6" x14ac:dyDescent="0.25">
      <c r="A75" t="s">
        <v>145</v>
      </c>
      <c r="D75">
        <f>25+25</f>
        <v>50</v>
      </c>
      <c r="E75">
        <f>15+25</f>
        <v>40</v>
      </c>
      <c r="F75">
        <f>30</f>
        <v>30</v>
      </c>
    </row>
    <row r="76" spans="1:6" x14ac:dyDescent="0.25">
      <c r="A76" t="s">
        <v>98</v>
      </c>
      <c r="C76">
        <f>30</f>
        <v>30</v>
      </c>
      <c r="E76">
        <f>15</f>
        <v>15</v>
      </c>
    </row>
    <row r="77" spans="1:6" x14ac:dyDescent="0.25">
      <c r="A77" t="s">
        <v>108</v>
      </c>
      <c r="C77" t="s">
        <v>32</v>
      </c>
      <c r="D77">
        <f>5</f>
        <v>5</v>
      </c>
    </row>
    <row r="78" spans="1:6" x14ac:dyDescent="0.25">
      <c r="A78" t="s">
        <v>111</v>
      </c>
      <c r="C78" t="s">
        <v>32</v>
      </c>
    </row>
    <row r="79" spans="1:6" x14ac:dyDescent="0.25">
      <c r="A79" t="s">
        <v>47</v>
      </c>
      <c r="B79">
        <f>30+30+45</f>
        <v>105</v>
      </c>
      <c r="C79">
        <f>30</f>
        <v>30</v>
      </c>
      <c r="D79">
        <f>45</f>
        <v>45</v>
      </c>
      <c r="F79">
        <f>30+30</f>
        <v>60</v>
      </c>
    </row>
    <row r="80" spans="1:6" x14ac:dyDescent="0.25">
      <c r="A80" t="s">
        <v>87</v>
      </c>
      <c r="C80">
        <f>175</f>
        <v>175</v>
      </c>
      <c r="D80">
        <f>175+175</f>
        <v>350</v>
      </c>
      <c r="E80">
        <f>125+175+175</f>
        <v>475</v>
      </c>
      <c r="F80">
        <f>250</f>
        <v>250</v>
      </c>
    </row>
    <row r="81" spans="1:6" x14ac:dyDescent="0.25">
      <c r="A81" t="s">
        <v>132</v>
      </c>
      <c r="C81">
        <v>250</v>
      </c>
      <c r="D81">
        <f>75</f>
        <v>75</v>
      </c>
    </row>
    <row r="82" spans="1:6" x14ac:dyDescent="0.25">
      <c r="A82" t="s">
        <v>43</v>
      </c>
      <c r="B82" t="s">
        <v>32</v>
      </c>
      <c r="C82">
        <f>5</f>
        <v>5</v>
      </c>
      <c r="F82" t="s">
        <v>32</v>
      </c>
    </row>
    <row r="83" spans="1:6" x14ac:dyDescent="0.25">
      <c r="A83" t="s">
        <v>163</v>
      </c>
      <c r="E83">
        <f>10</f>
        <v>10</v>
      </c>
    </row>
    <row r="84" spans="1:6" x14ac:dyDescent="0.25">
      <c r="A84" t="s">
        <v>18</v>
      </c>
      <c r="B84">
        <f>5+5+5+5+45+5+10</f>
        <v>80</v>
      </c>
      <c r="C84">
        <f>15+5+5+10+10+5+5</f>
        <v>55</v>
      </c>
      <c r="D84">
        <f>10+5+5+5+5+5</f>
        <v>35</v>
      </c>
      <c r="E84">
        <f>5+5+5+5+10+5</f>
        <v>35</v>
      </c>
      <c r="F84">
        <f>5+2+15+15</f>
        <v>37</v>
      </c>
    </row>
    <row r="85" spans="1:6" x14ac:dyDescent="0.25">
      <c r="A85" t="s">
        <v>135</v>
      </c>
      <c r="D85">
        <v>2</v>
      </c>
    </row>
    <row r="86" spans="1:6" x14ac:dyDescent="0.25">
      <c r="A86" t="s">
        <v>20</v>
      </c>
      <c r="B86">
        <f>5+5+10</f>
        <v>20</v>
      </c>
      <c r="C86">
        <f>5</f>
        <v>5</v>
      </c>
      <c r="D86">
        <f>5+5</f>
        <v>10</v>
      </c>
      <c r="E86">
        <f>30+5+10+5</f>
        <v>50</v>
      </c>
    </row>
    <row r="87" spans="1:6" x14ac:dyDescent="0.25">
      <c r="A87" t="s">
        <v>23</v>
      </c>
      <c r="B87">
        <f>250+250+125</f>
        <v>625</v>
      </c>
      <c r="C87">
        <f>125+125+250+125</f>
        <v>625</v>
      </c>
      <c r="D87">
        <f>250+125+125</f>
        <v>500</v>
      </c>
      <c r="E87">
        <f>250+125+250</f>
        <v>625</v>
      </c>
      <c r="F87">
        <f>250+250+125+125+125+250</f>
        <v>1125</v>
      </c>
    </row>
    <row r="88" spans="1:6" x14ac:dyDescent="0.25">
      <c r="A88" t="s">
        <v>66</v>
      </c>
      <c r="B88">
        <f>(5*250)</f>
        <v>1250</v>
      </c>
    </row>
    <row r="89" spans="1:6" x14ac:dyDescent="0.25">
      <c r="A89" t="s">
        <v>10</v>
      </c>
      <c r="B89">
        <f>125</f>
        <v>125</v>
      </c>
      <c r="C89">
        <f>125+10</f>
        <v>135</v>
      </c>
      <c r="D89">
        <f>30</f>
        <v>30</v>
      </c>
      <c r="F89">
        <f>125</f>
        <v>125</v>
      </c>
    </row>
    <row r="90" spans="1:6" x14ac:dyDescent="0.25">
      <c r="A90" t="s">
        <v>38</v>
      </c>
      <c r="B90">
        <f>1+1</f>
        <v>2</v>
      </c>
      <c r="C90">
        <f>1+1+1+1</f>
        <v>4</v>
      </c>
      <c r="D90">
        <f>1</f>
        <v>1</v>
      </c>
      <c r="E90">
        <f>1+1+1</f>
        <v>3</v>
      </c>
      <c r="F90">
        <f>1</f>
        <v>1</v>
      </c>
    </row>
    <row r="91" spans="1:6" x14ac:dyDescent="0.25">
      <c r="A91" t="s">
        <v>13</v>
      </c>
      <c r="B91">
        <f>375+125+250+125+125+250+250+250+250+375</f>
        <v>2375</v>
      </c>
      <c r="C91">
        <f>250+30+250+45+125+30+250+30+250+125+250+125+80+125+125+125+250+125+125+250+250</f>
        <v>3215</v>
      </c>
      <c r="D91">
        <f>250+125+30+250+250+250+250+125+125+250+250+250+125</f>
        <v>2530</v>
      </c>
      <c r="E91">
        <f>250+45+250+30+250+250+250+175+125+125+250+250</f>
        <v>2250</v>
      </c>
      <c r="F91">
        <f>250+125+250+5+250+250+250+125+30+250+250+125+250</f>
        <v>2410</v>
      </c>
    </row>
    <row r="92" spans="1:6" x14ac:dyDescent="0.25">
      <c r="A92" t="s">
        <v>151</v>
      </c>
      <c r="D92">
        <f>45</f>
        <v>45</v>
      </c>
      <c r="E92">
        <f>75+60</f>
        <v>135</v>
      </c>
    </row>
    <row r="93" spans="1:6" x14ac:dyDescent="0.25">
      <c r="A93" t="s">
        <v>14</v>
      </c>
      <c r="B93">
        <f>250+250</f>
        <v>500</v>
      </c>
      <c r="C93">
        <f>250+250+250</f>
        <v>750</v>
      </c>
      <c r="D93">
        <f>250+250+250</f>
        <v>750</v>
      </c>
      <c r="E93">
        <f>250+250+250+250</f>
        <v>1000</v>
      </c>
    </row>
    <row r="94" spans="1:6" x14ac:dyDescent="0.25">
      <c r="A94" t="s">
        <v>150</v>
      </c>
      <c r="D94">
        <f>90</f>
        <v>90</v>
      </c>
    </row>
    <row r="95" spans="1:6" x14ac:dyDescent="0.25">
      <c r="A95" t="s">
        <v>52</v>
      </c>
      <c r="B95">
        <f>30</f>
        <v>30</v>
      </c>
    </row>
    <row r="96" spans="1:6" x14ac:dyDescent="0.25">
      <c r="A96" t="s">
        <v>104</v>
      </c>
      <c r="C96">
        <f>10</f>
        <v>10</v>
      </c>
    </row>
    <row r="97" spans="1:6" x14ac:dyDescent="0.25">
      <c r="A97" t="s">
        <v>190</v>
      </c>
      <c r="F97">
        <f>500</f>
        <v>500</v>
      </c>
    </row>
    <row r="98" spans="1:6" x14ac:dyDescent="0.25">
      <c r="A98" t="s">
        <v>176</v>
      </c>
      <c r="E98">
        <f>500</f>
        <v>500</v>
      </c>
    </row>
    <row r="99" spans="1:6" x14ac:dyDescent="0.25">
      <c r="A99" t="s">
        <v>140</v>
      </c>
      <c r="D99">
        <f>60</f>
        <v>60</v>
      </c>
      <c r="E99">
        <f>60</f>
        <v>60</v>
      </c>
    </row>
    <row r="100" spans="1:6" x14ac:dyDescent="0.25">
      <c r="A100" t="s">
        <v>129</v>
      </c>
      <c r="C100">
        <f>125+60</f>
        <v>185</v>
      </c>
      <c r="D100">
        <f>125</f>
        <v>125</v>
      </c>
      <c r="E100">
        <f>60+125+125</f>
        <v>310</v>
      </c>
    </row>
    <row r="101" spans="1:6" x14ac:dyDescent="0.25">
      <c r="A101" t="s">
        <v>58</v>
      </c>
      <c r="B101">
        <f>10</f>
        <v>10</v>
      </c>
      <c r="C101">
        <f>5+5</f>
        <v>10</v>
      </c>
      <c r="E101">
        <f>5+5</f>
        <v>10</v>
      </c>
    </row>
    <row r="102" spans="1:6" x14ac:dyDescent="0.25">
      <c r="A102" t="s">
        <v>178</v>
      </c>
      <c r="F102">
        <f>90</f>
        <v>90</v>
      </c>
    </row>
    <row r="103" spans="1:6" x14ac:dyDescent="0.25">
      <c r="A103" t="s">
        <v>156</v>
      </c>
      <c r="D103">
        <f>125+125</f>
        <v>250</v>
      </c>
      <c r="E103">
        <f>175+125+125+125+125</f>
        <v>675</v>
      </c>
      <c r="F103">
        <f>125</f>
        <v>125</v>
      </c>
    </row>
    <row r="104" spans="1:6" x14ac:dyDescent="0.25">
      <c r="A104" t="s">
        <v>112</v>
      </c>
      <c r="C104">
        <f>175+125</f>
        <v>300</v>
      </c>
      <c r="D104">
        <f>125+125</f>
        <v>250</v>
      </c>
      <c r="E104">
        <f>125+125+125+125</f>
        <v>500</v>
      </c>
      <c r="F104">
        <f>125</f>
        <v>125</v>
      </c>
    </row>
    <row r="105" spans="1:6" x14ac:dyDescent="0.25">
      <c r="A105" t="s">
        <v>168</v>
      </c>
      <c r="E105">
        <f>10</f>
        <v>10</v>
      </c>
    </row>
    <row r="106" spans="1:6" x14ac:dyDescent="0.25">
      <c r="A106" t="s">
        <v>83</v>
      </c>
      <c r="B106">
        <f>5</f>
        <v>5</v>
      </c>
      <c r="D106">
        <f>5</f>
        <v>5</v>
      </c>
      <c r="E106">
        <f>5</f>
        <v>5</v>
      </c>
      <c r="F106">
        <f>5</f>
        <v>5</v>
      </c>
    </row>
    <row r="107" spans="1:6" x14ac:dyDescent="0.25">
      <c r="A107" t="s">
        <v>127</v>
      </c>
      <c r="C107">
        <v>30</v>
      </c>
      <c r="D107">
        <f>30</f>
        <v>30</v>
      </c>
    </row>
    <row r="108" spans="1:6" x14ac:dyDescent="0.25">
      <c r="A108" t="s">
        <v>70</v>
      </c>
      <c r="B108">
        <f>1</f>
        <v>1</v>
      </c>
      <c r="C108">
        <f>1+1</f>
        <v>2</v>
      </c>
      <c r="D108">
        <f>1</f>
        <v>1</v>
      </c>
      <c r="E108">
        <f>1+1+1</f>
        <v>3</v>
      </c>
      <c r="F108">
        <f>1+1</f>
        <v>2</v>
      </c>
    </row>
    <row r="109" spans="1:6" x14ac:dyDescent="0.25">
      <c r="A109" t="s">
        <v>173</v>
      </c>
      <c r="E109" t="s">
        <v>32</v>
      </c>
    </row>
    <row r="110" spans="1:6" x14ac:dyDescent="0.25">
      <c r="A110" t="s">
        <v>147</v>
      </c>
      <c r="D110">
        <f>30+30</f>
        <v>60</v>
      </c>
      <c r="E110">
        <f>30+15</f>
        <v>45</v>
      </c>
      <c r="F110">
        <f>30+30</f>
        <v>60</v>
      </c>
    </row>
    <row r="111" spans="1:6" x14ac:dyDescent="0.25">
      <c r="A111" t="s">
        <v>39</v>
      </c>
      <c r="B111">
        <f>2+1+1</f>
        <v>4</v>
      </c>
      <c r="C111">
        <f>1+1+2+1+1</f>
        <v>6</v>
      </c>
      <c r="D111">
        <f>2+1</f>
        <v>3</v>
      </c>
      <c r="E111">
        <f>1+1+2+1+2</f>
        <v>7</v>
      </c>
      <c r="F111">
        <f>2+1</f>
        <v>3</v>
      </c>
    </row>
    <row r="112" spans="1:6" x14ac:dyDescent="0.25">
      <c r="A112" t="s">
        <v>27</v>
      </c>
      <c r="B112">
        <f>3+0.5</f>
        <v>3.5</v>
      </c>
      <c r="C112">
        <f>0.5+0.5+0.5+0.5+0.5</f>
        <v>2.5</v>
      </c>
      <c r="D112">
        <f>1+1</f>
        <v>2</v>
      </c>
      <c r="E112">
        <f>1+1</f>
        <v>2</v>
      </c>
    </row>
    <row r="113" spans="1:6" x14ac:dyDescent="0.25">
      <c r="A113" t="s">
        <v>77</v>
      </c>
      <c r="B113">
        <f>30</f>
        <v>30</v>
      </c>
      <c r="D113">
        <f>45+15</f>
        <v>60</v>
      </c>
      <c r="E113">
        <f>15</f>
        <v>15</v>
      </c>
      <c r="F113">
        <f>15</f>
        <v>15</v>
      </c>
    </row>
    <row r="114" spans="1:6" x14ac:dyDescent="0.25">
      <c r="A114" t="s">
        <v>128</v>
      </c>
      <c r="C114">
        <v>175</v>
      </c>
      <c r="F114">
        <f>250</f>
        <v>250</v>
      </c>
    </row>
    <row r="115" spans="1:6" x14ac:dyDescent="0.25">
      <c r="A115" t="s">
        <v>120</v>
      </c>
      <c r="C115" t="s">
        <v>32</v>
      </c>
      <c r="D115" t="s">
        <v>32</v>
      </c>
    </row>
    <row r="116" spans="1:6" x14ac:dyDescent="0.25">
      <c r="A116" t="s">
        <v>79</v>
      </c>
      <c r="B116">
        <v>1</v>
      </c>
      <c r="D116">
        <f>1</f>
        <v>1</v>
      </c>
    </row>
    <row r="117" spans="1:6" x14ac:dyDescent="0.25">
      <c r="A117" t="s">
        <v>192</v>
      </c>
      <c r="F117">
        <f>2</f>
        <v>2</v>
      </c>
    </row>
    <row r="118" spans="1:6" x14ac:dyDescent="0.25">
      <c r="A118" t="s">
        <v>56</v>
      </c>
      <c r="B118">
        <f>2+2+2+2</f>
        <v>8</v>
      </c>
      <c r="C118">
        <f>1+2+2+2</f>
        <v>7</v>
      </c>
      <c r="D118">
        <f>2+1+1+2</f>
        <v>6</v>
      </c>
      <c r="E118">
        <f>2+2+1+2+1+2</f>
        <v>10</v>
      </c>
      <c r="F118">
        <f>2+1+2+1+2</f>
        <v>8</v>
      </c>
    </row>
    <row r="119" spans="1:6" x14ac:dyDescent="0.25">
      <c r="A119" t="s">
        <v>78</v>
      </c>
      <c r="B119">
        <f>0.5</f>
        <v>0.5</v>
      </c>
      <c r="C119">
        <f>0.5</f>
        <v>0.5</v>
      </c>
      <c r="D119">
        <f>0.5+0.5</f>
        <v>1</v>
      </c>
    </row>
    <row r="120" spans="1:6" x14ac:dyDescent="0.25">
      <c r="A120" t="s">
        <v>31</v>
      </c>
      <c r="B120" t="s">
        <v>32</v>
      </c>
      <c r="E120" t="s">
        <v>32</v>
      </c>
      <c r="F120" t="s">
        <v>32</v>
      </c>
    </row>
    <row r="121" spans="1:6" x14ac:dyDescent="0.25">
      <c r="A121" t="s">
        <v>63</v>
      </c>
      <c r="B121">
        <f>30+30</f>
        <v>60</v>
      </c>
      <c r="C121">
        <f>30</f>
        <v>30</v>
      </c>
      <c r="D121">
        <f>30</f>
        <v>30</v>
      </c>
      <c r="E121">
        <f>30+30</f>
        <v>60</v>
      </c>
      <c r="F121">
        <f>5+30</f>
        <v>35</v>
      </c>
    </row>
    <row r="122" spans="1:6" x14ac:dyDescent="0.25">
      <c r="A122" t="s">
        <v>67</v>
      </c>
      <c r="B122">
        <f>30</f>
        <v>30</v>
      </c>
    </row>
    <row r="123" spans="1:6" x14ac:dyDescent="0.25">
      <c r="A123" t="s">
        <v>61</v>
      </c>
      <c r="B123">
        <f>1+1</f>
        <v>2</v>
      </c>
      <c r="C123">
        <f>1+1</f>
        <v>2</v>
      </c>
      <c r="D123">
        <f>1+1+1</f>
        <v>3</v>
      </c>
      <c r="E123">
        <f>1+1</f>
        <v>2</v>
      </c>
      <c r="F123">
        <f>1+1+1+1</f>
        <v>4</v>
      </c>
    </row>
    <row r="124" spans="1:6" x14ac:dyDescent="0.25">
      <c r="A124" t="s">
        <v>119</v>
      </c>
      <c r="C124">
        <f>500</f>
        <v>500</v>
      </c>
    </row>
    <row r="125" spans="1:6" x14ac:dyDescent="0.25">
      <c r="A125" t="s">
        <v>29</v>
      </c>
      <c r="B125">
        <f>15+15</f>
        <v>30</v>
      </c>
      <c r="C125">
        <f>15+5</f>
        <v>20</v>
      </c>
      <c r="E125">
        <f>10</f>
        <v>10</v>
      </c>
      <c r="F125">
        <f>25</f>
        <v>25</v>
      </c>
    </row>
    <row r="126" spans="1:6" x14ac:dyDescent="0.25">
      <c r="A126" t="s">
        <v>155</v>
      </c>
      <c r="D126">
        <f>5</f>
        <v>5</v>
      </c>
      <c r="E126">
        <f>15</f>
        <v>15</v>
      </c>
    </row>
    <row r="127" spans="1:6" x14ac:dyDescent="0.25">
      <c r="A127" t="s">
        <v>85</v>
      </c>
      <c r="B127">
        <v>120</v>
      </c>
      <c r="D127">
        <f>45</f>
        <v>45</v>
      </c>
      <c r="E127">
        <f>120</f>
        <v>120</v>
      </c>
    </row>
    <row r="128" spans="1:6" x14ac:dyDescent="0.25">
      <c r="A128" t="s">
        <v>133</v>
      </c>
      <c r="C128" t="s">
        <v>32</v>
      </c>
      <c r="D128" t="s">
        <v>32</v>
      </c>
    </row>
    <row r="129" spans="1:6" x14ac:dyDescent="0.25">
      <c r="A129" t="s">
        <v>114</v>
      </c>
      <c r="C129">
        <f>30+20</f>
        <v>50</v>
      </c>
      <c r="D129">
        <f>30+30</f>
        <v>60</v>
      </c>
      <c r="E129">
        <f>60</f>
        <v>60</v>
      </c>
      <c r="F129">
        <f>30</f>
        <v>30</v>
      </c>
    </row>
    <row r="130" spans="1:6" x14ac:dyDescent="0.25">
      <c r="A130" t="s">
        <v>21</v>
      </c>
      <c r="B130">
        <f>1+0.5</f>
        <v>1.5</v>
      </c>
      <c r="C130">
        <f>1+1</f>
        <v>2</v>
      </c>
      <c r="D130">
        <f>1+1</f>
        <v>2</v>
      </c>
      <c r="E130">
        <f>1</f>
        <v>1</v>
      </c>
      <c r="F130">
        <f>1</f>
        <v>1</v>
      </c>
    </row>
    <row r="131" spans="1:6" x14ac:dyDescent="0.25">
      <c r="A131" t="s">
        <v>53</v>
      </c>
      <c r="B131">
        <f>0.5+0.5</f>
        <v>1</v>
      </c>
      <c r="C131">
        <f>1</f>
        <v>1</v>
      </c>
      <c r="D131">
        <f>1+1+1</f>
        <v>3</v>
      </c>
      <c r="E131">
        <f>1+1+1</f>
        <v>3</v>
      </c>
      <c r="F131">
        <f>1+1+1+1</f>
        <v>4</v>
      </c>
    </row>
    <row r="132" spans="1:6" x14ac:dyDescent="0.25">
      <c r="A132" t="s">
        <v>152</v>
      </c>
      <c r="D132">
        <f>375+175</f>
        <v>550</v>
      </c>
    </row>
    <row r="133" spans="1:6" x14ac:dyDescent="0.25">
      <c r="A133" t="s">
        <v>109</v>
      </c>
      <c r="C133">
        <f>125+60</f>
        <v>185</v>
      </c>
    </row>
    <row r="134" spans="1:6" x14ac:dyDescent="0.25">
      <c r="A134" t="s">
        <v>143</v>
      </c>
      <c r="D134">
        <f>120</f>
        <v>120</v>
      </c>
    </row>
    <row r="135" spans="1:6" x14ac:dyDescent="0.25">
      <c r="A135" t="s">
        <v>103</v>
      </c>
      <c r="C135">
        <f>165+75+90</f>
        <v>330</v>
      </c>
      <c r="D135">
        <f>30+75</f>
        <v>105</v>
      </c>
      <c r="E135">
        <f>45+200</f>
        <v>245</v>
      </c>
    </row>
    <row r="136" spans="1:6" x14ac:dyDescent="0.25">
      <c r="A136" t="s">
        <v>84</v>
      </c>
      <c r="B136">
        <f>125+125</f>
        <v>250</v>
      </c>
      <c r="C136">
        <f>125+60+125</f>
        <v>310</v>
      </c>
      <c r="D136">
        <f>125+125+125+60+125</f>
        <v>560</v>
      </c>
      <c r="E136">
        <f>250+125</f>
        <v>375</v>
      </c>
      <c r="F136">
        <f>250+250</f>
        <v>500</v>
      </c>
    </row>
    <row r="137" spans="1:6" x14ac:dyDescent="0.25">
      <c r="A137" t="s">
        <v>40</v>
      </c>
      <c r="B137">
        <f>60+125+250</f>
        <v>435</v>
      </c>
      <c r="C137">
        <f>125+125+125</f>
        <v>375</v>
      </c>
      <c r="E137">
        <f>125</f>
        <v>125</v>
      </c>
    </row>
    <row r="138" spans="1:6" x14ac:dyDescent="0.25">
      <c r="A138" t="s">
        <v>64</v>
      </c>
      <c r="B138">
        <f>250</f>
        <v>250</v>
      </c>
      <c r="C138">
        <f>250</f>
        <v>250</v>
      </c>
    </row>
    <row r="139" spans="1:6" x14ac:dyDescent="0.25">
      <c r="A139" t="s">
        <v>118</v>
      </c>
      <c r="C139">
        <f>1+1+1</f>
        <v>3</v>
      </c>
      <c r="D139">
        <f>1</f>
        <v>1</v>
      </c>
      <c r="E139">
        <f>1</f>
        <v>1</v>
      </c>
    </row>
    <row r="140" spans="1:6" x14ac:dyDescent="0.25">
      <c r="A140" t="s">
        <v>90</v>
      </c>
      <c r="C140">
        <f>1</f>
        <v>1</v>
      </c>
      <c r="E140">
        <f>1</f>
        <v>1</v>
      </c>
    </row>
    <row r="141" spans="1:6" x14ac:dyDescent="0.25">
      <c r="A141" t="s">
        <v>80</v>
      </c>
      <c r="B141">
        <v>2</v>
      </c>
    </row>
    <row r="142" spans="1:6" x14ac:dyDescent="0.25">
      <c r="A142" t="s">
        <v>194</v>
      </c>
      <c r="F142">
        <f>1+1</f>
        <v>2</v>
      </c>
    </row>
    <row r="143" spans="1:6" x14ac:dyDescent="0.25">
      <c r="A143" t="s">
        <v>117</v>
      </c>
      <c r="C143">
        <v>60</v>
      </c>
      <c r="D143">
        <f>60+125+125</f>
        <v>310</v>
      </c>
      <c r="E143">
        <f>60+125+125+60+125+60</f>
        <v>555</v>
      </c>
      <c r="F143">
        <f>125+125</f>
        <v>250</v>
      </c>
    </row>
    <row r="144" spans="1:6" x14ac:dyDescent="0.25">
      <c r="A144" t="s">
        <v>24</v>
      </c>
      <c r="B144">
        <f>250+250</f>
        <v>500</v>
      </c>
      <c r="C144">
        <f>125+125</f>
        <v>250</v>
      </c>
      <c r="D144">
        <f>375+250+175+125</f>
        <v>925</v>
      </c>
      <c r="E144">
        <f>125+125+250</f>
        <v>500</v>
      </c>
      <c r="F144">
        <f>125+125</f>
        <v>250</v>
      </c>
    </row>
    <row r="145" spans="1:6" x14ac:dyDescent="0.25">
      <c r="A145" t="s">
        <v>123</v>
      </c>
      <c r="C145">
        <f>250</f>
        <v>250</v>
      </c>
    </row>
    <row r="146" spans="1:6" x14ac:dyDescent="0.25">
      <c r="A146" t="s">
        <v>45</v>
      </c>
      <c r="B146">
        <f>125</f>
        <v>125</v>
      </c>
      <c r="C146">
        <f>125</f>
        <v>125</v>
      </c>
    </row>
    <row r="147" spans="1:6" x14ac:dyDescent="0.25">
      <c r="A147" t="s">
        <v>141</v>
      </c>
      <c r="D147">
        <f>15</f>
        <v>15</v>
      </c>
    </row>
    <row r="148" spans="1:6" x14ac:dyDescent="0.25">
      <c r="A148" t="s">
        <v>148</v>
      </c>
      <c r="D148">
        <v>120</v>
      </c>
      <c r="F148">
        <f>75</f>
        <v>75</v>
      </c>
    </row>
    <row r="149" spans="1:6" x14ac:dyDescent="0.25">
      <c r="A149" t="s">
        <v>75</v>
      </c>
      <c r="B149">
        <f>5</f>
        <v>5</v>
      </c>
      <c r="C149">
        <f>5</f>
        <v>5</v>
      </c>
      <c r="D149">
        <f>30</f>
        <v>30</v>
      </c>
    </row>
    <row r="150" spans="1:6" x14ac:dyDescent="0.25">
      <c r="A150" t="s">
        <v>198</v>
      </c>
      <c r="F150">
        <f>5</f>
        <v>5</v>
      </c>
    </row>
    <row r="151" spans="1:6" x14ac:dyDescent="0.25">
      <c r="A151" t="s">
        <v>170</v>
      </c>
      <c r="E151">
        <f>45</f>
        <v>45</v>
      </c>
    </row>
    <row r="152" spans="1:6" x14ac:dyDescent="0.25">
      <c r="A152" t="s">
        <v>161</v>
      </c>
      <c r="D152">
        <v>2</v>
      </c>
      <c r="F152">
        <f>2</f>
        <v>2</v>
      </c>
    </row>
    <row r="153" spans="1:6" x14ac:dyDescent="0.25">
      <c r="A153" t="s">
        <v>172</v>
      </c>
      <c r="E153">
        <f>1</f>
        <v>1</v>
      </c>
    </row>
    <row r="154" spans="1:6" x14ac:dyDescent="0.25">
      <c r="A154" t="s">
        <v>124</v>
      </c>
      <c r="C154">
        <f>140</f>
        <v>140</v>
      </c>
    </row>
    <row r="155" spans="1:6" x14ac:dyDescent="0.25">
      <c r="A155" t="s">
        <v>165</v>
      </c>
      <c r="E155">
        <v>30</v>
      </c>
      <c r="F155">
        <f>30</f>
        <v>30</v>
      </c>
    </row>
    <row r="156" spans="1:6" x14ac:dyDescent="0.25">
      <c r="A156" t="s">
        <v>88</v>
      </c>
      <c r="C156">
        <v>10</v>
      </c>
      <c r="E156">
        <f>40</f>
        <v>40</v>
      </c>
    </row>
    <row r="157" spans="1:6" x14ac:dyDescent="0.25">
      <c r="A157" t="s">
        <v>69</v>
      </c>
      <c r="B157">
        <f>250+250</f>
        <v>500</v>
      </c>
      <c r="E157">
        <f>250+250</f>
        <v>500</v>
      </c>
    </row>
    <row r="158" spans="1:6" x14ac:dyDescent="0.25">
      <c r="A158" t="s">
        <v>95</v>
      </c>
      <c r="C158">
        <f>60+45</f>
        <v>105</v>
      </c>
      <c r="F158">
        <f>2</f>
        <v>2</v>
      </c>
    </row>
    <row r="159" spans="1:6" x14ac:dyDescent="0.25">
      <c r="A159" t="s">
        <v>167</v>
      </c>
      <c r="E159">
        <f>125</f>
        <v>125</v>
      </c>
    </row>
    <row r="160" spans="1:6" x14ac:dyDescent="0.25">
      <c r="A160" t="s">
        <v>113</v>
      </c>
      <c r="C160">
        <f>0.5+0.5</f>
        <v>1</v>
      </c>
    </row>
    <row r="161" spans="1:6" x14ac:dyDescent="0.25">
      <c r="A161" t="s">
        <v>158</v>
      </c>
      <c r="D161" t="s">
        <v>32</v>
      </c>
    </row>
    <row r="162" spans="1:6" x14ac:dyDescent="0.25">
      <c r="A162" t="s">
        <v>49</v>
      </c>
      <c r="B162">
        <f>2+5</f>
        <v>7</v>
      </c>
      <c r="C162">
        <f>10</f>
        <v>10</v>
      </c>
      <c r="F162">
        <f>2</f>
        <v>2</v>
      </c>
    </row>
    <row r="163" spans="1:6" x14ac:dyDescent="0.25">
      <c r="A163" t="s">
        <v>81</v>
      </c>
      <c r="B163">
        <f>2</f>
        <v>2</v>
      </c>
      <c r="D163">
        <f>0.5+1+0.5+0.5+0.5+0.5</f>
        <v>3.5</v>
      </c>
      <c r="E163">
        <f>1+2+1</f>
        <v>4</v>
      </c>
      <c r="F163">
        <f>1+1+0.5</f>
        <v>2.5</v>
      </c>
    </row>
    <row r="164" spans="1:6" x14ac:dyDescent="0.25">
      <c r="A164" t="s">
        <v>16</v>
      </c>
      <c r="B164">
        <f>125+250</f>
        <v>375</v>
      </c>
      <c r="C164">
        <f>60+125+125</f>
        <v>310</v>
      </c>
      <c r="D164">
        <f>125</f>
        <v>125</v>
      </c>
      <c r="E164">
        <f>125</f>
        <v>125</v>
      </c>
    </row>
    <row r="165" spans="1:6" x14ac:dyDescent="0.25">
      <c r="A165" t="s">
        <v>51</v>
      </c>
      <c r="B165">
        <f>180+(2*796)</f>
        <v>1772</v>
      </c>
      <c r="C165">
        <f>310+125</f>
        <v>435</v>
      </c>
    </row>
    <row r="166" spans="1:6" x14ac:dyDescent="0.25">
      <c r="A166" t="s">
        <v>157</v>
      </c>
      <c r="D166">
        <f>1</f>
        <v>1</v>
      </c>
    </row>
    <row r="167" spans="1:6" x14ac:dyDescent="0.25">
      <c r="A167" t="s">
        <v>62</v>
      </c>
      <c r="B167">
        <f>30</f>
        <v>30</v>
      </c>
      <c r="C167">
        <f>30</f>
        <v>30</v>
      </c>
      <c r="D167">
        <f>30+30+30+30</f>
        <v>120</v>
      </c>
      <c r="E167">
        <f>30+30</f>
        <v>60</v>
      </c>
      <c r="F167">
        <f>30</f>
        <v>30</v>
      </c>
    </row>
    <row r="168" spans="1:6" x14ac:dyDescent="0.25">
      <c r="A168" t="s">
        <v>139</v>
      </c>
      <c r="D168">
        <f>5</f>
        <v>5</v>
      </c>
      <c r="F168">
        <f>5</f>
        <v>5</v>
      </c>
    </row>
    <row r="169" spans="1:6" x14ac:dyDescent="0.25">
      <c r="A169" t="s">
        <v>30</v>
      </c>
      <c r="B169">
        <f>30+30</f>
        <v>60</v>
      </c>
      <c r="C169">
        <f>10+125+30</f>
        <v>165</v>
      </c>
      <c r="D169">
        <f>15</f>
        <v>15</v>
      </c>
    </row>
    <row r="170" spans="1:6" x14ac:dyDescent="0.25">
      <c r="A170" t="s">
        <v>19</v>
      </c>
      <c r="B170">
        <f>10</f>
        <v>10</v>
      </c>
      <c r="C170">
        <f>5</f>
        <v>5</v>
      </c>
      <c r="D170">
        <f>5</f>
        <v>5</v>
      </c>
      <c r="E170">
        <f>5+5+5</f>
        <v>15</v>
      </c>
    </row>
    <row r="171" spans="1:6" x14ac:dyDescent="0.25">
      <c r="A171" t="s">
        <v>110</v>
      </c>
      <c r="C171">
        <f>5</f>
        <v>5</v>
      </c>
      <c r="D171">
        <f>30</f>
        <v>30</v>
      </c>
    </row>
    <row r="172" spans="1:6" x14ac:dyDescent="0.25">
      <c r="A172" t="s">
        <v>191</v>
      </c>
      <c r="F172">
        <f>5</f>
        <v>5</v>
      </c>
    </row>
    <row r="173" spans="1:6" x14ac:dyDescent="0.25">
      <c r="A173" t="s">
        <v>42</v>
      </c>
      <c r="B173">
        <f>10</f>
        <v>10</v>
      </c>
      <c r="D173">
        <f>5</f>
        <v>5</v>
      </c>
      <c r="E173">
        <f>5+5</f>
        <v>10</v>
      </c>
    </row>
    <row r="174" spans="1:6" x14ac:dyDescent="0.25">
      <c r="A174" t="s">
        <v>197</v>
      </c>
      <c r="F174">
        <f>5</f>
        <v>5</v>
      </c>
    </row>
    <row r="175" spans="1:6" x14ac:dyDescent="0.25">
      <c r="A175" t="s">
        <v>59</v>
      </c>
      <c r="B175">
        <f>1+1+1+1</f>
        <v>4</v>
      </c>
      <c r="C175">
        <f>1+1+1+1</f>
        <v>4</v>
      </c>
      <c r="D175">
        <f>1+1+1+1+1</f>
        <v>5</v>
      </c>
      <c r="E175" s="6">
        <f>1+1+1+1+1+1</f>
        <v>6</v>
      </c>
      <c r="F175">
        <f>1+1+1+1+1+1</f>
        <v>6</v>
      </c>
    </row>
    <row r="176" spans="1:6" x14ac:dyDescent="0.25">
      <c r="A176" t="s">
        <v>89</v>
      </c>
      <c r="E176">
        <f>125+10+20</f>
        <v>155</v>
      </c>
    </row>
    <row r="177" spans="1:6" x14ac:dyDescent="0.25">
      <c r="A177" t="s">
        <v>169</v>
      </c>
      <c r="C177">
        <f>545</f>
        <v>545</v>
      </c>
      <c r="D177">
        <f>350</f>
        <v>350</v>
      </c>
      <c r="E177">
        <f>175</f>
        <v>175</v>
      </c>
      <c r="F177">
        <f>175</f>
        <v>175</v>
      </c>
    </row>
    <row r="178" spans="1:6" x14ac:dyDescent="0.25">
      <c r="A178" t="s">
        <v>86</v>
      </c>
      <c r="B178" t="s">
        <v>32</v>
      </c>
      <c r="D178">
        <f>5+5</f>
        <v>10</v>
      </c>
      <c r="E178">
        <f>15+5</f>
        <v>20</v>
      </c>
    </row>
    <row r="179" spans="1:6" x14ac:dyDescent="0.25">
      <c r="A179" t="s">
        <v>183</v>
      </c>
      <c r="F179">
        <f>10</f>
        <v>10</v>
      </c>
    </row>
    <row r="183" spans="1:6" x14ac:dyDescent="0.25">
      <c r="F183" t="s">
        <v>179</v>
      </c>
    </row>
    <row r="184" spans="1:6" x14ac:dyDescent="0.25">
      <c r="E184">
        <v>2</v>
      </c>
      <c r="F184" t="s">
        <v>180</v>
      </c>
    </row>
    <row r="185" spans="1:6" x14ac:dyDescent="0.25">
      <c r="F185" t="s">
        <v>181</v>
      </c>
    </row>
    <row r="186" spans="1:6" x14ac:dyDescent="0.25">
      <c r="E186">
        <v>2</v>
      </c>
      <c r="F186" t="s">
        <v>182</v>
      </c>
    </row>
    <row r="187" spans="1:6" x14ac:dyDescent="0.25">
      <c r="F187" t="s">
        <v>186</v>
      </c>
    </row>
    <row r="188" spans="1:6" x14ac:dyDescent="0.25">
      <c r="F188" t="s">
        <v>188</v>
      </c>
    </row>
    <row r="189" spans="1:6" x14ac:dyDescent="0.25">
      <c r="E189">
        <v>2</v>
      </c>
      <c r="F189" t="s">
        <v>189</v>
      </c>
    </row>
    <row r="190" spans="1:6" x14ac:dyDescent="0.25">
      <c r="F190" t="s">
        <v>193</v>
      </c>
    </row>
    <row r="191" spans="1:6" x14ac:dyDescent="0.25">
      <c r="F191" t="s">
        <v>195</v>
      </c>
    </row>
    <row r="192" spans="1:6" x14ac:dyDescent="0.25">
      <c r="F192" t="s">
        <v>196</v>
      </c>
    </row>
    <row r="193" spans="6:6" x14ac:dyDescent="0.25">
      <c r="F193" t="s">
        <v>201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04"/>
  <sheetViews>
    <sheetView workbookViewId="0">
      <selection activeCell="E11" sqref="E11"/>
    </sheetView>
  </sheetViews>
  <sheetFormatPr baseColWidth="10" defaultRowHeight="15" x14ac:dyDescent="0.25"/>
  <cols>
    <col min="1" max="1" width="26.5703125" bestFit="1" customWidth="1"/>
    <col min="2" max="2" width="12.42578125" bestFit="1" customWidth="1"/>
  </cols>
  <sheetData>
    <row r="2" spans="1:2" x14ac:dyDescent="0.25">
      <c r="A2" s="1" t="s">
        <v>0</v>
      </c>
      <c r="B2" s="1" t="s">
        <v>3</v>
      </c>
    </row>
    <row r="3" spans="1:2" x14ac:dyDescent="0.25">
      <c r="A3" s="2" t="s">
        <v>76</v>
      </c>
      <c r="B3" s="2">
        <v>1</v>
      </c>
    </row>
    <row r="4" spans="1:2" x14ac:dyDescent="0.25">
      <c r="A4" s="3" t="s">
        <v>35</v>
      </c>
      <c r="B4" s="3">
        <v>30</v>
      </c>
    </row>
    <row r="5" spans="1:2" x14ac:dyDescent="0.25">
      <c r="A5" s="2" t="s">
        <v>22</v>
      </c>
      <c r="B5" s="2">
        <v>185</v>
      </c>
    </row>
    <row r="6" spans="1:2" x14ac:dyDescent="0.25">
      <c r="A6" s="3" t="s">
        <v>146</v>
      </c>
      <c r="B6" s="3">
        <v>250</v>
      </c>
    </row>
    <row r="7" spans="1:2" x14ac:dyDescent="0.25">
      <c r="A7" s="2" t="s">
        <v>134</v>
      </c>
      <c r="B7" s="2">
        <v>1</v>
      </c>
    </row>
    <row r="8" spans="1:2" x14ac:dyDescent="0.25">
      <c r="A8" s="3" t="s">
        <v>72</v>
      </c>
      <c r="B8" s="3">
        <v>2</v>
      </c>
    </row>
    <row r="9" spans="1:2" x14ac:dyDescent="0.25">
      <c r="A9" s="2" t="s">
        <v>144</v>
      </c>
      <c r="B9" s="2" t="s">
        <v>32</v>
      </c>
    </row>
    <row r="10" spans="1:2" x14ac:dyDescent="0.25">
      <c r="A10" s="3" t="s">
        <v>37</v>
      </c>
      <c r="B10" s="3">
        <v>15</v>
      </c>
    </row>
    <row r="11" spans="1:2" x14ac:dyDescent="0.25">
      <c r="A11" s="2" t="s">
        <v>55</v>
      </c>
      <c r="B11" s="2">
        <v>15</v>
      </c>
    </row>
    <row r="12" spans="1:2" x14ac:dyDescent="0.25">
      <c r="A12" s="3" t="s">
        <v>44</v>
      </c>
      <c r="B12" s="3">
        <v>8</v>
      </c>
    </row>
    <row r="13" spans="1:2" x14ac:dyDescent="0.25">
      <c r="A13" s="2" t="s">
        <v>116</v>
      </c>
      <c r="B13" s="2">
        <v>500</v>
      </c>
    </row>
    <row r="14" spans="1:2" x14ac:dyDescent="0.25">
      <c r="A14" s="3" t="s">
        <v>93</v>
      </c>
      <c r="B14" s="3">
        <v>125</v>
      </c>
    </row>
    <row r="15" spans="1:2" x14ac:dyDescent="0.25">
      <c r="A15" s="2" t="s">
        <v>50</v>
      </c>
      <c r="B15" s="2">
        <v>125</v>
      </c>
    </row>
    <row r="16" spans="1:2" x14ac:dyDescent="0.25">
      <c r="A16" s="3" t="s">
        <v>160</v>
      </c>
      <c r="B16" s="3">
        <v>30</v>
      </c>
    </row>
    <row r="17" spans="1:2" x14ac:dyDescent="0.25">
      <c r="A17" s="2" t="s">
        <v>60</v>
      </c>
      <c r="B17" s="2">
        <v>250</v>
      </c>
    </row>
    <row r="18" spans="1:2" x14ac:dyDescent="0.25">
      <c r="A18" s="3" t="s">
        <v>154</v>
      </c>
      <c r="B18" s="3" t="s">
        <v>32</v>
      </c>
    </row>
    <row r="19" spans="1:2" x14ac:dyDescent="0.25">
      <c r="A19" s="2" t="s">
        <v>138</v>
      </c>
      <c r="B19" s="2">
        <v>1</v>
      </c>
    </row>
    <row r="20" spans="1:2" x14ac:dyDescent="0.25">
      <c r="A20" s="3" t="s">
        <v>115</v>
      </c>
      <c r="B20" s="3">
        <v>5</v>
      </c>
    </row>
    <row r="21" spans="1:2" x14ac:dyDescent="0.25">
      <c r="A21" s="2" t="s">
        <v>48</v>
      </c>
      <c r="B21" s="2">
        <v>310</v>
      </c>
    </row>
    <row r="22" spans="1:2" x14ac:dyDescent="0.25">
      <c r="A22" s="3" t="s">
        <v>41</v>
      </c>
      <c r="B22" s="3">
        <v>485</v>
      </c>
    </row>
    <row r="23" spans="1:2" x14ac:dyDescent="0.25">
      <c r="A23" s="2" t="s">
        <v>100</v>
      </c>
      <c r="B23" s="2">
        <v>60</v>
      </c>
    </row>
    <row r="24" spans="1:2" x14ac:dyDescent="0.25">
      <c r="A24" s="3" t="s">
        <v>102</v>
      </c>
      <c r="B24" s="3">
        <v>30</v>
      </c>
    </row>
    <row r="25" spans="1:2" x14ac:dyDescent="0.25">
      <c r="A25" s="2" t="s">
        <v>153</v>
      </c>
      <c r="B25" s="2">
        <v>125</v>
      </c>
    </row>
    <row r="26" spans="1:2" x14ac:dyDescent="0.25">
      <c r="A26" s="3" t="s">
        <v>33</v>
      </c>
      <c r="B26" s="3">
        <v>1</v>
      </c>
    </row>
    <row r="27" spans="1:2" x14ac:dyDescent="0.25">
      <c r="A27" s="2" t="s">
        <v>25</v>
      </c>
      <c r="B27" s="2">
        <v>1</v>
      </c>
    </row>
    <row r="28" spans="1:2" x14ac:dyDescent="0.25">
      <c r="A28" s="3" t="s">
        <v>17</v>
      </c>
      <c r="B28" s="3">
        <v>310</v>
      </c>
    </row>
    <row r="29" spans="1:2" x14ac:dyDescent="0.25">
      <c r="A29" s="2" t="s">
        <v>142</v>
      </c>
      <c r="B29" s="2">
        <v>500</v>
      </c>
    </row>
    <row r="30" spans="1:2" x14ac:dyDescent="0.25">
      <c r="A30" s="3" t="s">
        <v>26</v>
      </c>
      <c r="B30" s="3">
        <v>290</v>
      </c>
    </row>
    <row r="31" spans="1:2" x14ac:dyDescent="0.25">
      <c r="A31" s="2" t="s">
        <v>73</v>
      </c>
      <c r="B31" s="2">
        <v>375</v>
      </c>
    </row>
    <row r="32" spans="1:2" x14ac:dyDescent="0.25">
      <c r="A32" s="3" t="s">
        <v>91</v>
      </c>
      <c r="B32" s="3">
        <v>15</v>
      </c>
    </row>
    <row r="33" spans="1:2" x14ac:dyDescent="0.25">
      <c r="A33" s="2" t="s">
        <v>136</v>
      </c>
      <c r="B33" s="2">
        <v>45</v>
      </c>
    </row>
    <row r="34" spans="1:2" x14ac:dyDescent="0.25">
      <c r="A34" s="3" t="s">
        <v>130</v>
      </c>
      <c r="B34" s="3">
        <v>60</v>
      </c>
    </row>
    <row r="35" spans="1:2" x14ac:dyDescent="0.25">
      <c r="A35" s="2" t="s">
        <v>57</v>
      </c>
      <c r="B35" s="2">
        <v>3</v>
      </c>
    </row>
    <row r="36" spans="1:2" x14ac:dyDescent="0.25">
      <c r="A36" s="3" t="s">
        <v>159</v>
      </c>
      <c r="B36" s="3">
        <v>75</v>
      </c>
    </row>
    <row r="37" spans="1:2" x14ac:dyDescent="0.25">
      <c r="A37" s="2" t="s">
        <v>137</v>
      </c>
      <c r="B37" s="2" t="s">
        <v>32</v>
      </c>
    </row>
    <row r="38" spans="1:2" x14ac:dyDescent="0.25">
      <c r="A38" s="3" t="s">
        <v>125</v>
      </c>
      <c r="B38" s="3">
        <v>10</v>
      </c>
    </row>
    <row r="39" spans="1:2" x14ac:dyDescent="0.25">
      <c r="A39" s="2" t="s">
        <v>149</v>
      </c>
      <c r="B39" s="2">
        <v>10</v>
      </c>
    </row>
    <row r="40" spans="1:2" x14ac:dyDescent="0.25">
      <c r="A40" s="3" t="s">
        <v>34</v>
      </c>
      <c r="B40" s="3">
        <v>250</v>
      </c>
    </row>
    <row r="41" spans="1:2" x14ac:dyDescent="0.25">
      <c r="A41" s="2" t="s">
        <v>71</v>
      </c>
      <c r="B41" s="2">
        <v>250</v>
      </c>
    </row>
    <row r="42" spans="1:2" x14ac:dyDescent="0.25">
      <c r="A42" s="3" t="s">
        <v>36</v>
      </c>
      <c r="B42" s="3">
        <v>205</v>
      </c>
    </row>
    <row r="43" spans="1:2" x14ac:dyDescent="0.25">
      <c r="A43" s="2" t="s">
        <v>145</v>
      </c>
      <c r="B43" s="2">
        <v>50</v>
      </c>
    </row>
    <row r="44" spans="1:2" x14ac:dyDescent="0.25">
      <c r="A44" s="3" t="s">
        <v>108</v>
      </c>
      <c r="B44" s="3">
        <v>5</v>
      </c>
    </row>
    <row r="45" spans="1:2" x14ac:dyDescent="0.25">
      <c r="A45" s="2" t="s">
        <v>47</v>
      </c>
      <c r="B45" s="2">
        <v>45</v>
      </c>
    </row>
    <row r="46" spans="1:2" x14ac:dyDescent="0.25">
      <c r="A46" s="3" t="s">
        <v>87</v>
      </c>
      <c r="B46" s="3">
        <v>350</v>
      </c>
    </row>
    <row r="47" spans="1:2" x14ac:dyDescent="0.25">
      <c r="A47" s="2" t="s">
        <v>132</v>
      </c>
      <c r="B47" s="2">
        <v>75</v>
      </c>
    </row>
    <row r="48" spans="1:2" x14ac:dyDescent="0.25">
      <c r="A48" s="3" t="s">
        <v>18</v>
      </c>
      <c r="B48" s="3">
        <v>35</v>
      </c>
    </row>
    <row r="49" spans="1:2" x14ac:dyDescent="0.25">
      <c r="A49" s="2" t="s">
        <v>135</v>
      </c>
      <c r="B49" s="2">
        <v>2</v>
      </c>
    </row>
    <row r="50" spans="1:2" x14ac:dyDescent="0.25">
      <c r="A50" s="3" t="s">
        <v>20</v>
      </c>
      <c r="B50" s="3">
        <v>10</v>
      </c>
    </row>
    <row r="51" spans="1:2" x14ac:dyDescent="0.25">
      <c r="A51" s="2" t="s">
        <v>23</v>
      </c>
      <c r="B51" s="2">
        <v>500</v>
      </c>
    </row>
    <row r="52" spans="1:2" x14ac:dyDescent="0.25">
      <c r="A52" s="3" t="s">
        <v>10</v>
      </c>
      <c r="B52" s="3">
        <v>30</v>
      </c>
    </row>
    <row r="53" spans="1:2" x14ac:dyDescent="0.25">
      <c r="A53" s="2" t="s">
        <v>38</v>
      </c>
      <c r="B53" s="2">
        <v>1</v>
      </c>
    </row>
    <row r="54" spans="1:2" x14ac:dyDescent="0.25">
      <c r="A54" s="3" t="s">
        <v>13</v>
      </c>
      <c r="B54" s="3">
        <v>2530</v>
      </c>
    </row>
    <row r="55" spans="1:2" x14ac:dyDescent="0.25">
      <c r="A55" s="2" t="s">
        <v>151</v>
      </c>
      <c r="B55" s="2">
        <v>45</v>
      </c>
    </row>
    <row r="56" spans="1:2" x14ac:dyDescent="0.25">
      <c r="A56" s="3" t="s">
        <v>14</v>
      </c>
      <c r="B56" s="3">
        <v>750</v>
      </c>
    </row>
    <row r="57" spans="1:2" x14ac:dyDescent="0.25">
      <c r="A57" s="2" t="s">
        <v>150</v>
      </c>
      <c r="B57" s="2">
        <v>90</v>
      </c>
    </row>
    <row r="58" spans="1:2" x14ac:dyDescent="0.25">
      <c r="A58" s="3" t="s">
        <v>140</v>
      </c>
      <c r="B58" s="3">
        <v>60</v>
      </c>
    </row>
    <row r="59" spans="1:2" x14ac:dyDescent="0.25">
      <c r="A59" s="2" t="s">
        <v>129</v>
      </c>
      <c r="B59" s="2">
        <v>125</v>
      </c>
    </row>
    <row r="60" spans="1:2" x14ac:dyDescent="0.25">
      <c r="A60" s="3" t="s">
        <v>156</v>
      </c>
      <c r="B60" s="3">
        <v>250</v>
      </c>
    </row>
    <row r="61" spans="1:2" x14ac:dyDescent="0.25">
      <c r="A61" s="2" t="s">
        <v>112</v>
      </c>
      <c r="B61" s="2">
        <v>250</v>
      </c>
    </row>
    <row r="62" spans="1:2" x14ac:dyDescent="0.25">
      <c r="A62" s="3" t="s">
        <v>83</v>
      </c>
      <c r="B62" s="3">
        <v>5</v>
      </c>
    </row>
    <row r="63" spans="1:2" x14ac:dyDescent="0.25">
      <c r="A63" s="2" t="s">
        <v>127</v>
      </c>
      <c r="B63" s="2">
        <v>30</v>
      </c>
    </row>
    <row r="64" spans="1:2" x14ac:dyDescent="0.25">
      <c r="A64" s="3" t="s">
        <v>70</v>
      </c>
      <c r="B64" s="3">
        <v>1</v>
      </c>
    </row>
    <row r="65" spans="1:2" x14ac:dyDescent="0.25">
      <c r="A65" s="2" t="s">
        <v>147</v>
      </c>
      <c r="B65" s="2">
        <v>60</v>
      </c>
    </row>
    <row r="66" spans="1:2" x14ac:dyDescent="0.25">
      <c r="A66" s="3" t="s">
        <v>39</v>
      </c>
      <c r="B66" s="3">
        <v>3</v>
      </c>
    </row>
    <row r="67" spans="1:2" x14ac:dyDescent="0.25">
      <c r="A67" s="2" t="s">
        <v>27</v>
      </c>
      <c r="B67" s="2">
        <v>2</v>
      </c>
    </row>
    <row r="68" spans="1:2" x14ac:dyDescent="0.25">
      <c r="A68" s="3" t="s">
        <v>77</v>
      </c>
      <c r="B68" s="3">
        <v>60</v>
      </c>
    </row>
    <row r="69" spans="1:2" x14ac:dyDescent="0.25">
      <c r="A69" s="2" t="s">
        <v>120</v>
      </c>
      <c r="B69" s="2" t="s">
        <v>32</v>
      </c>
    </row>
    <row r="70" spans="1:2" x14ac:dyDescent="0.25">
      <c r="A70" s="3" t="s">
        <v>79</v>
      </c>
      <c r="B70" s="3">
        <v>1</v>
      </c>
    </row>
    <row r="71" spans="1:2" x14ac:dyDescent="0.25">
      <c r="A71" s="2" t="s">
        <v>56</v>
      </c>
      <c r="B71" s="2">
        <v>6</v>
      </c>
    </row>
    <row r="72" spans="1:2" x14ac:dyDescent="0.25">
      <c r="A72" s="3" t="s">
        <v>78</v>
      </c>
      <c r="B72" s="3">
        <v>1</v>
      </c>
    </row>
    <row r="73" spans="1:2" x14ac:dyDescent="0.25">
      <c r="A73" s="2" t="s">
        <v>63</v>
      </c>
      <c r="B73" s="2">
        <v>30</v>
      </c>
    </row>
    <row r="74" spans="1:2" x14ac:dyDescent="0.25">
      <c r="A74" s="3" t="s">
        <v>61</v>
      </c>
      <c r="B74" s="3">
        <v>3</v>
      </c>
    </row>
    <row r="75" spans="1:2" x14ac:dyDescent="0.25">
      <c r="A75" s="2" t="s">
        <v>155</v>
      </c>
      <c r="B75" s="2">
        <v>5</v>
      </c>
    </row>
    <row r="76" spans="1:2" x14ac:dyDescent="0.25">
      <c r="A76" s="3" t="s">
        <v>85</v>
      </c>
      <c r="B76" s="3">
        <v>45</v>
      </c>
    </row>
    <row r="77" spans="1:2" x14ac:dyDescent="0.25">
      <c r="A77" s="2" t="s">
        <v>133</v>
      </c>
      <c r="B77" s="2" t="s">
        <v>32</v>
      </c>
    </row>
    <row r="78" spans="1:2" x14ac:dyDescent="0.25">
      <c r="A78" s="3" t="s">
        <v>114</v>
      </c>
      <c r="B78" s="3">
        <v>60</v>
      </c>
    </row>
    <row r="79" spans="1:2" x14ac:dyDescent="0.25">
      <c r="A79" s="2" t="s">
        <v>21</v>
      </c>
      <c r="B79" s="2">
        <v>2</v>
      </c>
    </row>
    <row r="80" spans="1:2" x14ac:dyDescent="0.25">
      <c r="A80" s="3" t="s">
        <v>53</v>
      </c>
      <c r="B80" s="3">
        <v>3</v>
      </c>
    </row>
    <row r="81" spans="1:2" x14ac:dyDescent="0.25">
      <c r="A81" s="2" t="s">
        <v>152</v>
      </c>
      <c r="B81" s="2">
        <v>550</v>
      </c>
    </row>
    <row r="82" spans="1:2" x14ac:dyDescent="0.25">
      <c r="A82" s="3" t="s">
        <v>143</v>
      </c>
      <c r="B82" s="3">
        <v>120</v>
      </c>
    </row>
    <row r="83" spans="1:2" x14ac:dyDescent="0.25">
      <c r="A83" s="2" t="s">
        <v>103</v>
      </c>
      <c r="B83" s="2">
        <v>105</v>
      </c>
    </row>
    <row r="84" spans="1:2" x14ac:dyDescent="0.25">
      <c r="A84" s="3" t="s">
        <v>84</v>
      </c>
      <c r="B84" s="3">
        <v>560</v>
      </c>
    </row>
    <row r="85" spans="1:2" x14ac:dyDescent="0.25">
      <c r="A85" s="2" t="s">
        <v>118</v>
      </c>
      <c r="B85" s="2">
        <v>1</v>
      </c>
    </row>
    <row r="86" spans="1:2" x14ac:dyDescent="0.25">
      <c r="A86" s="3" t="s">
        <v>117</v>
      </c>
      <c r="B86" s="3">
        <v>310</v>
      </c>
    </row>
    <row r="87" spans="1:2" x14ac:dyDescent="0.25">
      <c r="A87" s="2" t="s">
        <v>24</v>
      </c>
      <c r="B87" s="2">
        <v>925</v>
      </c>
    </row>
    <row r="88" spans="1:2" x14ac:dyDescent="0.25">
      <c r="A88" s="3" t="s">
        <v>141</v>
      </c>
      <c r="B88" s="3">
        <v>15</v>
      </c>
    </row>
    <row r="89" spans="1:2" x14ac:dyDescent="0.25">
      <c r="A89" s="2" t="s">
        <v>148</v>
      </c>
      <c r="B89" s="2">
        <v>120</v>
      </c>
    </row>
    <row r="90" spans="1:2" x14ac:dyDescent="0.25">
      <c r="A90" s="3" t="s">
        <v>75</v>
      </c>
      <c r="B90" s="3">
        <v>30</v>
      </c>
    </row>
    <row r="91" spans="1:2" x14ac:dyDescent="0.25">
      <c r="A91" s="2" t="s">
        <v>161</v>
      </c>
      <c r="B91" s="2">
        <v>2</v>
      </c>
    </row>
    <row r="92" spans="1:2" x14ac:dyDescent="0.25">
      <c r="A92" s="3" t="s">
        <v>158</v>
      </c>
      <c r="B92" s="3" t="s">
        <v>32</v>
      </c>
    </row>
    <row r="93" spans="1:2" x14ac:dyDescent="0.25">
      <c r="A93" s="2" t="s">
        <v>81</v>
      </c>
      <c r="B93" s="2">
        <v>3.5</v>
      </c>
    </row>
    <row r="94" spans="1:2" x14ac:dyDescent="0.25">
      <c r="A94" s="3" t="s">
        <v>16</v>
      </c>
      <c r="B94" s="3">
        <v>125</v>
      </c>
    </row>
    <row r="95" spans="1:2" x14ac:dyDescent="0.25">
      <c r="A95" s="2" t="s">
        <v>157</v>
      </c>
      <c r="B95" s="2">
        <v>1</v>
      </c>
    </row>
    <row r="96" spans="1:2" x14ac:dyDescent="0.25">
      <c r="A96" s="3" t="s">
        <v>62</v>
      </c>
      <c r="B96" s="3">
        <v>120</v>
      </c>
    </row>
    <row r="97" spans="1:2" x14ac:dyDescent="0.25">
      <c r="A97" s="2" t="s">
        <v>139</v>
      </c>
      <c r="B97" s="2">
        <v>5</v>
      </c>
    </row>
    <row r="98" spans="1:2" x14ac:dyDescent="0.25">
      <c r="A98" s="3" t="s">
        <v>30</v>
      </c>
      <c r="B98" s="3">
        <v>15</v>
      </c>
    </row>
    <row r="99" spans="1:2" x14ac:dyDescent="0.25">
      <c r="A99" s="2" t="s">
        <v>19</v>
      </c>
      <c r="B99" s="2">
        <v>5</v>
      </c>
    </row>
    <row r="100" spans="1:2" x14ac:dyDescent="0.25">
      <c r="A100" s="3" t="s">
        <v>110</v>
      </c>
      <c r="B100" s="3">
        <v>30</v>
      </c>
    </row>
    <row r="101" spans="1:2" x14ac:dyDescent="0.25">
      <c r="A101" s="2" t="s">
        <v>42</v>
      </c>
      <c r="B101" s="2">
        <v>5</v>
      </c>
    </row>
    <row r="102" spans="1:2" x14ac:dyDescent="0.25">
      <c r="A102" s="3" t="s">
        <v>59</v>
      </c>
      <c r="B102" s="3">
        <v>5</v>
      </c>
    </row>
    <row r="103" spans="1:2" x14ac:dyDescent="0.25">
      <c r="A103" s="2" t="s">
        <v>89</v>
      </c>
      <c r="B103" s="2">
        <v>350</v>
      </c>
    </row>
    <row r="104" spans="1:2" x14ac:dyDescent="0.25">
      <c r="A104" s="4" t="s">
        <v>86</v>
      </c>
      <c r="B104" s="4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93"/>
  <sheetViews>
    <sheetView workbookViewId="0">
      <selection activeCell="B2" sqref="B2:B93"/>
    </sheetView>
  </sheetViews>
  <sheetFormatPr baseColWidth="10" defaultRowHeight="15" x14ac:dyDescent="0.25"/>
  <cols>
    <col min="1" max="1" width="27.140625" bestFit="1" customWidth="1"/>
    <col min="2" max="2" width="12.42578125" bestFit="1" customWidth="1"/>
  </cols>
  <sheetData>
    <row r="2" spans="1:2" x14ac:dyDescent="0.25">
      <c r="A2" s="1" t="s">
        <v>0</v>
      </c>
      <c r="B2" s="1" t="s">
        <v>4</v>
      </c>
    </row>
    <row r="3" spans="1:2" x14ac:dyDescent="0.25">
      <c r="A3" s="2" t="s">
        <v>76</v>
      </c>
      <c r="B3" s="2">
        <v>1</v>
      </c>
    </row>
    <row r="4" spans="1:2" x14ac:dyDescent="0.25">
      <c r="A4" s="3" t="s">
        <v>35</v>
      </c>
      <c r="B4" s="3">
        <v>75</v>
      </c>
    </row>
    <row r="5" spans="1:2" x14ac:dyDescent="0.25">
      <c r="A5" s="2" t="s">
        <v>175</v>
      </c>
      <c r="B5" s="2" t="s">
        <v>32</v>
      </c>
    </row>
    <row r="6" spans="1:2" x14ac:dyDescent="0.25">
      <c r="A6" s="3" t="s">
        <v>146</v>
      </c>
      <c r="B6" s="3">
        <v>750</v>
      </c>
    </row>
    <row r="7" spans="1:2" x14ac:dyDescent="0.25">
      <c r="A7" s="2" t="s">
        <v>54</v>
      </c>
      <c r="B7" s="2">
        <v>1</v>
      </c>
    </row>
    <row r="8" spans="1:2" x14ac:dyDescent="0.25">
      <c r="A8" s="3" t="s">
        <v>72</v>
      </c>
      <c r="B8" s="3">
        <v>1</v>
      </c>
    </row>
    <row r="9" spans="1:2" x14ac:dyDescent="0.25">
      <c r="A9" s="2" t="s">
        <v>144</v>
      </c>
      <c r="B9" s="2" t="s">
        <v>162</v>
      </c>
    </row>
    <row r="10" spans="1:2" x14ac:dyDescent="0.25">
      <c r="A10" s="3" t="s">
        <v>37</v>
      </c>
      <c r="B10" s="3">
        <v>30</v>
      </c>
    </row>
    <row r="11" spans="1:2" x14ac:dyDescent="0.25">
      <c r="A11" s="2" t="s">
        <v>55</v>
      </c>
      <c r="B11" s="2">
        <v>32.5</v>
      </c>
    </row>
    <row r="12" spans="1:2" x14ac:dyDescent="0.25">
      <c r="A12" s="3" t="s">
        <v>44</v>
      </c>
      <c r="B12" s="3">
        <v>8</v>
      </c>
    </row>
    <row r="13" spans="1:2" x14ac:dyDescent="0.25">
      <c r="A13" s="2" t="s">
        <v>116</v>
      </c>
      <c r="B13" s="2">
        <v>125</v>
      </c>
    </row>
    <row r="14" spans="1:2" x14ac:dyDescent="0.25">
      <c r="A14" s="3" t="s">
        <v>131</v>
      </c>
      <c r="B14" s="3">
        <v>150</v>
      </c>
    </row>
    <row r="15" spans="1:2" x14ac:dyDescent="0.25">
      <c r="A15" s="2" t="s">
        <v>60</v>
      </c>
      <c r="B15" s="2">
        <v>500</v>
      </c>
    </row>
    <row r="16" spans="1:2" x14ac:dyDescent="0.25">
      <c r="A16" s="3" t="s">
        <v>154</v>
      </c>
      <c r="B16" s="3" t="s">
        <v>32</v>
      </c>
    </row>
    <row r="17" spans="1:2" x14ac:dyDescent="0.25">
      <c r="A17" s="2" t="s">
        <v>164</v>
      </c>
      <c r="B17" s="2" t="s">
        <v>32</v>
      </c>
    </row>
    <row r="18" spans="1:2" x14ac:dyDescent="0.25">
      <c r="A18" s="3" t="s">
        <v>48</v>
      </c>
      <c r="B18" s="3">
        <v>250</v>
      </c>
    </row>
    <row r="19" spans="1:2" x14ac:dyDescent="0.25">
      <c r="A19" s="2" t="s">
        <v>174</v>
      </c>
      <c r="B19" s="2">
        <v>60</v>
      </c>
    </row>
    <row r="20" spans="1:2" x14ac:dyDescent="0.25">
      <c r="A20" s="3" t="s">
        <v>41</v>
      </c>
      <c r="B20" s="3">
        <v>245</v>
      </c>
    </row>
    <row r="21" spans="1:2" x14ac:dyDescent="0.25">
      <c r="A21" s="2" t="s">
        <v>65</v>
      </c>
      <c r="B21" s="2">
        <v>125</v>
      </c>
    </row>
    <row r="22" spans="1:2" x14ac:dyDescent="0.25">
      <c r="A22" s="3" t="s">
        <v>153</v>
      </c>
      <c r="B22" s="3">
        <v>125</v>
      </c>
    </row>
    <row r="23" spans="1:2" x14ac:dyDescent="0.25">
      <c r="A23" s="2" t="s">
        <v>101</v>
      </c>
      <c r="B23" s="2">
        <v>10</v>
      </c>
    </row>
    <row r="24" spans="1:2" x14ac:dyDescent="0.25">
      <c r="A24" s="3" t="s">
        <v>33</v>
      </c>
      <c r="B24" s="3">
        <v>1</v>
      </c>
    </row>
    <row r="25" spans="1:2" x14ac:dyDescent="0.25">
      <c r="A25" s="2" t="s">
        <v>17</v>
      </c>
      <c r="B25" s="2">
        <v>680</v>
      </c>
    </row>
    <row r="26" spans="1:2" x14ac:dyDescent="0.25">
      <c r="A26" s="3" t="s">
        <v>73</v>
      </c>
      <c r="B26" s="3">
        <v>125</v>
      </c>
    </row>
    <row r="27" spans="1:2" x14ac:dyDescent="0.25">
      <c r="A27" s="2" t="s">
        <v>91</v>
      </c>
      <c r="B27" s="2">
        <v>30</v>
      </c>
    </row>
    <row r="28" spans="1:2" x14ac:dyDescent="0.25">
      <c r="A28" s="3" t="s">
        <v>96</v>
      </c>
      <c r="B28" s="3">
        <v>90</v>
      </c>
    </row>
    <row r="29" spans="1:2" x14ac:dyDescent="0.25">
      <c r="A29" s="2" t="s">
        <v>125</v>
      </c>
      <c r="B29" s="2">
        <v>7.5</v>
      </c>
    </row>
    <row r="30" spans="1:2" x14ac:dyDescent="0.25">
      <c r="A30" s="3" t="s">
        <v>149</v>
      </c>
      <c r="B30" s="3">
        <v>15</v>
      </c>
    </row>
    <row r="31" spans="1:2" x14ac:dyDescent="0.25">
      <c r="A31" s="2" t="s">
        <v>34</v>
      </c>
      <c r="B31" s="2">
        <v>500</v>
      </c>
    </row>
    <row r="32" spans="1:2" x14ac:dyDescent="0.25">
      <c r="A32" s="3" t="s">
        <v>94</v>
      </c>
      <c r="B32" s="3">
        <v>375</v>
      </c>
    </row>
    <row r="33" spans="1:2" x14ac:dyDescent="0.25">
      <c r="A33" s="2" t="s">
        <v>171</v>
      </c>
      <c r="B33" s="2">
        <v>30</v>
      </c>
    </row>
    <row r="34" spans="1:2" x14ac:dyDescent="0.25">
      <c r="A34" s="3" t="s">
        <v>71</v>
      </c>
      <c r="B34" s="3">
        <v>125</v>
      </c>
    </row>
    <row r="35" spans="1:2" x14ac:dyDescent="0.25">
      <c r="A35" s="2" t="s">
        <v>36</v>
      </c>
      <c r="B35" s="2">
        <v>200</v>
      </c>
    </row>
    <row r="36" spans="1:2" x14ac:dyDescent="0.25">
      <c r="A36" s="3" t="s">
        <v>166</v>
      </c>
      <c r="B36" s="3">
        <v>25</v>
      </c>
    </row>
    <row r="37" spans="1:2" x14ac:dyDescent="0.25">
      <c r="A37" s="2" t="s">
        <v>145</v>
      </c>
      <c r="B37" s="2">
        <v>40</v>
      </c>
    </row>
    <row r="38" spans="1:2" x14ac:dyDescent="0.25">
      <c r="A38" s="3" t="s">
        <v>98</v>
      </c>
      <c r="B38" s="3">
        <v>15</v>
      </c>
    </row>
    <row r="39" spans="1:2" x14ac:dyDescent="0.25">
      <c r="A39" s="2" t="s">
        <v>87</v>
      </c>
      <c r="B39" s="2">
        <v>475</v>
      </c>
    </row>
    <row r="40" spans="1:2" x14ac:dyDescent="0.25">
      <c r="A40" s="3" t="s">
        <v>163</v>
      </c>
      <c r="B40" s="3">
        <v>10</v>
      </c>
    </row>
    <row r="41" spans="1:2" x14ac:dyDescent="0.25">
      <c r="A41" s="2" t="s">
        <v>18</v>
      </c>
      <c r="B41" s="2">
        <v>35</v>
      </c>
    </row>
    <row r="42" spans="1:2" x14ac:dyDescent="0.25">
      <c r="A42" s="3" t="s">
        <v>20</v>
      </c>
      <c r="B42" s="3">
        <v>50</v>
      </c>
    </row>
    <row r="43" spans="1:2" x14ac:dyDescent="0.25">
      <c r="A43" s="2" t="s">
        <v>23</v>
      </c>
      <c r="B43" s="2">
        <v>625</v>
      </c>
    </row>
    <row r="44" spans="1:2" x14ac:dyDescent="0.25">
      <c r="A44" s="3" t="s">
        <v>38</v>
      </c>
      <c r="B44" s="3">
        <v>3</v>
      </c>
    </row>
    <row r="45" spans="1:2" x14ac:dyDescent="0.25">
      <c r="A45" s="2" t="s">
        <v>13</v>
      </c>
      <c r="B45" s="2">
        <v>2250</v>
      </c>
    </row>
    <row r="46" spans="1:2" x14ac:dyDescent="0.25">
      <c r="A46" s="3" t="s">
        <v>151</v>
      </c>
      <c r="B46" s="3">
        <v>135</v>
      </c>
    </row>
    <row r="47" spans="1:2" x14ac:dyDescent="0.25">
      <c r="A47" s="2" t="s">
        <v>14</v>
      </c>
      <c r="B47" s="2">
        <v>1000</v>
      </c>
    </row>
    <row r="48" spans="1:2" x14ac:dyDescent="0.25">
      <c r="A48" s="3" t="s">
        <v>176</v>
      </c>
      <c r="B48" s="3">
        <v>500</v>
      </c>
    </row>
    <row r="49" spans="1:2" x14ac:dyDescent="0.25">
      <c r="A49" s="2" t="s">
        <v>140</v>
      </c>
      <c r="B49" s="2">
        <v>60</v>
      </c>
    </row>
    <row r="50" spans="1:2" x14ac:dyDescent="0.25">
      <c r="A50" s="3" t="s">
        <v>129</v>
      </c>
      <c r="B50" s="3">
        <v>310</v>
      </c>
    </row>
    <row r="51" spans="1:2" x14ac:dyDescent="0.25">
      <c r="A51" s="2" t="s">
        <v>58</v>
      </c>
      <c r="B51" s="2">
        <v>10</v>
      </c>
    </row>
    <row r="52" spans="1:2" x14ac:dyDescent="0.25">
      <c r="A52" s="3" t="s">
        <v>156</v>
      </c>
      <c r="B52" s="3">
        <v>675</v>
      </c>
    </row>
    <row r="53" spans="1:2" x14ac:dyDescent="0.25">
      <c r="A53" s="2" t="s">
        <v>112</v>
      </c>
      <c r="B53" s="2">
        <v>500</v>
      </c>
    </row>
    <row r="54" spans="1:2" x14ac:dyDescent="0.25">
      <c r="A54" s="3" t="s">
        <v>168</v>
      </c>
      <c r="B54" s="3">
        <v>10</v>
      </c>
    </row>
    <row r="55" spans="1:2" x14ac:dyDescent="0.25">
      <c r="A55" s="2" t="s">
        <v>83</v>
      </c>
      <c r="B55" s="2">
        <v>5</v>
      </c>
    </row>
    <row r="56" spans="1:2" x14ac:dyDescent="0.25">
      <c r="A56" s="3" t="s">
        <v>70</v>
      </c>
      <c r="B56" s="3">
        <v>3</v>
      </c>
    </row>
    <row r="57" spans="1:2" x14ac:dyDescent="0.25">
      <c r="A57" s="2" t="s">
        <v>173</v>
      </c>
      <c r="B57" s="2" t="s">
        <v>32</v>
      </c>
    </row>
    <row r="58" spans="1:2" x14ac:dyDescent="0.25">
      <c r="A58" s="3" t="s">
        <v>147</v>
      </c>
      <c r="B58" s="3">
        <v>45</v>
      </c>
    </row>
    <row r="59" spans="1:2" x14ac:dyDescent="0.25">
      <c r="A59" s="2" t="s">
        <v>39</v>
      </c>
      <c r="B59" s="2">
        <v>7</v>
      </c>
    </row>
    <row r="60" spans="1:2" x14ac:dyDescent="0.25">
      <c r="A60" s="3" t="s">
        <v>27</v>
      </c>
      <c r="B60" s="3">
        <v>2</v>
      </c>
    </row>
    <row r="61" spans="1:2" x14ac:dyDescent="0.25">
      <c r="A61" s="2" t="s">
        <v>77</v>
      </c>
      <c r="B61" s="2">
        <v>15</v>
      </c>
    </row>
    <row r="62" spans="1:2" x14ac:dyDescent="0.25">
      <c r="A62" s="3" t="s">
        <v>56</v>
      </c>
      <c r="B62" s="3">
        <v>10</v>
      </c>
    </row>
    <row r="63" spans="1:2" x14ac:dyDescent="0.25">
      <c r="A63" s="2" t="s">
        <v>31</v>
      </c>
      <c r="B63" s="2" t="s">
        <v>32</v>
      </c>
    </row>
    <row r="64" spans="1:2" x14ac:dyDescent="0.25">
      <c r="A64" s="3" t="s">
        <v>63</v>
      </c>
      <c r="B64" s="3">
        <v>60</v>
      </c>
    </row>
    <row r="65" spans="1:2" x14ac:dyDescent="0.25">
      <c r="A65" s="2" t="s">
        <v>61</v>
      </c>
      <c r="B65" s="2">
        <v>2</v>
      </c>
    </row>
    <row r="66" spans="1:2" x14ac:dyDescent="0.25">
      <c r="A66" s="3" t="s">
        <v>29</v>
      </c>
      <c r="B66" s="3">
        <v>10</v>
      </c>
    </row>
    <row r="67" spans="1:2" x14ac:dyDescent="0.25">
      <c r="A67" s="2" t="s">
        <v>155</v>
      </c>
      <c r="B67" s="2">
        <v>15</v>
      </c>
    </row>
    <row r="68" spans="1:2" x14ac:dyDescent="0.25">
      <c r="A68" s="3" t="s">
        <v>85</v>
      </c>
      <c r="B68" s="3">
        <v>120</v>
      </c>
    </row>
    <row r="69" spans="1:2" x14ac:dyDescent="0.25">
      <c r="A69" s="2" t="s">
        <v>114</v>
      </c>
      <c r="B69" s="2">
        <v>60</v>
      </c>
    </row>
    <row r="70" spans="1:2" x14ac:dyDescent="0.25">
      <c r="A70" s="3" t="s">
        <v>21</v>
      </c>
      <c r="B70" s="3">
        <v>1</v>
      </c>
    </row>
    <row r="71" spans="1:2" x14ac:dyDescent="0.25">
      <c r="A71" s="2" t="s">
        <v>53</v>
      </c>
      <c r="B71" s="2">
        <v>3</v>
      </c>
    </row>
    <row r="72" spans="1:2" x14ac:dyDescent="0.25">
      <c r="A72" s="3" t="s">
        <v>103</v>
      </c>
      <c r="B72" s="3">
        <v>245</v>
      </c>
    </row>
    <row r="73" spans="1:2" x14ac:dyDescent="0.25">
      <c r="A73" s="2" t="s">
        <v>84</v>
      </c>
      <c r="B73" s="2">
        <v>375</v>
      </c>
    </row>
    <row r="74" spans="1:2" x14ac:dyDescent="0.25">
      <c r="A74" s="3" t="s">
        <v>40</v>
      </c>
      <c r="B74" s="3">
        <v>125</v>
      </c>
    </row>
    <row r="75" spans="1:2" x14ac:dyDescent="0.25">
      <c r="A75" s="2" t="s">
        <v>118</v>
      </c>
      <c r="B75" s="2">
        <v>1</v>
      </c>
    </row>
    <row r="76" spans="1:2" x14ac:dyDescent="0.25">
      <c r="A76" s="3" t="s">
        <v>90</v>
      </c>
      <c r="B76" s="3">
        <v>1</v>
      </c>
    </row>
    <row r="77" spans="1:2" x14ac:dyDescent="0.25">
      <c r="A77" s="2" t="s">
        <v>117</v>
      </c>
      <c r="B77" s="2">
        <v>555</v>
      </c>
    </row>
    <row r="78" spans="1:2" x14ac:dyDescent="0.25">
      <c r="A78" s="3" t="s">
        <v>24</v>
      </c>
      <c r="B78" s="3">
        <v>500</v>
      </c>
    </row>
    <row r="79" spans="1:2" x14ac:dyDescent="0.25">
      <c r="A79" s="2" t="s">
        <v>170</v>
      </c>
      <c r="B79" s="2">
        <v>45</v>
      </c>
    </row>
    <row r="80" spans="1:2" x14ac:dyDescent="0.25">
      <c r="A80" s="3" t="s">
        <v>172</v>
      </c>
      <c r="B80" s="3">
        <v>1</v>
      </c>
    </row>
    <row r="81" spans="1:2" x14ac:dyDescent="0.25">
      <c r="A81" s="2" t="s">
        <v>165</v>
      </c>
      <c r="B81" s="2">
        <v>30</v>
      </c>
    </row>
    <row r="82" spans="1:2" x14ac:dyDescent="0.25">
      <c r="A82" s="3" t="s">
        <v>88</v>
      </c>
      <c r="B82" s="3">
        <v>40</v>
      </c>
    </row>
    <row r="83" spans="1:2" x14ac:dyDescent="0.25">
      <c r="A83" s="2" t="s">
        <v>69</v>
      </c>
      <c r="B83" s="2">
        <v>500</v>
      </c>
    </row>
    <row r="84" spans="1:2" x14ac:dyDescent="0.25">
      <c r="A84" s="3" t="s">
        <v>167</v>
      </c>
      <c r="B84" s="3">
        <v>125</v>
      </c>
    </row>
    <row r="85" spans="1:2" x14ac:dyDescent="0.25">
      <c r="A85" s="2" t="s">
        <v>81</v>
      </c>
      <c r="B85" s="2">
        <v>4</v>
      </c>
    </row>
    <row r="86" spans="1:2" x14ac:dyDescent="0.25">
      <c r="A86" s="3" t="s">
        <v>16</v>
      </c>
      <c r="B86" s="3">
        <v>125</v>
      </c>
    </row>
    <row r="87" spans="1:2" x14ac:dyDescent="0.25">
      <c r="A87" s="2" t="s">
        <v>62</v>
      </c>
      <c r="B87" s="2">
        <v>60</v>
      </c>
    </row>
    <row r="88" spans="1:2" x14ac:dyDescent="0.25">
      <c r="A88" s="3" t="s">
        <v>19</v>
      </c>
      <c r="B88" s="3">
        <v>15</v>
      </c>
    </row>
    <row r="89" spans="1:2" x14ac:dyDescent="0.25">
      <c r="A89" s="2" t="s">
        <v>42</v>
      </c>
      <c r="B89" s="2">
        <v>10</v>
      </c>
    </row>
    <row r="90" spans="1:2" x14ac:dyDescent="0.25">
      <c r="A90" s="3" t="s">
        <v>59</v>
      </c>
      <c r="B90" s="7">
        <v>6</v>
      </c>
    </row>
    <row r="91" spans="1:2" x14ac:dyDescent="0.25">
      <c r="A91" s="2" t="s">
        <v>89</v>
      </c>
      <c r="B91" s="2">
        <v>155</v>
      </c>
    </row>
    <row r="92" spans="1:2" x14ac:dyDescent="0.25">
      <c r="A92" s="3" t="s">
        <v>169</v>
      </c>
      <c r="B92" s="3">
        <v>175</v>
      </c>
    </row>
    <row r="93" spans="1:2" x14ac:dyDescent="0.25">
      <c r="A93" s="5" t="s">
        <v>86</v>
      </c>
      <c r="B93" s="5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Kilo-Cardio</vt:lpstr>
      <vt:lpstr>Semaine 3</vt:lpstr>
      <vt:lpstr>Semaine 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Marie-Claude</dc:creator>
  <cp:lastModifiedBy>Marie-Claude</cp:lastModifiedBy>
  <dcterms:created xsi:type="dcterms:W3CDTF">2012-03-21T18:01:48Z</dcterms:created>
  <dcterms:modified xsi:type="dcterms:W3CDTF">2012-04-02T18:36:17Z</dcterms:modified>
</cp:coreProperties>
</file>