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120" yWindow="105" windowWidth="24240" windowHeight="12330"/>
  </bookViews>
  <sheets>
    <sheet name="Enigme" sheetId="1" r:id="rId1"/>
  </sheets>
  <externalReferences>
    <externalReference r:id="rId2"/>
  </externalReferences>
  <definedNames>
    <definedName name="LISTE_CODE2">'[1]Ref. BD'!$A$1:$A$53</definedName>
    <definedName name="_xlnm.Print_Area" localSheetId="0">Enigme!$A$1:$I$90</definedName>
  </definedNames>
  <calcPr calcId="145621"/>
</workbook>
</file>

<file path=xl/calcChain.xml><?xml version="1.0" encoding="utf-8"?>
<calcChain xmlns="http://schemas.openxmlformats.org/spreadsheetml/2006/main">
  <c r="H84" i="1"/>
  <c r="G84"/>
  <c r="F84"/>
  <c r="I84" s="1"/>
  <c r="D84"/>
  <c r="E84" s="1"/>
  <c r="H83"/>
  <c r="G83"/>
  <c r="F83"/>
  <c r="I83" s="1"/>
  <c r="D83"/>
  <c r="E83" s="1"/>
  <c r="H82"/>
  <c r="H87" s="1"/>
  <c r="G82"/>
  <c r="G87" s="1"/>
  <c r="F82"/>
  <c r="I82" s="1"/>
  <c r="I85" s="1"/>
  <c r="D82"/>
  <c r="E82" s="1"/>
  <c r="E85" s="1"/>
  <c r="H81"/>
  <c r="H80"/>
  <c r="G80"/>
  <c r="D80"/>
  <c r="E80" s="1"/>
  <c r="F80" s="1"/>
  <c r="I80" s="1"/>
  <c r="H79"/>
  <c r="G79"/>
  <c r="D79"/>
  <c r="E79" s="1"/>
  <c r="F79" s="1"/>
  <c r="H78"/>
  <c r="G78"/>
  <c r="G81" s="1"/>
  <c r="D78"/>
  <c r="E78" s="1"/>
  <c r="E81" s="1"/>
  <c r="H76"/>
  <c r="G76"/>
  <c r="F76"/>
  <c r="I76" s="1"/>
  <c r="D76"/>
  <c r="E76" s="1"/>
  <c r="H75"/>
  <c r="G75"/>
  <c r="F75"/>
  <c r="I75" s="1"/>
  <c r="D75"/>
  <c r="E75" s="1"/>
  <c r="H74"/>
  <c r="H77" s="1"/>
  <c r="G74"/>
  <c r="G77" s="1"/>
  <c r="F74"/>
  <c r="I74" s="1"/>
  <c r="I77" s="1"/>
  <c r="D74"/>
  <c r="E74" s="1"/>
  <c r="E77" s="1"/>
  <c r="H73"/>
  <c r="H72"/>
  <c r="G72"/>
  <c r="D72"/>
  <c r="E72" s="1"/>
  <c r="F72" s="1"/>
  <c r="I72" s="1"/>
  <c r="H71"/>
  <c r="G71"/>
  <c r="D71"/>
  <c r="E71" s="1"/>
  <c r="F71" s="1"/>
  <c r="I71" s="1"/>
  <c r="H70"/>
  <c r="G70"/>
  <c r="D70"/>
  <c r="E70" s="1"/>
  <c r="H68"/>
  <c r="G68"/>
  <c r="F68"/>
  <c r="I68" s="1"/>
  <c r="D68"/>
  <c r="E68" s="1"/>
  <c r="H67"/>
  <c r="G67"/>
  <c r="F67"/>
  <c r="I67" s="1"/>
  <c r="D67"/>
  <c r="E67" s="1"/>
  <c r="H66"/>
  <c r="G66"/>
  <c r="F66"/>
  <c r="I66" s="1"/>
  <c r="D66"/>
  <c r="E66" s="1"/>
  <c r="H65"/>
  <c r="H69" s="1"/>
  <c r="G65"/>
  <c r="G69" s="1"/>
  <c r="F65"/>
  <c r="I65" s="1"/>
  <c r="I69" s="1"/>
  <c r="D65"/>
  <c r="E65" s="1"/>
  <c r="E69" s="1"/>
  <c r="H64"/>
  <c r="H63"/>
  <c r="G63"/>
  <c r="D63"/>
  <c r="E63" s="1"/>
  <c r="F63" s="1"/>
  <c r="I63" s="1"/>
  <c r="H62"/>
  <c r="G62"/>
  <c r="D62"/>
  <c r="E62" s="1"/>
  <c r="F62" s="1"/>
  <c r="I62" s="1"/>
  <c r="H61"/>
  <c r="G61"/>
  <c r="D61"/>
  <c r="E61" s="1"/>
  <c r="F61" s="1"/>
  <c r="I61" s="1"/>
  <c r="H60"/>
  <c r="G60"/>
  <c r="D60"/>
  <c r="E60" s="1"/>
  <c r="F60" s="1"/>
  <c r="I60" s="1"/>
  <c r="H59"/>
  <c r="G59"/>
  <c r="G64" s="1"/>
  <c r="D59"/>
  <c r="E59" s="1"/>
  <c r="E64" s="1"/>
  <c r="H49"/>
  <c r="G49"/>
  <c r="F49"/>
  <c r="I49" s="1"/>
  <c r="D49"/>
  <c r="E49" s="1"/>
  <c r="H48"/>
  <c r="G48"/>
  <c r="F48"/>
  <c r="I48" s="1"/>
  <c r="D48"/>
  <c r="E48" s="1"/>
  <c r="G47"/>
  <c r="G50" s="1"/>
  <c r="E47"/>
  <c r="E50" s="1"/>
  <c r="D47"/>
  <c r="D50" s="1"/>
  <c r="G45"/>
  <c r="H45" s="1"/>
  <c r="E45"/>
  <c r="F45" s="1"/>
  <c r="D45"/>
  <c r="G44"/>
  <c r="H44" s="1"/>
  <c r="E44"/>
  <c r="F44" s="1"/>
  <c r="D44"/>
  <c r="G43"/>
  <c r="H43" s="1"/>
  <c r="E43"/>
  <c r="F43" s="1"/>
  <c r="I43" s="1"/>
  <c r="D43"/>
  <c r="D46" s="1"/>
  <c r="G41"/>
  <c r="H41" s="1"/>
  <c r="E41"/>
  <c r="F41" s="1"/>
  <c r="D41"/>
  <c r="G40"/>
  <c r="H40" s="1"/>
  <c r="E40"/>
  <c r="F40" s="1"/>
  <c r="D40"/>
  <c r="G39"/>
  <c r="H39" s="1"/>
  <c r="H42" s="1"/>
  <c r="E39"/>
  <c r="F39" s="1"/>
  <c r="I39" s="1"/>
  <c r="D39"/>
  <c r="D42" s="1"/>
  <c r="G37"/>
  <c r="H37" s="1"/>
  <c r="E37"/>
  <c r="F37" s="1"/>
  <c r="I37" s="1"/>
  <c r="D37"/>
  <c r="G36"/>
  <c r="H36" s="1"/>
  <c r="E36"/>
  <c r="F36" s="1"/>
  <c r="D36"/>
  <c r="G35"/>
  <c r="E35"/>
  <c r="D35"/>
  <c r="D52" s="1"/>
  <c r="G32"/>
  <c r="H32" s="1"/>
  <c r="E32"/>
  <c r="F32" s="1"/>
  <c r="I32" s="1"/>
  <c r="D32"/>
  <c r="G31"/>
  <c r="H31" s="1"/>
  <c r="E31"/>
  <c r="F31" s="1"/>
  <c r="D31"/>
  <c r="G30"/>
  <c r="H30" s="1"/>
  <c r="E30"/>
  <c r="F30" s="1"/>
  <c r="I30" s="1"/>
  <c r="D30"/>
  <c r="G29"/>
  <c r="H29" s="1"/>
  <c r="E29"/>
  <c r="F29" s="1"/>
  <c r="D29"/>
  <c r="G28"/>
  <c r="H28" s="1"/>
  <c r="E28"/>
  <c r="F28" s="1"/>
  <c r="I28" s="1"/>
  <c r="D28"/>
  <c r="G27"/>
  <c r="H27" s="1"/>
  <c r="E27"/>
  <c r="F27" s="1"/>
  <c r="D27"/>
  <c r="G26"/>
  <c r="H26" s="1"/>
  <c r="E26"/>
  <c r="F26" s="1"/>
  <c r="I26" s="1"/>
  <c r="D26"/>
  <c r="G25"/>
  <c r="H25" s="1"/>
  <c r="E25"/>
  <c r="F25" s="1"/>
  <c r="D25"/>
  <c r="D34" s="1"/>
  <c r="G23"/>
  <c r="H23" s="1"/>
  <c r="E23"/>
  <c r="F23" s="1"/>
  <c r="I23" s="1"/>
  <c r="D23"/>
  <c r="G22"/>
  <c r="H22" s="1"/>
  <c r="E22"/>
  <c r="F22" s="1"/>
  <c r="I22" s="1"/>
  <c r="D22"/>
  <c r="G21"/>
  <c r="H21" s="1"/>
  <c r="E21"/>
  <c r="F21" s="1"/>
  <c r="I21" s="1"/>
  <c r="D21"/>
  <c r="G20"/>
  <c r="H20" s="1"/>
  <c r="E20"/>
  <c r="F20" s="1"/>
  <c r="I20" s="1"/>
  <c r="D20"/>
  <c r="G19"/>
  <c r="H19" s="1"/>
  <c r="E19"/>
  <c r="F19" s="1"/>
  <c r="I19" s="1"/>
  <c r="D19"/>
  <c r="G18"/>
  <c r="H18" s="1"/>
  <c r="E18"/>
  <c r="F18" s="1"/>
  <c r="I18" s="1"/>
  <c r="D18"/>
  <c r="G17"/>
  <c r="H17" s="1"/>
  <c r="E17"/>
  <c r="F17" s="1"/>
  <c r="I17" s="1"/>
  <c r="D17"/>
  <c r="G16"/>
  <c r="H16" s="1"/>
  <c r="E16"/>
  <c r="F16" s="1"/>
  <c r="I16" s="1"/>
  <c r="D16"/>
  <c r="G15"/>
  <c r="H15" s="1"/>
  <c r="E15"/>
  <c r="F15" s="1"/>
  <c r="I15" s="1"/>
  <c r="D15"/>
  <c r="G14"/>
  <c r="H14" s="1"/>
  <c r="E14"/>
  <c r="F14" s="1"/>
  <c r="I14" s="1"/>
  <c r="D14"/>
  <c r="G13"/>
  <c r="H13" s="1"/>
  <c r="E13"/>
  <c r="F13" s="1"/>
  <c r="I13" s="1"/>
  <c r="D13"/>
  <c r="G12"/>
  <c r="H12" s="1"/>
  <c r="E12"/>
  <c r="F12" s="1"/>
  <c r="I12" s="1"/>
  <c r="D12"/>
  <c r="G11"/>
  <c r="H11" s="1"/>
  <c r="E11"/>
  <c r="F11" s="1"/>
  <c r="I11" s="1"/>
  <c r="D11"/>
  <c r="G10"/>
  <c r="H10" s="1"/>
  <c r="E10"/>
  <c r="F10" s="1"/>
  <c r="I10" s="1"/>
  <c r="D10"/>
  <c r="G9"/>
  <c r="H9" s="1"/>
  <c r="E9"/>
  <c r="F9" s="1"/>
  <c r="I9" s="1"/>
  <c r="D9"/>
  <c r="G8"/>
  <c r="H8" s="1"/>
  <c r="H24" s="1"/>
  <c r="E8"/>
  <c r="F8" s="1"/>
  <c r="F24" s="1"/>
  <c r="D8"/>
  <c r="D24" s="1"/>
  <c r="E24" l="1"/>
  <c r="F38"/>
  <c r="I36"/>
  <c r="I41"/>
  <c r="H46"/>
  <c r="F46"/>
  <c r="I44"/>
  <c r="I8"/>
  <c r="I24" s="1"/>
  <c r="G24"/>
  <c r="F34"/>
  <c r="I25"/>
  <c r="I27"/>
  <c r="I29"/>
  <c r="I31"/>
  <c r="F42"/>
  <c r="I40"/>
  <c r="I42" s="1"/>
  <c r="I45"/>
  <c r="I46" s="1"/>
  <c r="I79"/>
  <c r="F81"/>
  <c r="E34"/>
  <c r="G34"/>
  <c r="H34" s="1"/>
  <c r="E52"/>
  <c r="G52"/>
  <c r="E38"/>
  <c r="G38"/>
  <c r="E42"/>
  <c r="G42"/>
  <c r="E46"/>
  <c r="G46"/>
  <c r="F50"/>
  <c r="D64"/>
  <c r="F69"/>
  <c r="E90"/>
  <c r="E87"/>
  <c r="E73"/>
  <c r="G90"/>
  <c r="D73"/>
  <c r="F77"/>
  <c r="D81"/>
  <c r="F85"/>
  <c r="F35"/>
  <c r="H35"/>
  <c r="H90" s="1"/>
  <c r="D38"/>
  <c r="D51" s="1"/>
  <c r="F47"/>
  <c r="I47" s="1"/>
  <c r="I50" s="1"/>
  <c r="H47"/>
  <c r="H50" s="1"/>
  <c r="E51"/>
  <c r="G51"/>
  <c r="F51"/>
  <c r="F59"/>
  <c r="D69"/>
  <c r="F70"/>
  <c r="D77"/>
  <c r="F78"/>
  <c r="I78" s="1"/>
  <c r="I81" s="1"/>
  <c r="E86"/>
  <c r="D85"/>
  <c r="D86" s="1"/>
  <c r="H85"/>
  <c r="H86" s="1"/>
  <c r="D87"/>
  <c r="D90" s="1"/>
  <c r="G73"/>
  <c r="G85"/>
  <c r="G86" s="1"/>
  <c r="G89" s="1"/>
  <c r="E89" l="1"/>
  <c r="I59"/>
  <c r="I64" s="1"/>
  <c r="F64"/>
  <c r="F52"/>
  <c r="I35"/>
  <c r="I34"/>
  <c r="D89"/>
  <c r="I70"/>
  <c r="F73"/>
  <c r="F90"/>
  <c r="F87"/>
  <c r="I87"/>
  <c r="H52"/>
  <c r="H38"/>
  <c r="H51" s="1"/>
  <c r="H89" s="1"/>
  <c r="F86"/>
  <c r="F89" s="1"/>
  <c r="I52" l="1"/>
  <c r="I38"/>
  <c r="I51" s="1"/>
  <c r="I90"/>
  <c r="I73"/>
  <c r="I86" s="1"/>
  <c r="I89" s="1"/>
</calcChain>
</file>

<file path=xl/sharedStrings.xml><?xml version="1.0" encoding="utf-8"?>
<sst xmlns="http://schemas.openxmlformats.org/spreadsheetml/2006/main" count="44" uniqueCount="20">
  <si>
    <t>heure base</t>
  </si>
  <si>
    <t>Tarif / h</t>
  </si>
  <si>
    <t>majoration</t>
  </si>
  <si>
    <t>TEMPS PASSE SUR "ANALYSE"</t>
  </si>
  <si>
    <t>Coût horaire</t>
  </si>
  <si>
    <t xml:space="preserve">(au lieu de 17,60 E net ou 22 E bruts) </t>
  </si>
  <si>
    <t>Début h</t>
  </si>
  <si>
    <t>Fin h</t>
  </si>
  <si>
    <t>Total en h+minutes</t>
  </si>
  <si>
    <t>Total en h+centièmes</t>
  </si>
  <si>
    <t>Coût hors majo</t>
  </si>
  <si>
    <t>1h et mn entre 19h et 00h00</t>
  </si>
  <si>
    <t>25 en + entre 19h et 00h00</t>
  </si>
  <si>
    <t>Total dû</t>
  </si>
  <si>
    <t>Sous-total réglé espèces</t>
  </si>
  <si>
    <t>TOTAL</t>
  </si>
  <si>
    <t>TEMPS PASSE sur "ETUDE"</t>
  </si>
  <si>
    <t>Coût</t>
  </si>
  <si>
    <t>vendredi 16 mars 2012</t>
  </si>
  <si>
    <t>TOTAL GENERAL</t>
  </si>
</sst>
</file>

<file path=xl/styles.xml><?xml version="1.0" encoding="utf-8"?>
<styleSheet xmlns="http://schemas.openxmlformats.org/spreadsheetml/2006/main">
  <numFmts count="6">
    <numFmt numFmtId="164" formatCode="_-* #,##0.00\ [$€-40C]_-;\-* #,##0.00\ [$€-40C]_-;_-* &quot;-&quot;??\ [$€-40C]_-;_-@_-"/>
    <numFmt numFmtId="165" formatCode="_-* #,##0.00\ _F_-;\-* #,##0.00\ _F_-;_-* &quot;-&quot;??\ _F_-;_-@_-"/>
    <numFmt numFmtId="166" formatCode="[$-F800]dddd\,\ mmmm\ dd\,\ yyyy"/>
    <numFmt numFmtId="167" formatCode="#,##0.00&quot; ème&quot;"/>
    <numFmt numFmtId="169" formatCode="#,##0.00&quot; €&quot;"/>
    <numFmt numFmtId="170" formatCode="_-* #,##0.00\ [$€]_-;\-* #,##0.00\ [$€]_-;_-* &quot;-&quot;??\ [$€]_-;_-@_-"/>
  </numFmts>
  <fonts count="6"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i/>
      <sz val="8"/>
      <name val="Arial"/>
      <family val="2"/>
    </font>
    <font>
      <b/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CCFFFF"/>
        <bgColor indexed="64"/>
      </patternFill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5" fontId="1" fillId="0" borderId="0" applyFont="0" applyFill="0" applyBorder="0" applyAlignment="0" applyProtection="0"/>
    <xf numFmtId="170" fontId="1" fillId="0" borderId="0" applyFont="0" applyFill="0" applyBorder="0" applyAlignment="0" applyProtection="0"/>
  </cellStyleXfs>
  <cellXfs count="60">
    <xf numFmtId="0" fontId="0" fillId="0" borderId="0" xfId="0"/>
    <xf numFmtId="0" fontId="2" fillId="2" borderId="0" xfId="0" applyFont="1" applyFill="1"/>
    <xf numFmtId="0" fontId="0" fillId="0" borderId="0" xfId="0" applyAlignment="1">
      <alignment vertical="center" wrapText="1"/>
    </xf>
    <xf numFmtId="0" fontId="0" fillId="0" borderId="0" xfId="0" applyFill="1" applyAlignment="1">
      <alignment vertical="center" wrapText="1"/>
    </xf>
    <xf numFmtId="20" fontId="2" fillId="2" borderId="0" xfId="0" applyNumberFormat="1" applyFont="1" applyFill="1"/>
    <xf numFmtId="9" fontId="2" fillId="2" borderId="0" xfId="0" applyNumberFormat="1" applyFont="1" applyFill="1"/>
    <xf numFmtId="0" fontId="3" fillId="0" borderId="1" xfId="0" applyFont="1" applyBorder="1" applyAlignment="1">
      <alignment horizontal="left" vertical="center"/>
    </xf>
    <xf numFmtId="0" fontId="0" fillId="0" borderId="2" xfId="0" applyBorder="1" applyAlignment="1">
      <alignment vertical="center" wrapText="1"/>
    </xf>
    <xf numFmtId="0" fontId="1" fillId="0" borderId="3" xfId="0" applyFont="1" applyBorder="1" applyAlignment="1">
      <alignment horizontal="left" vertical="center" wrapText="1"/>
    </xf>
    <xf numFmtId="0" fontId="0" fillId="0" borderId="4" xfId="0" applyBorder="1" applyAlignment="1">
      <alignment vertical="center"/>
    </xf>
    <xf numFmtId="164" fontId="0" fillId="0" borderId="4" xfId="0" applyNumberFormat="1" applyBorder="1" applyAlignment="1">
      <alignment vertical="center" wrapText="1"/>
    </xf>
    <xf numFmtId="0" fontId="0" fillId="0" borderId="4" xfId="0" applyBorder="1" applyAlignment="1">
      <alignment vertical="center" wrapText="1"/>
    </xf>
    <xf numFmtId="0" fontId="2" fillId="2" borderId="5" xfId="0" applyFont="1" applyFill="1" applyBorder="1" applyAlignment="1">
      <alignment horizontal="center" vertical="center" wrapText="1"/>
    </xf>
    <xf numFmtId="49" fontId="2" fillId="0" borderId="0" xfId="1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66" fontId="0" fillId="0" borderId="5" xfId="0" applyNumberFormat="1" applyFill="1" applyBorder="1" applyAlignment="1">
      <alignment horizontal="left" vertical="center" wrapText="1"/>
    </xf>
    <xf numFmtId="20" fontId="1" fillId="0" borderId="5" xfId="0" applyNumberFormat="1" applyFont="1" applyFill="1" applyBorder="1" applyAlignment="1">
      <alignment vertical="center" wrapText="1"/>
    </xf>
    <xf numFmtId="20" fontId="0" fillId="0" borderId="5" xfId="0" applyNumberFormat="1" applyFill="1" applyBorder="1" applyAlignment="1">
      <alignment vertical="center" wrapText="1"/>
    </xf>
    <xf numFmtId="167" fontId="0" fillId="0" borderId="5" xfId="0" applyNumberFormat="1" applyFill="1" applyBorder="1" applyAlignment="1">
      <alignment vertical="center" wrapText="1"/>
    </xf>
    <xf numFmtId="164" fontId="0" fillId="0" borderId="5" xfId="0" applyNumberFormat="1" applyFill="1" applyBorder="1" applyAlignment="1">
      <alignment vertical="center" wrapText="1"/>
    </xf>
    <xf numFmtId="164" fontId="0" fillId="0" borderId="0" xfId="0" applyNumberFormat="1" applyFill="1" applyAlignment="1">
      <alignment vertical="center" wrapText="1"/>
    </xf>
    <xf numFmtId="165" fontId="0" fillId="0" borderId="0" xfId="1" applyFont="1" applyFill="1" applyAlignment="1">
      <alignment vertical="center" wrapText="1"/>
    </xf>
    <xf numFmtId="164" fontId="0" fillId="0" borderId="0" xfId="0" applyNumberFormat="1" applyFill="1" applyAlignment="1">
      <alignment vertical="center"/>
    </xf>
    <xf numFmtId="166" fontId="1" fillId="0" borderId="5" xfId="0" applyNumberFormat="1" applyFont="1" applyFill="1" applyBorder="1" applyAlignment="1">
      <alignment horizontal="left" vertical="center" wrapText="1"/>
    </xf>
    <xf numFmtId="166" fontId="0" fillId="0" borderId="5" xfId="0" applyNumberFormat="1" applyBorder="1" applyAlignment="1">
      <alignment horizontal="left" vertical="center" wrapText="1"/>
    </xf>
    <xf numFmtId="20" fontId="0" fillId="0" borderId="5" xfId="0" applyNumberFormat="1" applyBorder="1" applyAlignment="1">
      <alignment vertical="center" wrapText="1"/>
    </xf>
    <xf numFmtId="167" fontId="0" fillId="0" borderId="5" xfId="0" applyNumberFormat="1" applyBorder="1" applyAlignment="1">
      <alignment vertical="center" wrapText="1"/>
    </xf>
    <xf numFmtId="164" fontId="0" fillId="0" borderId="5" xfId="0" applyNumberFormat="1" applyBorder="1" applyAlignment="1">
      <alignment vertical="center" wrapText="1"/>
    </xf>
    <xf numFmtId="166" fontId="2" fillId="3" borderId="5" xfId="0" applyNumberFormat="1" applyFont="1" applyFill="1" applyBorder="1" applyAlignment="1">
      <alignment horizontal="left" vertical="center"/>
    </xf>
    <xf numFmtId="20" fontId="2" fillId="3" borderId="5" xfId="0" applyNumberFormat="1" applyFont="1" applyFill="1" applyBorder="1" applyAlignment="1">
      <alignment vertical="center" wrapText="1"/>
    </xf>
    <xf numFmtId="167" fontId="2" fillId="3" borderId="5" xfId="0" applyNumberFormat="1" applyFont="1" applyFill="1" applyBorder="1" applyAlignment="1">
      <alignment vertical="center" wrapText="1"/>
    </xf>
    <xf numFmtId="164" fontId="2" fillId="3" borderId="5" xfId="0" applyNumberFormat="1" applyFont="1" applyFill="1" applyBorder="1" applyAlignment="1">
      <alignment vertical="center" wrapText="1"/>
    </xf>
    <xf numFmtId="164" fontId="2" fillId="0" borderId="0" xfId="0" applyNumberFormat="1" applyFont="1" applyFill="1" applyAlignment="1">
      <alignment vertical="center" wrapText="1"/>
    </xf>
    <xf numFmtId="0" fontId="2" fillId="0" borderId="0" xfId="0" applyFont="1" applyAlignment="1">
      <alignment vertical="center" wrapText="1"/>
    </xf>
    <xf numFmtId="166" fontId="1" fillId="0" borderId="5" xfId="0" applyNumberFormat="1" applyFont="1" applyBorder="1" applyAlignment="1">
      <alignment horizontal="left" vertical="center" wrapText="1"/>
    </xf>
    <xf numFmtId="20" fontId="1" fillId="0" borderId="5" xfId="0" applyNumberFormat="1" applyFont="1" applyBorder="1" applyAlignment="1">
      <alignment vertical="center" wrapText="1"/>
    </xf>
    <xf numFmtId="167" fontId="1" fillId="0" borderId="5" xfId="0" applyNumberFormat="1" applyFont="1" applyBorder="1" applyAlignment="1">
      <alignment vertical="center" wrapText="1"/>
    </xf>
    <xf numFmtId="164" fontId="1" fillId="0" borderId="5" xfId="0" applyNumberFormat="1" applyFont="1" applyBorder="1" applyAlignment="1">
      <alignment vertical="center" wrapText="1"/>
    </xf>
    <xf numFmtId="164" fontId="1" fillId="0" borderId="5" xfId="0" applyNumberFormat="1" applyFont="1" applyFill="1" applyBorder="1" applyAlignment="1">
      <alignment vertical="center" wrapText="1"/>
    </xf>
    <xf numFmtId="164" fontId="1" fillId="0" borderId="0" xfId="0" applyNumberFormat="1" applyFont="1" applyFill="1" applyAlignment="1">
      <alignment vertical="center" wrapText="1"/>
    </xf>
    <xf numFmtId="0" fontId="0" fillId="0" borderId="5" xfId="0" applyBorder="1" applyAlignment="1">
      <alignment horizontal="left" vertical="center" wrapText="1"/>
    </xf>
    <xf numFmtId="0" fontId="0" fillId="0" borderId="5" xfId="0" applyBorder="1" applyAlignment="1">
      <alignment vertical="center" wrapText="1"/>
    </xf>
    <xf numFmtId="0" fontId="2" fillId="2" borderId="5" xfId="0" applyFont="1" applyFill="1" applyBorder="1" applyAlignment="1">
      <alignment horizontal="left" vertical="center" wrapText="1"/>
    </xf>
    <xf numFmtId="0" fontId="2" fillId="2" borderId="5" xfId="0" applyFont="1" applyFill="1" applyBorder="1" applyAlignment="1">
      <alignment vertical="center" wrapText="1"/>
    </xf>
    <xf numFmtId="20" fontId="2" fillId="2" borderId="5" xfId="0" applyNumberFormat="1" applyFont="1" applyFill="1" applyBorder="1" applyAlignment="1">
      <alignment vertical="center" wrapText="1"/>
    </xf>
    <xf numFmtId="167" fontId="2" fillId="2" borderId="5" xfId="0" applyNumberFormat="1" applyFont="1" applyFill="1" applyBorder="1" applyAlignment="1">
      <alignment vertical="center" wrapText="1"/>
    </xf>
    <xf numFmtId="164" fontId="2" fillId="2" borderId="5" xfId="0" applyNumberFormat="1" applyFont="1" applyFill="1" applyBorder="1" applyAlignment="1">
      <alignment vertical="center" wrapText="1"/>
    </xf>
    <xf numFmtId="0" fontId="0" fillId="0" borderId="0" xfId="0" applyAlignment="1">
      <alignment horizontal="left" vertical="center" wrapText="1"/>
    </xf>
    <xf numFmtId="20" fontId="4" fillId="0" borderId="0" xfId="0" applyNumberFormat="1" applyFont="1" applyBorder="1" applyAlignment="1">
      <alignment vertical="center" wrapText="1"/>
    </xf>
    <xf numFmtId="167" fontId="4" fillId="0" borderId="0" xfId="0" applyNumberFormat="1" applyFont="1" applyBorder="1" applyAlignment="1">
      <alignment vertical="center" wrapText="1"/>
    </xf>
    <xf numFmtId="164" fontId="4" fillId="0" borderId="0" xfId="0" applyNumberFormat="1" applyFont="1" applyAlignment="1">
      <alignment vertical="center" wrapText="1"/>
    </xf>
    <xf numFmtId="20" fontId="0" fillId="3" borderId="5" xfId="0" applyNumberFormat="1" applyFill="1" applyBorder="1" applyAlignment="1">
      <alignment vertical="center" wrapText="1"/>
    </xf>
    <xf numFmtId="167" fontId="0" fillId="3" borderId="5" xfId="0" applyNumberFormat="1" applyFill="1" applyBorder="1" applyAlignment="1">
      <alignment vertical="center" wrapText="1"/>
    </xf>
    <xf numFmtId="167" fontId="1" fillId="0" borderId="5" xfId="0" applyNumberFormat="1" applyFont="1" applyFill="1" applyBorder="1" applyAlignment="1">
      <alignment vertical="center" wrapText="1"/>
    </xf>
    <xf numFmtId="0" fontId="2" fillId="2" borderId="3" xfId="0" applyFont="1" applyFill="1" applyBorder="1" applyAlignment="1">
      <alignment horizontal="left" vertical="center" wrapText="1"/>
    </xf>
    <xf numFmtId="0" fontId="0" fillId="2" borderId="4" xfId="0" applyFill="1" applyBorder="1" applyAlignment="1">
      <alignment vertical="center" wrapText="1"/>
    </xf>
    <xf numFmtId="0" fontId="0" fillId="2" borderId="6" xfId="0" applyFill="1" applyBorder="1" applyAlignment="1">
      <alignment vertical="center" wrapText="1"/>
    </xf>
    <xf numFmtId="169" fontId="0" fillId="0" borderId="0" xfId="0" applyNumberFormat="1" applyAlignment="1">
      <alignment vertical="center" wrapText="1"/>
    </xf>
    <xf numFmtId="169" fontId="0" fillId="0" borderId="0" xfId="0" applyNumberFormat="1" applyFill="1" applyAlignment="1">
      <alignment vertical="center" wrapText="1"/>
    </xf>
    <xf numFmtId="20" fontId="5" fillId="2" borderId="5" xfId="0" applyNumberFormat="1" applyFont="1" applyFill="1" applyBorder="1" applyAlignment="1">
      <alignment vertical="center" wrapText="1"/>
    </xf>
  </cellXfs>
  <cellStyles count="3">
    <cellStyle name="Euro" xfId="2"/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916781</xdr:colOff>
      <xdr:row>92</xdr:row>
      <xdr:rowOff>23813</xdr:rowOff>
    </xdr:from>
    <xdr:to>
      <xdr:col>7</xdr:col>
      <xdr:colOff>642937</xdr:colOff>
      <xdr:row>96</xdr:row>
      <xdr:rowOff>23813</xdr:rowOff>
    </xdr:to>
    <xdr:sp macro="" textlink="">
      <xdr:nvSpPr>
        <xdr:cNvPr id="2" name="Rectangle 1"/>
        <xdr:cNvSpPr/>
      </xdr:nvSpPr>
      <xdr:spPr>
        <a:xfrm>
          <a:off x="916781" y="16525876"/>
          <a:ext cx="5893594" cy="666750"/>
        </a:xfrm>
        <a:prstGeom prst="wedgeRectCallout">
          <a:avLst>
            <a:gd name="adj1" fmla="val -7500"/>
            <a:gd name="adj2" fmla="val -145165"/>
          </a:avLst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rgbClr val="FF0000"/>
              </a:solidFill>
            </a:rPr>
            <a:t>Enigme </a:t>
          </a:r>
          <a:r>
            <a:rPr lang="fr-FR" sz="1100" baseline="0">
              <a:solidFill>
                <a:srgbClr val="FF0000"/>
              </a:solidFill>
            </a:rPr>
            <a:t> sur la somme  fausse de la cellule D89</a:t>
          </a:r>
          <a:r>
            <a:rPr lang="fr-FR" sz="1100">
              <a:solidFill>
                <a:srgbClr val="FF0000"/>
              </a:solidFill>
            </a:rPr>
            <a:t>  = donne 03:37</a:t>
          </a:r>
          <a:r>
            <a:rPr lang="fr-FR" sz="1100" baseline="0">
              <a:solidFill>
                <a:srgbClr val="FF0000"/>
              </a:solidFill>
            </a:rPr>
            <a:t> au lieu de 27:37</a:t>
          </a:r>
          <a:endParaRPr lang="fr-FR" sz="1100">
            <a:solidFill>
              <a:srgbClr val="FF0000"/>
            </a:solidFill>
          </a:endParaRPr>
        </a:p>
        <a:p>
          <a:pPr algn="l"/>
          <a:r>
            <a:rPr lang="fr-FR" sz="1100" baseline="0">
              <a:solidFill>
                <a:srgbClr val="FF0000"/>
              </a:solidFill>
            </a:rPr>
            <a:t>La formule et la mise en forme sont pourtant les mêmes  que la colonne G9 qui  donne un résultat exact (j'ai essayé avec =D51+D86 mais  donne le même  résultat faux)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FINANCE\2008-2009%20puis%20chgt%20exercice%2001-09-08%20au%2031-12-09\COMPTES%20ACG%20du%2001-09-2008%20au%2031-12-2009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QUE-FOURN. 01-09-2008 au 31-12"/>
      <sheetName val="BUDGET TRESO 01-09-08 au 31-12"/>
      <sheetName val="Synthèse"/>
      <sheetName val="BQUE-FOURN. 09-08"/>
      <sheetName val="BQUE-FOURN. 10-08"/>
      <sheetName val="BQUE-FOURN. 11-08"/>
      <sheetName val="BQUE-FOURN. 12-08"/>
      <sheetName val="BQUE-FOURN. 01-09"/>
      <sheetName val="BQUE-FOURN. 02-09"/>
      <sheetName val="BQUE-FOURN. 03-09"/>
      <sheetName val="BQUE-FOURN. 04-09"/>
      <sheetName val="BQUE-FOURN. 05-09"/>
      <sheetName val="BQUE-FOURN. 06-09"/>
      <sheetName val="BQUE-FOURN. 07-09"/>
      <sheetName val="BQUE-FOURN. 08-09"/>
      <sheetName val="BQUE-FOURN. 09-09"/>
      <sheetName val="BQUE-FOURN. 10-09"/>
      <sheetName val="BQUE-FOURN. 11-09"/>
      <sheetName val="BQUE-FOURN. 12-09"/>
      <sheetName val="DEPENSES RECURRENTES"/>
      <sheetName val="FICHE fournisseurs"/>
      <sheetName val="BD fournisseur"/>
      <sheetName val="Ref. BD"/>
      <sheetName val="BP-NDF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>
        <row r="1">
          <cell r="A1" t="str">
            <v>LISTE CODE2</v>
          </cell>
        </row>
        <row r="2">
          <cell r="A2" t="str">
            <v>ACTE</v>
          </cell>
        </row>
        <row r="3">
          <cell r="A3" t="str">
            <v>AP</v>
          </cell>
        </row>
        <row r="4">
          <cell r="A4" t="str">
            <v>ASSU</v>
          </cell>
        </row>
        <row r="5">
          <cell r="A5" t="str">
            <v>BANQ</v>
          </cell>
        </row>
        <row r="6">
          <cell r="A6" t="str">
            <v>CAIS</v>
          </cell>
        </row>
        <row r="7">
          <cell r="A7" t="str">
            <v>CL</v>
          </cell>
        </row>
        <row r="8">
          <cell r="A8" t="str">
            <v>COM</v>
          </cell>
        </row>
        <row r="9">
          <cell r="A9" t="str">
            <v>COUR</v>
          </cell>
        </row>
        <row r="10">
          <cell r="A10" t="str">
            <v>CS</v>
          </cell>
        </row>
        <row r="11">
          <cell r="A11" t="str">
            <v>EDF</v>
          </cell>
        </row>
        <row r="12">
          <cell r="A12" t="str">
            <v>ENT</v>
          </cell>
        </row>
        <row r="13">
          <cell r="A13" t="str">
            <v>FACGW</v>
          </cell>
        </row>
        <row r="14">
          <cell r="A14" t="str">
            <v>FACTPN</v>
          </cell>
        </row>
        <row r="15">
          <cell r="A15" t="str">
            <v>FB</v>
          </cell>
        </row>
        <row r="16">
          <cell r="A16" t="str">
            <v>FORMA</v>
          </cell>
        </row>
        <row r="17">
          <cell r="A17" t="str">
            <v>HONO</v>
          </cell>
        </row>
        <row r="18">
          <cell r="A18" t="str">
            <v>INFO</v>
          </cell>
        </row>
        <row r="19">
          <cell r="A19" t="str">
            <v>LEAS</v>
          </cell>
        </row>
        <row r="20">
          <cell r="A20" t="str">
            <v>LOY</v>
          </cell>
        </row>
        <row r="21">
          <cell r="A21" t="str">
            <v>NDFASI</v>
          </cell>
        </row>
        <row r="22">
          <cell r="A22" t="str">
            <v>NDFCCH</v>
          </cell>
        </row>
        <row r="23">
          <cell r="A23" t="str">
            <v>NDFEDO</v>
          </cell>
        </row>
        <row r="24">
          <cell r="A24" t="str">
            <v>NDFFCH</v>
          </cell>
        </row>
        <row r="25">
          <cell r="A25" t="str">
            <v>NDFGGR</v>
          </cell>
        </row>
        <row r="26">
          <cell r="A26" t="str">
            <v>NDFMDE</v>
          </cell>
        </row>
        <row r="27">
          <cell r="A27" t="str">
            <v>NDFMLE</v>
          </cell>
        </row>
        <row r="28">
          <cell r="A28" t="str">
            <v>NDFNBK</v>
          </cell>
        </row>
        <row r="29">
          <cell r="A29" t="str">
            <v>NDFNDM</v>
          </cell>
        </row>
        <row r="30">
          <cell r="A30" t="str">
            <v>NDFPCH</v>
          </cell>
        </row>
        <row r="31">
          <cell r="A31" t="str">
            <v>NDFTPN</v>
          </cell>
        </row>
        <row r="32">
          <cell r="A32" t="str">
            <v>NDFVCO</v>
          </cell>
        </row>
        <row r="33">
          <cell r="A33" t="str">
            <v>PROS</v>
          </cell>
        </row>
        <row r="34">
          <cell r="A34" t="str">
            <v>PTT</v>
          </cell>
        </row>
        <row r="35">
          <cell r="A35" t="str">
            <v>RECEP</v>
          </cell>
        </row>
        <row r="36">
          <cell r="A36" t="str">
            <v>ROYASI</v>
          </cell>
        </row>
        <row r="37">
          <cell r="A37" t="str">
            <v>ROYCS</v>
          </cell>
        </row>
        <row r="38">
          <cell r="A38" t="str">
            <v>ROYMLE</v>
          </cell>
        </row>
        <row r="39">
          <cell r="A39" t="str">
            <v>SALASI</v>
          </cell>
        </row>
        <row r="40">
          <cell r="A40" t="str">
            <v>SALCCH</v>
          </cell>
        </row>
        <row r="41">
          <cell r="A41" t="str">
            <v>SALEDO</v>
          </cell>
        </row>
        <row r="42">
          <cell r="A42" t="str">
            <v>SALFCH</v>
          </cell>
        </row>
        <row r="43">
          <cell r="A43" t="str">
            <v>SALGGR</v>
          </cell>
        </row>
        <row r="44">
          <cell r="A44" t="str">
            <v>SALMDE</v>
          </cell>
        </row>
        <row r="45">
          <cell r="A45" t="str">
            <v>SALNBK</v>
          </cell>
        </row>
        <row r="46">
          <cell r="A46" t="str">
            <v>SALNDM</v>
          </cell>
        </row>
        <row r="47">
          <cell r="A47" t="str">
            <v>SALPCH</v>
          </cell>
        </row>
        <row r="48">
          <cell r="A48" t="str">
            <v>SALVCO</v>
          </cell>
        </row>
        <row r="49">
          <cell r="A49" t="str">
            <v>SSTT</v>
          </cell>
        </row>
        <row r="50">
          <cell r="A50" t="str">
            <v>TAXE</v>
          </cell>
        </row>
        <row r="51">
          <cell r="A51" t="str">
            <v>TEL</v>
          </cell>
        </row>
        <row r="52">
          <cell r="A52" t="str">
            <v>TVA</v>
          </cell>
        </row>
        <row r="53">
          <cell r="A53" t="str">
            <v>VOY</v>
          </cell>
        </row>
      </sheetData>
      <sheetData sheetId="2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92"/>
  <sheetViews>
    <sheetView tabSelected="1" topLeftCell="A64" zoomScale="80" zoomScaleNormal="80" workbookViewId="0">
      <selection activeCell="B101" sqref="B101"/>
    </sheetView>
  </sheetViews>
  <sheetFormatPr baseColWidth="10" defaultRowHeight="12.75" outlineLevelCol="1"/>
  <cols>
    <col min="1" max="1" width="21.85546875" style="47" customWidth="1"/>
    <col min="2" max="3" width="11.42578125" style="2" outlineLevel="1"/>
    <col min="4" max="4" width="13.5703125" style="2" customWidth="1"/>
    <col min="5" max="5" width="12.7109375" style="2" customWidth="1"/>
    <col min="6" max="6" width="11.42578125" style="2"/>
    <col min="7" max="7" width="10.140625" style="2" bestFit="1" customWidth="1"/>
    <col min="8" max="9" width="11.42578125" style="2"/>
    <col min="10" max="10" width="11.42578125" style="3"/>
    <col min="11" max="16384" width="11.42578125" style="2"/>
  </cols>
  <sheetData>
    <row r="1" spans="1:10">
      <c r="A1" s="1" t="s">
        <v>0</v>
      </c>
      <c r="B1" s="1" t="s">
        <v>1</v>
      </c>
      <c r="C1" s="1" t="s">
        <v>2</v>
      </c>
    </row>
    <row r="2" spans="1:10">
      <c r="A2" s="4">
        <v>0.79166666666666663</v>
      </c>
      <c r="B2" s="1">
        <v>15</v>
      </c>
      <c r="C2" s="5">
        <v>0.25</v>
      </c>
    </row>
    <row r="5" spans="1:10" ht="18">
      <c r="A5" s="6" t="s">
        <v>3</v>
      </c>
      <c r="B5" s="7"/>
      <c r="C5" s="7"/>
      <c r="D5" s="7"/>
      <c r="E5" s="7"/>
      <c r="F5" s="7"/>
      <c r="G5" s="7"/>
      <c r="H5" s="7"/>
      <c r="I5" s="7"/>
    </row>
    <row r="6" spans="1:10">
      <c r="A6" s="8" t="s">
        <v>4</v>
      </c>
      <c r="B6" s="8"/>
      <c r="C6" s="9"/>
      <c r="D6" s="10">
        <v>15</v>
      </c>
      <c r="E6" s="9" t="s">
        <v>5</v>
      </c>
      <c r="F6" s="11"/>
      <c r="G6" s="11"/>
      <c r="H6" s="11"/>
      <c r="I6" s="11"/>
    </row>
    <row r="7" spans="1:10" s="14" customFormat="1" ht="38.25">
      <c r="A7" s="12"/>
      <c r="B7" s="12" t="s">
        <v>6</v>
      </c>
      <c r="C7" s="12" t="s">
        <v>7</v>
      </c>
      <c r="D7" s="12" t="s">
        <v>8</v>
      </c>
      <c r="E7" s="12" t="s">
        <v>9</v>
      </c>
      <c r="F7" s="12" t="s">
        <v>10</v>
      </c>
      <c r="G7" s="12" t="s">
        <v>11</v>
      </c>
      <c r="H7" s="12" t="s">
        <v>12</v>
      </c>
      <c r="I7" s="12" t="s">
        <v>13</v>
      </c>
      <c r="J7" s="13"/>
    </row>
    <row r="8" spans="1:10" s="3" customFormat="1">
      <c r="A8" s="15">
        <v>40969</v>
      </c>
      <c r="B8" s="16">
        <v>0.78541666666666676</v>
      </c>
      <c r="C8" s="16">
        <v>0.81666666666666676</v>
      </c>
      <c r="D8" s="17">
        <f>C8-B8</f>
        <v>3.125E-2</v>
      </c>
      <c r="E8" s="18">
        <f>((HOUR(D8)*60)+MINUTE(D8))/60</f>
        <v>0.75</v>
      </c>
      <c r="F8" s="19">
        <f t="shared" ref="F8:F22" si="0">E8*$D$6</f>
        <v>11.25</v>
      </c>
      <c r="G8" s="17">
        <f>IF(C8&gt;$A$2,C8-MAX($A$2,B8),"")</f>
        <v>2.5000000000000133E-2</v>
      </c>
      <c r="H8" s="19">
        <f>IF($G8="","",G8*$C$2*$B$2*24)</f>
        <v>2.250000000000012</v>
      </c>
      <c r="I8" s="19">
        <f>SUM(F8,H8)</f>
        <v>13.500000000000012</v>
      </c>
      <c r="J8" s="20"/>
    </row>
    <row r="9" spans="1:10" s="3" customFormat="1">
      <c r="A9" s="15">
        <v>40969</v>
      </c>
      <c r="B9" s="17">
        <v>0.82013888888888886</v>
      </c>
      <c r="C9" s="17">
        <v>0.8340277777777777</v>
      </c>
      <c r="D9" s="17">
        <f>C9-B9</f>
        <v>1.388888888888884E-2</v>
      </c>
      <c r="E9" s="18">
        <f t="shared" ref="E9:E15" si="1">((HOUR(D9)*60)+MINUTE(D9))/60</f>
        <v>0.33333333333333331</v>
      </c>
      <c r="F9" s="19">
        <f t="shared" si="0"/>
        <v>5</v>
      </c>
      <c r="G9" s="17">
        <f t="shared" ref="G9:G37" si="2">IF(C9&gt;$A$2,C9-MAX($A$2,B9),"")</f>
        <v>1.388888888888884E-2</v>
      </c>
      <c r="H9" s="19">
        <f t="shared" ref="H9:H49" si="3">IF($G9="","",G9*$C$2*$B$2*24)</f>
        <v>1.2499999999999956</v>
      </c>
      <c r="I9" s="19">
        <f t="shared" ref="I9:I23" si="4">SUM(F9,H9)</f>
        <v>6.2499999999999956</v>
      </c>
      <c r="J9" s="20"/>
    </row>
    <row r="10" spans="1:10" s="3" customFormat="1">
      <c r="A10" s="15">
        <v>40969</v>
      </c>
      <c r="B10" s="17">
        <v>0.86111111111111116</v>
      </c>
      <c r="C10" s="17">
        <v>0.91180555555555554</v>
      </c>
      <c r="D10" s="17">
        <f t="shared" ref="D10:D15" si="5">C10-B10</f>
        <v>5.0694444444444375E-2</v>
      </c>
      <c r="E10" s="18">
        <f t="shared" si="1"/>
        <v>1.2166666666666666</v>
      </c>
      <c r="F10" s="19">
        <f t="shared" si="0"/>
        <v>18.25</v>
      </c>
      <c r="G10" s="17">
        <f t="shared" si="2"/>
        <v>5.0694444444444375E-2</v>
      </c>
      <c r="H10" s="19">
        <f t="shared" si="3"/>
        <v>4.5624999999999938</v>
      </c>
      <c r="I10" s="19">
        <f t="shared" si="4"/>
        <v>22.812499999999993</v>
      </c>
      <c r="J10" s="20"/>
    </row>
    <row r="11" spans="1:10" s="3" customFormat="1">
      <c r="A11" s="15">
        <v>40970</v>
      </c>
      <c r="B11" s="17">
        <v>0.78611111111111109</v>
      </c>
      <c r="C11" s="17">
        <v>0.79791666666666661</v>
      </c>
      <c r="D11" s="17">
        <f t="shared" si="5"/>
        <v>1.1805555555555514E-2</v>
      </c>
      <c r="E11" s="18">
        <f t="shared" si="1"/>
        <v>0.28333333333333333</v>
      </c>
      <c r="F11" s="19">
        <f t="shared" si="0"/>
        <v>4.25</v>
      </c>
      <c r="G11" s="17">
        <f t="shared" si="2"/>
        <v>6.2499999999999778E-3</v>
      </c>
      <c r="H11" s="19">
        <f t="shared" si="3"/>
        <v>0.562499999999998</v>
      </c>
      <c r="I11" s="19">
        <f t="shared" si="4"/>
        <v>4.8124999999999982</v>
      </c>
      <c r="J11" s="21"/>
    </row>
    <row r="12" spans="1:10" s="3" customFormat="1">
      <c r="A12" s="15">
        <v>40970</v>
      </c>
      <c r="B12" s="17">
        <v>0.85833333333333339</v>
      </c>
      <c r="C12" s="17">
        <v>0.86944444444444446</v>
      </c>
      <c r="D12" s="17">
        <f t="shared" si="5"/>
        <v>1.1111111111111072E-2</v>
      </c>
      <c r="E12" s="18">
        <f t="shared" si="1"/>
        <v>0.26666666666666666</v>
      </c>
      <c r="F12" s="19">
        <f t="shared" si="0"/>
        <v>4</v>
      </c>
      <c r="G12" s="17">
        <f t="shared" si="2"/>
        <v>1.1111111111111072E-2</v>
      </c>
      <c r="H12" s="19">
        <f t="shared" si="3"/>
        <v>0.99999999999999645</v>
      </c>
      <c r="I12" s="19">
        <f t="shared" si="4"/>
        <v>4.9999999999999964</v>
      </c>
      <c r="J12" s="20"/>
    </row>
    <row r="13" spans="1:10" s="3" customFormat="1">
      <c r="A13" s="15">
        <v>40971</v>
      </c>
      <c r="B13" s="17">
        <v>0.69305555555555554</v>
      </c>
      <c r="C13" s="17">
        <v>0.73472222222222217</v>
      </c>
      <c r="D13" s="17">
        <f t="shared" si="5"/>
        <v>4.166666666666663E-2</v>
      </c>
      <c r="E13" s="18">
        <f t="shared" si="1"/>
        <v>1</v>
      </c>
      <c r="F13" s="19">
        <f t="shared" si="0"/>
        <v>15</v>
      </c>
      <c r="G13" s="17" t="str">
        <f t="shared" si="2"/>
        <v/>
      </c>
      <c r="H13" s="19" t="str">
        <f t="shared" si="3"/>
        <v/>
      </c>
      <c r="I13" s="19">
        <f t="shared" si="4"/>
        <v>15</v>
      </c>
      <c r="J13" s="20"/>
    </row>
    <row r="14" spans="1:10" s="3" customFormat="1">
      <c r="A14" s="15">
        <v>40971</v>
      </c>
      <c r="B14" s="17">
        <v>0.74236111111111114</v>
      </c>
      <c r="C14" s="17">
        <v>0.75</v>
      </c>
      <c r="D14" s="17">
        <f t="shared" si="5"/>
        <v>7.6388888888888618E-3</v>
      </c>
      <c r="E14" s="18">
        <f t="shared" si="1"/>
        <v>0.18333333333333332</v>
      </c>
      <c r="F14" s="19">
        <f t="shared" si="0"/>
        <v>2.75</v>
      </c>
      <c r="G14" s="17" t="str">
        <f t="shared" si="2"/>
        <v/>
      </c>
      <c r="H14" s="19" t="str">
        <f t="shared" si="3"/>
        <v/>
      </c>
      <c r="I14" s="19">
        <f t="shared" si="4"/>
        <v>2.75</v>
      </c>
      <c r="J14" s="20"/>
    </row>
    <row r="15" spans="1:10" s="3" customFormat="1">
      <c r="A15" s="15">
        <v>40971</v>
      </c>
      <c r="B15" s="17">
        <v>0.76388888888888884</v>
      </c>
      <c r="C15" s="17">
        <v>0.81874999999999998</v>
      </c>
      <c r="D15" s="17">
        <f t="shared" si="5"/>
        <v>5.4861111111111138E-2</v>
      </c>
      <c r="E15" s="18">
        <f t="shared" si="1"/>
        <v>1.3166666666666667</v>
      </c>
      <c r="F15" s="19">
        <f t="shared" si="0"/>
        <v>19.75</v>
      </c>
      <c r="G15" s="17">
        <f t="shared" si="2"/>
        <v>2.7083333333333348E-2</v>
      </c>
      <c r="H15" s="19">
        <f t="shared" si="3"/>
        <v>2.4375000000000013</v>
      </c>
      <c r="I15" s="19">
        <f t="shared" si="4"/>
        <v>22.1875</v>
      </c>
      <c r="J15" s="20"/>
    </row>
    <row r="16" spans="1:10" s="3" customFormat="1">
      <c r="A16" s="15">
        <v>40973</v>
      </c>
      <c r="B16" s="17">
        <v>0.79166666666666663</v>
      </c>
      <c r="C16" s="17">
        <v>0.85972222222222217</v>
      </c>
      <c r="D16" s="17">
        <f>C16-B16</f>
        <v>6.8055555555555536E-2</v>
      </c>
      <c r="E16" s="18">
        <f>((HOUR(D16)*60)+MINUTE(D16))/60</f>
        <v>1.6333333333333333</v>
      </c>
      <c r="F16" s="19">
        <f t="shared" si="0"/>
        <v>24.5</v>
      </c>
      <c r="G16" s="17">
        <f t="shared" si="2"/>
        <v>6.8055555555555536E-2</v>
      </c>
      <c r="H16" s="19">
        <f t="shared" si="3"/>
        <v>6.1249999999999982</v>
      </c>
      <c r="I16" s="19">
        <f t="shared" si="4"/>
        <v>30.625</v>
      </c>
      <c r="J16" s="20"/>
    </row>
    <row r="17" spans="1:10" s="3" customFormat="1">
      <c r="A17" s="15">
        <v>40974</v>
      </c>
      <c r="B17" s="17">
        <v>0.52222222222222225</v>
      </c>
      <c r="C17" s="17">
        <v>0.54722222222222217</v>
      </c>
      <c r="D17" s="17">
        <f t="shared" ref="D17:D22" si="6">C17-B17</f>
        <v>2.4999999999999911E-2</v>
      </c>
      <c r="E17" s="18">
        <f t="shared" ref="E17:E22" si="7">((HOUR(D17)*60)+MINUTE(D17))/60</f>
        <v>0.6</v>
      </c>
      <c r="F17" s="19">
        <f t="shared" si="0"/>
        <v>9</v>
      </c>
      <c r="G17" s="17" t="str">
        <f t="shared" si="2"/>
        <v/>
      </c>
      <c r="H17" s="19" t="str">
        <f t="shared" si="3"/>
        <v/>
      </c>
      <c r="I17" s="19">
        <f t="shared" si="4"/>
        <v>9</v>
      </c>
      <c r="J17" s="20"/>
    </row>
    <row r="18" spans="1:10" s="3" customFormat="1">
      <c r="A18" s="15">
        <v>40974</v>
      </c>
      <c r="B18" s="17">
        <v>0.55833333333333335</v>
      </c>
      <c r="C18" s="17">
        <v>0.58194444444444449</v>
      </c>
      <c r="D18" s="17">
        <f t="shared" si="6"/>
        <v>2.3611111111111138E-2</v>
      </c>
      <c r="E18" s="18">
        <f t="shared" si="7"/>
        <v>0.56666666666666665</v>
      </c>
      <c r="F18" s="19">
        <f t="shared" si="0"/>
        <v>8.5</v>
      </c>
      <c r="G18" s="17" t="str">
        <f t="shared" si="2"/>
        <v/>
      </c>
      <c r="H18" s="19" t="str">
        <f t="shared" si="3"/>
        <v/>
      </c>
      <c r="I18" s="19">
        <f t="shared" si="4"/>
        <v>8.5</v>
      </c>
      <c r="J18" s="22"/>
    </row>
    <row r="19" spans="1:10" s="3" customFormat="1">
      <c r="A19" s="23">
        <v>40974</v>
      </c>
      <c r="B19" s="17">
        <v>0.79166666666666663</v>
      </c>
      <c r="C19" s="17">
        <v>0.81736111111111109</v>
      </c>
      <c r="D19" s="17">
        <f t="shared" si="6"/>
        <v>2.5694444444444464E-2</v>
      </c>
      <c r="E19" s="18">
        <f t="shared" si="7"/>
        <v>0.6166666666666667</v>
      </c>
      <c r="F19" s="19">
        <f t="shared" si="0"/>
        <v>9.25</v>
      </c>
      <c r="G19" s="17">
        <f t="shared" si="2"/>
        <v>2.5694444444444464E-2</v>
      </c>
      <c r="H19" s="19">
        <f t="shared" si="3"/>
        <v>2.3125000000000018</v>
      </c>
      <c r="I19" s="19">
        <f t="shared" si="4"/>
        <v>11.562500000000002</v>
      </c>
      <c r="J19" s="20"/>
    </row>
    <row r="20" spans="1:10" s="3" customFormat="1">
      <c r="A20" s="23">
        <v>40974</v>
      </c>
      <c r="B20" s="17">
        <v>0.82638888888888884</v>
      </c>
      <c r="C20" s="17">
        <v>0.84652777777777777</v>
      </c>
      <c r="D20" s="17">
        <f t="shared" si="6"/>
        <v>2.0138888888888928E-2</v>
      </c>
      <c r="E20" s="18">
        <f t="shared" si="7"/>
        <v>0.48333333333333334</v>
      </c>
      <c r="F20" s="19">
        <f t="shared" si="0"/>
        <v>7.25</v>
      </c>
      <c r="G20" s="17">
        <f t="shared" si="2"/>
        <v>2.0138888888888928E-2</v>
      </c>
      <c r="H20" s="19">
        <f t="shared" si="3"/>
        <v>1.8125000000000036</v>
      </c>
      <c r="I20" s="19">
        <f t="shared" si="4"/>
        <v>9.0625000000000036</v>
      </c>
      <c r="J20" s="20"/>
    </row>
    <row r="21" spans="1:10" s="3" customFormat="1">
      <c r="A21" s="15">
        <v>40974</v>
      </c>
      <c r="B21" s="17">
        <v>0.87638888888888899</v>
      </c>
      <c r="C21" s="17">
        <v>0.90208333333333324</v>
      </c>
      <c r="D21" s="17">
        <f t="shared" si="6"/>
        <v>2.5694444444444242E-2</v>
      </c>
      <c r="E21" s="18">
        <f t="shared" si="7"/>
        <v>0.6166666666666667</v>
      </c>
      <c r="F21" s="19">
        <f t="shared" si="0"/>
        <v>9.25</v>
      </c>
      <c r="G21" s="17">
        <f t="shared" si="2"/>
        <v>2.5694444444444242E-2</v>
      </c>
      <c r="H21" s="19">
        <f t="shared" si="3"/>
        <v>2.3124999999999818</v>
      </c>
      <c r="I21" s="19">
        <f t="shared" si="4"/>
        <v>11.562499999999982</v>
      </c>
      <c r="J21" s="20"/>
    </row>
    <row r="22" spans="1:10">
      <c r="A22" s="24">
        <v>40974</v>
      </c>
      <c r="B22" s="25">
        <v>0.90277777777777779</v>
      </c>
      <c r="C22" s="25">
        <v>0.91041666666666676</v>
      </c>
      <c r="D22" s="25">
        <f t="shared" si="6"/>
        <v>7.6388888888889728E-3</v>
      </c>
      <c r="E22" s="26">
        <f t="shared" si="7"/>
        <v>0.18333333333333332</v>
      </c>
      <c r="F22" s="27">
        <f t="shared" si="0"/>
        <v>2.75</v>
      </c>
      <c r="G22" s="17">
        <f t="shared" si="2"/>
        <v>7.6388888888889728E-3</v>
      </c>
      <c r="H22" s="19">
        <f t="shared" si="3"/>
        <v>0.68750000000000755</v>
      </c>
      <c r="I22" s="19">
        <f t="shared" si="4"/>
        <v>3.4375000000000075</v>
      </c>
      <c r="J22" s="20"/>
    </row>
    <row r="23" spans="1:10">
      <c r="A23" s="24">
        <v>40974</v>
      </c>
      <c r="B23" s="25">
        <v>0.91666666666666663</v>
      </c>
      <c r="C23" s="25">
        <v>0.92361111111111116</v>
      </c>
      <c r="D23" s="25">
        <f>C23-B23</f>
        <v>6.9444444444445308E-3</v>
      </c>
      <c r="E23" s="26">
        <f>((HOUR(D23)*60)+MINUTE(D23))/60</f>
        <v>0.16666666666666666</v>
      </c>
      <c r="F23" s="27">
        <f>E23*$D$6</f>
        <v>2.5</v>
      </c>
      <c r="G23" s="17">
        <f t="shared" si="2"/>
        <v>6.9444444444445308E-3</v>
      </c>
      <c r="H23" s="19">
        <f t="shared" si="3"/>
        <v>0.62500000000000777</v>
      </c>
      <c r="I23" s="19">
        <f t="shared" si="4"/>
        <v>3.125000000000008</v>
      </c>
      <c r="J23" s="20"/>
    </row>
    <row r="24" spans="1:10" s="33" customFormat="1">
      <c r="A24" s="28" t="s">
        <v>14</v>
      </c>
      <c r="B24" s="29"/>
      <c r="C24" s="29"/>
      <c r="D24" s="29">
        <f>SUM(D8:D23)</f>
        <v>0.42569444444444415</v>
      </c>
      <c r="E24" s="30">
        <f t="shared" ref="E24:I24" si="8">SUM(E8:E23)</f>
        <v>10.216666666666665</v>
      </c>
      <c r="F24" s="31">
        <f t="shared" si="8"/>
        <v>153.25</v>
      </c>
      <c r="G24" s="29">
        <f t="shared" si="8"/>
        <v>0.28819444444444442</v>
      </c>
      <c r="H24" s="31">
        <f t="shared" si="8"/>
        <v>25.9375</v>
      </c>
      <c r="I24" s="31">
        <f t="shared" si="8"/>
        <v>179.18749999999997</v>
      </c>
      <c r="J24" s="32"/>
    </row>
    <row r="25" spans="1:10">
      <c r="A25" s="34">
        <v>40991</v>
      </c>
      <c r="B25" s="35">
        <v>0.78125</v>
      </c>
      <c r="C25" s="35">
        <v>0.83750000000000002</v>
      </c>
      <c r="D25" s="35">
        <f t="shared" ref="D25:D30" si="9">C25-B25</f>
        <v>5.6250000000000022E-2</v>
      </c>
      <c r="E25" s="36">
        <f t="shared" ref="E25:E32" si="10">((HOUR(D25)*60)+MINUTE(D25))/60</f>
        <v>1.35</v>
      </c>
      <c r="F25" s="37">
        <f t="shared" ref="F25:F32" si="11">E25*$D$6</f>
        <v>20.25</v>
      </c>
      <c r="G25" s="16">
        <f t="shared" si="2"/>
        <v>4.5833333333333393E-2</v>
      </c>
      <c r="H25" s="38">
        <f t="shared" si="3"/>
        <v>4.1250000000000053</v>
      </c>
      <c r="I25" s="37">
        <f>SUM(F25,H25)</f>
        <v>24.375000000000007</v>
      </c>
      <c r="J25" s="20"/>
    </row>
    <row r="26" spans="1:10">
      <c r="A26" s="34">
        <v>40991</v>
      </c>
      <c r="B26" s="35">
        <v>0.50555555555555554</v>
      </c>
      <c r="C26" s="35">
        <v>0.57013888888888886</v>
      </c>
      <c r="D26" s="35">
        <f t="shared" si="9"/>
        <v>6.4583333333333326E-2</v>
      </c>
      <c r="E26" s="36">
        <f t="shared" si="10"/>
        <v>1.55</v>
      </c>
      <c r="F26" s="37">
        <f t="shared" si="11"/>
        <v>23.25</v>
      </c>
      <c r="G26" s="17" t="str">
        <f t="shared" si="2"/>
        <v/>
      </c>
      <c r="H26" s="19" t="str">
        <f t="shared" si="3"/>
        <v/>
      </c>
      <c r="I26" s="19">
        <f t="shared" ref="I26:I37" si="12">SUM(F26,H26)</f>
        <v>23.25</v>
      </c>
      <c r="J26" s="39"/>
    </row>
    <row r="27" spans="1:10">
      <c r="A27" s="34">
        <v>40991</v>
      </c>
      <c r="B27" s="35">
        <v>0.57500000000000007</v>
      </c>
      <c r="C27" s="35">
        <v>0.58333333333333337</v>
      </c>
      <c r="D27" s="35">
        <f t="shared" si="9"/>
        <v>8.3333333333333037E-3</v>
      </c>
      <c r="E27" s="36">
        <f t="shared" si="10"/>
        <v>0.2</v>
      </c>
      <c r="F27" s="37">
        <f t="shared" si="11"/>
        <v>3</v>
      </c>
      <c r="G27" s="17" t="str">
        <f t="shared" si="2"/>
        <v/>
      </c>
      <c r="H27" s="19" t="str">
        <f t="shared" si="3"/>
        <v/>
      </c>
      <c r="I27" s="19">
        <f t="shared" si="12"/>
        <v>3</v>
      </c>
      <c r="J27" s="39"/>
    </row>
    <row r="28" spans="1:10">
      <c r="A28" s="24">
        <v>40994</v>
      </c>
      <c r="B28" s="25">
        <v>0.76388888888888884</v>
      </c>
      <c r="C28" s="25">
        <v>0.77986111111111101</v>
      </c>
      <c r="D28" s="25">
        <f t="shared" si="9"/>
        <v>1.5972222222222165E-2</v>
      </c>
      <c r="E28" s="26">
        <f t="shared" si="10"/>
        <v>0.38333333333333336</v>
      </c>
      <c r="F28" s="27">
        <f t="shared" si="11"/>
        <v>5.75</v>
      </c>
      <c r="G28" s="17" t="str">
        <f t="shared" si="2"/>
        <v/>
      </c>
      <c r="H28" s="19" t="str">
        <f t="shared" si="3"/>
        <v/>
      </c>
      <c r="I28" s="19">
        <f t="shared" si="12"/>
        <v>5.75</v>
      </c>
      <c r="J28" s="20"/>
    </row>
    <row r="29" spans="1:10">
      <c r="A29" s="24">
        <v>40994</v>
      </c>
      <c r="B29" s="25">
        <v>0.79861111111111116</v>
      </c>
      <c r="C29" s="25">
        <v>0.81874999999999998</v>
      </c>
      <c r="D29" s="25">
        <f t="shared" si="9"/>
        <v>2.0138888888888817E-2</v>
      </c>
      <c r="E29" s="26">
        <f t="shared" si="10"/>
        <v>0.48333333333333334</v>
      </c>
      <c r="F29" s="27">
        <f t="shared" si="11"/>
        <v>7.25</v>
      </c>
      <c r="G29" s="17">
        <f t="shared" si="2"/>
        <v>2.0138888888888817E-2</v>
      </c>
      <c r="H29" s="19">
        <f t="shared" si="3"/>
        <v>1.8124999999999936</v>
      </c>
      <c r="I29" s="19">
        <f t="shared" si="12"/>
        <v>9.0624999999999929</v>
      </c>
      <c r="J29" s="20"/>
    </row>
    <row r="30" spans="1:10">
      <c r="A30" s="24">
        <v>40994</v>
      </c>
      <c r="B30" s="25">
        <v>0.81944444444444453</v>
      </c>
      <c r="C30" s="25">
        <v>0.86319444444444438</v>
      </c>
      <c r="D30" s="25">
        <f t="shared" si="9"/>
        <v>4.3749999999999845E-2</v>
      </c>
      <c r="E30" s="26">
        <f t="shared" si="10"/>
        <v>1.05</v>
      </c>
      <c r="F30" s="27">
        <f t="shared" si="11"/>
        <v>15.75</v>
      </c>
      <c r="G30" s="17">
        <f t="shared" si="2"/>
        <v>4.3749999999999845E-2</v>
      </c>
      <c r="H30" s="19">
        <f t="shared" si="3"/>
        <v>3.9374999999999858</v>
      </c>
      <c r="I30" s="19">
        <f t="shared" si="12"/>
        <v>19.687499999999986</v>
      </c>
      <c r="J30" s="20"/>
    </row>
    <row r="31" spans="1:10">
      <c r="A31" s="24">
        <v>40995</v>
      </c>
      <c r="B31" s="25">
        <v>0.53333333333333333</v>
      </c>
      <c r="C31" s="25">
        <v>0.57638888888888895</v>
      </c>
      <c r="D31" s="25">
        <f>C31-B31</f>
        <v>4.3055555555555625E-2</v>
      </c>
      <c r="E31" s="26">
        <f t="shared" si="10"/>
        <v>1.0333333333333334</v>
      </c>
      <c r="F31" s="27">
        <f t="shared" si="11"/>
        <v>15.500000000000002</v>
      </c>
      <c r="G31" s="17" t="str">
        <f t="shared" si="2"/>
        <v/>
      </c>
      <c r="H31" s="19" t="str">
        <f t="shared" si="3"/>
        <v/>
      </c>
      <c r="I31" s="19">
        <f t="shared" si="12"/>
        <v>15.500000000000002</v>
      </c>
      <c r="J31" s="20"/>
    </row>
    <row r="32" spans="1:10">
      <c r="A32" s="24">
        <v>40995</v>
      </c>
      <c r="B32" s="25">
        <v>0.78472222222222221</v>
      </c>
      <c r="C32" s="25">
        <v>0.84097222222222223</v>
      </c>
      <c r="D32" s="25">
        <f>C32-B32</f>
        <v>5.6250000000000022E-2</v>
      </c>
      <c r="E32" s="26">
        <f t="shared" si="10"/>
        <v>1.35</v>
      </c>
      <c r="F32" s="27">
        <f t="shared" si="11"/>
        <v>20.25</v>
      </c>
      <c r="G32" s="17">
        <f t="shared" si="2"/>
        <v>4.9305555555555602E-2</v>
      </c>
      <c r="H32" s="19">
        <f t="shared" si="3"/>
        <v>4.4375000000000044</v>
      </c>
      <c r="I32" s="19">
        <f>SUM(F32,H32)</f>
        <v>24.687500000000004</v>
      </c>
      <c r="J32" s="20"/>
    </row>
    <row r="33" spans="1:10">
      <c r="A33" s="24"/>
      <c r="B33" s="25"/>
      <c r="C33" s="25"/>
      <c r="D33" s="25"/>
      <c r="E33" s="26"/>
      <c r="F33" s="27"/>
      <c r="G33" s="17"/>
      <c r="H33" s="19"/>
      <c r="I33" s="19"/>
      <c r="J33" s="20"/>
    </row>
    <row r="34" spans="1:10" s="33" customFormat="1">
      <c r="A34" s="28" t="s">
        <v>14</v>
      </c>
      <c r="B34" s="29"/>
      <c r="C34" s="29"/>
      <c r="D34" s="29">
        <f>SUM(D25:D33)</f>
        <v>0.30833333333333313</v>
      </c>
      <c r="E34" s="30">
        <f>SUM(E25:E33)</f>
        <v>7.4</v>
      </c>
      <c r="F34" s="31">
        <f>SUM(F25:F33)</f>
        <v>111</v>
      </c>
      <c r="G34" s="29">
        <f>SUM(G25:G33)</f>
        <v>0.15902777777777766</v>
      </c>
      <c r="H34" s="31">
        <f t="shared" si="3"/>
        <v>14.312499999999989</v>
      </c>
      <c r="I34" s="31">
        <f>SUM(I25:I33)</f>
        <v>125.31249999999999</v>
      </c>
      <c r="J34" s="32"/>
    </row>
    <row r="35" spans="1:10">
      <c r="A35" s="24"/>
      <c r="B35" s="25"/>
      <c r="C35" s="25"/>
      <c r="D35" s="25">
        <f>C35-B35</f>
        <v>0</v>
      </c>
      <c r="E35" s="26">
        <f>((HOUR(D35)*60)+MINUTE(D35))/60</f>
        <v>0</v>
      </c>
      <c r="F35" s="27">
        <f>E35*$D$6</f>
        <v>0</v>
      </c>
      <c r="G35" s="17" t="str">
        <f t="shared" si="2"/>
        <v/>
      </c>
      <c r="H35" s="19" t="str">
        <f t="shared" si="3"/>
        <v/>
      </c>
      <c r="I35" s="19">
        <f t="shared" si="12"/>
        <v>0</v>
      </c>
      <c r="J35" s="20"/>
    </row>
    <row r="36" spans="1:10">
      <c r="A36" s="24"/>
      <c r="B36" s="25"/>
      <c r="C36" s="25"/>
      <c r="D36" s="25">
        <f>C36-B36</f>
        <v>0</v>
      </c>
      <c r="E36" s="26">
        <f>((HOUR(D36)*60)+MINUTE(D36))/60</f>
        <v>0</v>
      </c>
      <c r="F36" s="27">
        <f>E36*$D$6</f>
        <v>0</v>
      </c>
      <c r="G36" s="17" t="str">
        <f t="shared" si="2"/>
        <v/>
      </c>
      <c r="H36" s="19" t="str">
        <f t="shared" si="3"/>
        <v/>
      </c>
      <c r="I36" s="19">
        <f t="shared" si="12"/>
        <v>0</v>
      </c>
      <c r="J36" s="20"/>
    </row>
    <row r="37" spans="1:10">
      <c r="A37" s="40"/>
      <c r="B37" s="41"/>
      <c r="C37" s="41"/>
      <c r="D37" s="25">
        <f>C37-B37</f>
        <v>0</v>
      </c>
      <c r="E37" s="26">
        <f>((HOUR(D37)*60)+MINUTE(D37))/60</f>
        <v>0</v>
      </c>
      <c r="F37" s="27">
        <f>E37*$D$6</f>
        <v>0</v>
      </c>
      <c r="G37" s="17" t="str">
        <f t="shared" si="2"/>
        <v/>
      </c>
      <c r="H37" s="19" t="str">
        <f t="shared" si="3"/>
        <v/>
      </c>
      <c r="I37" s="19">
        <f t="shared" si="12"/>
        <v>0</v>
      </c>
      <c r="J37" s="20"/>
    </row>
    <row r="38" spans="1:10" s="33" customFormat="1">
      <c r="A38" s="28" t="s">
        <v>14</v>
      </c>
      <c r="B38" s="29"/>
      <c r="C38" s="29"/>
      <c r="D38" s="29">
        <f>SUM(D35:D37)</f>
        <v>0</v>
      </c>
      <c r="E38" s="30">
        <f>SUM(E35:E37)</f>
        <v>0</v>
      </c>
      <c r="F38" s="31">
        <f>SUM(F36:F37)</f>
        <v>0</v>
      </c>
      <c r="G38" s="29">
        <f>SUM(G35:G37)</f>
        <v>0</v>
      </c>
      <c r="H38" s="31">
        <f>SUM(H35:H37)</f>
        <v>0</v>
      </c>
      <c r="I38" s="31">
        <f>SUM(I35:I37)</f>
        <v>0</v>
      </c>
      <c r="J38" s="32"/>
    </row>
    <row r="39" spans="1:10">
      <c r="A39" s="24"/>
      <c r="B39" s="25"/>
      <c r="C39" s="25"/>
      <c r="D39" s="25">
        <f>C39-B39</f>
        <v>0</v>
      </c>
      <c r="E39" s="26">
        <f>((HOUR(D39)*60)+MINUTE(D39))/60</f>
        <v>0</v>
      </c>
      <c r="F39" s="27">
        <f>E39*$D$6</f>
        <v>0</v>
      </c>
      <c r="G39" s="17" t="str">
        <f>IF(C39&gt;$A$2,C39-MAX($A$2,B39),"")</f>
        <v/>
      </c>
      <c r="H39" s="19" t="str">
        <f t="shared" si="3"/>
        <v/>
      </c>
      <c r="I39" s="19">
        <f>SUM(F39,H39)</f>
        <v>0</v>
      </c>
      <c r="J39" s="20"/>
    </row>
    <row r="40" spans="1:10">
      <c r="A40" s="24"/>
      <c r="B40" s="25"/>
      <c r="C40" s="25"/>
      <c r="D40" s="25">
        <f>C40-B40</f>
        <v>0</v>
      </c>
      <c r="E40" s="26">
        <f>((HOUR(D40)*60)+MINUTE(D40))/60</f>
        <v>0</v>
      </c>
      <c r="F40" s="27">
        <f>E40*$D$6</f>
        <v>0</v>
      </c>
      <c r="G40" s="17" t="str">
        <f>IF(C40&gt;$A$2,C40-MAX($A$2,B40),"")</f>
        <v/>
      </c>
      <c r="H40" s="19" t="str">
        <f t="shared" si="3"/>
        <v/>
      </c>
      <c r="I40" s="19">
        <f>SUM(F40,H40)</f>
        <v>0</v>
      </c>
      <c r="J40" s="20"/>
    </row>
    <row r="41" spans="1:10">
      <c r="A41" s="40"/>
      <c r="B41" s="41"/>
      <c r="C41" s="41"/>
      <c r="D41" s="25">
        <f>C41-B41</f>
        <v>0</v>
      </c>
      <c r="E41" s="26">
        <f>((HOUR(D41)*60)+MINUTE(D41))/60</f>
        <v>0</v>
      </c>
      <c r="F41" s="27">
        <f>E41*$D$6</f>
        <v>0</v>
      </c>
      <c r="G41" s="17" t="str">
        <f>IF(C41&gt;$A$2,C41-MAX($A$2,B41),"")</f>
        <v/>
      </c>
      <c r="H41" s="19" t="str">
        <f t="shared" si="3"/>
        <v/>
      </c>
      <c r="I41" s="19">
        <f>SUM(F41,H41)</f>
        <v>0</v>
      </c>
      <c r="J41" s="20"/>
    </row>
    <row r="42" spans="1:10" s="33" customFormat="1">
      <c r="A42" s="28" t="s">
        <v>14</v>
      </c>
      <c r="B42" s="29"/>
      <c r="C42" s="29"/>
      <c r="D42" s="29">
        <f>SUM(D39:D41)</f>
        <v>0</v>
      </c>
      <c r="E42" s="30">
        <f>SUM(E39:E41)</f>
        <v>0</v>
      </c>
      <c r="F42" s="31">
        <f>SUM(F40:F41)</f>
        <v>0</v>
      </c>
      <c r="G42" s="29">
        <f>SUM(G39:G41)</f>
        <v>0</v>
      </c>
      <c r="H42" s="31">
        <f>SUM(H39:H41)</f>
        <v>0</v>
      </c>
      <c r="I42" s="31">
        <f>SUM(I39:I41)</f>
        <v>0</v>
      </c>
      <c r="J42" s="32"/>
    </row>
    <row r="43" spans="1:10">
      <c r="A43" s="24"/>
      <c r="B43" s="25"/>
      <c r="C43" s="25"/>
      <c r="D43" s="25">
        <f>C43-B43</f>
        <v>0</v>
      </c>
      <c r="E43" s="26">
        <f>((HOUR(D43)*60)+MINUTE(D43))/60</f>
        <v>0</v>
      </c>
      <c r="F43" s="27">
        <f>E43*$D$6</f>
        <v>0</v>
      </c>
      <c r="G43" s="17" t="str">
        <f>IF(C43&gt;$A$2,C43-MAX($A$2,B43),"")</f>
        <v/>
      </c>
      <c r="H43" s="19" t="str">
        <f t="shared" si="3"/>
        <v/>
      </c>
      <c r="I43" s="19">
        <f>SUM(F43,H43)</f>
        <v>0</v>
      </c>
      <c r="J43" s="20"/>
    </row>
    <row r="44" spans="1:10">
      <c r="A44" s="24"/>
      <c r="B44" s="25"/>
      <c r="C44" s="25"/>
      <c r="D44" s="25">
        <f>C44-B44</f>
        <v>0</v>
      </c>
      <c r="E44" s="26">
        <f>((HOUR(D44)*60)+MINUTE(D44))/60</f>
        <v>0</v>
      </c>
      <c r="F44" s="27">
        <f>E44*$D$6</f>
        <v>0</v>
      </c>
      <c r="G44" s="17" t="str">
        <f>IF(C44&gt;$A$2,C44-MAX($A$2,B44),"")</f>
        <v/>
      </c>
      <c r="H44" s="19" t="str">
        <f t="shared" si="3"/>
        <v/>
      </c>
      <c r="I44" s="19">
        <f>SUM(F44,H44)</f>
        <v>0</v>
      </c>
      <c r="J44" s="20"/>
    </row>
    <row r="45" spans="1:10">
      <c r="A45" s="40"/>
      <c r="B45" s="41"/>
      <c r="C45" s="41"/>
      <c r="D45" s="25">
        <f>C45-B45</f>
        <v>0</v>
      </c>
      <c r="E45" s="26">
        <f>((HOUR(D45)*60)+MINUTE(D45))/60</f>
        <v>0</v>
      </c>
      <c r="F45" s="27">
        <f>E45*$D$6</f>
        <v>0</v>
      </c>
      <c r="G45" s="17" t="str">
        <f>IF(C45&gt;$A$2,C45-MAX($A$2,B45),"")</f>
        <v/>
      </c>
      <c r="H45" s="19" t="str">
        <f t="shared" si="3"/>
        <v/>
      </c>
      <c r="I45" s="19">
        <f>SUM(F45,H45)</f>
        <v>0</v>
      </c>
      <c r="J45" s="20"/>
    </row>
    <row r="46" spans="1:10" s="33" customFormat="1">
      <c r="A46" s="28" t="s">
        <v>14</v>
      </c>
      <c r="B46" s="29"/>
      <c r="C46" s="29"/>
      <c r="D46" s="29">
        <f>SUM(D43:D45)</f>
        <v>0</v>
      </c>
      <c r="E46" s="30">
        <f>SUM(E43:E45)</f>
        <v>0</v>
      </c>
      <c r="F46" s="31">
        <f>SUM(F44:F45)</f>
        <v>0</v>
      </c>
      <c r="G46" s="29">
        <f>SUM(G43:G45)</f>
        <v>0</v>
      </c>
      <c r="H46" s="31">
        <f>SUM(H43:H45)</f>
        <v>0</v>
      </c>
      <c r="I46" s="31">
        <f>SUM(I43:I45)</f>
        <v>0</v>
      </c>
      <c r="J46" s="32"/>
    </row>
    <row r="47" spans="1:10">
      <c r="A47" s="24"/>
      <c r="B47" s="25"/>
      <c r="C47" s="25"/>
      <c r="D47" s="25">
        <f>C47-B47</f>
        <v>0</v>
      </c>
      <c r="E47" s="26">
        <f>((HOUR(D47)*60)+MINUTE(D47))/60</f>
        <v>0</v>
      </c>
      <c r="F47" s="27">
        <f>E47*$D$6</f>
        <v>0</v>
      </c>
      <c r="G47" s="17" t="str">
        <f>IF(C47&gt;$A$2,C47-MAX($A$2,B47),"")</f>
        <v/>
      </c>
      <c r="H47" s="19" t="str">
        <f t="shared" si="3"/>
        <v/>
      </c>
      <c r="I47" s="19">
        <f>SUM(F47,H47)</f>
        <v>0</v>
      </c>
      <c r="J47" s="20"/>
    </row>
    <row r="48" spans="1:10">
      <c r="A48" s="24"/>
      <c r="B48" s="25"/>
      <c r="C48" s="25"/>
      <c r="D48" s="25">
        <f>C48-B48</f>
        <v>0</v>
      </c>
      <c r="E48" s="26">
        <f>((HOUR(D48)*60)+MINUTE(D48))/60</f>
        <v>0</v>
      </c>
      <c r="F48" s="27">
        <f>E48*$D$6</f>
        <v>0</v>
      </c>
      <c r="G48" s="17" t="str">
        <f>IF(C48&gt;$A$2,C48-MAX($A$2,B48),"")</f>
        <v/>
      </c>
      <c r="H48" s="19" t="str">
        <f t="shared" si="3"/>
        <v/>
      </c>
      <c r="I48" s="19">
        <f>SUM(F48,H48)</f>
        <v>0</v>
      </c>
      <c r="J48" s="20"/>
    </row>
    <row r="49" spans="1:10">
      <c r="A49" s="40"/>
      <c r="B49" s="41"/>
      <c r="C49" s="41"/>
      <c r="D49" s="25">
        <f>C49-B49</f>
        <v>0</v>
      </c>
      <c r="E49" s="26">
        <f>((HOUR(D49)*60)+MINUTE(D49))/60</f>
        <v>0</v>
      </c>
      <c r="F49" s="27">
        <f>E49*$D$6</f>
        <v>0</v>
      </c>
      <c r="G49" s="17" t="str">
        <f>IF(C49&gt;$A$2,C49-MAX($A$2,B49),"")</f>
        <v/>
      </c>
      <c r="H49" s="19" t="str">
        <f t="shared" si="3"/>
        <v/>
      </c>
      <c r="I49" s="19">
        <f>SUM(F49,H49)</f>
        <v>0</v>
      </c>
      <c r="J49" s="20"/>
    </row>
    <row r="50" spans="1:10" s="33" customFormat="1">
      <c r="A50" s="28" t="s">
        <v>14</v>
      </c>
      <c r="B50" s="29"/>
      <c r="C50" s="29"/>
      <c r="D50" s="29">
        <f>SUM(D47:D49)</f>
        <v>0</v>
      </c>
      <c r="E50" s="30">
        <f>SUM(E47:E49)</f>
        <v>0</v>
      </c>
      <c r="F50" s="31">
        <f>SUM(F48:F49)</f>
        <v>0</v>
      </c>
      <c r="G50" s="29">
        <f>SUM(G47:G49)</f>
        <v>0</v>
      </c>
      <c r="H50" s="31">
        <f>SUM(H47:H49)</f>
        <v>0</v>
      </c>
      <c r="I50" s="31">
        <f>SUM(I47:I49)</f>
        <v>0</v>
      </c>
      <c r="J50" s="32"/>
    </row>
    <row r="51" spans="1:10">
      <c r="A51" s="42" t="s">
        <v>15</v>
      </c>
      <c r="B51" s="43"/>
      <c r="C51" s="43"/>
      <c r="D51" s="44">
        <f t="shared" ref="D51:I51" si="13">SUM(D49,D46,D42,D38,D34,D24)</f>
        <v>0.73402777777777728</v>
      </c>
      <c r="E51" s="45">
        <f t="shared" si="13"/>
        <v>17.616666666666667</v>
      </c>
      <c r="F51" s="46">
        <f t="shared" si="13"/>
        <v>264.25</v>
      </c>
      <c r="G51" s="44">
        <f t="shared" si="13"/>
        <v>0.44722222222222208</v>
      </c>
      <c r="H51" s="46">
        <f t="shared" si="13"/>
        <v>40.249999999999986</v>
      </c>
      <c r="I51" s="46">
        <f t="shared" si="13"/>
        <v>304.49999999999994</v>
      </c>
      <c r="J51" s="20"/>
    </row>
    <row r="52" spans="1:10">
      <c r="D52" s="48">
        <f t="shared" ref="D52:I52" si="14">SUM(D35:D37,D25:D33,D8:D23)</f>
        <v>0.73402777777777728</v>
      </c>
      <c r="E52" s="49">
        <f t="shared" si="14"/>
        <v>17.616666666666671</v>
      </c>
      <c r="F52" s="50">
        <f t="shared" si="14"/>
        <v>264.25</v>
      </c>
      <c r="G52" s="48">
        <f t="shared" si="14"/>
        <v>0.44722222222222208</v>
      </c>
      <c r="H52" s="50">
        <f t="shared" si="14"/>
        <v>40.249999999999979</v>
      </c>
      <c r="I52" s="50">
        <f t="shared" si="14"/>
        <v>304.5</v>
      </c>
    </row>
    <row r="53" spans="1:10">
      <c r="J53" s="20"/>
    </row>
    <row r="54" spans="1:10">
      <c r="J54" s="20"/>
    </row>
    <row r="55" spans="1:10">
      <c r="J55" s="20"/>
    </row>
    <row r="56" spans="1:10" ht="18">
      <c r="A56" s="6" t="s">
        <v>16</v>
      </c>
      <c r="B56" s="7"/>
      <c r="C56" s="7"/>
      <c r="D56" s="7"/>
      <c r="E56" s="7"/>
      <c r="F56" s="7"/>
      <c r="G56" s="7"/>
      <c r="H56" s="7"/>
      <c r="I56" s="7"/>
      <c r="J56" s="20"/>
    </row>
    <row r="57" spans="1:10">
      <c r="A57" s="8" t="s">
        <v>4</v>
      </c>
      <c r="B57" s="8"/>
      <c r="C57" s="9"/>
      <c r="D57" s="10">
        <v>15</v>
      </c>
      <c r="E57" s="9" t="s">
        <v>5</v>
      </c>
      <c r="F57" s="11"/>
      <c r="G57" s="11"/>
      <c r="H57" s="11"/>
      <c r="I57" s="11"/>
      <c r="J57" s="20"/>
    </row>
    <row r="58" spans="1:10" s="14" customFormat="1" ht="38.25">
      <c r="A58" s="12"/>
      <c r="B58" s="12" t="s">
        <v>6</v>
      </c>
      <c r="C58" s="12" t="s">
        <v>7</v>
      </c>
      <c r="D58" s="12" t="s">
        <v>8</v>
      </c>
      <c r="E58" s="12" t="s">
        <v>9</v>
      </c>
      <c r="F58" s="12" t="s">
        <v>17</v>
      </c>
      <c r="G58" s="12" t="s">
        <v>11</v>
      </c>
      <c r="H58" s="12" t="s">
        <v>12</v>
      </c>
      <c r="I58" s="12" t="s">
        <v>13</v>
      </c>
      <c r="J58" s="13"/>
    </row>
    <row r="59" spans="1:10" s="3" customFormat="1">
      <c r="A59" s="15">
        <v>40983</v>
      </c>
      <c r="B59" s="16">
        <v>0.76388888888888884</v>
      </c>
      <c r="C59" s="16">
        <v>0.85763888888888884</v>
      </c>
      <c r="D59" s="17">
        <f>C59-B59</f>
        <v>9.375E-2</v>
      </c>
      <c r="E59" s="18">
        <f>((HOUR(D59)*60)+MINUTE(D59))/60</f>
        <v>2.25</v>
      </c>
      <c r="F59" s="19">
        <f>E59*$D$57</f>
        <v>33.75</v>
      </c>
      <c r="G59" s="17">
        <f>IF(C59&gt;$A$2,C59-MAX($A$2,B59),"")</f>
        <v>6.597222222222221E-2</v>
      </c>
      <c r="H59" s="19">
        <f>IF($G59="","",G59*$C$2*$B$2*24)</f>
        <v>5.9374999999999991</v>
      </c>
      <c r="I59" s="19">
        <f>SUM(F59,H59)</f>
        <v>39.6875</v>
      </c>
      <c r="J59" s="20"/>
    </row>
    <row r="60" spans="1:10" s="3" customFormat="1">
      <c r="A60" s="15" t="s">
        <v>18</v>
      </c>
      <c r="B60" s="17">
        <v>0.3354166666666667</v>
      </c>
      <c r="C60" s="17">
        <v>0.37152777777777773</v>
      </c>
      <c r="D60" s="17">
        <f t="shared" ref="D60:D67" si="15">C60-B60</f>
        <v>3.6111111111111038E-2</v>
      </c>
      <c r="E60" s="18">
        <f t="shared" ref="E60:E67" si="16">((HOUR(D60)*60)+MINUTE(D60))/60</f>
        <v>0.8666666666666667</v>
      </c>
      <c r="F60" s="19">
        <f>E60*$D$57</f>
        <v>13</v>
      </c>
      <c r="G60" s="17" t="str">
        <f>IF(C60&gt;$A$2,C60-MAX($A$2,B60),"")</f>
        <v/>
      </c>
      <c r="H60" s="19" t="str">
        <f>IF($G60="","",G60*$C$2*$B$2*24)</f>
        <v/>
      </c>
      <c r="I60" s="19">
        <f>SUM(F60,H60)</f>
        <v>13</v>
      </c>
      <c r="J60" s="20"/>
    </row>
    <row r="61" spans="1:10" s="3" customFormat="1">
      <c r="A61" s="15" t="s">
        <v>18</v>
      </c>
      <c r="B61" s="17">
        <v>0.53819444444444442</v>
      </c>
      <c r="C61" s="17">
        <v>0.5708333333333333</v>
      </c>
      <c r="D61" s="17">
        <f t="shared" si="15"/>
        <v>3.2638888888888884E-2</v>
      </c>
      <c r="E61" s="18">
        <f t="shared" si="16"/>
        <v>0.78333333333333333</v>
      </c>
      <c r="F61" s="19">
        <f>E61*$D$57</f>
        <v>11.75</v>
      </c>
      <c r="G61" s="17" t="str">
        <f>IF(C61&gt;$A$2,C61-MAX($A$2,B61),"")</f>
        <v/>
      </c>
      <c r="H61" s="19" t="str">
        <f>IF($G61="","",G61*$C$2*$B$2*24)</f>
        <v/>
      </c>
      <c r="I61" s="19">
        <f>SUM(F61,H61)</f>
        <v>11.75</v>
      </c>
      <c r="J61" s="20"/>
    </row>
    <row r="62" spans="1:10" s="3" customFormat="1">
      <c r="A62" s="15" t="s">
        <v>18</v>
      </c>
      <c r="B62" s="17">
        <v>0.52083333333333337</v>
      </c>
      <c r="C62" s="17">
        <v>0.58194444444444449</v>
      </c>
      <c r="D62" s="17">
        <f t="shared" si="15"/>
        <v>6.1111111111111116E-2</v>
      </c>
      <c r="E62" s="18">
        <f t="shared" si="16"/>
        <v>1.4666666666666666</v>
      </c>
      <c r="F62" s="19">
        <f>E62*$D$57</f>
        <v>22</v>
      </c>
      <c r="G62" s="17" t="str">
        <f>IF(C62&gt;$A$2,C62-MAX($A$2,B62),"")</f>
        <v/>
      </c>
      <c r="H62" s="19" t="str">
        <f>IF($G62="","",G62*$C$2*$B$2*24)</f>
        <v/>
      </c>
      <c r="I62" s="19">
        <f>SUM(F62,H62)</f>
        <v>22</v>
      </c>
      <c r="J62" s="20"/>
    </row>
    <row r="63" spans="1:10" s="3" customFormat="1">
      <c r="A63" s="15" t="s">
        <v>18</v>
      </c>
      <c r="B63" s="17">
        <v>0.60277777777777775</v>
      </c>
      <c r="C63" s="17">
        <v>0.6069444444444444</v>
      </c>
      <c r="D63" s="17">
        <f t="shared" si="15"/>
        <v>4.1666666666666519E-3</v>
      </c>
      <c r="E63" s="18">
        <f t="shared" si="16"/>
        <v>0.1</v>
      </c>
      <c r="F63" s="19">
        <f>E63*$D$57</f>
        <v>1.5</v>
      </c>
      <c r="G63" s="17" t="str">
        <f>IF(C63&gt;$A$2,C63-MAX($A$2,B63),"")</f>
        <v/>
      </c>
      <c r="H63" s="19" t="str">
        <f>IF($G63="","",G63*$C$2*$B$2*24)</f>
        <v/>
      </c>
      <c r="I63" s="19">
        <f>SUM(F63,H63)</f>
        <v>1.5</v>
      </c>
      <c r="J63" s="20"/>
    </row>
    <row r="64" spans="1:10">
      <c r="A64" s="28" t="s">
        <v>14</v>
      </c>
      <c r="B64" s="51"/>
      <c r="C64" s="51"/>
      <c r="D64" s="51">
        <f>SUM(D59:D63)</f>
        <v>0.22777777777777769</v>
      </c>
      <c r="E64" s="52">
        <f t="shared" ref="E64:I64" si="17">SUM(E59:E63)</f>
        <v>5.4666666666666659</v>
      </c>
      <c r="F64" s="31">
        <f t="shared" si="17"/>
        <v>82</v>
      </c>
      <c r="G64" s="29">
        <f t="shared" si="17"/>
        <v>6.597222222222221E-2</v>
      </c>
      <c r="H64" s="31">
        <f t="shared" si="17"/>
        <v>5.9374999999999991</v>
      </c>
      <c r="I64" s="31">
        <f t="shared" si="17"/>
        <v>87.9375</v>
      </c>
      <c r="J64" s="20"/>
    </row>
    <row r="65" spans="1:10" s="3" customFormat="1">
      <c r="A65" s="23">
        <v>40995</v>
      </c>
      <c r="B65" s="16">
        <v>0.78819444444444453</v>
      </c>
      <c r="C65" s="16">
        <v>0.86805555555555547</v>
      </c>
      <c r="D65" s="16">
        <f t="shared" si="15"/>
        <v>7.9861111111110938E-2</v>
      </c>
      <c r="E65" s="53">
        <f t="shared" si="16"/>
        <v>1.9166666666666667</v>
      </c>
      <c r="F65" s="38">
        <f>E65*$D$57</f>
        <v>28.75</v>
      </c>
      <c r="G65" s="16">
        <f>IF(C65&gt;$A$2,C65-MAX($A$2,B65),"")</f>
        <v>7.638888888888884E-2</v>
      </c>
      <c r="H65" s="19">
        <f>IF($G65="","",G65*$C$2*$B$2*24)</f>
        <v>6.8749999999999956</v>
      </c>
      <c r="I65" s="19">
        <f>SUM(F65,H65)</f>
        <v>35.624999999999993</v>
      </c>
      <c r="J65" s="20"/>
    </row>
    <row r="66" spans="1:10" s="3" customFormat="1">
      <c r="A66" s="15">
        <v>40995</v>
      </c>
      <c r="B66" s="17">
        <v>0.875</v>
      </c>
      <c r="C66" s="17">
        <v>0.95624999999999993</v>
      </c>
      <c r="D66" s="17">
        <f t="shared" si="15"/>
        <v>8.1249999999999933E-2</v>
      </c>
      <c r="E66" s="18">
        <f t="shared" si="16"/>
        <v>1.95</v>
      </c>
      <c r="F66" s="19">
        <f>E66*$D$57</f>
        <v>29.25</v>
      </c>
      <c r="G66" s="17">
        <f>IF(C66&gt;$A$2,C66-MAX($A$2,B66),"")</f>
        <v>8.1249999999999933E-2</v>
      </c>
      <c r="H66" s="19">
        <f>IF($G66="","",G66*$C$2*$B$2*24)</f>
        <v>7.3124999999999947</v>
      </c>
      <c r="I66" s="19">
        <f>SUM(F66,H66)</f>
        <v>36.562499999999993</v>
      </c>
      <c r="J66" s="20"/>
    </row>
    <row r="67" spans="1:10" s="3" customFormat="1">
      <c r="A67" s="15">
        <v>40996</v>
      </c>
      <c r="B67" s="17">
        <v>0.34722222222222227</v>
      </c>
      <c r="C67" s="17">
        <v>0.375</v>
      </c>
      <c r="D67" s="17">
        <f t="shared" si="15"/>
        <v>2.7777777777777735E-2</v>
      </c>
      <c r="E67" s="18">
        <f t="shared" si="16"/>
        <v>0.66666666666666663</v>
      </c>
      <c r="F67" s="19">
        <f>E67*$D$57</f>
        <v>10</v>
      </c>
      <c r="G67" s="17" t="str">
        <f>IF(C67&gt;$A$2,C67-MAX($A$2,B67),"")</f>
        <v/>
      </c>
      <c r="H67" s="19" t="str">
        <f>IF($G67="","",G67*$C$2*$B$2*24)</f>
        <v/>
      </c>
      <c r="I67" s="19">
        <f>SUM(F67,H67)</f>
        <v>10</v>
      </c>
      <c r="J67" s="20"/>
    </row>
    <row r="68" spans="1:10" s="3" customFormat="1">
      <c r="A68" s="15"/>
      <c r="B68" s="17"/>
      <c r="C68" s="17"/>
      <c r="D68" s="17">
        <f>C68-B68</f>
        <v>0</v>
      </c>
      <c r="E68" s="18">
        <f>((HOUR(D68)*60)+MINUTE(D68))/60</f>
        <v>0</v>
      </c>
      <c r="F68" s="19">
        <f>E68*$D$57</f>
        <v>0</v>
      </c>
      <c r="G68" s="17" t="str">
        <f>IF(C68&gt;$A$2,C68-MAX($A$2,B68),"")</f>
        <v/>
      </c>
      <c r="H68" s="19" t="str">
        <f>IF($G68="","",G68*$C$2*$B$2*24)</f>
        <v/>
      </c>
      <c r="I68" s="19">
        <f>SUM(F68,H68)</f>
        <v>0</v>
      </c>
      <c r="J68" s="20"/>
    </row>
    <row r="69" spans="1:10">
      <c r="A69" s="28" t="s">
        <v>14</v>
      </c>
      <c r="B69" s="51"/>
      <c r="C69" s="51"/>
      <c r="D69" s="51">
        <f>SUM(D65:D68)</f>
        <v>0.18888888888888861</v>
      </c>
      <c r="E69" s="52">
        <f t="shared" ref="E69:I69" si="18">SUM(E65:E68)</f>
        <v>4.5333333333333332</v>
      </c>
      <c r="F69" s="31">
        <f t="shared" si="18"/>
        <v>68</v>
      </c>
      <c r="G69" s="29">
        <f t="shared" si="18"/>
        <v>0.15763888888888877</v>
      </c>
      <c r="H69" s="31">
        <f t="shared" si="18"/>
        <v>14.187499999999989</v>
      </c>
      <c r="I69" s="31">
        <f t="shared" si="18"/>
        <v>82.187499999999986</v>
      </c>
      <c r="J69" s="20"/>
    </row>
    <row r="70" spans="1:10">
      <c r="A70" s="24"/>
      <c r="B70" s="25"/>
      <c r="C70" s="25"/>
      <c r="D70" s="25">
        <f>C70-B70</f>
        <v>0</v>
      </c>
      <c r="E70" s="26">
        <f>((HOUR(D70)*60)+MINUTE(D70))/60</f>
        <v>0</v>
      </c>
      <c r="F70" s="27">
        <f>E70*$D$6</f>
        <v>0</v>
      </c>
      <c r="G70" s="17" t="str">
        <f>IF(C70&gt;$A$2,C70-MAX($A$2,B70),"")</f>
        <v/>
      </c>
      <c r="H70" s="19" t="str">
        <f>IF($G70="","",G70*$C$2*$B$2*24)</f>
        <v/>
      </c>
      <c r="I70" s="19">
        <f>SUM(F70,H70)</f>
        <v>0</v>
      </c>
      <c r="J70" s="20"/>
    </row>
    <row r="71" spans="1:10">
      <c r="A71" s="24"/>
      <c r="B71" s="25"/>
      <c r="C71" s="25"/>
      <c r="D71" s="25">
        <f>C71-B71</f>
        <v>0</v>
      </c>
      <c r="E71" s="26">
        <f>((HOUR(D71)*60)+MINUTE(D71))/60</f>
        <v>0</v>
      </c>
      <c r="F71" s="27">
        <f>E71*$D$6</f>
        <v>0</v>
      </c>
      <c r="G71" s="17" t="str">
        <f>IF(C71&gt;$A$2,C71-MAX($A$2,B71),"")</f>
        <v/>
      </c>
      <c r="H71" s="19" t="str">
        <f>IF($G71="","",G71*$C$2*$B$2*24)</f>
        <v/>
      </c>
      <c r="I71" s="19">
        <f>SUM(F71,H71)</f>
        <v>0</v>
      </c>
      <c r="J71" s="20"/>
    </row>
    <row r="72" spans="1:10">
      <c r="A72" s="24"/>
      <c r="B72" s="25"/>
      <c r="C72" s="25"/>
      <c r="D72" s="25">
        <f>C72-B72</f>
        <v>0</v>
      </c>
      <c r="E72" s="26">
        <f>((HOUR(D72)*60)+MINUTE(D72))/60</f>
        <v>0</v>
      </c>
      <c r="F72" s="27">
        <f>E72*$D$6</f>
        <v>0</v>
      </c>
      <c r="G72" s="17" t="str">
        <f>IF(C72&gt;$A$2,C72-MAX($A$2,B72),"")</f>
        <v/>
      </c>
      <c r="H72" s="19" t="str">
        <f>IF($G72="","",G72*$C$2*$B$2*24)</f>
        <v/>
      </c>
      <c r="I72" s="19">
        <f>SUM(F72,H72)</f>
        <v>0</v>
      </c>
      <c r="J72" s="20"/>
    </row>
    <row r="73" spans="1:10">
      <c r="A73" s="28" t="s">
        <v>14</v>
      </c>
      <c r="B73" s="51"/>
      <c r="C73" s="51"/>
      <c r="D73" s="51">
        <f>SUM(D70:D72)</f>
        <v>0</v>
      </c>
      <c r="E73" s="52">
        <f t="shared" ref="E73:I73" si="19">SUM(E70:E72)</f>
        <v>0</v>
      </c>
      <c r="F73" s="31">
        <f t="shared" si="19"/>
        <v>0</v>
      </c>
      <c r="G73" s="29">
        <f t="shared" si="19"/>
        <v>0</v>
      </c>
      <c r="H73" s="31">
        <f t="shared" si="19"/>
        <v>0</v>
      </c>
      <c r="I73" s="31">
        <f t="shared" si="19"/>
        <v>0</v>
      </c>
      <c r="J73" s="20"/>
    </row>
    <row r="74" spans="1:10">
      <c r="A74" s="24"/>
      <c r="B74" s="25"/>
      <c r="C74" s="25"/>
      <c r="D74" s="25">
        <f>C74-B74</f>
        <v>0</v>
      </c>
      <c r="E74" s="26">
        <f>((HOUR(D74)*60)+MINUTE(D74))/60</f>
        <v>0</v>
      </c>
      <c r="F74" s="27">
        <f>E74*$D$6</f>
        <v>0</v>
      </c>
      <c r="G74" s="17" t="str">
        <f>IF(C74&gt;$A$2,C74-MAX($A$2,B74),"")</f>
        <v/>
      </c>
      <c r="H74" s="19" t="str">
        <f>IF($G74="","",G74*$C$2*$B$2*24)</f>
        <v/>
      </c>
      <c r="I74" s="19">
        <f>SUM(F74,H74)</f>
        <v>0</v>
      </c>
      <c r="J74" s="20"/>
    </row>
    <row r="75" spans="1:10">
      <c r="A75" s="24"/>
      <c r="B75" s="25"/>
      <c r="C75" s="25"/>
      <c r="D75" s="25">
        <f>C75-B75</f>
        <v>0</v>
      </c>
      <c r="E75" s="26">
        <f>((HOUR(D75)*60)+MINUTE(D75))/60</f>
        <v>0</v>
      </c>
      <c r="F75" s="27">
        <f>E75*$D$6</f>
        <v>0</v>
      </c>
      <c r="G75" s="17" t="str">
        <f>IF(C75&gt;$A$2,C75-MAX($A$2,B75),"")</f>
        <v/>
      </c>
      <c r="H75" s="19" t="str">
        <f>IF($G75="","",G75*$C$2*$B$2*24)</f>
        <v/>
      </c>
      <c r="I75" s="19">
        <f>SUM(F75,H75)</f>
        <v>0</v>
      </c>
      <c r="J75" s="20"/>
    </row>
    <row r="76" spans="1:10">
      <c r="A76" s="40"/>
      <c r="B76" s="41"/>
      <c r="C76" s="41"/>
      <c r="D76" s="25">
        <f>C76-B76</f>
        <v>0</v>
      </c>
      <c r="E76" s="26">
        <f>((HOUR(D76)*60)+MINUTE(D76))/60</f>
        <v>0</v>
      </c>
      <c r="F76" s="27">
        <f>E76*$D$6</f>
        <v>0</v>
      </c>
      <c r="G76" s="17" t="str">
        <f>IF(C76&gt;$A$2,C76-MAX($A$2,B76),"")</f>
        <v/>
      </c>
      <c r="H76" s="19" t="str">
        <f>IF($G76="","",G76*$C$2*$B$2*24)</f>
        <v/>
      </c>
      <c r="I76" s="19">
        <f>SUM(F76,H76)</f>
        <v>0</v>
      </c>
      <c r="J76" s="20"/>
    </row>
    <row r="77" spans="1:10">
      <c r="A77" s="28" t="s">
        <v>14</v>
      </c>
      <c r="B77" s="51"/>
      <c r="C77" s="51"/>
      <c r="D77" s="51">
        <f>SUM(D74:D76)</f>
        <v>0</v>
      </c>
      <c r="E77" s="52">
        <f>SUM(E74:E76)</f>
        <v>0</v>
      </c>
      <c r="F77" s="31">
        <f>SUM(F75:F76)</f>
        <v>0</v>
      </c>
      <c r="G77" s="29">
        <f>SUM(G74:G76)</f>
        <v>0</v>
      </c>
      <c r="H77" s="31">
        <f>SUM(H74:H76)</f>
        <v>0</v>
      </c>
      <c r="I77" s="31">
        <f>SUM(I74:I76)</f>
        <v>0</v>
      </c>
      <c r="J77" s="20"/>
    </row>
    <row r="78" spans="1:10">
      <c r="A78" s="24"/>
      <c r="B78" s="25"/>
      <c r="C78" s="25"/>
      <c r="D78" s="25">
        <f>C78-B78</f>
        <v>0</v>
      </c>
      <c r="E78" s="26">
        <f>((HOUR(D78)*60)+MINUTE(D78))/60</f>
        <v>0</v>
      </c>
      <c r="F78" s="27">
        <f>E78*$D$6</f>
        <v>0</v>
      </c>
      <c r="G78" s="17" t="str">
        <f>IF(C78&gt;$A$2,C78-MAX($A$2,B78),"")</f>
        <v/>
      </c>
      <c r="H78" s="19" t="str">
        <f>IF($G78="","",G78*$C$2*$B$2*24)</f>
        <v/>
      </c>
      <c r="I78" s="19">
        <f>SUM(F78,H78)</f>
        <v>0</v>
      </c>
      <c r="J78" s="20"/>
    </row>
    <row r="79" spans="1:10">
      <c r="A79" s="24"/>
      <c r="B79" s="25"/>
      <c r="C79" s="25"/>
      <c r="D79" s="25">
        <f>C79-B79</f>
        <v>0</v>
      </c>
      <c r="E79" s="26">
        <f>((HOUR(D79)*60)+MINUTE(D79))/60</f>
        <v>0</v>
      </c>
      <c r="F79" s="27">
        <f>E79*$D$6</f>
        <v>0</v>
      </c>
      <c r="G79" s="17" t="str">
        <f>IF(C79&gt;$A$2,C79-MAX($A$2,B79),"")</f>
        <v/>
      </c>
      <c r="H79" s="19" t="str">
        <f>IF($G79="","",G79*$C$2*$B$2*24)</f>
        <v/>
      </c>
      <c r="I79" s="19">
        <f>SUM(F79,H79)</f>
        <v>0</v>
      </c>
      <c r="J79" s="20"/>
    </row>
    <row r="80" spans="1:10">
      <c r="A80" s="40"/>
      <c r="B80" s="41"/>
      <c r="C80" s="41"/>
      <c r="D80" s="25">
        <f>C80-B80</f>
        <v>0</v>
      </c>
      <c r="E80" s="26">
        <f>((HOUR(D80)*60)+MINUTE(D80))/60</f>
        <v>0</v>
      </c>
      <c r="F80" s="27">
        <f>E80*$D$6</f>
        <v>0</v>
      </c>
      <c r="G80" s="17" t="str">
        <f>IF(C80&gt;$A$2,C80-MAX($A$2,B80),"")</f>
        <v/>
      </c>
      <c r="H80" s="19" t="str">
        <f>IF($G80="","",G80*$C$2*$B$2*24)</f>
        <v/>
      </c>
      <c r="I80" s="19">
        <f>SUM(F80,H80)</f>
        <v>0</v>
      </c>
      <c r="J80" s="20"/>
    </row>
    <row r="81" spans="1:10">
      <c r="A81" s="28" t="s">
        <v>14</v>
      </c>
      <c r="B81" s="51"/>
      <c r="C81" s="51"/>
      <c r="D81" s="51">
        <f>SUM(D78:D80)</f>
        <v>0</v>
      </c>
      <c r="E81" s="52">
        <f>SUM(E78:E80)</f>
        <v>0</v>
      </c>
      <c r="F81" s="31">
        <f>SUM(F79:F80)</f>
        <v>0</v>
      </c>
      <c r="G81" s="29">
        <f>SUM(G78:G80)</f>
        <v>0</v>
      </c>
      <c r="H81" s="31">
        <f>SUM(H78:H80)</f>
        <v>0</v>
      </c>
      <c r="I81" s="31">
        <f>SUM(I78:I80)</f>
        <v>0</v>
      </c>
      <c r="J81" s="20"/>
    </row>
    <row r="82" spans="1:10">
      <c r="A82" s="24"/>
      <c r="B82" s="25"/>
      <c r="C82" s="25"/>
      <c r="D82" s="25">
        <f>C82-B82</f>
        <v>0</v>
      </c>
      <c r="E82" s="26">
        <f>((HOUR(D82)*60)+MINUTE(D82))/60</f>
        <v>0</v>
      </c>
      <c r="F82" s="27">
        <f>E82*$D$6</f>
        <v>0</v>
      </c>
      <c r="G82" s="17" t="str">
        <f>IF(C82&gt;$A$2,C82-MAX($A$2,B82),"")</f>
        <v/>
      </c>
      <c r="H82" s="19" t="str">
        <f>IF($G82="","",G82*$C$2*$B$2*24)</f>
        <v/>
      </c>
      <c r="I82" s="19">
        <f>SUM(F82,H82)</f>
        <v>0</v>
      </c>
      <c r="J82" s="20"/>
    </row>
    <row r="83" spans="1:10">
      <c r="A83" s="24"/>
      <c r="B83" s="25"/>
      <c r="C83" s="25"/>
      <c r="D83" s="25">
        <f>C83-B83</f>
        <v>0</v>
      </c>
      <c r="E83" s="26">
        <f>((HOUR(D83)*60)+MINUTE(D83))/60</f>
        <v>0</v>
      </c>
      <c r="F83" s="27">
        <f>E83*$D$6</f>
        <v>0</v>
      </c>
      <c r="G83" s="17" t="str">
        <f>IF(C83&gt;$A$2,C83-MAX($A$2,B83),"")</f>
        <v/>
      </c>
      <c r="H83" s="19" t="str">
        <f>IF($G83="","",G83*$C$2*$B$2*24)</f>
        <v/>
      </c>
      <c r="I83" s="19">
        <f>SUM(F83,H83)</f>
        <v>0</v>
      </c>
      <c r="J83" s="20"/>
    </row>
    <row r="84" spans="1:10">
      <c r="A84" s="40"/>
      <c r="B84" s="41"/>
      <c r="C84" s="41"/>
      <c r="D84" s="25">
        <f>C84-B84</f>
        <v>0</v>
      </c>
      <c r="E84" s="26">
        <f>((HOUR(D84)*60)+MINUTE(D84))/60</f>
        <v>0</v>
      </c>
      <c r="F84" s="27">
        <f>E84*$D$6</f>
        <v>0</v>
      </c>
      <c r="G84" s="17" t="str">
        <f>IF(C84&gt;$A$2,C84-MAX($A$2,B84),"")</f>
        <v/>
      </c>
      <c r="H84" s="19" t="str">
        <f>IF($G84="","",G84*$C$2*$B$2*24)</f>
        <v/>
      </c>
      <c r="I84" s="19">
        <f>SUM(F84,H84)</f>
        <v>0</v>
      </c>
      <c r="J84" s="20"/>
    </row>
    <row r="85" spans="1:10">
      <c r="A85" s="28" t="s">
        <v>14</v>
      </c>
      <c r="B85" s="51"/>
      <c r="C85" s="51"/>
      <c r="D85" s="51">
        <f>SUM(D82:D84)</f>
        <v>0</v>
      </c>
      <c r="E85" s="52">
        <f>SUM(E82:E84)</f>
        <v>0</v>
      </c>
      <c r="F85" s="31">
        <f>SUM(F83:F84)</f>
        <v>0</v>
      </c>
      <c r="G85" s="29">
        <f>SUM(G82:G84)</f>
        <v>0</v>
      </c>
      <c r="H85" s="31">
        <f>SUM(H82:H84)</f>
        <v>0</v>
      </c>
      <c r="I85" s="31">
        <f>SUM(I82:I84)</f>
        <v>0</v>
      </c>
      <c r="J85" s="20"/>
    </row>
    <row r="86" spans="1:10">
      <c r="A86" s="42" t="s">
        <v>15</v>
      </c>
      <c r="B86" s="43"/>
      <c r="C86" s="43"/>
      <c r="D86" s="44">
        <f t="shared" ref="D86:I86" si="20">SUM(D85,D81,D77,D73,D69,D64)</f>
        <v>0.4166666666666663</v>
      </c>
      <c r="E86" s="45">
        <f t="shared" si="20"/>
        <v>10</v>
      </c>
      <c r="F86" s="46">
        <f t="shared" si="20"/>
        <v>150</v>
      </c>
      <c r="G86" s="44">
        <f t="shared" si="20"/>
        <v>0.22361111111111098</v>
      </c>
      <c r="H86" s="46">
        <f t="shared" si="20"/>
        <v>20.124999999999989</v>
      </c>
      <c r="I86" s="46">
        <f t="shared" si="20"/>
        <v>170.125</v>
      </c>
    </row>
    <row r="87" spans="1:10">
      <c r="D87" s="48">
        <f>SUM(D70:D72,D65:D68,D59:D63)</f>
        <v>0.4166666666666663</v>
      </c>
      <c r="E87" s="49">
        <f>SUM(E70:E72,E65:E68,E59:E63)</f>
        <v>10</v>
      </c>
      <c r="F87" s="50">
        <f>SUM(F70:F72,F65:F68,F59:F63)</f>
        <v>150</v>
      </c>
      <c r="G87" s="48">
        <f>SUM(G82:G84,G78:G80,G74:G76,G71:G72,G70,G65:G68,G59:G63)</f>
        <v>0.22361111111111098</v>
      </c>
      <c r="H87" s="50">
        <f>SUM(H82:H84,H78:H80,H74:H76,H71:H72,H70,H65:H68,H59:H63)</f>
        <v>20.124999999999989</v>
      </c>
      <c r="I87" s="50">
        <f>SUM(H59:H63,H65:H68,H70:H72,F59:F63,F65:F68,F70:F72)</f>
        <v>170.125</v>
      </c>
    </row>
    <row r="88" spans="1:10" ht="26.25" customHeight="1"/>
    <row r="89" spans="1:10" ht="32.25" customHeight="1">
      <c r="A89" s="54" t="s">
        <v>19</v>
      </c>
      <c r="B89" s="55"/>
      <c r="C89" s="56"/>
      <c r="D89" s="59">
        <f t="shared" ref="D89:I89" si="21">SUM(D86,D51)</f>
        <v>1.1506944444444436</v>
      </c>
      <c r="E89" s="45">
        <f t="shared" si="21"/>
        <v>27.616666666666667</v>
      </c>
      <c r="F89" s="46">
        <f t="shared" si="21"/>
        <v>414.25</v>
      </c>
      <c r="G89" s="44">
        <f t="shared" si="21"/>
        <v>0.67083333333333306</v>
      </c>
      <c r="H89" s="46">
        <f t="shared" si="21"/>
        <v>60.374999999999972</v>
      </c>
      <c r="I89" s="46">
        <f t="shared" si="21"/>
        <v>474.62499999999994</v>
      </c>
    </row>
    <row r="90" spans="1:10">
      <c r="D90" s="48">
        <f>D87+D52</f>
        <v>1.1506944444444436</v>
      </c>
      <c r="E90" s="49">
        <f>SUM(E70:E72,E65:E68,E59:E63,E35:E37,E25:E33,E8:E23)</f>
        <v>27.616666666666671</v>
      </c>
      <c r="F90" s="50">
        <f>SUM(F70:F72,F65:F68,F59:F63,F35:F37,F25:F33,F8:F23)</f>
        <v>414.25</v>
      </c>
      <c r="G90" s="48">
        <f>SUM(G70:G72,G65:G68,G59:G63,G35:G37,G25:G33,G8:G23)</f>
        <v>0.67083333333333306</v>
      </c>
      <c r="H90" s="50">
        <f>SUM(H70:H72,H65:H68,H59:H63,H35:H37,H25:H33,H8:H23)</f>
        <v>60.374999999999964</v>
      </c>
      <c r="I90" s="50">
        <f>SUM(I70:I72,I65:I68,I59:I63,I35:I37,I25:I33,I8:I23)</f>
        <v>474.625</v>
      </c>
    </row>
    <row r="92" spans="1:10" s="57" customFormat="1">
      <c r="J92" s="58"/>
    </row>
  </sheetData>
  <pageMargins left="0.11811023622047245" right="0.19685039370078741" top="0.15748031496062992" bottom="0.15748031496062992" header="0.31496062992125984" footer="0.31496062992125984"/>
  <pageSetup paperSize="9" scale="58" orientation="portrait" r:id="rId1"/>
  <headerFooter>
    <oddFooter>&amp;R&amp;D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Enigme</vt:lpstr>
      <vt:lpstr>Enigme!Zone_d_impression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Nadine BOYER-KHELLAT</dc:creator>
  <cp:lastModifiedBy>khellat</cp:lastModifiedBy>
  <dcterms:created xsi:type="dcterms:W3CDTF">2012-04-05T15:50:08Z</dcterms:created>
  <dcterms:modified xsi:type="dcterms:W3CDTF">2012-04-10T20:05:17Z</dcterms:modified>
</cp:coreProperties>
</file>