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390" yWindow="30" windowWidth="14625" windowHeight="3990"/>
  </bookViews>
  <sheets>
    <sheet name="Feuil1" sheetId="1" r:id="rId1"/>
    <sheet name="Feuil2" sheetId="2" r:id="rId2"/>
    <sheet name="Feuil3" sheetId="3" r:id="rId3"/>
  </sheets>
  <externalReferences>
    <externalReference r:id="rId4"/>
    <externalReference r:id="rId5"/>
    <externalReference r:id="rId6"/>
  </externalReferences>
  <calcPr calcId="125725"/>
</workbook>
</file>

<file path=xl/calcChain.xml><?xml version="1.0" encoding="utf-8"?>
<calcChain xmlns="http://schemas.openxmlformats.org/spreadsheetml/2006/main">
  <c r="B26" i="1"/>
  <c r="C26"/>
  <c r="D26"/>
  <c r="F23"/>
  <c r="C23"/>
  <c r="E23" s="1"/>
  <c r="B23"/>
  <c r="F22"/>
  <c r="C22"/>
  <c r="H22" s="1"/>
  <c r="B22"/>
  <c r="F21"/>
  <c r="C21"/>
  <c r="D21" s="1"/>
  <c r="B21"/>
  <c r="F20"/>
  <c r="C20"/>
  <c r="H20" s="1"/>
  <c r="B20"/>
  <c r="F19"/>
  <c r="C19"/>
  <c r="E19" s="1"/>
  <c r="B19"/>
  <c r="F18"/>
  <c r="C18"/>
  <c r="H18" s="1"/>
  <c r="B18"/>
  <c r="F17"/>
  <c r="C17"/>
  <c r="H17" s="1"/>
  <c r="B17"/>
  <c r="F16"/>
  <c r="C16"/>
  <c r="H16" s="1"/>
  <c r="B16"/>
  <c r="F15"/>
  <c r="C15"/>
  <c r="E15" s="1"/>
  <c r="B15"/>
  <c r="F14"/>
  <c r="C14"/>
  <c r="H14" s="1"/>
  <c r="B14"/>
  <c r="F13"/>
  <c r="C13"/>
  <c r="D13" s="1"/>
  <c r="B13"/>
  <c r="F12"/>
  <c r="C12"/>
  <c r="H12" s="1"/>
  <c r="B12"/>
  <c r="F11"/>
  <c r="C11"/>
  <c r="E11" s="1"/>
  <c r="B11"/>
  <c r="F10"/>
  <c r="C10"/>
  <c r="H10" s="1"/>
  <c r="B10"/>
  <c r="F9"/>
  <c r="C9"/>
  <c r="H9" s="1"/>
  <c r="B9"/>
  <c r="F8"/>
  <c r="C8"/>
  <c r="H8" s="1"/>
  <c r="B8"/>
  <c r="F7"/>
  <c r="C7"/>
  <c r="D7" s="1"/>
  <c r="B7"/>
  <c r="K5"/>
  <c r="D1"/>
  <c r="E1" s="1"/>
  <c r="I8" l="1"/>
  <c r="J8" s="1"/>
  <c r="L8" s="1"/>
  <c r="I12"/>
  <c r="J12" s="1"/>
  <c r="L12" s="1"/>
  <c r="I9"/>
  <c r="J9" s="1"/>
  <c r="L9" s="1"/>
  <c r="I16"/>
  <c r="I17"/>
  <c r="J17" s="1"/>
  <c r="L17" s="1"/>
  <c r="I20"/>
  <c r="J20" s="1"/>
  <c r="L20" s="1"/>
  <c r="I10"/>
  <c r="J10" s="1"/>
  <c r="L10" s="1"/>
  <c r="I14"/>
  <c r="J14" s="1"/>
  <c r="L14" s="1"/>
  <c r="I18"/>
  <c r="J18" s="1"/>
  <c r="L18" s="1"/>
  <c r="I22"/>
  <c r="J22" s="1"/>
  <c r="L22" s="1"/>
  <c r="H23"/>
  <c r="E17"/>
  <c r="E22"/>
  <c r="D23"/>
  <c r="E9"/>
  <c r="H21"/>
  <c r="D9"/>
  <c r="H11"/>
  <c r="I11" s="1"/>
  <c r="J11" s="1"/>
  <c r="L11" s="1"/>
  <c r="E14"/>
  <c r="D15"/>
  <c r="D17"/>
  <c r="H19"/>
  <c r="D22"/>
  <c r="H13"/>
  <c r="E21"/>
  <c r="E13"/>
  <c r="E10"/>
  <c r="D11"/>
  <c r="H15"/>
  <c r="E18"/>
  <c r="D19"/>
  <c r="J16"/>
  <c r="L16" s="1"/>
  <c r="H7"/>
  <c r="I7" s="1"/>
  <c r="D10"/>
  <c r="D14"/>
  <c r="D18"/>
  <c r="E7"/>
  <c r="E8"/>
  <c r="E12"/>
  <c r="E16"/>
  <c r="E20"/>
  <c r="D8"/>
  <c r="D12"/>
  <c r="D16"/>
  <c r="D20"/>
  <c r="I15" l="1"/>
  <c r="J15" s="1"/>
  <c r="L15" s="1"/>
  <c r="I19"/>
  <c r="J19" s="1"/>
  <c r="L19" s="1"/>
  <c r="I13"/>
  <c r="I24" s="1"/>
  <c r="I21"/>
  <c r="J21" s="1"/>
  <c r="L21" s="1"/>
  <c r="I23"/>
  <c r="J23" s="1"/>
  <c r="L23" s="1"/>
  <c r="J7"/>
  <c r="J13" l="1"/>
  <c r="L13" s="1"/>
  <c r="K7"/>
  <c r="L7"/>
  <c r="M7" s="1"/>
  <c r="N7" l="1"/>
  <c r="G8"/>
  <c r="M8" l="1"/>
  <c r="K8"/>
  <c r="G9" l="1"/>
  <c r="N8"/>
  <c r="K9" l="1"/>
  <c r="M9"/>
  <c r="G10" l="1"/>
  <c r="N9"/>
  <c r="K10" l="1"/>
  <c r="M10"/>
  <c r="N10" l="1"/>
  <c r="G11"/>
  <c r="M11" l="1"/>
  <c r="K11"/>
  <c r="N11" l="1"/>
  <c r="G12"/>
  <c r="M12" l="1"/>
  <c r="K12"/>
  <c r="G13" l="1"/>
  <c r="N12"/>
  <c r="K13" l="1"/>
  <c r="M13"/>
  <c r="G14" l="1"/>
  <c r="N13"/>
  <c r="K14" l="1"/>
  <c r="M14"/>
  <c r="N14" l="1"/>
  <c r="G15"/>
  <c r="M15" l="1"/>
  <c r="K15"/>
  <c r="N15" l="1"/>
  <c r="G16"/>
  <c r="M16" l="1"/>
  <c r="K16"/>
  <c r="G17" l="1"/>
  <c r="N16"/>
  <c r="K17" l="1"/>
  <c r="M17"/>
  <c r="G18" l="1"/>
  <c r="N17"/>
  <c r="K18" l="1"/>
  <c r="M18"/>
  <c r="N18" l="1"/>
  <c r="G19"/>
  <c r="M19" l="1"/>
  <c r="K19"/>
  <c r="N19" l="1"/>
  <c r="G20"/>
  <c r="M20" l="1"/>
  <c r="K20"/>
  <c r="G21" l="1"/>
  <c r="N20"/>
  <c r="K21" l="1"/>
  <c r="M21"/>
  <c r="G22" l="1"/>
  <c r="N21"/>
  <c r="K22" l="1"/>
  <c r="M22"/>
  <c r="G23" s="1"/>
  <c r="N22" l="1"/>
  <c r="K23"/>
  <c r="M23"/>
  <c r="N23" l="1"/>
</calcChain>
</file>

<file path=xl/sharedStrings.xml><?xml version="1.0" encoding="utf-8"?>
<sst xmlns="http://schemas.openxmlformats.org/spreadsheetml/2006/main" count="37" uniqueCount="37">
  <si>
    <t>Du:</t>
  </si>
  <si>
    <t>Au:</t>
  </si>
  <si>
    <t>Cde Client</t>
  </si>
  <si>
    <t>Qte Cdée</t>
  </si>
  <si>
    <t>Code PF</t>
  </si>
  <si>
    <t>Descript</t>
  </si>
  <si>
    <t>Descript 2</t>
  </si>
  <si>
    <t>Client</t>
  </si>
  <si>
    <t>Date / Heure Lanc</t>
  </si>
  <si>
    <t>Qte  MEO Nomenclat</t>
  </si>
  <si>
    <t>MEO MP Total</t>
  </si>
  <si>
    <t>NB Hre Exec</t>
  </si>
  <si>
    <t>Nb Heure Exec</t>
  </si>
  <si>
    <t>Nb Jrs Exec</t>
  </si>
  <si>
    <t>Échéance</t>
  </si>
  <si>
    <t>N° Sem</t>
  </si>
  <si>
    <t>Qté Emballée</t>
  </si>
  <si>
    <t>CC121291.1</t>
  </si>
  <si>
    <t>CC121699.1</t>
  </si>
  <si>
    <t>CC121699.2</t>
  </si>
  <si>
    <t>CC120930.1</t>
  </si>
  <si>
    <t>CC120518.3</t>
  </si>
  <si>
    <t>CC120518.4</t>
  </si>
  <si>
    <t>CC120206.1</t>
  </si>
  <si>
    <t>CC121007.1</t>
  </si>
  <si>
    <t>CC120562.2</t>
  </si>
  <si>
    <t>CC120734.2</t>
  </si>
  <si>
    <t>CC120734.3</t>
  </si>
  <si>
    <t>CC120734.4</t>
  </si>
  <si>
    <t>CC121009.1</t>
  </si>
  <si>
    <t>CC121057.1</t>
  </si>
  <si>
    <t>CC121057.2</t>
  </si>
  <si>
    <t>CC120578.1</t>
  </si>
  <si>
    <t>CC121222.1</t>
  </si>
  <si>
    <t>Ajouter ligne</t>
  </si>
  <si>
    <t>supp ligne</t>
  </si>
  <si>
    <t>inserer ligne</t>
  </si>
</sst>
</file>

<file path=xl/styles.xml><?xml version="1.0" encoding="utf-8"?>
<styleSheet xmlns="http://schemas.openxmlformats.org/spreadsheetml/2006/main">
  <numFmts count="8">
    <numFmt numFmtId="164" formatCode="0.0000000"/>
    <numFmt numFmtId="165" formatCode="0.000000"/>
    <numFmt numFmtId="166" formatCode="[hh]\ &quot; h&quot;\ :mm\ &quot;mn&quot;"/>
    <numFmt numFmtId="167" formatCode="hh\ &quot; heures&quot;"/>
    <numFmt numFmtId="168" formatCode="dd\ &quot;Jour(s)&quot;"/>
    <numFmt numFmtId="169" formatCode="0.0000"/>
    <numFmt numFmtId="170" formatCode="[hh]\ &quot; heures&quot;\ :mm\ &quot;mn&quot;"/>
    <numFmt numFmtId="171" formatCode="[$-40C]hh:mm\ AM/PM"/>
  </numFmts>
  <fonts count="16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rgb="FF0033CC"/>
      <name val="Arial Black"/>
      <family val="2"/>
    </font>
    <font>
      <b/>
      <sz val="10"/>
      <color rgb="FFFFFF00"/>
      <name val="Arial Black"/>
      <family val="2"/>
    </font>
    <font>
      <b/>
      <sz val="10"/>
      <name val="Arial Black"/>
      <family val="2"/>
    </font>
    <font>
      <sz val="11"/>
      <name val="Cambria"/>
      <family val="1"/>
      <scheme val="major"/>
    </font>
    <font>
      <sz val="10"/>
      <color rgb="FF000099"/>
      <name val="Calibri"/>
      <family val="2"/>
      <scheme val="minor"/>
    </font>
    <font>
      <b/>
      <sz val="10"/>
      <color rgb="FFFFFF00"/>
      <name val="Calibri"/>
      <family val="2"/>
      <scheme val="minor"/>
    </font>
    <font>
      <b/>
      <sz val="10"/>
      <color rgb="FF000099"/>
      <name val="Calibri"/>
      <family val="2"/>
      <scheme val="minor"/>
    </font>
    <font>
      <b/>
      <sz val="10"/>
      <color rgb="FFC00000"/>
      <name val="Calibri"/>
      <family val="2"/>
      <scheme val="minor"/>
    </font>
    <font>
      <b/>
      <sz val="10"/>
      <name val="Calibri"/>
      <family val="2"/>
      <scheme val="minor"/>
    </font>
    <font>
      <b/>
      <sz val="10"/>
      <color rgb="FF0033CC"/>
      <name val="Calibri"/>
      <family val="2"/>
      <scheme val="minor"/>
    </font>
    <font>
      <b/>
      <i/>
      <sz val="10"/>
      <color theme="9" tint="-0.499984740745262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theme="1"/>
      <name val="Calibri"/>
      <scheme val="minor"/>
    </font>
    <font>
      <b/>
      <sz val="12"/>
      <color rgb="FFFFFF00"/>
      <name val="Calibri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499984740745262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4">
    <xf numFmtId="0" fontId="0" fillId="0" borderId="0" xfId="0"/>
    <xf numFmtId="0" fontId="1" fillId="0" borderId="0" xfId="0" applyFont="1" applyFill="1"/>
    <xf numFmtId="0" fontId="2" fillId="0" borderId="0" xfId="0" applyFont="1" applyFill="1" applyAlignment="1"/>
    <xf numFmtId="0" fontId="2" fillId="2" borderId="0" xfId="0" applyFont="1" applyFill="1" applyAlignment="1"/>
    <xf numFmtId="164" fontId="3" fillId="2" borderId="0" xfId="0" applyNumberFormat="1" applyFont="1" applyFill="1" applyAlignment="1">
      <alignment horizontal="center"/>
    </xf>
    <xf numFmtId="164" fontId="2" fillId="0" borderId="0" xfId="0" applyNumberFormat="1" applyFont="1" applyFill="1" applyAlignment="1">
      <alignment horizontal="center"/>
    </xf>
    <xf numFmtId="164" fontId="4" fillId="0" borderId="0" xfId="0" applyNumberFormat="1" applyFont="1" applyFill="1" applyAlignment="1"/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164" fontId="2" fillId="0" borderId="0" xfId="0" applyNumberFormat="1" applyFont="1" applyFill="1" applyAlignment="1">
      <alignment horizontal="right"/>
    </xf>
    <xf numFmtId="0" fontId="5" fillId="0" borderId="0" xfId="0" applyFont="1" applyFill="1" applyAlignment="1">
      <alignment horizontal="right" vertical="center"/>
    </xf>
    <xf numFmtId="14" fontId="6" fillId="2" borderId="1" xfId="0" applyNumberFormat="1" applyFont="1" applyFill="1" applyBorder="1" applyAlignment="1">
      <alignment horizontal="center" vertical="center"/>
    </xf>
    <xf numFmtId="0" fontId="1" fillId="0" borderId="0" xfId="0" applyFont="1" applyFill="1" applyAlignment="1"/>
    <xf numFmtId="0" fontId="7" fillId="0" borderId="0" xfId="0" applyFont="1" applyFill="1" applyBorder="1" applyAlignment="1">
      <alignment horizontal="left" vertical="center"/>
    </xf>
    <xf numFmtId="0" fontId="7" fillId="0" borderId="0" xfId="0" applyNumberFormat="1" applyFont="1" applyFill="1" applyBorder="1" applyAlignment="1">
      <alignment horizontal="left" vertical="center"/>
    </xf>
    <xf numFmtId="165" fontId="7" fillId="0" borderId="0" xfId="0" applyNumberFormat="1" applyFont="1" applyFill="1" applyBorder="1" applyAlignment="1">
      <alignment horizontal="left" vertical="center"/>
    </xf>
    <xf numFmtId="0" fontId="7" fillId="0" borderId="0" xfId="0" applyFont="1" applyFill="1" applyAlignment="1">
      <alignment horizontal="left" vertical="center"/>
    </xf>
    <xf numFmtId="0" fontId="1" fillId="0" borderId="0" xfId="0" applyFont="1" applyFill="1" applyAlignment="1">
      <alignment horizontal="left"/>
    </xf>
    <xf numFmtId="0" fontId="8" fillId="0" borderId="0" xfId="0" applyNumberFormat="1" applyFont="1" applyFill="1" applyAlignment="1">
      <alignment horizontal="center"/>
    </xf>
    <xf numFmtId="4" fontId="8" fillId="0" borderId="0" xfId="0" applyNumberFormat="1" applyFont="1" applyFill="1" applyBorder="1" applyAlignment="1">
      <alignment horizontal="right"/>
    </xf>
    <xf numFmtId="0" fontId="8" fillId="0" borderId="0" xfId="0" applyNumberFormat="1" applyFont="1" applyFill="1" applyBorder="1" applyAlignment="1">
      <alignment horizontal="center"/>
    </xf>
    <xf numFmtId="0" fontId="8" fillId="0" borderId="0" xfId="0" applyNumberFormat="1" applyFont="1" applyFill="1" applyBorder="1" applyAlignment="1"/>
    <xf numFmtId="22" fontId="9" fillId="0" borderId="0" xfId="0" applyNumberFormat="1" applyFont="1" applyFill="1" applyBorder="1" applyAlignment="1">
      <alignment horizontal="center"/>
    </xf>
    <xf numFmtId="165" fontId="10" fillId="0" borderId="0" xfId="0" applyNumberFormat="1" applyFont="1" applyFill="1" applyAlignment="1">
      <alignment horizontal="right"/>
    </xf>
    <xf numFmtId="4" fontId="10" fillId="0" borderId="0" xfId="0" applyNumberFormat="1" applyFont="1" applyFill="1" applyAlignment="1">
      <alignment horizontal="right"/>
    </xf>
    <xf numFmtId="166" fontId="10" fillId="0" borderId="0" xfId="0" applyNumberFormat="1" applyFont="1" applyFill="1" applyAlignment="1">
      <alignment horizontal="center"/>
    </xf>
    <xf numFmtId="167" fontId="10" fillId="0" borderId="0" xfId="0" applyNumberFormat="1" applyFont="1" applyFill="1" applyAlignment="1">
      <alignment horizontal="center"/>
    </xf>
    <xf numFmtId="168" fontId="10" fillId="0" borderId="0" xfId="0" applyNumberFormat="1" applyFont="1" applyFill="1" applyAlignment="1">
      <alignment horizontal="center"/>
    </xf>
    <xf numFmtId="22" fontId="11" fillId="0" borderId="0" xfId="0" applyNumberFormat="1" applyFont="1" applyFill="1" applyAlignment="1">
      <alignment horizontal="center"/>
    </xf>
    <xf numFmtId="0" fontId="11" fillId="0" borderId="0" xfId="0" applyNumberFormat="1" applyFont="1" applyFill="1" applyAlignment="1">
      <alignment horizontal="center"/>
    </xf>
    <xf numFmtId="169" fontId="12" fillId="0" borderId="0" xfId="0" applyNumberFormat="1" applyFont="1" applyFill="1"/>
    <xf numFmtId="0" fontId="11" fillId="0" borderId="0" xfId="0" applyNumberFormat="1" applyFont="1" applyFill="1" applyBorder="1" applyAlignment="1">
      <alignment horizontal="center"/>
    </xf>
    <xf numFmtId="0" fontId="8" fillId="0" borderId="0" xfId="0" applyNumberFormat="1" applyFont="1" applyFill="1" applyAlignment="1"/>
    <xf numFmtId="170" fontId="10" fillId="0" borderId="0" xfId="0" applyNumberFormat="1" applyFont="1" applyFill="1" applyAlignment="1">
      <alignment horizontal="center"/>
    </xf>
    <xf numFmtId="0" fontId="13" fillId="0" borderId="0" xfId="0" applyFont="1" applyFill="1"/>
    <xf numFmtId="164" fontId="4" fillId="3" borderId="0" xfId="0" applyNumberFormat="1" applyFont="1" applyFill="1" applyAlignment="1">
      <alignment horizontal="center"/>
    </xf>
    <xf numFmtId="164" fontId="4" fillId="4" borderId="0" xfId="0" applyNumberFormat="1" applyFont="1" applyFill="1" applyAlignment="1">
      <alignment horizontal="center"/>
    </xf>
    <xf numFmtId="164" fontId="4" fillId="5" borderId="0" xfId="0" applyNumberFormat="1" applyFont="1" applyFill="1" applyAlignment="1">
      <alignment horizontal="center"/>
    </xf>
    <xf numFmtId="0" fontId="14" fillId="0" borderId="0" xfId="0" applyFont="1" applyFill="1"/>
    <xf numFmtId="0" fontId="15" fillId="0" borderId="2" xfId="0" applyNumberFormat="1" applyFont="1" applyFill="1" applyBorder="1"/>
    <xf numFmtId="4" fontId="14" fillId="0" borderId="0" xfId="0" applyNumberFormat="1" applyFont="1" applyFill="1" applyAlignment="1">
      <alignment horizontal="center"/>
    </xf>
    <xf numFmtId="0" fontId="14" fillId="0" borderId="0" xfId="0" applyNumberFormat="1" applyFont="1" applyFill="1" applyAlignment="1">
      <alignment horizontal="center"/>
    </xf>
    <xf numFmtId="171" fontId="14" fillId="0" borderId="0" xfId="0" applyNumberFormat="1" applyFont="1" applyFill="1" applyAlignment="1">
      <alignment horizontal="center"/>
    </xf>
    <xf numFmtId="0" fontId="14" fillId="0" borderId="0" xfId="0" applyFont="1" applyFill="1" applyAlignment="1">
      <alignment horizontal="center"/>
    </xf>
  </cellXfs>
  <cellStyles count="1">
    <cellStyle name="Normal" xfId="0" builtinId="0"/>
  </cellStyles>
  <dxfs count="24">
    <dxf>
      <font>
        <color rgb="FF000099"/>
      </font>
      <fill>
        <patternFill>
          <bgColor rgb="FFFFFFCC"/>
        </patternFill>
      </fill>
    </dxf>
    <dxf>
      <font>
        <color rgb="FF000099"/>
      </font>
      <fill>
        <patternFill>
          <bgColor rgb="FFFFFFCC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FFFF00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mergeCell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mergeCell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71" formatCode="[$-40C]hh:mm\ AM/PM"/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mergeCell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mergeCell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4" formatCode="#,##0.00"/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mergeCell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4" formatCode="#,##0.00"/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mergeCell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numFmt numFmtId="4" formatCode="#,##0.00"/>
    </dxf>
    <dxf>
      <border>
        <top style="thin">
          <color indexed="64"/>
        </top>
      </border>
    </dxf>
    <dxf>
      <font>
        <b/>
        <strike val="0"/>
        <outline val="0"/>
        <shadow val="0"/>
        <u val="none"/>
        <vertAlign val="baseline"/>
        <sz val="12"/>
        <color rgb="FFFFFF00"/>
        <name val="Calibri"/>
        <scheme val="minor"/>
      </font>
      <fill>
        <patternFill patternType="none"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strike val="0"/>
        <outline val="0"/>
        <shadow val="0"/>
        <u val="none"/>
        <vertAlign val="baseline"/>
        <sz val="10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FFFF00"/>
        <name val="Calibri"/>
        <scheme val="minor"/>
      </font>
      <fill>
        <patternFill patternType="none">
          <fgColor indexed="64"/>
          <bgColor auto="1"/>
        </patternFill>
      </fill>
      <alignment horizontal="left" vertical="center" textRotation="0" wrapText="0" indent="0" relativeIndent="255" justifyLastLine="0" shrinkToFit="0" readingOrder="0"/>
    </dxf>
    <dxf>
      <numFmt numFmtId="0" formatCode="General"/>
    </dxf>
    <dxf>
      <numFmt numFmtId="170" formatCode="[hh]\ &quot; heures&quot;\ :mm\ &quot;mn&quot;"/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1" Type="http://schemas.microsoft.com/office/2006/relationships/vbaProject" Target="vbaProject.bin"/><Relationship Id="rId5" Type="http://schemas.openxmlformats.org/officeDocument/2006/relationships/externalLink" Target="externalLinks/externalLink2.xml"/><Relationship Id="rId10" Type="http://schemas.openxmlformats.org/officeDocument/2006/relationships/calcChain" Target="calcChain.xml"/><Relationship Id="rId4" Type="http://schemas.openxmlformats.org/officeDocument/2006/relationships/externalLink" Target="externalLinks/externalLink1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361950</xdr:colOff>
      <xdr:row>0</xdr:row>
      <xdr:rowOff>47625</xdr:rowOff>
    </xdr:from>
    <xdr:to>
      <xdr:col>5</xdr:col>
      <xdr:colOff>1419225</xdr:colOff>
      <xdr:row>1</xdr:row>
      <xdr:rowOff>66675</xdr:rowOff>
    </xdr:to>
    <xdr:sp macro="[0]!Ajout" textlink="">
      <xdr:nvSpPr>
        <xdr:cNvPr id="2" name="Rectangle à coins arrondis 1"/>
        <xdr:cNvSpPr/>
      </xdr:nvSpPr>
      <xdr:spPr>
        <a:xfrm>
          <a:off x="5781675" y="47625"/>
          <a:ext cx="1057275" cy="209550"/>
        </a:xfrm>
        <a:prstGeom prst="round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100"/>
            <a:t>Ajout</a:t>
          </a:r>
        </a:p>
      </xdr:txBody>
    </xdr:sp>
    <xdr:clientData/>
  </xdr:twoCellAnchor>
  <xdr:twoCellAnchor>
    <xdr:from>
      <xdr:col>5</xdr:col>
      <xdr:colOff>361950</xdr:colOff>
      <xdr:row>1</xdr:row>
      <xdr:rowOff>133350</xdr:rowOff>
    </xdr:from>
    <xdr:to>
      <xdr:col>5</xdr:col>
      <xdr:colOff>1419225</xdr:colOff>
      <xdr:row>2</xdr:row>
      <xdr:rowOff>161925</xdr:rowOff>
    </xdr:to>
    <xdr:sp macro="[0]!Supp" textlink="">
      <xdr:nvSpPr>
        <xdr:cNvPr id="3" name="Rectangle à coins arrondis 2"/>
        <xdr:cNvSpPr/>
      </xdr:nvSpPr>
      <xdr:spPr>
        <a:xfrm>
          <a:off x="5781675" y="323850"/>
          <a:ext cx="1057275" cy="219075"/>
        </a:xfrm>
        <a:prstGeom prst="round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100"/>
            <a:t>Supp</a:t>
          </a:r>
        </a:p>
      </xdr:txBody>
    </xdr:sp>
    <xdr:clientData/>
  </xdr:twoCellAnchor>
  <xdr:twoCellAnchor>
    <xdr:from>
      <xdr:col>5</xdr:col>
      <xdr:colOff>352425</xdr:colOff>
      <xdr:row>3</xdr:row>
      <xdr:rowOff>38099</xdr:rowOff>
    </xdr:from>
    <xdr:to>
      <xdr:col>5</xdr:col>
      <xdr:colOff>1409700</xdr:colOff>
      <xdr:row>4</xdr:row>
      <xdr:rowOff>47624</xdr:rowOff>
    </xdr:to>
    <xdr:sp macro="[0]!_xludf.Insert" textlink="">
      <xdr:nvSpPr>
        <xdr:cNvPr id="4" name="Rectangle à coins arrondis 3"/>
        <xdr:cNvSpPr/>
      </xdr:nvSpPr>
      <xdr:spPr>
        <a:xfrm>
          <a:off x="5772150" y="619124"/>
          <a:ext cx="1057275" cy="219075"/>
        </a:xfrm>
        <a:prstGeom prst="round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100"/>
            <a:t>Insert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Plannification%20MAI%202012\Planif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Plannification%20MAI%202012\PLANNIF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Plannification%20MAI%202012\IMPRESSION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Liste des Cmdes"/>
      <sheetName val="Liste des P.F."/>
      <sheetName val="Fam Article"/>
      <sheetName val="Nomeclature des P.F."/>
      <sheetName val="NOMENCLAT"/>
      <sheetName val="Gamme"/>
      <sheetName val="Equip. &amp; Gamme"/>
      <sheetName val="Planning"/>
      <sheetName val="FLEXO COMEXI 08 C FB"/>
      <sheetName val="FLEXO COMEXI 08 C FI "/>
      <sheetName val="HELIO CERUTTI 08 C"/>
      <sheetName val="HELIO CERUTTI 10 C"/>
      <sheetName val="Planif"/>
    </sheetNames>
    <sheetDataSet>
      <sheetData sheetId="0"/>
      <sheetData sheetId="1"/>
      <sheetData sheetId="2"/>
      <sheetData sheetId="3"/>
      <sheetData sheetId="4"/>
      <sheetData sheetId="5">
        <row r="11">
          <cell r="A11" t="str">
            <v xml:space="preserve">FLEXO COMEXI 08 C FI </v>
          </cell>
        </row>
      </sheetData>
      <sheetData sheetId="6"/>
      <sheetData sheetId="7"/>
      <sheetData sheetId="8"/>
      <sheetData sheetId="9"/>
      <sheetData sheetId="10"/>
      <sheetData sheetId="11"/>
      <sheetData sheetId="12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Liste des Cmdes"/>
      <sheetName val="QTE BASE FORMULES"/>
      <sheetName val="Liste des P.F."/>
      <sheetName val="Nomeclature des P.F."/>
      <sheetName val="NOMENCLAT"/>
      <sheetName val="Gamme"/>
      <sheetName val="Equip. &amp; Gamme"/>
      <sheetName val="PLANNIF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>
        <row r="2">
          <cell r="A2" t="str">
            <v>REIFENHAUSER n° 1 SITE 1</v>
          </cell>
          <cell r="B2" t="str">
            <v>≥</v>
          </cell>
          <cell r="C2">
            <v>280</v>
          </cell>
          <cell r="D2" t="str">
            <v>Kgs/Hre</v>
          </cell>
          <cell r="E2">
            <v>47040</v>
          </cell>
          <cell r="F2">
            <v>0</v>
          </cell>
          <cell r="G2">
            <v>3.5714285714285713E-3</v>
          </cell>
        </row>
        <row r="3">
          <cell r="A3" t="str">
            <v>REIFENHAUSER n° 2 SITE 2</v>
          </cell>
          <cell r="B3" t="str">
            <v>≥</v>
          </cell>
          <cell r="C3">
            <v>390</v>
          </cell>
          <cell r="D3" t="str">
            <v>Kgs/Hre</v>
          </cell>
          <cell r="E3">
            <v>53000</v>
          </cell>
          <cell r="F3">
            <v>0</v>
          </cell>
          <cell r="G3">
            <v>2.5641025641025641E-3</v>
          </cell>
        </row>
        <row r="4">
          <cell r="A4" t="str">
            <v>LIGNE QUEENS (5)</v>
          </cell>
          <cell r="B4" t="str">
            <v>≥</v>
          </cell>
          <cell r="C4">
            <v>30</v>
          </cell>
          <cell r="D4" t="str">
            <v>Kgs/Hre</v>
          </cell>
          <cell r="E4">
            <v>53000</v>
          </cell>
          <cell r="F4">
            <v>0</v>
          </cell>
          <cell r="G4">
            <v>3.3333333333333333E-2</v>
          </cell>
        </row>
        <row r="5">
          <cell r="A5" t="str">
            <v>MACCHI n° 1 05 COUCHES SITE 2</v>
          </cell>
          <cell r="B5" t="str">
            <v>≥</v>
          </cell>
          <cell r="C5">
            <v>280</v>
          </cell>
          <cell r="D5" t="str">
            <v>Kgs/Hre</v>
          </cell>
          <cell r="E5">
            <v>47040</v>
          </cell>
          <cell r="F5">
            <v>0</v>
          </cell>
          <cell r="G5">
            <v>3.5714285714285713E-3</v>
          </cell>
        </row>
        <row r="6">
          <cell r="A6" t="str">
            <v>MACCHI n° 2 03 COUCHES SITE 2</v>
          </cell>
          <cell r="B6" t="str">
            <v>≥</v>
          </cell>
          <cell r="C6">
            <v>280</v>
          </cell>
          <cell r="D6" t="str">
            <v>Kgs/Hre</v>
          </cell>
          <cell r="E6">
            <v>47040</v>
          </cell>
          <cell r="F6">
            <v>0</v>
          </cell>
          <cell r="G6">
            <v>3.5714285714285713E-3</v>
          </cell>
        </row>
        <row r="7">
          <cell r="A7" t="str">
            <v>MACCHI n° 3  03 COUCHES SITE 2</v>
          </cell>
          <cell r="B7" t="str">
            <v>≥</v>
          </cell>
          <cell r="C7">
            <v>280</v>
          </cell>
          <cell r="D7" t="str">
            <v>Kgs/Hre</v>
          </cell>
          <cell r="E7">
            <v>47040</v>
          </cell>
          <cell r="F7">
            <v>0</v>
          </cell>
          <cell r="G7">
            <v>3.5714285714285713E-3</v>
          </cell>
        </row>
        <row r="8">
          <cell r="A8" t="str">
            <v>NEXTROM</v>
          </cell>
          <cell r="B8" t="str">
            <v>≥</v>
          </cell>
          <cell r="C8">
            <v>250</v>
          </cell>
          <cell r="D8" t="str">
            <v>Kgs/Hre</v>
          </cell>
          <cell r="E8">
            <v>42000</v>
          </cell>
          <cell r="F8">
            <v>0</v>
          </cell>
          <cell r="G8">
            <v>4.0000000000000001E-3</v>
          </cell>
        </row>
        <row r="9">
          <cell r="A9" t="str">
            <v>HELIO CERUTTI 10 C</v>
          </cell>
          <cell r="B9" t="str">
            <v>≥</v>
          </cell>
          <cell r="C9">
            <v>150</v>
          </cell>
          <cell r="D9" t="str">
            <v>Metre/Mn</v>
          </cell>
          <cell r="E9">
            <v>1224000</v>
          </cell>
          <cell r="F9">
            <v>0</v>
          </cell>
          <cell r="G9">
            <v>6.6666666666666671E-3</v>
          </cell>
        </row>
        <row r="10">
          <cell r="A10" t="str">
            <v>HELIO CERUTTI 08 C</v>
          </cell>
          <cell r="B10" t="str">
            <v>≥</v>
          </cell>
          <cell r="C10">
            <v>150</v>
          </cell>
          <cell r="D10" t="str">
            <v>Metre/Mn</v>
          </cell>
          <cell r="E10">
            <v>1224000</v>
          </cell>
          <cell r="F10">
            <v>0</v>
          </cell>
          <cell r="G10">
            <v>6.6666666666666671E-3</v>
          </cell>
        </row>
        <row r="11">
          <cell r="A11" t="str">
            <v xml:space="preserve">FLEXO COMEXI 08 C FI </v>
          </cell>
          <cell r="B11" t="str">
            <v>≥</v>
          </cell>
          <cell r="C11">
            <v>100</v>
          </cell>
          <cell r="D11" t="str">
            <v>Metre/Mn</v>
          </cell>
          <cell r="E11">
            <v>816000</v>
          </cell>
          <cell r="F11">
            <v>0</v>
          </cell>
          <cell r="G11">
            <v>0.01</v>
          </cell>
        </row>
        <row r="12">
          <cell r="A12" t="str">
            <v>FLEXO COMEXI 08 C FB</v>
          </cell>
          <cell r="B12" t="str">
            <v>≥</v>
          </cell>
          <cell r="C12">
            <v>100</v>
          </cell>
          <cell r="D12" t="str">
            <v>Metre/Mn</v>
          </cell>
          <cell r="E12">
            <v>816000</v>
          </cell>
          <cell r="F12">
            <v>0</v>
          </cell>
          <cell r="G12">
            <v>0.01</v>
          </cell>
        </row>
        <row r="13">
          <cell r="A13" t="str">
            <v xml:space="preserve">FLEXO COMEXI 08 C FL </v>
          </cell>
          <cell r="B13" t="str">
            <v>≥</v>
          </cell>
          <cell r="C13">
            <v>95</v>
          </cell>
          <cell r="D13" t="str">
            <v>Metre/Mn</v>
          </cell>
          <cell r="E13">
            <v>775200</v>
          </cell>
          <cell r="F13">
            <v>0</v>
          </cell>
          <cell r="G13">
            <v>1.0526315789473684E-2</v>
          </cell>
        </row>
        <row r="14">
          <cell r="A14" t="str">
            <v>FLEXO COMEXI 06 C 1500</v>
          </cell>
          <cell r="B14" t="str">
            <v>≥</v>
          </cell>
          <cell r="C14">
            <v>85</v>
          </cell>
          <cell r="D14" t="str">
            <v>Metre/Mn</v>
          </cell>
          <cell r="E14">
            <v>693600</v>
          </cell>
          <cell r="F14">
            <v>0</v>
          </cell>
          <cell r="G14">
            <v>1.1764705882352941E-2</v>
          </cell>
        </row>
        <row r="15">
          <cell r="A15" t="str">
            <v>SUPER COMBI n° 1</v>
          </cell>
          <cell r="B15" t="str">
            <v>≥</v>
          </cell>
          <cell r="C15">
            <v>150</v>
          </cell>
          <cell r="D15" t="str">
            <v>Metre/Mn</v>
          </cell>
          <cell r="E15">
            <v>1224000</v>
          </cell>
          <cell r="F15">
            <v>0</v>
          </cell>
          <cell r="G15">
            <v>6.6666666666666671E-3</v>
          </cell>
        </row>
        <row r="16">
          <cell r="A16" t="str">
            <v>SUPER SIMPLEX n° 2</v>
          </cell>
          <cell r="B16" t="str">
            <v>≥</v>
          </cell>
          <cell r="C16">
            <v>150</v>
          </cell>
          <cell r="D16" t="str">
            <v>Metre/Mn</v>
          </cell>
          <cell r="E16">
            <v>864000</v>
          </cell>
          <cell r="F16">
            <v>0</v>
          </cell>
          <cell r="G16">
            <v>6.6666666666666671E-3</v>
          </cell>
        </row>
        <row r="17">
          <cell r="A17" t="str">
            <v>SUPER SIMPLEX n° 3</v>
          </cell>
          <cell r="B17" t="str">
            <v>≥</v>
          </cell>
          <cell r="C17">
            <v>150</v>
          </cell>
          <cell r="D17" t="str">
            <v>Metre/Mn</v>
          </cell>
          <cell r="E17">
            <v>1224000</v>
          </cell>
          <cell r="F17">
            <v>0</v>
          </cell>
          <cell r="G17">
            <v>6.6666666666666671E-3</v>
          </cell>
        </row>
        <row r="18">
          <cell r="A18" t="str">
            <v>Découpeuses KSC 140  N° 2 en site</v>
          </cell>
          <cell r="B18" t="str">
            <v>≥</v>
          </cell>
          <cell r="C18">
            <v>80</v>
          </cell>
          <cell r="D18" t="str">
            <v>Metre/Mn</v>
          </cell>
          <cell r="E18">
            <v>652800</v>
          </cell>
          <cell r="F18">
            <v>0</v>
          </cell>
          <cell r="G18">
            <v>1.2500000000000001E-2</v>
          </cell>
        </row>
        <row r="19">
          <cell r="A19" t="str">
            <v xml:space="preserve">Découpeuses KSC 140  N° 3 en site </v>
          </cell>
          <cell r="B19" t="str">
            <v>≥</v>
          </cell>
          <cell r="C19">
            <v>80</v>
          </cell>
          <cell r="D19" t="str">
            <v>Metre/Mn</v>
          </cell>
          <cell r="E19">
            <v>652800</v>
          </cell>
          <cell r="F19">
            <v>0</v>
          </cell>
          <cell r="G19">
            <v>1.2500000000000001E-2</v>
          </cell>
        </row>
        <row r="20">
          <cell r="A20" t="str">
            <v xml:space="preserve">Découpeuse KMEC  N° 4 </v>
          </cell>
          <cell r="B20" t="str">
            <v>≥</v>
          </cell>
          <cell r="C20">
            <v>80</v>
          </cell>
          <cell r="D20" t="str">
            <v>Metre/Mn</v>
          </cell>
          <cell r="E20">
            <v>652000</v>
          </cell>
          <cell r="F20">
            <v>0</v>
          </cell>
          <cell r="G20">
            <v>1.2500000000000001E-2</v>
          </cell>
        </row>
        <row r="21">
          <cell r="A21" t="str">
            <v>Découpeuses KSC 140  N° 1 en site</v>
          </cell>
          <cell r="B21" t="str">
            <v>≥</v>
          </cell>
          <cell r="C21">
            <v>80</v>
          </cell>
          <cell r="D21" t="str">
            <v>Metre/Mn</v>
          </cell>
          <cell r="E21">
            <v>652800</v>
          </cell>
          <cell r="F21">
            <v>0</v>
          </cell>
          <cell r="G21">
            <v>1.2500000000000001E-2</v>
          </cell>
        </row>
        <row r="22">
          <cell r="A22" t="str">
            <v xml:space="preserve">Découpeuses PROSLIT N° 5 </v>
          </cell>
          <cell r="B22" t="str">
            <v>≥</v>
          </cell>
          <cell r="C22">
            <v>100</v>
          </cell>
          <cell r="D22" t="str">
            <v>Metre/Mn</v>
          </cell>
          <cell r="E22">
            <v>1008000</v>
          </cell>
          <cell r="F22">
            <v>0</v>
          </cell>
          <cell r="G22">
            <v>0.01</v>
          </cell>
        </row>
        <row r="23">
          <cell r="A23" t="str">
            <v>Découpeuses PROSLIT N°  6</v>
          </cell>
          <cell r="B23" t="str">
            <v>≥</v>
          </cell>
          <cell r="C23">
            <v>100</v>
          </cell>
          <cell r="D23" t="str">
            <v>Metre/Mn</v>
          </cell>
          <cell r="E23">
            <v>1008000</v>
          </cell>
          <cell r="F23">
            <v>0</v>
          </cell>
          <cell r="G23">
            <v>0.01</v>
          </cell>
        </row>
        <row r="24">
          <cell r="A24" t="str">
            <v>Découpeuses KSC 140  N° 1en site 01</v>
          </cell>
          <cell r="B24" t="str">
            <v>≥</v>
          </cell>
          <cell r="C24">
            <v>55</v>
          </cell>
          <cell r="D24" t="str">
            <v>Metre/Mn</v>
          </cell>
          <cell r="E24">
            <v>448800</v>
          </cell>
          <cell r="F24">
            <v>0</v>
          </cell>
          <cell r="G24">
            <v>1.8181818181818181E-2</v>
          </cell>
        </row>
        <row r="25">
          <cell r="A25" t="str">
            <v>Découpeuses KSC 140  N° 2 en site 01</v>
          </cell>
          <cell r="B25" t="str">
            <v>≥</v>
          </cell>
          <cell r="C25">
            <v>55</v>
          </cell>
          <cell r="D25" t="str">
            <v>Metre/Mn</v>
          </cell>
          <cell r="E25">
            <v>448800</v>
          </cell>
          <cell r="F25">
            <v>0</v>
          </cell>
          <cell r="G25">
            <v>1.8181818181818181E-2</v>
          </cell>
        </row>
        <row r="26">
          <cell r="A26" t="str">
            <v>Découpeuses KSC 140  N° 3 en site 01</v>
          </cell>
          <cell r="B26" t="str">
            <v>≥</v>
          </cell>
          <cell r="C26">
            <v>55</v>
          </cell>
          <cell r="D26" t="str">
            <v>Metre/Mn</v>
          </cell>
          <cell r="E26">
            <v>448800</v>
          </cell>
          <cell r="F26">
            <v>0</v>
          </cell>
          <cell r="G26">
            <v>1.8181818181818181E-2</v>
          </cell>
        </row>
        <row r="27">
          <cell r="A27" t="str">
            <v>Soudage HUDON SHARP MS 1000</v>
          </cell>
          <cell r="B27" t="str">
            <v>=</v>
          </cell>
          <cell r="C27">
            <v>36000</v>
          </cell>
          <cell r="D27" t="str">
            <v>Unité/Hre</v>
          </cell>
          <cell r="F27">
            <v>0</v>
          </cell>
          <cell r="G27">
            <v>2.7777777777777779E-5</v>
          </cell>
        </row>
        <row r="28">
          <cell r="A28" t="str">
            <v>Soudage HUDON SHARP MS 1200</v>
          </cell>
          <cell r="B28" t="str">
            <v>=</v>
          </cell>
          <cell r="C28">
            <v>38000</v>
          </cell>
          <cell r="D28" t="str">
            <v>Unité/Hre</v>
          </cell>
          <cell r="F28">
            <v>0</v>
          </cell>
          <cell r="G28">
            <v>2.6315789473684212E-5</v>
          </cell>
        </row>
        <row r="29">
          <cell r="A29" t="str">
            <v>Soudage de la SOFLEX</v>
          </cell>
          <cell r="B29" t="str">
            <v>=</v>
          </cell>
          <cell r="C29">
            <v>65000</v>
          </cell>
          <cell r="D29" t="str">
            <v>Unité/Hre</v>
          </cell>
          <cell r="F29">
            <v>0</v>
          </cell>
          <cell r="G29">
            <v>1.5384615384615384E-5</v>
          </cell>
        </row>
        <row r="30">
          <cell r="A30" t="str">
            <v xml:space="preserve">Soudage HUDON SHARP WIKET </v>
          </cell>
          <cell r="B30" t="str">
            <v>=</v>
          </cell>
          <cell r="C30">
            <v>30000</v>
          </cell>
          <cell r="D30" t="str">
            <v>Unité/Hre</v>
          </cell>
          <cell r="F30">
            <v>0</v>
          </cell>
          <cell r="G30">
            <v>3.3333333333333335E-5</v>
          </cell>
        </row>
        <row r="31">
          <cell r="A31" t="str">
            <v>Soudage HUDON SHARP WIKET JUMBO</v>
          </cell>
          <cell r="B31" t="str">
            <v>=</v>
          </cell>
          <cell r="C31">
            <v>38000</v>
          </cell>
          <cell r="D31" t="str">
            <v>Unité/Hre</v>
          </cell>
          <cell r="F31">
            <v>0</v>
          </cell>
          <cell r="G31">
            <v>2.6315789473684212E-5</v>
          </cell>
        </row>
        <row r="32">
          <cell r="A32" t="str">
            <v>Soudage de l’ARVOR</v>
          </cell>
          <cell r="B32" t="str">
            <v>=</v>
          </cell>
          <cell r="C32">
            <v>10000</v>
          </cell>
          <cell r="D32" t="str">
            <v>Unité/Hre</v>
          </cell>
          <cell r="F32">
            <v>0</v>
          </cell>
          <cell r="G32">
            <v>1E-4</v>
          </cell>
        </row>
      </sheetData>
      <sheetData sheetId="6" refreshError="1"/>
      <sheetData sheetId="7" refreshError="1"/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HELIO CERUTTI 08 C"/>
      <sheetName val="HELLIO CERUTTI 10 C"/>
      <sheetName val="COMEXI 8 FI"/>
      <sheetName val="COMEXI 8 FB"/>
    </sheetNames>
    <sheetDataSet>
      <sheetData sheetId="0"/>
      <sheetData sheetId="1"/>
      <sheetData sheetId="2"/>
      <sheetData sheetId="3">
        <row r="4">
          <cell r="A4" t="str">
            <v>CC120004.1</v>
          </cell>
          <cell r="B4" t="str">
            <v xml:space="preserve"> </v>
          </cell>
          <cell r="C4" t="str">
            <v xml:space="preserve"> </v>
          </cell>
          <cell r="D4" t="str">
            <v xml:space="preserve"> </v>
          </cell>
          <cell r="E4" t="str">
            <v xml:space="preserve"> </v>
          </cell>
          <cell r="F4">
            <v>40874</v>
          </cell>
          <cell r="G4">
            <v>0.33333333333333331</v>
          </cell>
          <cell r="H4" t="str">
            <v>FLEXO COMEXI 08 C FB</v>
          </cell>
          <cell r="I4">
            <v>0.01</v>
          </cell>
          <cell r="J4" t="str">
            <v xml:space="preserve"> </v>
          </cell>
          <cell r="K4" t="str">
            <v/>
          </cell>
          <cell r="L4" t="str">
            <v/>
          </cell>
          <cell r="M4" t="str">
            <v/>
          </cell>
          <cell r="N4" t="str">
            <v/>
          </cell>
          <cell r="O4" t="str">
            <v/>
          </cell>
          <cell r="P4" t="str">
            <v xml:space="preserve"> </v>
          </cell>
        </row>
        <row r="5">
          <cell r="A5" t="str">
            <v>CC120004.1</v>
          </cell>
          <cell r="B5" t="str">
            <v xml:space="preserve"> </v>
          </cell>
          <cell r="C5" t="str">
            <v xml:space="preserve"> </v>
          </cell>
          <cell r="D5" t="str">
            <v xml:space="preserve"> </v>
          </cell>
          <cell r="E5" t="str">
            <v xml:space="preserve"> </v>
          </cell>
          <cell r="F5" t="str">
            <v/>
          </cell>
          <cell r="G5" t="str">
            <v/>
          </cell>
          <cell r="H5" t="str">
            <v>FLEXO COMEXI 08 C FB</v>
          </cell>
          <cell r="I5">
            <v>0.01</v>
          </cell>
          <cell r="J5" t="str">
            <v xml:space="preserve"> </v>
          </cell>
          <cell r="K5" t="str">
            <v/>
          </cell>
          <cell r="L5" t="str">
            <v/>
          </cell>
          <cell r="M5" t="str">
            <v/>
          </cell>
          <cell r="N5" t="str">
            <v/>
          </cell>
          <cell r="O5" t="str">
            <v/>
          </cell>
          <cell r="P5" t="str">
            <v xml:space="preserve"> </v>
          </cell>
        </row>
        <row r="6">
          <cell r="A6" t="str">
            <v>CC114378.1</v>
          </cell>
          <cell r="B6" t="str">
            <v xml:space="preserve"> </v>
          </cell>
          <cell r="C6" t="str">
            <v xml:space="preserve"> </v>
          </cell>
          <cell r="D6" t="str">
            <v xml:space="preserve"> </v>
          </cell>
          <cell r="E6" t="str">
            <v xml:space="preserve"> </v>
          </cell>
          <cell r="F6" t="str">
            <v/>
          </cell>
          <cell r="G6" t="str">
            <v/>
          </cell>
          <cell r="H6" t="str">
            <v>FLEXO COMEXI 08 C FB</v>
          </cell>
          <cell r="I6">
            <v>0.01</v>
          </cell>
          <cell r="J6" t="str">
            <v xml:space="preserve"> </v>
          </cell>
          <cell r="K6" t="str">
            <v/>
          </cell>
          <cell r="L6" t="str">
            <v/>
          </cell>
          <cell r="M6" t="str">
            <v/>
          </cell>
          <cell r="N6" t="str">
            <v/>
          </cell>
          <cell r="O6" t="str">
            <v/>
          </cell>
          <cell r="P6" t="str">
            <v xml:space="preserve"> </v>
          </cell>
        </row>
        <row r="7">
          <cell r="A7" t="str">
            <v>CC114273.1</v>
          </cell>
          <cell r="B7" t="str">
            <v xml:space="preserve"> </v>
          </cell>
          <cell r="C7" t="str">
            <v xml:space="preserve"> </v>
          </cell>
          <cell r="D7" t="str">
            <v xml:space="preserve"> </v>
          </cell>
          <cell r="E7" t="str">
            <v xml:space="preserve"> </v>
          </cell>
          <cell r="F7" t="str">
            <v/>
          </cell>
          <cell r="G7" t="str">
            <v/>
          </cell>
          <cell r="H7" t="str">
            <v>FLEXO COMEXI 08 C FB</v>
          </cell>
          <cell r="I7">
            <v>0.01</v>
          </cell>
          <cell r="J7" t="str">
            <v xml:space="preserve"> </v>
          </cell>
          <cell r="K7" t="str">
            <v/>
          </cell>
          <cell r="L7" t="str">
            <v/>
          </cell>
          <cell r="M7" t="str">
            <v/>
          </cell>
          <cell r="N7" t="str">
            <v/>
          </cell>
          <cell r="O7" t="str">
            <v/>
          </cell>
          <cell r="P7" t="str">
            <v xml:space="preserve"> </v>
          </cell>
        </row>
        <row r="8">
          <cell r="A8" t="str">
            <v>CC113766.1</v>
          </cell>
          <cell r="B8" t="str">
            <v xml:space="preserve"> </v>
          </cell>
          <cell r="C8" t="str">
            <v xml:space="preserve"> </v>
          </cell>
          <cell r="D8" t="str">
            <v xml:space="preserve"> </v>
          </cell>
          <cell r="E8" t="str">
            <v xml:space="preserve"> </v>
          </cell>
          <cell r="F8" t="str">
            <v/>
          </cell>
          <cell r="G8" t="str">
            <v/>
          </cell>
          <cell r="H8" t="str">
            <v>FLEXO COMEXI 08 C FB</v>
          </cell>
          <cell r="I8">
            <v>0.01</v>
          </cell>
          <cell r="J8" t="str">
            <v xml:space="preserve"> </v>
          </cell>
          <cell r="K8" t="str">
            <v/>
          </cell>
          <cell r="L8" t="str">
            <v/>
          </cell>
          <cell r="M8" t="str">
            <v/>
          </cell>
          <cell r="N8" t="str">
            <v/>
          </cell>
          <cell r="O8" t="str">
            <v/>
          </cell>
          <cell r="P8" t="str">
            <v xml:space="preserve"> </v>
          </cell>
        </row>
        <row r="9">
          <cell r="A9" t="str">
            <v>CC113987.1</v>
          </cell>
          <cell r="B9" t="str">
            <v xml:space="preserve"> </v>
          </cell>
          <cell r="C9" t="str">
            <v xml:space="preserve"> </v>
          </cell>
          <cell r="D9" t="str">
            <v xml:space="preserve"> </v>
          </cell>
          <cell r="E9" t="str">
            <v xml:space="preserve"> </v>
          </cell>
          <cell r="F9" t="str">
            <v/>
          </cell>
          <cell r="G9" t="str">
            <v/>
          </cell>
          <cell r="H9" t="str">
            <v>FLEXO COMEXI 08 C FB</v>
          </cell>
          <cell r="I9">
            <v>0.01</v>
          </cell>
          <cell r="J9" t="str">
            <v xml:space="preserve"> </v>
          </cell>
          <cell r="K9" t="str">
            <v/>
          </cell>
          <cell r="L9" t="str">
            <v/>
          </cell>
          <cell r="M9" t="str">
            <v/>
          </cell>
          <cell r="N9" t="str">
            <v/>
          </cell>
          <cell r="O9" t="str">
            <v/>
          </cell>
          <cell r="P9" t="str">
            <v xml:space="preserve"> </v>
          </cell>
        </row>
        <row r="10">
          <cell r="A10" t="str">
            <v>CC113845.1</v>
          </cell>
          <cell r="B10" t="str">
            <v xml:space="preserve"> </v>
          </cell>
          <cell r="C10" t="str">
            <v xml:space="preserve"> </v>
          </cell>
          <cell r="D10" t="str">
            <v xml:space="preserve"> </v>
          </cell>
          <cell r="E10" t="str">
            <v xml:space="preserve"> </v>
          </cell>
          <cell r="F10" t="str">
            <v/>
          </cell>
          <cell r="G10" t="str">
            <v/>
          </cell>
          <cell r="H10" t="str">
            <v>FLEXO COMEXI 08 C FB</v>
          </cell>
          <cell r="I10">
            <v>0.01</v>
          </cell>
          <cell r="J10" t="str">
            <v xml:space="preserve"> </v>
          </cell>
          <cell r="K10" t="str">
            <v/>
          </cell>
          <cell r="L10" t="str">
            <v/>
          </cell>
          <cell r="M10" t="str">
            <v/>
          </cell>
          <cell r="N10" t="str">
            <v/>
          </cell>
          <cell r="O10" t="str">
            <v/>
          </cell>
          <cell r="P10" t="str">
            <v xml:space="preserve"> </v>
          </cell>
        </row>
        <row r="11">
          <cell r="A11" t="str">
            <v>CC114075.1</v>
          </cell>
          <cell r="B11" t="str">
            <v xml:space="preserve"> </v>
          </cell>
          <cell r="C11" t="str">
            <v xml:space="preserve"> </v>
          </cell>
          <cell r="D11" t="str">
            <v xml:space="preserve"> </v>
          </cell>
          <cell r="E11" t="str">
            <v xml:space="preserve"> </v>
          </cell>
          <cell r="F11" t="str">
            <v/>
          </cell>
          <cell r="G11" t="str">
            <v/>
          </cell>
          <cell r="H11" t="str">
            <v>FLEXO COMEXI 08 C FB</v>
          </cell>
          <cell r="I11">
            <v>0.01</v>
          </cell>
          <cell r="J11" t="str">
            <v xml:space="preserve"> </v>
          </cell>
          <cell r="K11" t="str">
            <v/>
          </cell>
          <cell r="L11" t="str">
            <v/>
          </cell>
          <cell r="M11" t="str">
            <v/>
          </cell>
          <cell r="N11" t="str">
            <v/>
          </cell>
          <cell r="O11" t="str">
            <v/>
          </cell>
          <cell r="P11" t="str">
            <v xml:space="preserve"> </v>
          </cell>
        </row>
        <row r="12">
          <cell r="A12" t="str">
            <v>CC113788.1</v>
          </cell>
          <cell r="B12" t="str">
            <v xml:space="preserve"> </v>
          </cell>
          <cell r="C12" t="str">
            <v xml:space="preserve"> </v>
          </cell>
          <cell r="D12" t="str">
            <v xml:space="preserve"> </v>
          </cell>
          <cell r="E12" t="str">
            <v xml:space="preserve"> </v>
          </cell>
          <cell r="F12" t="str">
            <v/>
          </cell>
          <cell r="G12" t="str">
            <v/>
          </cell>
          <cell r="H12" t="str">
            <v>FLEXO COMEXI 08 C FB</v>
          </cell>
          <cell r="I12">
            <v>0.01</v>
          </cell>
          <cell r="J12" t="str">
            <v xml:space="preserve"> </v>
          </cell>
          <cell r="K12" t="str">
            <v/>
          </cell>
          <cell r="L12" t="str">
            <v/>
          </cell>
          <cell r="M12" t="str">
            <v/>
          </cell>
          <cell r="N12" t="str">
            <v/>
          </cell>
          <cell r="O12" t="str">
            <v/>
          </cell>
          <cell r="P12" t="str">
            <v xml:space="preserve"> </v>
          </cell>
        </row>
        <row r="13">
          <cell r="A13" t="str">
            <v>CC113972.1</v>
          </cell>
          <cell r="B13" t="str">
            <v xml:space="preserve"> </v>
          </cell>
          <cell r="C13" t="str">
            <v xml:space="preserve"> </v>
          </cell>
          <cell r="D13" t="str">
            <v xml:space="preserve"> </v>
          </cell>
          <cell r="E13" t="str">
            <v xml:space="preserve"> </v>
          </cell>
          <cell r="F13" t="str">
            <v/>
          </cell>
          <cell r="G13" t="str">
            <v/>
          </cell>
          <cell r="H13" t="str">
            <v>FLEXO COMEXI 08 C FB</v>
          </cell>
          <cell r="I13">
            <v>0.01</v>
          </cell>
          <cell r="J13" t="str">
            <v xml:space="preserve"> </v>
          </cell>
          <cell r="K13" t="str">
            <v/>
          </cell>
          <cell r="L13" t="str">
            <v/>
          </cell>
          <cell r="M13" t="str">
            <v/>
          </cell>
          <cell r="N13" t="str">
            <v/>
          </cell>
          <cell r="O13" t="str">
            <v/>
          </cell>
          <cell r="P13" t="str">
            <v xml:space="preserve"> </v>
          </cell>
        </row>
        <row r="14">
          <cell r="A14" t="str">
            <v>CC114109.1</v>
          </cell>
          <cell r="B14" t="str">
            <v xml:space="preserve"> </v>
          </cell>
          <cell r="C14" t="str">
            <v xml:space="preserve"> </v>
          </cell>
          <cell r="D14" t="str">
            <v xml:space="preserve"> </v>
          </cell>
          <cell r="E14" t="str">
            <v xml:space="preserve"> </v>
          </cell>
          <cell r="F14" t="str">
            <v/>
          </cell>
          <cell r="G14" t="str">
            <v/>
          </cell>
          <cell r="H14" t="str">
            <v>FLEXO COMEXI 08 C FB</v>
          </cell>
          <cell r="I14">
            <v>0.01</v>
          </cell>
          <cell r="J14" t="str">
            <v xml:space="preserve"> </v>
          </cell>
          <cell r="K14" t="str">
            <v/>
          </cell>
          <cell r="L14" t="str">
            <v/>
          </cell>
          <cell r="M14" t="str">
            <v/>
          </cell>
          <cell r="N14" t="str">
            <v/>
          </cell>
          <cell r="O14" t="str">
            <v/>
          </cell>
          <cell r="P14" t="str">
            <v xml:space="preserve"> </v>
          </cell>
        </row>
        <row r="15">
          <cell r="A15" t="str">
            <v>CC114115.3</v>
          </cell>
          <cell r="B15" t="str">
            <v xml:space="preserve"> </v>
          </cell>
          <cell r="C15" t="str">
            <v xml:space="preserve"> </v>
          </cell>
          <cell r="D15" t="str">
            <v xml:space="preserve"> </v>
          </cell>
          <cell r="E15" t="str">
            <v xml:space="preserve"> </v>
          </cell>
          <cell r="F15" t="str">
            <v/>
          </cell>
          <cell r="G15" t="str">
            <v/>
          </cell>
          <cell r="H15" t="str">
            <v>FLEXO COMEXI 08 C FB</v>
          </cell>
          <cell r="I15">
            <v>0.01</v>
          </cell>
          <cell r="J15" t="str">
            <v xml:space="preserve"> </v>
          </cell>
          <cell r="K15" t="str">
            <v/>
          </cell>
          <cell r="L15" t="str">
            <v/>
          </cell>
          <cell r="M15" t="str">
            <v/>
          </cell>
          <cell r="N15" t="str">
            <v/>
          </cell>
          <cell r="O15" t="str">
            <v/>
          </cell>
          <cell r="P15" t="str">
            <v xml:space="preserve"> </v>
          </cell>
        </row>
        <row r="16">
          <cell r="A16" t="str">
            <v>CC114115.1</v>
          </cell>
          <cell r="B16" t="str">
            <v xml:space="preserve"> </v>
          </cell>
          <cell r="C16" t="str">
            <v xml:space="preserve"> </v>
          </cell>
          <cell r="D16" t="str">
            <v xml:space="preserve"> </v>
          </cell>
          <cell r="E16" t="str">
            <v xml:space="preserve"> </v>
          </cell>
          <cell r="F16" t="str">
            <v/>
          </cell>
          <cell r="G16" t="str">
            <v/>
          </cell>
          <cell r="H16" t="str">
            <v>FLEXO COMEXI 08 C FB</v>
          </cell>
          <cell r="I16">
            <v>0.01</v>
          </cell>
          <cell r="J16" t="str">
            <v xml:space="preserve"> </v>
          </cell>
          <cell r="K16" t="str">
            <v/>
          </cell>
          <cell r="L16" t="str">
            <v/>
          </cell>
          <cell r="M16" t="str">
            <v/>
          </cell>
          <cell r="N16" t="str">
            <v/>
          </cell>
          <cell r="O16" t="str">
            <v/>
          </cell>
          <cell r="P16" t="str">
            <v xml:space="preserve"> </v>
          </cell>
        </row>
        <row r="17">
          <cell r="A17" t="str">
            <v>CC114115.1</v>
          </cell>
          <cell r="B17" t="str">
            <v xml:space="preserve"> </v>
          </cell>
          <cell r="C17" t="str">
            <v xml:space="preserve"> </v>
          </cell>
          <cell r="D17" t="str">
            <v xml:space="preserve"> </v>
          </cell>
          <cell r="E17" t="str">
            <v xml:space="preserve"> </v>
          </cell>
          <cell r="F17" t="str">
            <v/>
          </cell>
          <cell r="G17" t="str">
            <v/>
          </cell>
          <cell r="H17" t="str">
            <v>FLEXO COMEXI 08 C FB</v>
          </cell>
          <cell r="I17">
            <v>0.01</v>
          </cell>
          <cell r="J17" t="str">
            <v xml:space="preserve"> </v>
          </cell>
          <cell r="K17" t="str">
            <v xml:space="preserve"> </v>
          </cell>
          <cell r="L17" t="str">
            <v/>
          </cell>
          <cell r="M17" t="str">
            <v/>
          </cell>
          <cell r="N17" t="str">
            <v/>
          </cell>
          <cell r="O17" t="str">
            <v/>
          </cell>
          <cell r="P17" t="str">
            <v xml:space="preserve"> </v>
          </cell>
        </row>
        <row r="18">
          <cell r="A18" t="str">
            <v>CC114115.1</v>
          </cell>
          <cell r="B18" t="str">
            <v xml:space="preserve"> </v>
          </cell>
          <cell r="C18" t="str">
            <v xml:space="preserve"> </v>
          </cell>
          <cell r="D18" t="str">
            <v xml:space="preserve"> </v>
          </cell>
          <cell r="E18" t="str">
            <v xml:space="preserve"> </v>
          </cell>
          <cell r="F18" t="str">
            <v/>
          </cell>
          <cell r="G18" t="str">
            <v/>
          </cell>
          <cell r="H18" t="str">
            <v>FLEXO COMEXI 08 C FB</v>
          </cell>
          <cell r="I18">
            <v>0.01</v>
          </cell>
          <cell r="J18" t="str">
            <v xml:space="preserve"> </v>
          </cell>
          <cell r="K18" t="str">
            <v xml:space="preserve"> </v>
          </cell>
          <cell r="L18" t="str">
            <v/>
          </cell>
          <cell r="M18" t="str">
            <v/>
          </cell>
          <cell r="N18" t="str">
            <v/>
          </cell>
          <cell r="O18" t="str">
            <v/>
          </cell>
          <cell r="P18" t="str">
            <v xml:space="preserve"> </v>
          </cell>
        </row>
      </sheetData>
    </sheetDataSet>
  </externalBook>
</externalLink>
</file>

<file path=xl/tables/table1.xml><?xml version="1.0" encoding="utf-8"?>
<table xmlns="http://schemas.openxmlformats.org/spreadsheetml/2006/main" id="2" name="Tableau273" displayName="Tableau273" ref="A6:O24" totalsRowCount="1" headerRowDxfId="21" dataDxfId="20" totalsRowDxfId="19" totalsRowBorderDxfId="18">
  <autoFilter ref="A6:O23"/>
  <tableColumns count="15">
    <tableColumn id="1" name="Cde Client" totalsRowDxfId="16"/>
    <tableColumn id="2" name="Qte Cdée" totalsRowDxfId="15">
      <calculatedColumnFormula>IFERROR(VLOOKUP(Tableau273[[#This Row],[Cde Client]],[1]!Tab_Cmdes_Clts[#Data],15,FALSE),"")</calculatedColumnFormula>
    </tableColumn>
    <tableColumn id="3" name="Code PF" totalsRowDxfId="14">
      <calculatedColumnFormula>IFERROR(VLOOKUP(Tableau273[[#This Row],[Cde Client]],[1]!Tab_Cmdes_Clts[#Data],8,FALSE),"")</calculatedColumnFormula>
    </tableColumn>
    <tableColumn id="4" name="Descript" totalsRowDxfId="13">
      <calculatedColumnFormula>IFERROR(VLOOKUP(Tableau273[[#This Row],[Code PF]],[1]!Tab_Liste_art[#Data],2,FALSE)," ")</calculatedColumnFormula>
    </tableColumn>
    <tableColumn id="5" name="Descript 2" totalsRowDxfId="12">
      <calculatedColumnFormula>IFERROR(VLOOKUP(Tableau273[[#This Row],[Code PF]],[1]!Tab_Liste_art[#Data],3,FALSE)," ")</calculatedColumnFormula>
    </tableColumn>
    <tableColumn id="18" name="Client" totalsRowDxfId="11">
      <calculatedColumnFormula>IFERROR(VLOOKUP(Tableau273[[#This Row],[Cde Client]],[1]!Tab_Cmdes_Clts[#Data],7,FALSE),"")</calculatedColumnFormula>
    </tableColumn>
    <tableColumn id="6" name="Date / Heure Lanc" totalsRowDxfId="10">
      <calculatedColumnFormula>M6</calculatedColumnFormula>
    </tableColumn>
    <tableColumn id="10" name="Qte  MEO Nomenclat" totalsRowDxfId="9">
      <calculatedColumnFormula>IFERROR(VLOOKUP(Tableau273[[#This Row],[Code PF]],[1]!Nomenclature[#Data],19,FALSE),"")</calculatedColumnFormula>
    </tableColumn>
    <tableColumn id="11" name="MEO MP Total" totalsRowFunction="custom" dataDxfId="17" totalsRowDxfId="8">
      <calculatedColumnFormula>IFERROR(Tableau273[[#This Row],[Qte  MEO Nomenclat]]*Tableau273[[#This Row],[Qte Cdée]],"")</calculatedColumnFormula>
      <totalsRowFormula>SUBTOTAL(9,I7:I23)</totalsRowFormula>
    </tableColumn>
    <tableColumn id="12" name="NB Hre Exec" dataDxfId="23" totalsRowDxfId="7">
      <calculatedColumnFormula>IFERROR((I7*$E$1)/1440,"")</calculatedColumnFormula>
    </tableColumn>
    <tableColumn id="13" name="Nb Heure Exec" totalsRowDxfId="6">
      <calculatedColumnFormula>IFERROR(Tableau273[[#This Row],[Date / Heure Lanc]]+Tableau273[[#This Row],[NB Hre Exec]],"")</calculatedColumnFormula>
    </tableColumn>
    <tableColumn id="14" name="Nb Jrs Exec" totalsRowDxfId="5">
      <calculatedColumnFormula>Tableau273[[#This Row],[NB Hre Exec]]</calculatedColumnFormula>
    </tableColumn>
    <tableColumn id="15" name="Échéance" totalsRowDxfId="4">
      <calculatedColumnFormula>IFERROR(Tableau273[[#This Row],[Date / Heure Lanc]]+Tableau273[[#This Row],[Nb Jrs Exec]],"")</calculatedColumnFormula>
    </tableColumn>
    <tableColumn id="16" name="N° Sem" dataDxfId="22" totalsRowDxfId="3">
      <calculatedColumnFormula>IFERROR(INT(MOD(INT(($M7-2)/7)+0.6,52+5/28))," ")</calculatedColumnFormula>
    </tableColumn>
    <tableColumn id="17" name="Qté Emballée" totalsRowDxfId="2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O26"/>
  <sheetViews>
    <sheetView tabSelected="1" workbookViewId="0">
      <selection activeCell="A24" sqref="A24:XFD24"/>
    </sheetView>
  </sheetViews>
  <sheetFormatPr baseColWidth="10" defaultColWidth="11.42578125" defaultRowHeight="12.75"/>
  <cols>
    <col min="1" max="1" width="11.140625" style="1" bestFit="1" customWidth="1"/>
    <col min="2" max="2" width="11.28515625" style="1" bestFit="1" customWidth="1"/>
    <col min="3" max="3" width="9.42578125" style="1" bestFit="1" customWidth="1"/>
    <col min="4" max="4" width="25.28515625" style="1" bestFit="1" customWidth="1"/>
    <col min="5" max="5" width="24.140625" style="1" bestFit="1" customWidth="1"/>
    <col min="6" max="6" width="25.42578125" style="1" bestFit="1" customWidth="1"/>
    <col min="7" max="7" width="17.28515625" style="1" bestFit="1" customWidth="1"/>
    <col min="8" max="8" width="19.85546875" style="1" bestFit="1" customWidth="1"/>
    <col min="9" max="9" width="14.140625" style="1" bestFit="1" customWidth="1"/>
    <col min="10" max="10" width="15.28515625" style="1" bestFit="1" customWidth="1"/>
    <col min="11" max="11" width="14.5703125" style="1" bestFit="1" customWidth="1"/>
    <col min="12" max="12" width="11.7109375" style="7" bestFit="1" customWidth="1"/>
    <col min="13" max="13" width="15.7109375" style="1" bestFit="1" customWidth="1"/>
    <col min="14" max="14" width="8.85546875" style="1" bestFit="1" customWidth="1"/>
    <col min="15" max="15" width="13.7109375" style="1" bestFit="1" customWidth="1"/>
    <col min="16" max="16384" width="11.42578125" style="1"/>
  </cols>
  <sheetData>
    <row r="1" spans="1:15" ht="15">
      <c r="B1" s="2"/>
      <c r="C1" s="2"/>
      <c r="D1" s="3" t="str">
        <f>[1]Gamme!A11</f>
        <v xml:space="preserve">FLEXO COMEXI 08 C FI </v>
      </c>
      <c r="E1" s="4">
        <f>IFERROR(VLOOKUP(D1,[2]Gamme!$A$2:$G$32,7,),"")</f>
        <v>0.01</v>
      </c>
      <c r="F1" s="5"/>
      <c r="G1" s="35" t="s">
        <v>34</v>
      </c>
    </row>
    <row r="2" spans="1:15" ht="15">
      <c r="A2" s="8"/>
      <c r="B2" s="8"/>
      <c r="C2" s="8"/>
      <c r="D2" s="8"/>
      <c r="E2" s="9"/>
      <c r="F2" s="5"/>
      <c r="G2" s="36" t="s">
        <v>35</v>
      </c>
    </row>
    <row r="3" spans="1:15" ht="15.75" thickBot="1">
      <c r="A3" s="8"/>
      <c r="B3" s="8"/>
      <c r="C3" s="10" t="s">
        <v>0</v>
      </c>
      <c r="D3" s="11"/>
      <c r="E3" s="9"/>
      <c r="F3" s="5"/>
      <c r="G3" s="37" t="s">
        <v>36</v>
      </c>
    </row>
    <row r="4" spans="1:15" ht="16.5" thickTop="1" thickBot="1">
      <c r="A4" s="8"/>
      <c r="B4" s="8"/>
      <c r="C4" s="10" t="s">
        <v>1</v>
      </c>
      <c r="D4" s="11"/>
      <c r="E4" s="9"/>
      <c r="F4" s="5"/>
      <c r="G4" s="6"/>
    </row>
    <row r="5" spans="1:15" ht="13.5" thickTop="1">
      <c r="K5" s="12" t="str">
        <f>IFERROR(VLOOKUP('[3]COMEXI 8 FB'!$A4:$P18,[2]Gamme!$A$2:$G$32,5,),"")</f>
        <v/>
      </c>
    </row>
    <row r="6" spans="1:15" s="17" customFormat="1">
      <c r="A6" s="13" t="s">
        <v>2</v>
      </c>
      <c r="B6" s="14" t="s">
        <v>3</v>
      </c>
      <c r="C6" s="13" t="s">
        <v>4</v>
      </c>
      <c r="D6" s="13" t="s">
        <v>5</v>
      </c>
      <c r="E6" s="13" t="s">
        <v>6</v>
      </c>
      <c r="F6" s="13" t="s">
        <v>7</v>
      </c>
      <c r="G6" s="13" t="s">
        <v>8</v>
      </c>
      <c r="H6" s="15" t="s">
        <v>9</v>
      </c>
      <c r="I6" s="14" t="s">
        <v>10</v>
      </c>
      <c r="J6" s="13" t="s">
        <v>11</v>
      </c>
      <c r="K6" s="13" t="s">
        <v>12</v>
      </c>
      <c r="L6" s="13" t="s">
        <v>13</v>
      </c>
      <c r="M6" s="16" t="s">
        <v>14</v>
      </c>
      <c r="N6" s="16" t="s">
        <v>15</v>
      </c>
      <c r="O6" s="16" t="s">
        <v>16</v>
      </c>
    </row>
    <row r="7" spans="1:15">
      <c r="A7" s="18" t="s">
        <v>17</v>
      </c>
      <c r="B7" s="19" t="str">
        <f>IFERROR(VLOOKUP(Tableau273[[#This Row],[Cde Client]],[1]!Tab_Cmdes_Clts[#Data],15,FALSE),"")</f>
        <v/>
      </c>
      <c r="C7" s="20" t="str">
        <f>IFERROR(VLOOKUP(Tableau273[[#This Row],[Cde Client]],[1]!Tab_Cmdes_Clts[#Data],8,FALSE),"")</f>
        <v/>
      </c>
      <c r="D7" s="21" t="str">
        <f>IFERROR(VLOOKUP(Tableau273[[#This Row],[Code PF]],[1]!Tab_Liste_art[#Data],2,FALSE)," ")</f>
        <v xml:space="preserve"> </v>
      </c>
      <c r="E7" s="21" t="str">
        <f>IFERROR(VLOOKUP(Tableau273[[#This Row],[Code PF]],[1]!Tab_Liste_art[#Data],3,FALSE)," ")</f>
        <v xml:space="preserve"> </v>
      </c>
      <c r="F7" s="21" t="str">
        <f>IFERROR(VLOOKUP(Tableau273[[#This Row],[Cde Client]],[1]!Tab_Cmdes_Clts[#Data],7,FALSE),"")</f>
        <v/>
      </c>
      <c r="G7" s="22">
        <v>41043.25</v>
      </c>
      <c r="H7" s="23" t="str">
        <f>IFERROR(VLOOKUP(Tableau273[[#This Row],[Code PF]],[1]!Nomenclature[#Data],19,FALSE),"")</f>
        <v/>
      </c>
      <c r="I7" s="24" t="str">
        <f>IFERROR(Tableau273[[#This Row],[Qte  MEO Nomenclat]]*Tableau273[[#This Row],[Qte Cdée]],"")</f>
        <v/>
      </c>
      <c r="J7" s="25" t="str">
        <f t="shared" ref="J7:J23" si="0">IFERROR((I7*$E$1)/1440,"")</f>
        <v/>
      </c>
      <c r="K7" s="26" t="str">
        <f>IFERROR(Tableau273[[#This Row],[Date / Heure Lanc]]+Tableau273[[#This Row],[NB Hre Exec]],"")</f>
        <v/>
      </c>
      <c r="L7" s="27" t="str">
        <f>Tableau273[[#This Row],[NB Hre Exec]]</f>
        <v/>
      </c>
      <c r="M7" s="28" t="str">
        <f>IFERROR(Tableau273[[#This Row],[Date / Heure Lanc]]+Tableau273[[#This Row],[Nb Jrs Exec]],"")</f>
        <v/>
      </c>
      <c r="N7" s="29" t="str">
        <f t="shared" ref="N7:N23" si="1">IFERROR(INT(MOD(INT(($M7-2)/7)+0.6,52+5/28))," ")</f>
        <v xml:space="preserve"> </v>
      </c>
      <c r="O7" s="30">
        <v>0</v>
      </c>
    </row>
    <row r="8" spans="1:15">
      <c r="A8" s="18" t="s">
        <v>18</v>
      </c>
      <c r="B8" s="19" t="str">
        <f>IFERROR(VLOOKUP(Tableau273[[#This Row],[Cde Client]],[1]!Tab_Cmdes_Clts[#Data],15,FALSE),"")</f>
        <v/>
      </c>
      <c r="C8" s="20" t="str">
        <f>IFERROR(VLOOKUP(Tableau273[[#This Row],[Cde Client]],[1]!Tab_Cmdes_Clts[#Data],8,FALSE),"")</f>
        <v/>
      </c>
      <c r="D8" s="21" t="str">
        <f>IFERROR(VLOOKUP(Tableau273[[#This Row],[Code PF]],[1]!Tab_Liste_art[#Data],2,FALSE)," ")</f>
        <v xml:space="preserve"> </v>
      </c>
      <c r="E8" s="21" t="str">
        <f>IFERROR(VLOOKUP(Tableau273[[#This Row],[Code PF]],[1]!Tab_Liste_art[#Data],3,FALSE)," ")</f>
        <v xml:space="preserve"> </v>
      </c>
      <c r="F8" s="21" t="str">
        <f>IFERROR(VLOOKUP(Tableau273[[#This Row],[Cde Client]],[1]!Tab_Cmdes_Clts[#Data],7,FALSE),"")</f>
        <v/>
      </c>
      <c r="G8" s="22" t="str">
        <f>M7</f>
        <v/>
      </c>
      <c r="H8" s="23" t="str">
        <f>IFERROR(VLOOKUP(Tableau273[[#This Row],[Code PF]],[1]!Nomenclature[#Data],19,FALSE),"")</f>
        <v/>
      </c>
      <c r="I8" s="24" t="str">
        <f>IFERROR(Tableau273[[#This Row],[Qte  MEO Nomenclat]]*Tableau273[[#This Row],[Qte Cdée]],"")</f>
        <v/>
      </c>
      <c r="J8" s="25" t="str">
        <f t="shared" si="0"/>
        <v/>
      </c>
      <c r="K8" s="26" t="str">
        <f>IFERROR(Tableau273[[#This Row],[Date / Heure Lanc]]+Tableau273[[#This Row],[NB Hre Exec]],"")</f>
        <v/>
      </c>
      <c r="L8" s="27" t="str">
        <f>Tableau273[[#This Row],[NB Hre Exec]]</f>
        <v/>
      </c>
      <c r="M8" s="28" t="str">
        <f>IFERROR(Tableau273[[#This Row],[Date / Heure Lanc]]+Tableau273[[#This Row],[Nb Jrs Exec]],"")</f>
        <v/>
      </c>
      <c r="N8" s="31" t="str">
        <f t="shared" si="1"/>
        <v xml:space="preserve"> </v>
      </c>
      <c r="O8" s="30">
        <v>0</v>
      </c>
    </row>
    <row r="9" spans="1:15">
      <c r="A9" s="18" t="s">
        <v>19</v>
      </c>
      <c r="B9" s="19" t="str">
        <f>IFERROR(VLOOKUP(Tableau273[[#This Row],[Cde Client]],[1]!Tab_Cmdes_Clts[#Data],15,FALSE),"")</f>
        <v/>
      </c>
      <c r="C9" s="20" t="str">
        <f>IFERROR(VLOOKUP(Tableau273[[#This Row],[Cde Client]],[1]!Tab_Cmdes_Clts[#Data],8,FALSE),"")</f>
        <v/>
      </c>
      <c r="D9" s="21" t="str">
        <f>IFERROR(VLOOKUP(Tableau273[[#This Row],[Code PF]],[1]!Tab_Liste_art[#Data],2,FALSE)," ")</f>
        <v xml:space="preserve"> </v>
      </c>
      <c r="E9" s="21" t="str">
        <f>IFERROR(VLOOKUP(Tableau273[[#This Row],[Code PF]],[1]!Tab_Liste_art[#Data],3,FALSE)," ")</f>
        <v xml:space="preserve"> </v>
      </c>
      <c r="F9" s="21" t="str">
        <f>IFERROR(VLOOKUP(Tableau273[[#This Row],[Cde Client]],[1]!Tab_Cmdes_Clts[#Data],7,FALSE),"")</f>
        <v/>
      </c>
      <c r="G9" s="22" t="str">
        <f t="shared" ref="G9:G22" si="2">M8</f>
        <v/>
      </c>
      <c r="H9" s="23" t="str">
        <f>IFERROR(VLOOKUP(Tableau273[[#This Row],[Code PF]],[1]!Nomenclature[#Data],19,FALSE),"")</f>
        <v/>
      </c>
      <c r="I9" s="24" t="str">
        <f>IFERROR(Tableau273[[#This Row],[Qte  MEO Nomenclat]]*Tableau273[[#This Row],[Qte Cdée]],"")</f>
        <v/>
      </c>
      <c r="J9" s="25" t="str">
        <f t="shared" si="0"/>
        <v/>
      </c>
      <c r="K9" s="26" t="str">
        <f>IFERROR(Tableau273[[#This Row],[Date / Heure Lanc]]+Tableau273[[#This Row],[NB Hre Exec]],"")</f>
        <v/>
      </c>
      <c r="L9" s="27" t="str">
        <f>Tableau273[[#This Row],[NB Hre Exec]]</f>
        <v/>
      </c>
      <c r="M9" s="28" t="str">
        <f>IFERROR(Tableau273[[#This Row],[Date / Heure Lanc]]+Tableau273[[#This Row],[Nb Jrs Exec]],"")</f>
        <v/>
      </c>
      <c r="N9" s="31" t="str">
        <f t="shared" si="1"/>
        <v xml:space="preserve"> </v>
      </c>
      <c r="O9" s="30">
        <v>0</v>
      </c>
    </row>
    <row r="10" spans="1:15">
      <c r="A10" s="18" t="s">
        <v>20</v>
      </c>
      <c r="B10" s="19" t="str">
        <f>IFERROR(VLOOKUP(Tableau273[[#This Row],[Cde Client]],[1]!Tab_Cmdes_Clts[#Data],15,FALSE),"")</f>
        <v/>
      </c>
      <c r="C10" s="20" t="str">
        <f>IFERROR(VLOOKUP(Tableau273[[#This Row],[Cde Client]],[1]!Tab_Cmdes_Clts[#Data],8,FALSE),"")</f>
        <v/>
      </c>
      <c r="D10" s="21" t="str">
        <f>IFERROR(VLOOKUP(Tableau273[[#This Row],[Code PF]],[1]!Tab_Liste_art[#Data],2,FALSE)," ")</f>
        <v xml:space="preserve"> </v>
      </c>
      <c r="E10" s="21" t="str">
        <f>IFERROR(VLOOKUP(Tableau273[[#This Row],[Code PF]],[1]!Tab_Liste_art[#Data],3,FALSE)," ")</f>
        <v xml:space="preserve"> </v>
      </c>
      <c r="F10" s="21" t="str">
        <f>IFERROR(VLOOKUP(Tableau273[[#This Row],[Cde Client]],[1]!Tab_Cmdes_Clts[#Data],7,FALSE),"")</f>
        <v/>
      </c>
      <c r="G10" s="22" t="str">
        <f t="shared" si="2"/>
        <v/>
      </c>
      <c r="H10" s="23" t="str">
        <f>IFERROR(VLOOKUP(Tableau273[[#This Row],[Code PF]],[1]!Nomenclature[#Data],19,FALSE),"")</f>
        <v/>
      </c>
      <c r="I10" s="24" t="str">
        <f>IFERROR(Tableau273[[#This Row],[Qte  MEO Nomenclat]]*Tableau273[[#This Row],[Qte Cdée]],"")</f>
        <v/>
      </c>
      <c r="J10" s="25" t="str">
        <f t="shared" si="0"/>
        <v/>
      </c>
      <c r="K10" s="26" t="str">
        <f>IFERROR(Tableau273[[#This Row],[Date / Heure Lanc]]+Tableau273[[#This Row],[NB Hre Exec]],"")</f>
        <v/>
      </c>
      <c r="L10" s="27" t="str">
        <f>Tableau273[[#This Row],[NB Hre Exec]]</f>
        <v/>
      </c>
      <c r="M10" s="28" t="str">
        <f>IFERROR(Tableau273[[#This Row],[Date / Heure Lanc]]+Tableau273[[#This Row],[Nb Jrs Exec]],"")</f>
        <v/>
      </c>
      <c r="N10" s="31" t="str">
        <f t="shared" si="1"/>
        <v xml:space="preserve"> </v>
      </c>
      <c r="O10" s="30">
        <v>0</v>
      </c>
    </row>
    <row r="11" spans="1:15">
      <c r="A11" s="18" t="s">
        <v>21</v>
      </c>
      <c r="B11" s="19" t="str">
        <f>IFERROR(VLOOKUP(Tableau273[[#This Row],[Cde Client]],[1]!Tab_Cmdes_Clts[#Data],15,FALSE),"")</f>
        <v/>
      </c>
      <c r="C11" s="20" t="str">
        <f>IFERROR(VLOOKUP(Tableau273[[#This Row],[Cde Client]],[1]!Tab_Cmdes_Clts[#Data],8,FALSE),"")</f>
        <v/>
      </c>
      <c r="D11" s="21" t="str">
        <f>IFERROR(VLOOKUP(Tableau273[[#This Row],[Code PF]],[1]!Tab_Liste_art[#Data],2,FALSE)," ")</f>
        <v xml:space="preserve"> </v>
      </c>
      <c r="E11" s="21" t="str">
        <f>IFERROR(VLOOKUP(Tableau273[[#This Row],[Code PF]],[1]!Tab_Liste_art[#Data],3,FALSE)," ")</f>
        <v xml:space="preserve"> </v>
      </c>
      <c r="F11" s="21" t="str">
        <f>IFERROR(VLOOKUP(Tableau273[[#This Row],[Cde Client]],[1]!Tab_Cmdes_Clts[#Data],7,FALSE),"")</f>
        <v/>
      </c>
      <c r="G11" s="22" t="str">
        <f t="shared" si="2"/>
        <v/>
      </c>
      <c r="H11" s="23" t="str">
        <f>IFERROR(VLOOKUP(Tableau273[[#This Row],[Code PF]],[1]!Nomenclature[#Data],19,FALSE),"")</f>
        <v/>
      </c>
      <c r="I11" s="24" t="str">
        <f>IFERROR(Tableau273[[#This Row],[Qte  MEO Nomenclat]]*Tableau273[[#This Row],[Qte Cdée]],"")</f>
        <v/>
      </c>
      <c r="J11" s="25" t="str">
        <f t="shared" si="0"/>
        <v/>
      </c>
      <c r="K11" s="26" t="str">
        <f>IFERROR(Tableau273[[#This Row],[Date / Heure Lanc]]+Tableau273[[#This Row],[NB Hre Exec]],"")</f>
        <v/>
      </c>
      <c r="L11" s="27" t="str">
        <f>Tableau273[[#This Row],[NB Hre Exec]]</f>
        <v/>
      </c>
      <c r="M11" s="28" t="str">
        <f>IFERROR(Tableau273[[#This Row],[Date / Heure Lanc]]+Tableau273[[#This Row],[Nb Jrs Exec]],"")</f>
        <v/>
      </c>
      <c r="N11" s="31" t="str">
        <f t="shared" si="1"/>
        <v xml:space="preserve"> </v>
      </c>
      <c r="O11" s="30">
        <v>0</v>
      </c>
    </row>
    <row r="12" spans="1:15">
      <c r="A12" s="18" t="s">
        <v>22</v>
      </c>
      <c r="B12" s="19" t="str">
        <f>IFERROR(VLOOKUP(Tableau273[[#This Row],[Cde Client]],[1]!Tab_Cmdes_Clts[#Data],15,FALSE),"")</f>
        <v/>
      </c>
      <c r="C12" s="20" t="str">
        <f>IFERROR(VLOOKUP(Tableau273[[#This Row],[Cde Client]],[1]!Tab_Cmdes_Clts[#Data],8,FALSE),"")</f>
        <v/>
      </c>
      <c r="D12" s="21" t="str">
        <f>IFERROR(VLOOKUP(Tableau273[[#This Row],[Code PF]],[1]!Tab_Liste_art[#Data],2,FALSE)," ")</f>
        <v xml:space="preserve"> </v>
      </c>
      <c r="E12" s="21" t="str">
        <f>IFERROR(VLOOKUP(Tableau273[[#This Row],[Code PF]],[1]!Tab_Liste_art[#Data],3,FALSE)," ")</f>
        <v xml:space="preserve"> </v>
      </c>
      <c r="F12" s="32" t="str">
        <f>IFERROR(VLOOKUP(Tableau273[[#This Row],[Cde Client]],[1]!Tab_Cmdes_Clts[#Data],7,FALSE),"")</f>
        <v/>
      </c>
      <c r="G12" s="22" t="str">
        <f t="shared" si="2"/>
        <v/>
      </c>
      <c r="H12" s="23" t="str">
        <f>IFERROR(VLOOKUP(Tableau273[[#This Row],[Code PF]],[1]!Nomenclature[#Data],19,FALSE),"")</f>
        <v/>
      </c>
      <c r="I12" s="24" t="str">
        <f>IFERROR(Tableau273[[#This Row],[Qte  MEO Nomenclat]]*Tableau273[[#This Row],[Qte Cdée]],"")</f>
        <v/>
      </c>
      <c r="J12" s="25" t="str">
        <f t="shared" si="0"/>
        <v/>
      </c>
      <c r="K12" s="26" t="str">
        <f>IFERROR(Tableau273[[#This Row],[Date / Heure Lanc]]+Tableau273[[#This Row],[NB Hre Exec]],"")</f>
        <v/>
      </c>
      <c r="L12" s="27" t="str">
        <f>Tableau273[[#This Row],[NB Hre Exec]]</f>
        <v/>
      </c>
      <c r="M12" s="28" t="str">
        <f>IFERROR(Tableau273[[#This Row],[Date / Heure Lanc]]+Tableau273[[#This Row],[Nb Jrs Exec]],"")</f>
        <v/>
      </c>
      <c r="N12" s="31" t="str">
        <f t="shared" si="1"/>
        <v xml:space="preserve"> </v>
      </c>
      <c r="O12" s="30">
        <v>0</v>
      </c>
    </row>
    <row r="13" spans="1:15">
      <c r="A13" s="18" t="s">
        <v>23</v>
      </c>
      <c r="B13" s="19" t="str">
        <f>IFERROR(VLOOKUP(Tableau273[[#This Row],[Cde Client]],[1]!Tab_Cmdes_Clts[#Data],15,FALSE),"")</f>
        <v/>
      </c>
      <c r="C13" s="20" t="str">
        <f>IFERROR(VLOOKUP(Tableau273[[#This Row],[Cde Client]],[1]!Tab_Cmdes_Clts[#Data],8,FALSE),"")</f>
        <v/>
      </c>
      <c r="D13" s="21" t="str">
        <f>IFERROR(VLOOKUP(Tableau273[[#This Row],[Code PF]],[1]!Tab_Liste_art[#Data],2,FALSE)," ")</f>
        <v xml:space="preserve"> </v>
      </c>
      <c r="E13" s="21" t="str">
        <f>IFERROR(VLOOKUP(Tableau273[[#This Row],[Code PF]],[1]!Tab_Liste_art[#Data],3,FALSE)," ")</f>
        <v xml:space="preserve"> </v>
      </c>
      <c r="F13" s="32" t="str">
        <f>IFERROR(VLOOKUP(Tableau273[[#This Row],[Cde Client]],[1]!Tab_Cmdes_Clts[#Data],7,FALSE),"")</f>
        <v/>
      </c>
      <c r="G13" s="22" t="str">
        <f>M12</f>
        <v/>
      </c>
      <c r="H13" s="23" t="str">
        <f>IFERROR(VLOOKUP(Tableau273[[#This Row],[Code PF]],[1]!Nomenclature[#Data],19,FALSE),"")</f>
        <v/>
      </c>
      <c r="I13" s="24" t="str">
        <f>IFERROR(Tableau273[[#This Row],[Qte  MEO Nomenclat]]*Tableau273[[#This Row],[Qte Cdée]],"")</f>
        <v/>
      </c>
      <c r="J13" s="25" t="str">
        <f t="shared" si="0"/>
        <v/>
      </c>
      <c r="K13" s="26" t="str">
        <f>IFERROR(Tableau273[[#This Row],[Date / Heure Lanc]]+Tableau273[[#This Row],[NB Hre Exec]],"")</f>
        <v/>
      </c>
      <c r="L13" s="27" t="str">
        <f>Tableau273[[#This Row],[NB Hre Exec]]</f>
        <v/>
      </c>
      <c r="M13" s="28" t="str">
        <f>IFERROR(Tableau273[[#This Row],[Date / Heure Lanc]]+Tableau273[[#This Row],[Nb Jrs Exec]],"")</f>
        <v/>
      </c>
      <c r="N13" s="31" t="str">
        <f t="shared" si="1"/>
        <v xml:space="preserve"> </v>
      </c>
      <c r="O13" s="30">
        <v>0</v>
      </c>
    </row>
    <row r="14" spans="1:15">
      <c r="A14" s="18" t="s">
        <v>24</v>
      </c>
      <c r="B14" s="19" t="str">
        <f>IFERROR(VLOOKUP(Tableau273[[#This Row],[Cde Client]],[1]!Tab_Cmdes_Clts[#Data],15,FALSE),"")</f>
        <v/>
      </c>
      <c r="C14" s="20" t="str">
        <f>IFERROR(VLOOKUP(Tableau273[[#This Row],[Cde Client]],[1]!Tab_Cmdes_Clts[#Data],8,FALSE),"")</f>
        <v/>
      </c>
      <c r="D14" s="21" t="str">
        <f>IFERROR(VLOOKUP(Tableau273[[#This Row],[Code PF]],[1]!Tab_Liste_art[#Data],2,FALSE)," ")</f>
        <v xml:space="preserve"> </v>
      </c>
      <c r="E14" s="21" t="str">
        <f>IFERROR(VLOOKUP(Tableau273[[#This Row],[Code PF]],[1]!Tab_Liste_art[#Data],3,FALSE)," ")</f>
        <v xml:space="preserve"> </v>
      </c>
      <c r="F14" s="21" t="str">
        <f>IFERROR(VLOOKUP(Tableau273[[#This Row],[Cde Client]],[1]!Tab_Cmdes_Clts[#Data],7,FALSE),"")</f>
        <v/>
      </c>
      <c r="G14" s="22" t="str">
        <f>M13</f>
        <v/>
      </c>
      <c r="H14" s="23" t="str">
        <f>IFERROR(VLOOKUP(Tableau273[[#This Row],[Code PF]],[1]!Nomenclature[#Data],19,FALSE),"")</f>
        <v/>
      </c>
      <c r="I14" s="24" t="str">
        <f>IFERROR(Tableau273[[#This Row],[Qte  MEO Nomenclat]]*Tableau273[[#This Row],[Qte Cdée]],"")</f>
        <v/>
      </c>
      <c r="J14" s="25" t="str">
        <f t="shared" si="0"/>
        <v/>
      </c>
      <c r="K14" s="26" t="str">
        <f>IFERROR(Tableau273[[#This Row],[Date / Heure Lanc]]+Tableau273[[#This Row],[NB Hre Exec]],"")</f>
        <v/>
      </c>
      <c r="L14" s="27" t="str">
        <f>Tableau273[[#This Row],[NB Hre Exec]]</f>
        <v/>
      </c>
      <c r="M14" s="28" t="str">
        <f>IFERROR(Tableau273[[#This Row],[Date / Heure Lanc]]+Tableau273[[#This Row],[Nb Jrs Exec]],"")</f>
        <v/>
      </c>
      <c r="N14" s="31" t="str">
        <f t="shared" si="1"/>
        <v xml:space="preserve"> </v>
      </c>
      <c r="O14" s="30">
        <v>0</v>
      </c>
    </row>
    <row r="15" spans="1:15">
      <c r="A15" s="18" t="s">
        <v>25</v>
      </c>
      <c r="B15" s="19" t="str">
        <f>IFERROR(VLOOKUP(Tableau273[[#This Row],[Cde Client]],[1]!Tab_Cmdes_Clts[#Data],15,FALSE),"")</f>
        <v/>
      </c>
      <c r="C15" s="20" t="str">
        <f>IFERROR(VLOOKUP(Tableau273[[#This Row],[Cde Client]],[1]!Tab_Cmdes_Clts[#Data],8,FALSE),"")</f>
        <v/>
      </c>
      <c r="D15" s="21" t="str">
        <f>IFERROR(VLOOKUP(Tableau273[[#This Row],[Code PF]],[1]!Tab_Liste_art[#Data],2,FALSE)," ")</f>
        <v xml:space="preserve"> </v>
      </c>
      <c r="E15" s="21" t="str">
        <f>IFERROR(VLOOKUP(Tableau273[[#This Row],[Code PF]],[1]!Tab_Liste_art[#Data],3,FALSE)," ")</f>
        <v xml:space="preserve"> </v>
      </c>
      <c r="F15" s="32" t="str">
        <f>IFERROR(VLOOKUP(Tableau273[[#This Row],[Cde Client]],[1]!Tab_Cmdes_Clts[#Data],7,FALSE),"")</f>
        <v/>
      </c>
      <c r="G15" s="22" t="str">
        <f t="shared" si="2"/>
        <v/>
      </c>
      <c r="H15" s="23" t="str">
        <f>IFERROR(VLOOKUP(Tableau273[[#This Row],[Code PF]],[1]!Nomenclature[#Data],19,FALSE),"")</f>
        <v/>
      </c>
      <c r="I15" s="24" t="str">
        <f>IFERROR(Tableau273[[#This Row],[Qte  MEO Nomenclat]]*Tableau273[[#This Row],[Qte Cdée]],"")</f>
        <v/>
      </c>
      <c r="J15" s="25" t="str">
        <f t="shared" si="0"/>
        <v/>
      </c>
      <c r="K15" s="26" t="str">
        <f>IFERROR(Tableau273[[#This Row],[Date / Heure Lanc]]+Tableau273[[#This Row],[NB Hre Exec]],"")</f>
        <v/>
      </c>
      <c r="L15" s="27" t="str">
        <f>Tableau273[[#This Row],[NB Hre Exec]]</f>
        <v/>
      </c>
      <c r="M15" s="28" t="str">
        <f>IFERROR(Tableau273[[#This Row],[Date / Heure Lanc]]+Tableau273[[#This Row],[Nb Jrs Exec]],"")</f>
        <v/>
      </c>
      <c r="N15" s="29" t="str">
        <f t="shared" si="1"/>
        <v xml:space="preserve"> </v>
      </c>
      <c r="O15" s="30">
        <v>0</v>
      </c>
    </row>
    <row r="16" spans="1:15">
      <c r="A16" s="18" t="s">
        <v>26</v>
      </c>
      <c r="B16" s="19" t="str">
        <f>IFERROR(VLOOKUP(Tableau273[[#This Row],[Cde Client]],[1]!Tab_Cmdes_Clts[#Data],15,FALSE),"")</f>
        <v/>
      </c>
      <c r="C16" s="20" t="str">
        <f>IFERROR(VLOOKUP(Tableau273[[#This Row],[Cde Client]],[1]!Tab_Cmdes_Clts[#Data],8,FALSE),"")</f>
        <v/>
      </c>
      <c r="D16" s="21" t="str">
        <f>IFERROR(VLOOKUP(Tableau273[[#This Row],[Code PF]],[1]!Tab_Liste_art[#Data],2,FALSE)," ")</f>
        <v xml:space="preserve"> </v>
      </c>
      <c r="E16" s="21" t="str">
        <f>IFERROR(VLOOKUP(Tableau273[[#This Row],[Code PF]],[1]!Tab_Liste_art[#Data],3,FALSE)," ")</f>
        <v xml:space="preserve"> </v>
      </c>
      <c r="F16" s="32" t="str">
        <f>IFERROR(VLOOKUP(Tableau273[[#This Row],[Cde Client]],[1]!Tab_Cmdes_Clts[#Data],7,FALSE),"")</f>
        <v/>
      </c>
      <c r="G16" s="22" t="str">
        <f t="shared" si="2"/>
        <v/>
      </c>
      <c r="H16" s="23" t="str">
        <f>IFERROR(VLOOKUP(Tableau273[[#This Row],[Code PF]],[1]!Nomenclature[#Data],19,FALSE),"")</f>
        <v/>
      </c>
      <c r="I16" s="24" t="str">
        <f>IFERROR(Tableau273[[#This Row],[Qte  MEO Nomenclat]]*Tableau273[[#This Row],[Qte Cdée]],"")</f>
        <v/>
      </c>
      <c r="J16" s="25" t="str">
        <f t="shared" si="0"/>
        <v/>
      </c>
      <c r="K16" s="26" t="str">
        <f>IFERROR(Tableau273[[#This Row],[Date / Heure Lanc]]+Tableau273[[#This Row],[NB Hre Exec]],"")</f>
        <v/>
      </c>
      <c r="L16" s="27" t="str">
        <f>Tableau273[[#This Row],[NB Hre Exec]]</f>
        <v/>
      </c>
      <c r="M16" s="28" t="str">
        <f>IFERROR(Tableau273[[#This Row],[Date / Heure Lanc]]+Tableau273[[#This Row],[Nb Jrs Exec]],"")</f>
        <v/>
      </c>
      <c r="N16" s="29" t="str">
        <f t="shared" si="1"/>
        <v xml:space="preserve"> </v>
      </c>
      <c r="O16" s="30">
        <v>0</v>
      </c>
    </row>
    <row r="17" spans="1:15">
      <c r="A17" s="18" t="s">
        <v>27</v>
      </c>
      <c r="B17" s="19" t="str">
        <f>IFERROR(VLOOKUP(Tableau273[[#This Row],[Cde Client]],[1]!Tab_Cmdes_Clts[#Data],15,FALSE),"")</f>
        <v/>
      </c>
      <c r="C17" s="20" t="str">
        <f>IFERROR(VLOOKUP(Tableau273[[#This Row],[Cde Client]],[1]!Tab_Cmdes_Clts[#Data],8,FALSE),"")</f>
        <v/>
      </c>
      <c r="D17" s="21" t="str">
        <f>IFERROR(VLOOKUP(Tableau273[[#This Row],[Code PF]],[1]!Tab_Liste_art[#Data],2,FALSE)," ")</f>
        <v xml:space="preserve"> </v>
      </c>
      <c r="E17" s="21" t="str">
        <f>IFERROR(VLOOKUP(Tableau273[[#This Row],[Code PF]],[1]!Tab_Liste_art[#Data],3,FALSE)," ")</f>
        <v xml:space="preserve"> </v>
      </c>
      <c r="F17" s="32" t="str">
        <f>IFERROR(VLOOKUP(Tableau273[[#This Row],[Cde Client]],[1]!Tab_Cmdes_Clts[#Data],7,FALSE),"")</f>
        <v/>
      </c>
      <c r="G17" s="22" t="str">
        <f t="shared" si="2"/>
        <v/>
      </c>
      <c r="H17" s="23" t="str">
        <f>IFERROR(VLOOKUP(Tableau273[[#This Row],[Code PF]],[1]!Nomenclature[#Data],19,FALSE),"")</f>
        <v/>
      </c>
      <c r="I17" s="24" t="str">
        <f>IFERROR(Tableau273[[#This Row],[Qte  MEO Nomenclat]]*Tableau273[[#This Row],[Qte Cdée]],"")</f>
        <v/>
      </c>
      <c r="J17" s="33" t="str">
        <f t="shared" si="0"/>
        <v/>
      </c>
      <c r="K17" s="26" t="str">
        <f>IFERROR(Tableau273[[#This Row],[Date / Heure Lanc]]+Tableau273[[#This Row],[NB Hre Exec]],"")</f>
        <v/>
      </c>
      <c r="L17" s="27" t="str">
        <f>Tableau273[[#This Row],[NB Hre Exec]]</f>
        <v/>
      </c>
      <c r="M17" s="28" t="str">
        <f>IFERROR(Tableau273[[#This Row],[Date / Heure Lanc]]+Tableau273[[#This Row],[Nb Jrs Exec]],"")</f>
        <v/>
      </c>
      <c r="N17" s="29" t="str">
        <f t="shared" si="1"/>
        <v xml:space="preserve"> </v>
      </c>
      <c r="O17" s="30"/>
    </row>
    <row r="18" spans="1:15">
      <c r="A18" s="18" t="s">
        <v>28</v>
      </c>
      <c r="B18" s="19" t="str">
        <f>IFERROR(VLOOKUP(Tableau273[[#This Row],[Cde Client]],[1]!Tab_Cmdes_Clts[#Data],15,FALSE),"")</f>
        <v/>
      </c>
      <c r="C18" s="20" t="str">
        <f>IFERROR(VLOOKUP(Tableau273[[#This Row],[Cde Client]],[1]!Tab_Cmdes_Clts[#Data],8,FALSE),"")</f>
        <v/>
      </c>
      <c r="D18" s="21" t="str">
        <f>IFERROR(VLOOKUP(Tableau273[[#This Row],[Code PF]],[1]!Tab_Liste_art[#Data],2,FALSE)," ")</f>
        <v xml:space="preserve"> </v>
      </c>
      <c r="E18" s="21" t="str">
        <f>IFERROR(VLOOKUP(Tableau273[[#This Row],[Code PF]],[1]!Tab_Liste_art[#Data],3,FALSE)," ")</f>
        <v xml:space="preserve"> </v>
      </c>
      <c r="F18" s="32" t="str">
        <f>IFERROR(VLOOKUP(Tableau273[[#This Row],[Cde Client]],[1]!Tab_Cmdes_Clts[#Data],7,FALSE),"")</f>
        <v/>
      </c>
      <c r="G18" s="22" t="str">
        <f t="shared" si="2"/>
        <v/>
      </c>
      <c r="H18" s="23" t="str">
        <f>IFERROR(VLOOKUP(Tableau273[[#This Row],[Code PF]],[1]!Nomenclature[#Data],19,FALSE),"")</f>
        <v/>
      </c>
      <c r="I18" s="24" t="str">
        <f>IFERROR(Tableau273[[#This Row],[Qte  MEO Nomenclat]]*Tableau273[[#This Row],[Qte Cdée]],"")</f>
        <v/>
      </c>
      <c r="J18" s="33" t="str">
        <f t="shared" si="0"/>
        <v/>
      </c>
      <c r="K18" s="26" t="str">
        <f>IFERROR(Tableau273[[#This Row],[Date / Heure Lanc]]+Tableau273[[#This Row],[NB Hre Exec]],"")</f>
        <v/>
      </c>
      <c r="L18" s="27" t="str">
        <f>Tableau273[[#This Row],[NB Hre Exec]]</f>
        <v/>
      </c>
      <c r="M18" s="28" t="str">
        <f>IFERROR(Tableau273[[#This Row],[Date / Heure Lanc]]+Tableau273[[#This Row],[Nb Jrs Exec]],"")</f>
        <v/>
      </c>
      <c r="N18" s="29" t="str">
        <f t="shared" si="1"/>
        <v xml:space="preserve"> </v>
      </c>
      <c r="O18" s="30"/>
    </row>
    <row r="19" spans="1:15">
      <c r="A19" s="18" t="s">
        <v>29</v>
      </c>
      <c r="B19" s="19" t="str">
        <f>IFERROR(VLOOKUP(Tableau273[[#This Row],[Cde Client]],[1]!Tab_Cmdes_Clts[#Data],15,FALSE),"")</f>
        <v/>
      </c>
      <c r="C19" s="20" t="str">
        <f>IFERROR(VLOOKUP(Tableau273[[#This Row],[Cde Client]],[1]!Tab_Cmdes_Clts[#Data],8,FALSE),"")</f>
        <v/>
      </c>
      <c r="D19" s="21" t="str">
        <f>IFERROR(VLOOKUP(Tableau273[[#This Row],[Code PF]],[1]!Tab_Liste_art[#Data],2,FALSE)," ")</f>
        <v xml:space="preserve"> </v>
      </c>
      <c r="E19" s="21" t="str">
        <f>IFERROR(VLOOKUP(Tableau273[[#This Row],[Code PF]],[1]!Tab_Liste_art[#Data],3,FALSE)," ")</f>
        <v xml:space="preserve"> </v>
      </c>
      <c r="F19" s="32" t="str">
        <f>IFERROR(VLOOKUP(Tableau273[[#This Row],[Cde Client]],[1]!Tab_Cmdes_Clts[#Data],7,FALSE),"")</f>
        <v/>
      </c>
      <c r="G19" s="22" t="str">
        <f t="shared" si="2"/>
        <v/>
      </c>
      <c r="H19" s="23" t="str">
        <f>IFERROR(VLOOKUP(Tableau273[[#This Row],[Code PF]],[1]!Nomenclature[#Data],19,FALSE),"")</f>
        <v/>
      </c>
      <c r="I19" s="24" t="str">
        <f>IFERROR(Tableau273[[#This Row],[Qte  MEO Nomenclat]]*Tableau273[[#This Row],[Qte Cdée]],"")</f>
        <v/>
      </c>
      <c r="J19" s="33" t="str">
        <f t="shared" si="0"/>
        <v/>
      </c>
      <c r="K19" s="26" t="str">
        <f>IFERROR(Tableau273[[#This Row],[Date / Heure Lanc]]+Tableau273[[#This Row],[NB Hre Exec]],"")</f>
        <v/>
      </c>
      <c r="L19" s="27" t="str">
        <f>Tableau273[[#This Row],[NB Hre Exec]]</f>
        <v/>
      </c>
      <c r="M19" s="28" t="str">
        <f>IFERROR(Tableau273[[#This Row],[Date / Heure Lanc]]+Tableau273[[#This Row],[Nb Jrs Exec]],"")</f>
        <v/>
      </c>
      <c r="N19" s="29" t="str">
        <f t="shared" si="1"/>
        <v xml:space="preserve"> </v>
      </c>
      <c r="O19" s="30"/>
    </row>
    <row r="20" spans="1:15">
      <c r="A20" s="18" t="s">
        <v>30</v>
      </c>
      <c r="B20" s="19" t="str">
        <f>IFERROR(VLOOKUP(Tableau273[[#This Row],[Cde Client]],[1]!Tab_Cmdes_Clts[#Data],15,FALSE),"")</f>
        <v/>
      </c>
      <c r="C20" s="20" t="str">
        <f>IFERROR(VLOOKUP(Tableau273[[#This Row],[Cde Client]],[1]!Tab_Cmdes_Clts[#Data],8,FALSE),"")</f>
        <v/>
      </c>
      <c r="D20" s="21" t="str">
        <f>IFERROR(VLOOKUP(Tableau273[[#This Row],[Code PF]],[1]!Tab_Liste_art[#Data],2,FALSE)," ")</f>
        <v xml:space="preserve"> </v>
      </c>
      <c r="E20" s="21" t="str">
        <f>IFERROR(VLOOKUP(Tableau273[[#This Row],[Code PF]],[1]!Tab_Liste_art[#Data],3,FALSE)," ")</f>
        <v xml:space="preserve"> </v>
      </c>
      <c r="F20" s="32" t="str">
        <f>IFERROR(VLOOKUP(Tableau273[[#This Row],[Cde Client]],[1]!Tab_Cmdes_Clts[#Data],7,FALSE),"")</f>
        <v/>
      </c>
      <c r="G20" s="22" t="str">
        <f t="shared" si="2"/>
        <v/>
      </c>
      <c r="H20" s="23" t="str">
        <f>IFERROR(VLOOKUP(Tableau273[[#This Row],[Code PF]],[1]!Nomenclature[#Data],19,FALSE),"")</f>
        <v/>
      </c>
      <c r="I20" s="24" t="str">
        <f>IFERROR(Tableau273[[#This Row],[Qte  MEO Nomenclat]]*Tableau273[[#This Row],[Qte Cdée]],"")</f>
        <v/>
      </c>
      <c r="J20" s="33" t="str">
        <f t="shared" si="0"/>
        <v/>
      </c>
      <c r="K20" s="26" t="str">
        <f>IFERROR(Tableau273[[#This Row],[Date / Heure Lanc]]+Tableau273[[#This Row],[NB Hre Exec]],"")</f>
        <v/>
      </c>
      <c r="L20" s="27" t="str">
        <f>Tableau273[[#This Row],[NB Hre Exec]]</f>
        <v/>
      </c>
      <c r="M20" s="28" t="str">
        <f>IFERROR(Tableau273[[#This Row],[Date / Heure Lanc]]+Tableau273[[#This Row],[Nb Jrs Exec]],"")</f>
        <v/>
      </c>
      <c r="N20" s="29" t="str">
        <f t="shared" si="1"/>
        <v xml:space="preserve"> </v>
      </c>
      <c r="O20" s="30"/>
    </row>
    <row r="21" spans="1:15">
      <c r="A21" s="18" t="s">
        <v>31</v>
      </c>
      <c r="B21" s="19" t="str">
        <f>IFERROR(VLOOKUP(Tableau273[[#This Row],[Cde Client]],[1]!Tab_Cmdes_Clts[#Data],15,FALSE),"")</f>
        <v/>
      </c>
      <c r="C21" s="20" t="str">
        <f>IFERROR(VLOOKUP(Tableau273[[#This Row],[Cde Client]],[1]!Tab_Cmdes_Clts[#Data],8,FALSE),"")</f>
        <v/>
      </c>
      <c r="D21" s="21" t="str">
        <f>IFERROR(VLOOKUP(Tableau273[[#This Row],[Code PF]],[1]!Tab_Liste_art[#Data],2,FALSE)," ")</f>
        <v xml:space="preserve"> </v>
      </c>
      <c r="E21" s="21" t="str">
        <f>IFERROR(VLOOKUP(Tableau273[[#This Row],[Code PF]],[1]!Tab_Liste_art[#Data],3,FALSE)," ")</f>
        <v xml:space="preserve"> </v>
      </c>
      <c r="F21" s="32" t="str">
        <f>IFERROR(VLOOKUP(Tableau273[[#This Row],[Cde Client]],[1]!Tab_Cmdes_Clts[#Data],7,FALSE),"")</f>
        <v/>
      </c>
      <c r="G21" s="22" t="str">
        <f t="shared" si="2"/>
        <v/>
      </c>
      <c r="H21" s="23" t="str">
        <f>IFERROR(VLOOKUP(Tableau273[[#This Row],[Code PF]],[1]!Nomenclature[#Data],19,FALSE),"")</f>
        <v/>
      </c>
      <c r="I21" s="24" t="str">
        <f>IFERROR(Tableau273[[#This Row],[Qte  MEO Nomenclat]]*Tableau273[[#This Row],[Qte Cdée]],"")</f>
        <v/>
      </c>
      <c r="J21" s="33" t="str">
        <f t="shared" si="0"/>
        <v/>
      </c>
      <c r="K21" s="26" t="str">
        <f>IFERROR(Tableau273[[#This Row],[Date / Heure Lanc]]+Tableau273[[#This Row],[NB Hre Exec]],"")</f>
        <v/>
      </c>
      <c r="L21" s="27" t="str">
        <f>Tableau273[[#This Row],[NB Hre Exec]]</f>
        <v/>
      </c>
      <c r="M21" s="28" t="str">
        <f>IFERROR(Tableau273[[#This Row],[Date / Heure Lanc]]+Tableau273[[#This Row],[Nb Jrs Exec]],"")</f>
        <v/>
      </c>
      <c r="N21" s="29" t="str">
        <f t="shared" si="1"/>
        <v xml:space="preserve"> </v>
      </c>
      <c r="O21" s="30"/>
    </row>
    <row r="22" spans="1:15">
      <c r="A22" s="18" t="s">
        <v>32</v>
      </c>
      <c r="B22" s="19" t="str">
        <f>IFERROR(VLOOKUP(Tableau273[[#This Row],[Cde Client]],[1]!Tab_Cmdes_Clts[#Data],15,FALSE),"")</f>
        <v/>
      </c>
      <c r="C22" s="20" t="str">
        <f>IFERROR(VLOOKUP(Tableau273[[#This Row],[Cde Client]],[1]!Tab_Cmdes_Clts[#Data],8,FALSE),"")</f>
        <v/>
      </c>
      <c r="D22" s="21" t="str">
        <f>IFERROR(VLOOKUP(Tableau273[[#This Row],[Code PF]],[1]!Tab_Liste_art[#Data],2,FALSE)," ")</f>
        <v xml:space="preserve"> </v>
      </c>
      <c r="E22" s="21" t="str">
        <f>IFERROR(VLOOKUP(Tableau273[[#This Row],[Code PF]],[1]!Tab_Liste_art[#Data],3,FALSE)," ")</f>
        <v xml:space="preserve"> </v>
      </c>
      <c r="F22" s="32" t="str">
        <f>IFERROR(VLOOKUP(Tableau273[[#This Row],[Cde Client]],[1]!Tab_Cmdes_Clts[#Data],7,FALSE),"")</f>
        <v/>
      </c>
      <c r="G22" s="22" t="str">
        <f t="shared" si="2"/>
        <v/>
      </c>
      <c r="H22" s="23" t="str">
        <f>IFERROR(VLOOKUP(Tableau273[[#This Row],[Code PF]],[1]!Nomenclature[#Data],19,FALSE),"")</f>
        <v/>
      </c>
      <c r="I22" s="24" t="str">
        <f>IFERROR(Tableau273[[#This Row],[Qte  MEO Nomenclat]]*Tableau273[[#This Row],[Qte Cdée]],"")</f>
        <v/>
      </c>
      <c r="J22" s="33" t="str">
        <f t="shared" si="0"/>
        <v/>
      </c>
      <c r="K22" s="26" t="str">
        <f>IFERROR(Tableau273[[#This Row],[Date / Heure Lanc]]+Tableau273[[#This Row],[NB Hre Exec]],"")</f>
        <v/>
      </c>
      <c r="L22" s="27" t="str">
        <f>Tableau273[[#This Row],[NB Hre Exec]]</f>
        <v/>
      </c>
      <c r="M22" s="28" t="str">
        <f>IFERROR(Tableau273[[#This Row],[Date / Heure Lanc]]+Tableau273[[#This Row],[Nb Jrs Exec]],"")</f>
        <v/>
      </c>
      <c r="N22" s="29" t="str">
        <f t="shared" si="1"/>
        <v xml:space="preserve"> </v>
      </c>
      <c r="O22" s="30"/>
    </row>
    <row r="23" spans="1:15">
      <c r="A23" s="18" t="s">
        <v>33</v>
      </c>
      <c r="B23" s="19" t="str">
        <f>IFERROR(VLOOKUP(Tableau273[[#This Row],[Cde Client]],[1]!Tab_Cmdes_Clts[#Data],15,FALSE),"")</f>
        <v/>
      </c>
      <c r="C23" s="20" t="str">
        <f>IFERROR(VLOOKUP(Tableau273[[#This Row],[Cde Client]],[1]!Tab_Cmdes_Clts[#Data],8,FALSE),"")</f>
        <v/>
      </c>
      <c r="D23" s="21" t="str">
        <f>IFERROR(VLOOKUP(Tableau273[[#This Row],[Code PF]],[1]!Tab_Liste_art[#Data],2,FALSE)," ")</f>
        <v xml:space="preserve"> </v>
      </c>
      <c r="E23" s="21" t="str">
        <f>IFERROR(VLOOKUP(Tableau273[[#This Row],[Code PF]],[1]!Tab_Liste_art[#Data],3,FALSE)," ")</f>
        <v xml:space="preserve"> </v>
      </c>
      <c r="F23" s="32" t="str">
        <f>IFERROR(VLOOKUP(Tableau273[[#This Row],[Cde Client]],[1]!Tab_Cmdes_Clts[#Data],7,FALSE),"")</f>
        <v/>
      </c>
      <c r="G23" s="22" t="str">
        <f>M22</f>
        <v/>
      </c>
      <c r="H23" s="23" t="str">
        <f>IFERROR(VLOOKUP(Tableau273[[#This Row],[Code PF]],[1]!Nomenclature[#Data],19,FALSE),"")</f>
        <v/>
      </c>
      <c r="I23" s="24" t="str">
        <f>IFERROR(Tableau273[[#This Row],[Qte  MEO Nomenclat]]*Tableau273[[#This Row],[Qte Cdée]],"")</f>
        <v/>
      </c>
      <c r="J23" s="33" t="str">
        <f t="shared" si="0"/>
        <v/>
      </c>
      <c r="K23" s="26" t="str">
        <f>IFERROR(Tableau273[[#This Row],[Date / Heure Lanc]]+Tableau273[[#This Row],[NB Hre Exec]],"")</f>
        <v/>
      </c>
      <c r="L23" s="27" t="str">
        <f>Tableau273[[#This Row],[NB Hre Exec]]</f>
        <v/>
      </c>
      <c r="M23" s="28" t="str">
        <f>IFERROR(Tableau273[[#This Row],[Date / Heure Lanc]]+Tableau273[[#This Row],[Nb Jrs Exec]],"")</f>
        <v/>
      </c>
      <c r="N23" s="29" t="str">
        <f t="shared" si="1"/>
        <v xml:space="preserve"> </v>
      </c>
      <c r="O23" s="30"/>
    </row>
    <row r="24" spans="1:15" s="34" customFormat="1" ht="15.75">
      <c r="A24" s="38"/>
      <c r="B24" s="38"/>
      <c r="C24" s="38"/>
      <c r="D24" s="38"/>
      <c r="E24" s="38"/>
      <c r="F24" s="38"/>
      <c r="G24" s="38"/>
      <c r="H24" s="38"/>
      <c r="I24" s="40">
        <f>SUBTOTAL(9,I7:I23)</f>
        <v>0</v>
      </c>
      <c r="J24" s="40"/>
      <c r="K24" s="41"/>
      <c r="L24" s="42"/>
      <c r="M24" s="43"/>
      <c r="N24" s="43"/>
      <c r="O24" s="39"/>
    </row>
    <row r="26" spans="1:15">
      <c r="B26" s="19" t="str">
        <f>IFERROR(VLOOKUP(Tableau273[[#This Row],[Cde Client]],[1]!Tab_Cmdes_Clts[#Data],15,FALSE),"")</f>
        <v/>
      </c>
      <c r="C26" s="20" t="str">
        <f>IFERROR(VLOOKUP(Tableau273[[#This Row],[Cde Client]],[1]!Tab_Cmdes_Clts[#Data],8,FALSE),"")</f>
        <v/>
      </c>
      <c r="D26" s="21" t="str">
        <f>IFERROR(VLOOKUP(Tableau273[[#This Row],[Code PF]],[1]!Tab_Liste_art[#Data],2,FALSE)," ")</f>
        <v xml:space="preserve"> </v>
      </c>
    </row>
  </sheetData>
  <conditionalFormatting sqref="I7:I23">
    <cfRule type="expression" dxfId="1" priority="35" stopIfTrue="1">
      <formula>SUM($I$7:$I$23)&gt;$J$5</formula>
    </cfRule>
  </conditionalFormatting>
  <conditionalFormatting sqref="I7:I23">
    <cfRule type="expression" dxfId="0" priority="36" stopIfTrue="1">
      <formula>SUM($I$7:$I$23)&gt;$J$5</formula>
    </cfRule>
  </conditionalFormatting>
  <pageMargins left="0.7" right="0.7" top="0.75" bottom="0.75" header="0.3" footer="0.3"/>
  <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DV6</dc:creator>
  <cp:lastModifiedBy>claudelf</cp:lastModifiedBy>
  <dcterms:created xsi:type="dcterms:W3CDTF">2012-05-14T20:10:13Z</dcterms:created>
  <dcterms:modified xsi:type="dcterms:W3CDTF">2012-05-15T08:29:50Z</dcterms:modified>
</cp:coreProperties>
</file>