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8795" windowHeight="12270" tabRatio="777" activeTab="4"/>
  </bookViews>
  <sheets>
    <sheet name="Contrat Allemagne" sheetId="1" r:id="rId1"/>
    <sheet name="Contrat Finlande" sheetId="4" r:id="rId2"/>
    <sheet name="Contrat Inde" sheetId="5" r:id="rId3"/>
    <sheet name="Contrat Irlande" sheetId="6" r:id="rId4"/>
    <sheet name="Synthese des charges annuelles" sheetId="2" r:id="rId5"/>
  </sheets>
  <externalReferences>
    <externalReference r:id="rId6"/>
    <externalReference r:id="rId7"/>
  </externalReferences>
  <calcPr calcId="125725"/>
</workbook>
</file>

<file path=xl/calcChain.xml><?xml version="1.0" encoding="utf-8"?>
<calcChain xmlns="http://schemas.openxmlformats.org/spreadsheetml/2006/main">
  <c r="J12" i="2"/>
  <c r="J11"/>
  <c r="I12"/>
  <c r="I11"/>
  <c r="I10"/>
  <c r="H12"/>
  <c r="H11"/>
  <c r="H10"/>
  <c r="J10"/>
  <c r="G12"/>
  <c r="G11"/>
  <c r="O7" i="4"/>
  <c r="O35" s="1"/>
  <c r="G10" i="2"/>
  <c r="G24"/>
  <c r="H24"/>
  <c r="I24"/>
  <c r="J24"/>
  <c r="K24"/>
  <c r="L24"/>
  <c r="M24"/>
  <c r="N24"/>
  <c r="O24"/>
  <c r="P24"/>
  <c r="Q24"/>
  <c r="R24"/>
  <c r="B15"/>
  <c r="BF30" i="6"/>
  <c r="BE30"/>
  <c r="BC30"/>
  <c r="BB30"/>
  <c r="AZ30"/>
  <c r="AW30"/>
  <c r="AV30"/>
  <c r="AT30"/>
  <c r="AS30"/>
  <c r="AQ30"/>
  <c r="AP30"/>
  <c r="AN30"/>
  <c r="AD30"/>
  <c r="AB30"/>
  <c r="AA30"/>
  <c r="Y30"/>
  <c r="S30"/>
  <c r="M30"/>
  <c r="L28"/>
  <c r="I28"/>
  <c r="K28" s="1"/>
  <c r="AH27"/>
  <c r="AH30" s="1"/>
  <c r="L27"/>
  <c r="I27"/>
  <c r="K27" s="1"/>
  <c r="A26"/>
  <c r="L26" s="1"/>
  <c r="A25"/>
  <c r="L25" s="1"/>
  <c r="A24"/>
  <c r="L24" s="1"/>
  <c r="I23"/>
  <c r="K23" s="1"/>
  <c r="A23"/>
  <c r="L23" s="1"/>
  <c r="I22"/>
  <c r="K22" s="1"/>
  <c r="A22"/>
  <c r="L22" s="1"/>
  <c r="A21"/>
  <c r="L21" s="1"/>
  <c r="BH20"/>
  <c r="F20"/>
  <c r="A20"/>
  <c r="L20" s="1"/>
  <c r="BH19"/>
  <c r="AY19"/>
  <c r="I19"/>
  <c r="K19" s="1"/>
  <c r="F19"/>
  <c r="A19"/>
  <c r="L19" s="1"/>
  <c r="BH18"/>
  <c r="I18"/>
  <c r="K18" s="1"/>
  <c r="F18"/>
  <c r="A18"/>
  <c r="L18" s="1"/>
  <c r="AY17"/>
  <c r="I17"/>
  <c r="K17" s="1"/>
  <c r="F17"/>
  <c r="P17" s="1"/>
  <c r="A17"/>
  <c r="L17" s="1"/>
  <c r="O16"/>
  <c r="I16"/>
  <c r="K16" s="1"/>
  <c r="F16"/>
  <c r="AK16" s="1"/>
  <c r="A16"/>
  <c r="L16" s="1"/>
  <c r="O15"/>
  <c r="I15"/>
  <c r="K15" s="1"/>
  <c r="F15"/>
  <c r="A15"/>
  <c r="L15" s="1"/>
  <c r="I14"/>
  <c r="K14" s="1"/>
  <c r="F14"/>
  <c r="AE14" s="1"/>
  <c r="A14"/>
  <c r="L14" s="1"/>
  <c r="AY13"/>
  <c r="AY30" s="1"/>
  <c r="I13"/>
  <c r="K13" s="1"/>
  <c r="F13"/>
  <c r="A13"/>
  <c r="L13" s="1"/>
  <c r="BH12"/>
  <c r="I12"/>
  <c r="K12" s="1"/>
  <c r="F12"/>
  <c r="A12"/>
  <c r="L12" s="1"/>
  <c r="O11"/>
  <c r="I11"/>
  <c r="K11" s="1"/>
  <c r="F11"/>
  <c r="A11"/>
  <c r="L11" s="1"/>
  <c r="BH10"/>
  <c r="BH30" s="1"/>
  <c r="I10"/>
  <c r="K10" s="1"/>
  <c r="F10"/>
  <c r="V10" s="1"/>
  <c r="A10"/>
  <c r="L10" s="1"/>
  <c r="O9"/>
  <c r="I9"/>
  <c r="K9" s="1"/>
  <c r="F9"/>
  <c r="A9"/>
  <c r="L9" s="1"/>
  <c r="O8"/>
  <c r="O30" s="1"/>
  <c r="I8"/>
  <c r="K8" s="1"/>
  <c r="F8"/>
  <c r="A8"/>
  <c r="L8" s="1"/>
  <c r="W7"/>
  <c r="X7" s="1"/>
  <c r="U7"/>
  <c r="U30" s="1"/>
  <c r="I7"/>
  <c r="K7" s="1"/>
  <c r="F7"/>
  <c r="A7"/>
  <c r="L7" s="1"/>
  <c r="BH51" i="5"/>
  <c r="BF51"/>
  <c r="BE51"/>
  <c r="BC51"/>
  <c r="BB51"/>
  <c r="AZ51"/>
  <c r="AY51"/>
  <c r="AW51"/>
  <c r="AV51"/>
  <c r="AT51"/>
  <c r="AS51"/>
  <c r="AQ51"/>
  <c r="AP51"/>
  <c r="AN51"/>
  <c r="AM51"/>
  <c r="AK51"/>
  <c r="AJ51"/>
  <c r="AH51"/>
  <c r="AG51"/>
  <c r="AE51"/>
  <c r="AD51"/>
  <c r="AB51"/>
  <c r="AA51"/>
  <c r="Y51"/>
  <c r="X51"/>
  <c r="V51"/>
  <c r="U51"/>
  <c r="S51"/>
  <c r="R51"/>
  <c r="P51"/>
  <c r="O51"/>
  <c r="M51"/>
  <c r="F52" s="1"/>
  <c r="A47"/>
  <c r="L47" s="1"/>
  <c r="A46"/>
  <c r="L46" s="1"/>
  <c r="A45"/>
  <c r="L45" s="1"/>
  <c r="I43"/>
  <c r="A43"/>
  <c r="L43" s="1"/>
  <c r="I42"/>
  <c r="A42"/>
  <c r="L42" s="1"/>
  <c r="I41"/>
  <c r="A41"/>
  <c r="L41" s="1"/>
  <c r="I40"/>
  <c r="A40"/>
  <c r="L40" s="1"/>
  <c r="I39"/>
  <c r="A39"/>
  <c r="L39" s="1"/>
  <c r="I38"/>
  <c r="A38"/>
  <c r="L38" s="1"/>
  <c r="I37"/>
  <c r="A37"/>
  <c r="L37" s="1"/>
  <c r="I36"/>
  <c r="A36"/>
  <c r="L36" s="1"/>
  <c r="I35"/>
  <c r="A35"/>
  <c r="L35" s="1"/>
  <c r="A34"/>
  <c r="I33"/>
  <c r="K33" s="1"/>
  <c r="F33"/>
  <c r="A33"/>
  <c r="L33" s="1"/>
  <c r="I32"/>
  <c r="K32" s="1"/>
  <c r="F32"/>
  <c r="A32"/>
  <c r="L32" s="1"/>
  <c r="I31"/>
  <c r="K31" s="1"/>
  <c r="F31"/>
  <c r="F51" s="1"/>
  <c r="F53" s="1"/>
  <c r="A31"/>
  <c r="L31" s="1"/>
  <c r="I30"/>
  <c r="K30" s="1"/>
  <c r="A30"/>
  <c r="L30" s="1"/>
  <c r="I29"/>
  <c r="K29" s="1"/>
  <c r="A29"/>
  <c r="L29" s="1"/>
  <c r="A28"/>
  <c r="I27"/>
  <c r="A27"/>
  <c r="L27" s="1"/>
  <c r="I26"/>
  <c r="A26"/>
  <c r="L26" s="1"/>
  <c r="I25"/>
  <c r="A25"/>
  <c r="L25" s="1"/>
  <c r="I24"/>
  <c r="A24"/>
  <c r="L24" s="1"/>
  <c r="I23"/>
  <c r="A23"/>
  <c r="L23" s="1"/>
  <c r="I22"/>
  <c r="A22"/>
  <c r="L22" s="1"/>
  <c r="I21"/>
  <c r="A21"/>
  <c r="L21" s="1"/>
  <c r="I20"/>
  <c r="A20"/>
  <c r="L20" s="1"/>
  <c r="I19"/>
  <c r="A19"/>
  <c r="L19" s="1"/>
  <c r="I18"/>
  <c r="A18"/>
  <c r="L18" s="1"/>
  <c r="I17"/>
  <c r="A17"/>
  <c r="L17" s="1"/>
  <c r="I16"/>
  <c r="A16"/>
  <c r="L16" s="1"/>
  <c r="I15"/>
  <c r="A15"/>
  <c r="L15" s="1"/>
  <c r="I14"/>
  <c r="A14"/>
  <c r="L14" s="1"/>
  <c r="I13"/>
  <c r="A13"/>
  <c r="L13" s="1"/>
  <c r="I12"/>
  <c r="A12"/>
  <c r="L12" s="1"/>
  <c r="I11"/>
  <c r="A11"/>
  <c r="L11" s="1"/>
  <c r="I10"/>
  <c r="A10"/>
  <c r="L10" s="1"/>
  <c r="I9"/>
  <c r="A9"/>
  <c r="L9" s="1"/>
  <c r="I8"/>
  <c r="A8"/>
  <c r="L8" s="1"/>
  <c r="I7"/>
  <c r="A7"/>
  <c r="L7" s="1"/>
  <c r="BB35" i="4"/>
  <c r="AZ35"/>
  <c r="AV35"/>
  <c r="AT35"/>
  <c r="AS35"/>
  <c r="AQ35"/>
  <c r="AG35"/>
  <c r="AE35"/>
  <c r="U35"/>
  <c r="S35"/>
  <c r="R35"/>
  <c r="P35"/>
  <c r="M35"/>
  <c r="I32"/>
  <c r="K32" s="1"/>
  <c r="F32"/>
  <c r="V32" s="1"/>
  <c r="X32" s="1"/>
  <c r="A32"/>
  <c r="L32" s="1"/>
  <c r="I31"/>
  <c r="K31" s="1"/>
  <c r="F31"/>
  <c r="V31" s="1"/>
  <c r="X31" s="1"/>
  <c r="A31"/>
  <c r="L31" s="1"/>
  <c r="I30"/>
  <c r="K30" s="1"/>
  <c r="F30"/>
  <c r="BF30" s="1"/>
  <c r="BH30" s="1"/>
  <c r="A30"/>
  <c r="L30" s="1"/>
  <c r="I29"/>
  <c r="K29" s="1"/>
  <c r="F29"/>
  <c r="V29" s="1"/>
  <c r="X29" s="1"/>
  <c r="A29"/>
  <c r="L29" s="1"/>
  <c r="I28"/>
  <c r="K28" s="1"/>
  <c r="F28"/>
  <c r="AK28" s="1"/>
  <c r="A28"/>
  <c r="L28" s="1"/>
  <c r="I27"/>
  <c r="F27"/>
  <c r="A27"/>
  <c r="L27" s="1"/>
  <c r="I26"/>
  <c r="A26"/>
  <c r="L26" s="1"/>
  <c r="I25"/>
  <c r="K25" s="1"/>
  <c r="F25"/>
  <c r="BF25" s="1"/>
  <c r="BH25" s="1"/>
  <c r="A25"/>
  <c r="L25" s="1"/>
  <c r="I24"/>
  <c r="K24" s="1"/>
  <c r="F24"/>
  <c r="BF24" s="1"/>
  <c r="BH24" s="1"/>
  <c r="A24"/>
  <c r="L24" s="1"/>
  <c r="I23"/>
  <c r="K23" s="1"/>
  <c r="F23"/>
  <c r="BF23" s="1"/>
  <c r="BH23" s="1"/>
  <c r="A23"/>
  <c r="L23" s="1"/>
  <c r="I22"/>
  <c r="K22" s="1"/>
  <c r="F22"/>
  <c r="AB22" s="1"/>
  <c r="A22"/>
  <c r="L22" s="1"/>
  <c r="I21"/>
  <c r="K21" s="1"/>
  <c r="F21"/>
  <c r="AH21" s="1"/>
  <c r="AJ21" s="1"/>
  <c r="A21"/>
  <c r="L21" s="1"/>
  <c r="I20"/>
  <c r="K20" s="1"/>
  <c r="F20"/>
  <c r="Y20" s="1"/>
  <c r="A20"/>
  <c r="L20" s="1"/>
  <c r="I19"/>
  <c r="K19" s="1"/>
  <c r="F19"/>
  <c r="AN19" s="1"/>
  <c r="AP19" s="1"/>
  <c r="A19"/>
  <c r="L19" s="1"/>
  <c r="I18"/>
  <c r="K18" s="1"/>
  <c r="F18"/>
  <c r="AN18" s="1"/>
  <c r="A18"/>
  <c r="L18" s="1"/>
  <c r="I17"/>
  <c r="K17" s="1"/>
  <c r="F17"/>
  <c r="V17" s="1"/>
  <c r="X17" s="1"/>
  <c r="A17"/>
  <c r="L17" s="1"/>
  <c r="I16"/>
  <c r="K16" s="1"/>
  <c r="F16"/>
  <c r="AW16" s="1"/>
  <c r="AY16" s="1"/>
  <c r="A16"/>
  <c r="L16" s="1"/>
  <c r="I15"/>
  <c r="K15" s="1"/>
  <c r="F15"/>
  <c r="AH15" s="1"/>
  <c r="AJ15" s="1"/>
  <c r="A15"/>
  <c r="L15" s="1"/>
  <c r="I14"/>
  <c r="K14" s="1"/>
  <c r="F14"/>
  <c r="AH14" s="1"/>
  <c r="A14"/>
  <c r="L14" s="1"/>
  <c r="I13"/>
  <c r="K13" s="1"/>
  <c r="F13"/>
  <c r="AW13" s="1"/>
  <c r="AY13" s="1"/>
  <c r="A13"/>
  <c r="L13" s="1"/>
  <c r="I12"/>
  <c r="K12" s="1"/>
  <c r="F12"/>
  <c r="AW12" s="1"/>
  <c r="A12"/>
  <c r="L12" s="1"/>
  <c r="F11"/>
  <c r="A11"/>
  <c r="L11" s="1"/>
  <c r="I10"/>
  <c r="K10" s="1"/>
  <c r="F10"/>
  <c r="V10" s="1"/>
  <c r="X10" s="1"/>
  <c r="A10"/>
  <c r="L10" s="1"/>
  <c r="I9"/>
  <c r="K9" s="1"/>
  <c r="F9"/>
  <c r="V9" s="1"/>
  <c r="A9"/>
  <c r="L9" s="1"/>
  <c r="I8"/>
  <c r="K8" s="1"/>
  <c r="F8"/>
  <c r="BF8" s="1"/>
  <c r="A8"/>
  <c r="L8" s="1"/>
  <c r="I7"/>
  <c r="K7" s="1"/>
  <c r="F7"/>
  <c r="A7"/>
  <c r="L7" s="1"/>
  <c r="R177" i="2"/>
  <c r="Q177"/>
  <c r="P177"/>
  <c r="O177"/>
  <c r="N177"/>
  <c r="M177"/>
  <c r="L177"/>
  <c r="K177"/>
  <c r="J177"/>
  <c r="I177"/>
  <c r="H177"/>
  <c r="G177"/>
  <c r="F177"/>
  <c r="E177"/>
  <c r="D177"/>
  <c r="C177"/>
  <c r="B177"/>
  <c r="F174"/>
  <c r="E174"/>
  <c r="D174"/>
  <c r="C174"/>
  <c r="B174"/>
  <c r="F173"/>
  <c r="E173"/>
  <c r="D173"/>
  <c r="C173"/>
  <c r="B173"/>
  <c r="F172"/>
  <c r="E172"/>
  <c r="D172"/>
  <c r="C172"/>
  <c r="B172"/>
  <c r="F171"/>
  <c r="F175" s="1"/>
  <c r="F176" s="1"/>
  <c r="E171"/>
  <c r="E175" s="1"/>
  <c r="E176" s="1"/>
  <c r="D171"/>
  <c r="D175" s="1"/>
  <c r="D176" s="1"/>
  <c r="C171"/>
  <c r="C175" s="1"/>
  <c r="C176" s="1"/>
  <c r="B171"/>
  <c r="B175" s="1"/>
  <c r="B176" s="1"/>
  <c r="R170"/>
  <c r="Q170"/>
  <c r="P170"/>
  <c r="O170"/>
  <c r="N170"/>
  <c r="M170"/>
  <c r="L170"/>
  <c r="K170"/>
  <c r="J170"/>
  <c r="I170"/>
  <c r="H170"/>
  <c r="G170"/>
  <c r="F170"/>
  <c r="E170"/>
  <c r="D170"/>
  <c r="C170"/>
  <c r="B170"/>
  <c r="S170" s="1"/>
  <c r="R164"/>
  <c r="R165" s="1"/>
  <c r="Q164"/>
  <c r="Q165" s="1"/>
  <c r="P164"/>
  <c r="P165" s="1"/>
  <c r="O164"/>
  <c r="O165" s="1"/>
  <c r="N164"/>
  <c r="N165" s="1"/>
  <c r="M164"/>
  <c r="M165" s="1"/>
  <c r="L164"/>
  <c r="L165" s="1"/>
  <c r="K164"/>
  <c r="K165" s="1"/>
  <c r="J164"/>
  <c r="J165" s="1"/>
  <c r="I164"/>
  <c r="I165" s="1"/>
  <c r="H164"/>
  <c r="H165" s="1"/>
  <c r="G164"/>
  <c r="G165" s="1"/>
  <c r="F164"/>
  <c r="F165" s="1"/>
  <c r="E164"/>
  <c r="E165" s="1"/>
  <c r="D164"/>
  <c r="D165" s="1"/>
  <c r="C164"/>
  <c r="C165" s="1"/>
  <c r="B164"/>
  <c r="B165" s="1"/>
  <c r="T163"/>
  <c r="T162"/>
  <c r="T161"/>
  <c r="T160"/>
  <c r="T164" s="1"/>
  <c r="S159"/>
  <c r="U165" s="1"/>
  <c r="R154"/>
  <c r="R155" s="1"/>
  <c r="Q154"/>
  <c r="Q155" s="1"/>
  <c r="P154"/>
  <c r="P155" s="1"/>
  <c r="O154"/>
  <c r="O155" s="1"/>
  <c r="N154"/>
  <c r="N155" s="1"/>
  <c r="M154"/>
  <c r="M155" s="1"/>
  <c r="L154"/>
  <c r="L155" s="1"/>
  <c r="K154"/>
  <c r="K155" s="1"/>
  <c r="J154"/>
  <c r="J155" s="1"/>
  <c r="I154"/>
  <c r="I155" s="1"/>
  <c r="H154"/>
  <c r="H155" s="1"/>
  <c r="G154"/>
  <c r="G155" s="1"/>
  <c r="F154"/>
  <c r="F155" s="1"/>
  <c r="E154"/>
  <c r="E155" s="1"/>
  <c r="D154"/>
  <c r="D155" s="1"/>
  <c r="C154"/>
  <c r="C155" s="1"/>
  <c r="B154"/>
  <c r="B155" s="1"/>
  <c r="T153"/>
  <c r="T152"/>
  <c r="T151"/>
  <c r="T150"/>
  <c r="T154" s="1"/>
  <c r="S149"/>
  <c r="U155" s="1"/>
  <c r="R144"/>
  <c r="R145" s="1"/>
  <c r="Q144"/>
  <c r="Q145" s="1"/>
  <c r="P144"/>
  <c r="P145" s="1"/>
  <c r="O144"/>
  <c r="O145" s="1"/>
  <c r="N144"/>
  <c r="N145" s="1"/>
  <c r="M144"/>
  <c r="M145" s="1"/>
  <c r="L144"/>
  <c r="L145" s="1"/>
  <c r="K144"/>
  <c r="K145" s="1"/>
  <c r="J144"/>
  <c r="J145" s="1"/>
  <c r="I144"/>
  <c r="I145" s="1"/>
  <c r="H144"/>
  <c r="H145" s="1"/>
  <c r="G144"/>
  <c r="G145" s="1"/>
  <c r="F144"/>
  <c r="F145" s="1"/>
  <c r="E144"/>
  <c r="E145" s="1"/>
  <c r="D144"/>
  <c r="D145" s="1"/>
  <c r="C144"/>
  <c r="C145" s="1"/>
  <c r="B144"/>
  <c r="B145" s="1"/>
  <c r="T143"/>
  <c r="T142"/>
  <c r="T141"/>
  <c r="T140"/>
  <c r="T144" s="1"/>
  <c r="S139"/>
  <c r="U145" s="1"/>
  <c r="R134"/>
  <c r="R135" s="1"/>
  <c r="Q134"/>
  <c r="Q135" s="1"/>
  <c r="P134"/>
  <c r="P135" s="1"/>
  <c r="O134"/>
  <c r="O135" s="1"/>
  <c r="N134"/>
  <c r="N135" s="1"/>
  <c r="M134"/>
  <c r="M135" s="1"/>
  <c r="L134"/>
  <c r="L135" s="1"/>
  <c r="K134"/>
  <c r="K135" s="1"/>
  <c r="J134"/>
  <c r="J135" s="1"/>
  <c r="I134"/>
  <c r="I135" s="1"/>
  <c r="H134"/>
  <c r="H135" s="1"/>
  <c r="G134"/>
  <c r="G135" s="1"/>
  <c r="F134"/>
  <c r="F135" s="1"/>
  <c r="E134"/>
  <c r="E135" s="1"/>
  <c r="D134"/>
  <c r="D135" s="1"/>
  <c r="C134"/>
  <c r="C135" s="1"/>
  <c r="B134"/>
  <c r="B135" s="1"/>
  <c r="T133"/>
  <c r="T132"/>
  <c r="T131"/>
  <c r="T130"/>
  <c r="T134" s="1"/>
  <c r="S129"/>
  <c r="U135" s="1"/>
  <c r="R124"/>
  <c r="R125" s="1"/>
  <c r="Q124"/>
  <c r="Q125" s="1"/>
  <c r="P124"/>
  <c r="P125" s="1"/>
  <c r="O124"/>
  <c r="O125" s="1"/>
  <c r="N124"/>
  <c r="N125" s="1"/>
  <c r="M124"/>
  <c r="M125" s="1"/>
  <c r="L124"/>
  <c r="L125" s="1"/>
  <c r="K124"/>
  <c r="K125" s="1"/>
  <c r="J124"/>
  <c r="J125" s="1"/>
  <c r="I124"/>
  <c r="I125" s="1"/>
  <c r="H124"/>
  <c r="H125" s="1"/>
  <c r="G124"/>
  <c r="G125" s="1"/>
  <c r="F124"/>
  <c r="F125" s="1"/>
  <c r="E124"/>
  <c r="E125" s="1"/>
  <c r="D124"/>
  <c r="D125" s="1"/>
  <c r="C124"/>
  <c r="C125" s="1"/>
  <c r="B124"/>
  <c r="B125" s="1"/>
  <c r="T123"/>
  <c r="T122"/>
  <c r="T121"/>
  <c r="T120"/>
  <c r="T124" s="1"/>
  <c r="S119"/>
  <c r="U125" s="1"/>
  <c r="R114"/>
  <c r="R115" s="1"/>
  <c r="Q114"/>
  <c r="Q115" s="1"/>
  <c r="P114"/>
  <c r="P115" s="1"/>
  <c r="O114"/>
  <c r="O115" s="1"/>
  <c r="N114"/>
  <c r="N115" s="1"/>
  <c r="M114"/>
  <c r="M115" s="1"/>
  <c r="L114"/>
  <c r="L115" s="1"/>
  <c r="K114"/>
  <c r="K115" s="1"/>
  <c r="J114"/>
  <c r="J115" s="1"/>
  <c r="I114"/>
  <c r="I115" s="1"/>
  <c r="H114"/>
  <c r="H115" s="1"/>
  <c r="G114"/>
  <c r="G115" s="1"/>
  <c r="F114"/>
  <c r="F115" s="1"/>
  <c r="E114"/>
  <c r="E115" s="1"/>
  <c r="D114"/>
  <c r="D115" s="1"/>
  <c r="C114"/>
  <c r="C115" s="1"/>
  <c r="B114"/>
  <c r="B115" s="1"/>
  <c r="T113"/>
  <c r="T112"/>
  <c r="T111"/>
  <c r="T110"/>
  <c r="T114" s="1"/>
  <c r="S109"/>
  <c r="U115" s="1"/>
  <c r="R104"/>
  <c r="R105" s="1"/>
  <c r="Q104"/>
  <c r="Q105" s="1"/>
  <c r="P104"/>
  <c r="P105" s="1"/>
  <c r="O104"/>
  <c r="O105" s="1"/>
  <c r="N104"/>
  <c r="N105" s="1"/>
  <c r="M104"/>
  <c r="M105" s="1"/>
  <c r="L104"/>
  <c r="L105" s="1"/>
  <c r="K104"/>
  <c r="K105" s="1"/>
  <c r="J104"/>
  <c r="J105" s="1"/>
  <c r="I104"/>
  <c r="I105" s="1"/>
  <c r="H104"/>
  <c r="H105" s="1"/>
  <c r="G104"/>
  <c r="G105" s="1"/>
  <c r="F104"/>
  <c r="F105" s="1"/>
  <c r="E104"/>
  <c r="E105" s="1"/>
  <c r="D104"/>
  <c r="D105" s="1"/>
  <c r="C104"/>
  <c r="C105" s="1"/>
  <c r="B104"/>
  <c r="B105" s="1"/>
  <c r="T103"/>
  <c r="T102"/>
  <c r="T101"/>
  <c r="T100"/>
  <c r="T104" s="1"/>
  <c r="S99"/>
  <c r="U105" s="1"/>
  <c r="R94"/>
  <c r="R95" s="1"/>
  <c r="Q94"/>
  <c r="Q95" s="1"/>
  <c r="P94"/>
  <c r="P95" s="1"/>
  <c r="O94"/>
  <c r="O95" s="1"/>
  <c r="N94"/>
  <c r="N95" s="1"/>
  <c r="M94"/>
  <c r="M95" s="1"/>
  <c r="L94"/>
  <c r="L95" s="1"/>
  <c r="K94"/>
  <c r="K95" s="1"/>
  <c r="J94"/>
  <c r="J95" s="1"/>
  <c r="I94"/>
  <c r="I95" s="1"/>
  <c r="H94"/>
  <c r="H95" s="1"/>
  <c r="G94"/>
  <c r="G95" s="1"/>
  <c r="F94"/>
  <c r="F95" s="1"/>
  <c r="E94"/>
  <c r="E95" s="1"/>
  <c r="D94"/>
  <c r="D95" s="1"/>
  <c r="C94"/>
  <c r="C95" s="1"/>
  <c r="B94"/>
  <c r="B95" s="1"/>
  <c r="T93"/>
  <c r="T92"/>
  <c r="T91"/>
  <c r="T90"/>
  <c r="T94" s="1"/>
  <c r="S89"/>
  <c r="U95" s="1"/>
  <c r="R84"/>
  <c r="R85" s="1"/>
  <c r="Q84"/>
  <c r="Q85" s="1"/>
  <c r="P84"/>
  <c r="P85" s="1"/>
  <c r="O84"/>
  <c r="O85" s="1"/>
  <c r="N84"/>
  <c r="N85" s="1"/>
  <c r="M84"/>
  <c r="M85" s="1"/>
  <c r="L84"/>
  <c r="L85" s="1"/>
  <c r="K84"/>
  <c r="K85" s="1"/>
  <c r="J84"/>
  <c r="J85" s="1"/>
  <c r="I84"/>
  <c r="I85" s="1"/>
  <c r="H84"/>
  <c r="H85" s="1"/>
  <c r="G84"/>
  <c r="G85" s="1"/>
  <c r="F84"/>
  <c r="F85" s="1"/>
  <c r="E84"/>
  <c r="E85" s="1"/>
  <c r="D84"/>
  <c r="D85" s="1"/>
  <c r="C84"/>
  <c r="C85" s="1"/>
  <c r="B84"/>
  <c r="B85" s="1"/>
  <c r="T83"/>
  <c r="T82"/>
  <c r="T81"/>
  <c r="T80"/>
  <c r="T84" s="1"/>
  <c r="S79"/>
  <c r="R74"/>
  <c r="R75" s="1"/>
  <c r="Q74"/>
  <c r="Q75" s="1"/>
  <c r="P74"/>
  <c r="P75" s="1"/>
  <c r="O74"/>
  <c r="O75" s="1"/>
  <c r="N74"/>
  <c r="N75" s="1"/>
  <c r="M74"/>
  <c r="M75" s="1"/>
  <c r="L74"/>
  <c r="L75" s="1"/>
  <c r="K74"/>
  <c r="K75" s="1"/>
  <c r="J74"/>
  <c r="J75" s="1"/>
  <c r="I74"/>
  <c r="I75" s="1"/>
  <c r="H74"/>
  <c r="H75" s="1"/>
  <c r="G74"/>
  <c r="G75" s="1"/>
  <c r="F74"/>
  <c r="F75" s="1"/>
  <c r="E74"/>
  <c r="E75" s="1"/>
  <c r="D74"/>
  <c r="D75" s="1"/>
  <c r="C74"/>
  <c r="C75" s="1"/>
  <c r="B74"/>
  <c r="B75" s="1"/>
  <c r="T73"/>
  <c r="T72"/>
  <c r="T71"/>
  <c r="T70"/>
  <c r="T74" s="1"/>
  <c r="S69"/>
  <c r="U75" s="1"/>
  <c r="R64"/>
  <c r="R65" s="1"/>
  <c r="Q64"/>
  <c r="Q65" s="1"/>
  <c r="P64"/>
  <c r="P65" s="1"/>
  <c r="O64"/>
  <c r="O65" s="1"/>
  <c r="N64"/>
  <c r="N65" s="1"/>
  <c r="M64"/>
  <c r="M65" s="1"/>
  <c r="L64"/>
  <c r="L65" s="1"/>
  <c r="K64"/>
  <c r="K65" s="1"/>
  <c r="J64"/>
  <c r="J65" s="1"/>
  <c r="I64"/>
  <c r="I65" s="1"/>
  <c r="H64"/>
  <c r="H65" s="1"/>
  <c r="G64"/>
  <c r="G65" s="1"/>
  <c r="F64"/>
  <c r="F65" s="1"/>
  <c r="E64"/>
  <c r="E65" s="1"/>
  <c r="D64"/>
  <c r="D65" s="1"/>
  <c r="C64"/>
  <c r="C65" s="1"/>
  <c r="B64"/>
  <c r="B65" s="1"/>
  <c r="T63"/>
  <c r="T62"/>
  <c r="T61"/>
  <c r="T60"/>
  <c r="T64" s="1"/>
  <c r="S59"/>
  <c r="U65" s="1"/>
  <c r="R54"/>
  <c r="R55" s="1"/>
  <c r="Q54"/>
  <c r="Q55" s="1"/>
  <c r="P54"/>
  <c r="P55" s="1"/>
  <c r="O54"/>
  <c r="O55" s="1"/>
  <c r="N54"/>
  <c r="N55" s="1"/>
  <c r="M54"/>
  <c r="M55" s="1"/>
  <c r="L54"/>
  <c r="L55" s="1"/>
  <c r="K54"/>
  <c r="K55" s="1"/>
  <c r="J54"/>
  <c r="J55" s="1"/>
  <c r="I54"/>
  <c r="I55" s="1"/>
  <c r="H54"/>
  <c r="H55" s="1"/>
  <c r="G54"/>
  <c r="G55" s="1"/>
  <c r="F54"/>
  <c r="F55" s="1"/>
  <c r="E54"/>
  <c r="E55" s="1"/>
  <c r="D54"/>
  <c r="D55" s="1"/>
  <c r="C54"/>
  <c r="C55" s="1"/>
  <c r="B54"/>
  <c r="B55" s="1"/>
  <c r="T53"/>
  <c r="T52"/>
  <c r="T51"/>
  <c r="T50"/>
  <c r="T54" s="1"/>
  <c r="S49"/>
  <c r="U55" s="1"/>
  <c r="F44"/>
  <c r="F45" s="1"/>
  <c r="E44"/>
  <c r="E45" s="1"/>
  <c r="D44"/>
  <c r="D45" s="1"/>
  <c r="C44"/>
  <c r="C45" s="1"/>
  <c r="B44"/>
  <c r="B45" s="1"/>
  <c r="S39"/>
  <c r="F34"/>
  <c r="F35" s="1"/>
  <c r="E34"/>
  <c r="E35" s="1"/>
  <c r="D34"/>
  <c r="D35" s="1"/>
  <c r="C34"/>
  <c r="C35" s="1"/>
  <c r="B34"/>
  <c r="B35" s="1"/>
  <c r="T33"/>
  <c r="T32"/>
  <c r="T31"/>
  <c r="R34"/>
  <c r="R35" s="1"/>
  <c r="Q34"/>
  <c r="Q35" s="1"/>
  <c r="P34"/>
  <c r="P35" s="1"/>
  <c r="O34"/>
  <c r="O35" s="1"/>
  <c r="N34"/>
  <c r="N35" s="1"/>
  <c r="M34"/>
  <c r="M35" s="1"/>
  <c r="L34"/>
  <c r="L35" s="1"/>
  <c r="K34"/>
  <c r="K35" s="1"/>
  <c r="J34"/>
  <c r="J35" s="1"/>
  <c r="I34"/>
  <c r="I35" s="1"/>
  <c r="H34"/>
  <c r="H35" s="1"/>
  <c r="G34"/>
  <c r="G35" s="1"/>
  <c r="S29"/>
  <c r="F24"/>
  <c r="F25" s="1"/>
  <c r="E24"/>
  <c r="E25" s="1"/>
  <c r="D24"/>
  <c r="D25" s="1"/>
  <c r="C24"/>
  <c r="C25" s="1"/>
  <c r="B24"/>
  <c r="B25" s="1"/>
  <c r="T23"/>
  <c r="T22"/>
  <c r="T21"/>
  <c r="R25"/>
  <c r="Q25"/>
  <c r="P25"/>
  <c r="O25"/>
  <c r="N25"/>
  <c r="M25"/>
  <c r="L25"/>
  <c r="K25"/>
  <c r="J25"/>
  <c r="I25"/>
  <c r="H25"/>
  <c r="G25"/>
  <c r="S19"/>
  <c r="F14"/>
  <c r="F15" s="1"/>
  <c r="E14"/>
  <c r="E15" s="1"/>
  <c r="D14"/>
  <c r="D15" s="1"/>
  <c r="C14"/>
  <c r="C15" s="1"/>
  <c r="B14"/>
  <c r="T13"/>
  <c r="T12"/>
  <c r="T11"/>
  <c r="R15"/>
  <c r="Q15"/>
  <c r="P15"/>
  <c r="O15"/>
  <c r="N15"/>
  <c r="M15"/>
  <c r="L15"/>
  <c r="K15"/>
  <c r="I15"/>
  <c r="H15"/>
  <c r="G14"/>
  <c r="G15" s="1"/>
  <c r="S9"/>
  <c r="V30" i="6" l="1"/>
  <c r="X10"/>
  <c r="AE30"/>
  <c r="AG14"/>
  <c r="AG30" s="1"/>
  <c r="AK30"/>
  <c r="AM16"/>
  <c r="AM30" s="1"/>
  <c r="P30"/>
  <c r="R17"/>
  <c r="R30" s="1"/>
  <c r="X30"/>
  <c r="AJ27"/>
  <c r="AJ30" s="1"/>
  <c r="G52" i="5"/>
  <c r="BF35" i="4"/>
  <c r="BH8"/>
  <c r="BH35" s="1"/>
  <c r="X9"/>
  <c r="AW35"/>
  <c r="AY12"/>
  <c r="AY35" s="1"/>
  <c r="AH35"/>
  <c r="AJ14"/>
  <c r="AJ35" s="1"/>
  <c r="AN35"/>
  <c r="AP18"/>
  <c r="AP35" s="1"/>
  <c r="Y35"/>
  <c r="AA20"/>
  <c r="AA35" s="1"/>
  <c r="AB35"/>
  <c r="AD22"/>
  <c r="AD35" s="1"/>
  <c r="AK35"/>
  <c r="AM28"/>
  <c r="AM35" s="1"/>
  <c r="BC7"/>
  <c r="V28"/>
  <c r="X28" s="1"/>
  <c r="T20" i="2"/>
  <c r="T24" s="1"/>
  <c r="U25" s="1"/>
  <c r="T30"/>
  <c r="T34" s="1"/>
  <c r="U35" s="1"/>
  <c r="G171"/>
  <c r="H171"/>
  <c r="I171"/>
  <c r="K171"/>
  <c r="L171"/>
  <c r="M171"/>
  <c r="N171"/>
  <c r="O171"/>
  <c r="P171"/>
  <c r="Q171"/>
  <c r="R171"/>
  <c r="T40"/>
  <c r="G172"/>
  <c r="H172"/>
  <c r="I172"/>
  <c r="J172"/>
  <c r="K172"/>
  <c r="L172"/>
  <c r="M172"/>
  <c r="N172"/>
  <c r="O172"/>
  <c r="P172"/>
  <c r="Q172"/>
  <c r="R172"/>
  <c r="T41"/>
  <c r="G173"/>
  <c r="H173"/>
  <c r="I173"/>
  <c r="J173"/>
  <c r="K173"/>
  <c r="L173"/>
  <c r="M173"/>
  <c r="N173"/>
  <c r="O173"/>
  <c r="P173"/>
  <c r="Q173"/>
  <c r="R173"/>
  <c r="T42"/>
  <c r="G174"/>
  <c r="H174"/>
  <c r="I174"/>
  <c r="J174"/>
  <c r="K174"/>
  <c r="L174"/>
  <c r="M174"/>
  <c r="N174"/>
  <c r="O174"/>
  <c r="P174"/>
  <c r="Q174"/>
  <c r="R174"/>
  <c r="T43"/>
  <c r="G44"/>
  <c r="G45" s="1"/>
  <c r="H44"/>
  <c r="H45" s="1"/>
  <c r="I44"/>
  <c r="I45" s="1"/>
  <c r="J44"/>
  <c r="J45" s="1"/>
  <c r="K44"/>
  <c r="K45" s="1"/>
  <c r="L44"/>
  <c r="L45" s="1"/>
  <c r="M44"/>
  <c r="M45" s="1"/>
  <c r="N44"/>
  <c r="N45" s="1"/>
  <c r="O44"/>
  <c r="O45" s="1"/>
  <c r="P44"/>
  <c r="P45" s="1"/>
  <c r="Q44"/>
  <c r="Q45" s="1"/>
  <c r="R44"/>
  <c r="R45" s="1"/>
  <c r="U85"/>
  <c r="T172"/>
  <c r="T173"/>
  <c r="T174"/>
  <c r="BC35" i="4" l="1"/>
  <c r="BE7"/>
  <c r="BE35" s="1"/>
  <c r="X35"/>
  <c r="V35"/>
  <c r="T44" i="2"/>
  <c r="U45" s="1"/>
  <c r="R175"/>
  <c r="R176" s="1"/>
  <c r="Q175"/>
  <c r="Q176" s="1"/>
  <c r="P175"/>
  <c r="P176" s="1"/>
  <c r="O175"/>
  <c r="O176" s="1"/>
  <c r="N175"/>
  <c r="N176" s="1"/>
  <c r="M175"/>
  <c r="M176" s="1"/>
  <c r="L175"/>
  <c r="L176" s="1"/>
  <c r="K175"/>
  <c r="K176" s="1"/>
  <c r="I175"/>
  <c r="I176" s="1"/>
  <c r="H175"/>
  <c r="H176" s="1"/>
  <c r="G175"/>
  <c r="G176" s="1"/>
  <c r="K12" i="1" l="1"/>
  <c r="BE55" l="1"/>
  <c r="BC55"/>
  <c r="BB55"/>
  <c r="AZ55"/>
  <c r="AV55"/>
  <c r="AT55"/>
  <c r="AS55"/>
  <c r="AQ55"/>
  <c r="A52"/>
  <c r="L52" s="1"/>
  <c r="A51"/>
  <c r="L51" s="1"/>
  <c r="A50"/>
  <c r="L50" s="1"/>
  <c r="A49"/>
  <c r="L49" s="1"/>
  <c r="A48"/>
  <c r="L48" s="1"/>
  <c r="A47"/>
  <c r="L47" s="1"/>
  <c r="A46"/>
  <c r="L46" s="1"/>
  <c r="S45"/>
  <c r="U45" s="1"/>
  <c r="I45"/>
  <c r="K45" s="1"/>
  <c r="A45"/>
  <c r="L45" s="1"/>
  <c r="S44"/>
  <c r="S55" s="1"/>
  <c r="I44"/>
  <c r="K44" s="1"/>
  <c r="A44"/>
  <c r="L44" s="1"/>
  <c r="AE43"/>
  <c r="AG43" s="1"/>
  <c r="I43"/>
  <c r="K43" s="1"/>
  <c r="A43"/>
  <c r="L43" s="1"/>
  <c r="AH42"/>
  <c r="AJ42" s="1"/>
  <c r="I42"/>
  <c r="K42" s="1"/>
  <c r="A42"/>
  <c r="L42" s="1"/>
  <c r="AH41"/>
  <c r="AJ41" s="1"/>
  <c r="I41"/>
  <c r="K41" s="1"/>
  <c r="A41"/>
  <c r="L41" s="1"/>
  <c r="BF40"/>
  <c r="BH40" s="1"/>
  <c r="I40"/>
  <c r="K40" s="1"/>
  <c r="A40"/>
  <c r="L40" s="1"/>
  <c r="BF39"/>
  <c r="BH39" s="1"/>
  <c r="I39"/>
  <c r="K39" s="1"/>
  <c r="A39"/>
  <c r="L39" s="1"/>
  <c r="AH38"/>
  <c r="AJ38" s="1"/>
  <c r="I38"/>
  <c r="K38" s="1"/>
  <c r="A38"/>
  <c r="L38" s="1"/>
  <c r="AH37"/>
  <c r="AJ37" s="1"/>
  <c r="I37"/>
  <c r="K37" s="1"/>
  <c r="A37"/>
  <c r="L37" s="1"/>
  <c r="Y36"/>
  <c r="Y55" s="1"/>
  <c r="I36"/>
  <c r="K36" s="1"/>
  <c r="A36"/>
  <c r="L36" s="1"/>
  <c r="AN35"/>
  <c r="AP35" s="1"/>
  <c r="A35"/>
  <c r="L35" s="1"/>
  <c r="V34"/>
  <c r="X34" s="1"/>
  <c r="A34"/>
  <c r="L34" s="1"/>
  <c r="AE33"/>
  <c r="AG33" s="1"/>
  <c r="A33"/>
  <c r="L33" s="1"/>
  <c r="BF32"/>
  <c r="BH32" s="1"/>
  <c r="I32"/>
  <c r="K32" s="1"/>
  <c r="A32"/>
  <c r="L32" s="1"/>
  <c r="V31"/>
  <c r="X31" s="1"/>
  <c r="I31"/>
  <c r="K31" s="1"/>
  <c r="A31"/>
  <c r="L31" s="1"/>
  <c r="A30"/>
  <c r="L30" s="1"/>
  <c r="AW29"/>
  <c r="AY29" s="1"/>
  <c r="I29"/>
  <c r="K29" s="1"/>
  <c r="A29"/>
  <c r="L29" s="1"/>
  <c r="BF28"/>
  <c r="BF55" s="1"/>
  <c r="L28"/>
  <c r="I28"/>
  <c r="K28" s="1"/>
  <c r="A27"/>
  <c r="L27" s="1"/>
  <c r="A26"/>
  <c r="L26" s="1"/>
  <c r="P25"/>
  <c r="R25" s="1"/>
  <c r="I25"/>
  <c r="K25" s="1"/>
  <c r="A25"/>
  <c r="L25" s="1"/>
  <c r="P24"/>
  <c r="R24" s="1"/>
  <c r="I24"/>
  <c r="K24" s="1"/>
  <c r="A24"/>
  <c r="L24" s="1"/>
  <c r="A23"/>
  <c r="L23" s="1"/>
  <c r="AW22"/>
  <c r="AW55" s="1"/>
  <c r="I22"/>
  <c r="A22"/>
  <c r="L22" s="1"/>
  <c r="P21"/>
  <c r="P55" s="1"/>
  <c r="I21"/>
  <c r="K21" s="1"/>
  <c r="A21"/>
  <c r="L21" s="1"/>
  <c r="M20"/>
  <c r="O20" s="1"/>
  <c r="I20"/>
  <c r="K20" s="1"/>
  <c r="A20"/>
  <c r="L20" s="1"/>
  <c r="AH19"/>
  <c r="AJ19" s="1"/>
  <c r="I19"/>
  <c r="K19" s="1"/>
  <c r="A19"/>
  <c r="L19" s="1"/>
  <c r="AK18"/>
  <c r="AK55" s="1"/>
  <c r="I18"/>
  <c r="K18" s="1"/>
  <c r="A18"/>
  <c r="L18" s="1"/>
  <c r="AN17"/>
  <c r="AP17" s="1"/>
  <c r="I17"/>
  <c r="K17" s="1"/>
  <c r="A17"/>
  <c r="L17" s="1"/>
  <c r="AN16"/>
  <c r="AN55" s="1"/>
  <c r="I16"/>
  <c r="K16" s="1"/>
  <c r="A16"/>
  <c r="L16" s="1"/>
  <c r="AH15"/>
  <c r="AH55" s="1"/>
  <c r="I15"/>
  <c r="K15" s="1"/>
  <c r="A15"/>
  <c r="L15" s="1"/>
  <c r="A14"/>
  <c r="L14" s="1"/>
  <c r="AB13"/>
  <c r="AD13" s="1"/>
  <c r="I13"/>
  <c r="K13" s="1"/>
  <c r="A13"/>
  <c r="L13" s="1"/>
  <c r="AE12"/>
  <c r="AE55" s="1"/>
  <c r="I12"/>
  <c r="A12"/>
  <c r="L12" s="1"/>
  <c r="AB11"/>
  <c r="AD11" s="1"/>
  <c r="I11"/>
  <c r="K11" s="1"/>
  <c r="A11"/>
  <c r="L11" s="1"/>
  <c r="M10"/>
  <c r="M55" s="1"/>
  <c r="I10"/>
  <c r="K10" s="1"/>
  <c r="A10"/>
  <c r="L10" s="1"/>
  <c r="V9"/>
  <c r="X9" s="1"/>
  <c r="I9"/>
  <c r="K9" s="1"/>
  <c r="A9"/>
  <c r="L9" s="1"/>
  <c r="V8"/>
  <c r="V55" s="1"/>
  <c r="I8"/>
  <c r="K8" s="1"/>
  <c r="A8"/>
  <c r="L8" s="1"/>
  <c r="AB7"/>
  <c r="AB55" s="1"/>
  <c r="I7"/>
  <c r="K7" s="1"/>
  <c r="A7"/>
  <c r="L7" s="1"/>
  <c r="J15" i="2" l="1"/>
  <c r="T10"/>
  <c r="T14" s="1"/>
  <c r="U15" s="1"/>
  <c r="J171"/>
  <c r="AD7" i="1"/>
  <c r="AD55" s="1"/>
  <c r="X8"/>
  <c r="X55" s="1"/>
  <c r="O10"/>
  <c r="O55" s="1"/>
  <c r="AG12"/>
  <c r="AG55" s="1"/>
  <c r="AJ15"/>
  <c r="AJ55" s="1"/>
  <c r="AP16"/>
  <c r="AP55" s="1"/>
  <c r="AM18"/>
  <c r="AM55" s="1"/>
  <c r="R21"/>
  <c r="R55" s="1"/>
  <c r="AY22"/>
  <c r="AY55" s="1"/>
  <c r="BH28"/>
  <c r="BH55" s="1"/>
  <c r="AA36"/>
  <c r="AA55" s="1"/>
  <c r="U44"/>
  <c r="U55" s="1"/>
  <c r="T171" i="2" l="1"/>
  <c r="T175" s="1"/>
  <c r="U176" s="1"/>
  <c r="J175"/>
  <c r="J176" s="1"/>
</calcChain>
</file>

<file path=xl/sharedStrings.xml><?xml version="1.0" encoding="utf-8"?>
<sst xmlns="http://schemas.openxmlformats.org/spreadsheetml/2006/main" count="710" uniqueCount="85">
  <si>
    <t>Fournisseur à recevoir</t>
  </si>
  <si>
    <t>&lt; 10 sem.</t>
  </si>
  <si>
    <t>Fournisseur reçu</t>
  </si>
  <si>
    <t>entre 10 et 14 sem.</t>
  </si>
  <si>
    <t>&gt; 14 sem.</t>
  </si>
  <si>
    <t>FOURNISSEURS</t>
  </si>
  <si>
    <t>CONTRAT</t>
  </si>
  <si>
    <t>STATION</t>
  </si>
  <si>
    <t>ENSEMBLES - MODULES</t>
  </si>
  <si>
    <t>POIDS ANALOGIE (Kg)</t>
  </si>
  <si>
    <t>LANCEMENT 1ères DA</t>
  </si>
  <si>
    <t>LANCEMENT dernières DA</t>
  </si>
  <si>
    <t>MISE A DISPO DOSSIER RFQ</t>
  </si>
  <si>
    <t>LIVRAISON UP2</t>
  </si>
  <si>
    <t>LT Dossier&gt;Livraison (sem.)</t>
  </si>
  <si>
    <t>CGP</t>
  </si>
  <si>
    <t>Poids (kg)</t>
  </si>
  <si>
    <t>Taux (EUR/kg)</t>
  </si>
  <si>
    <t>Charge (EUR)</t>
  </si>
  <si>
    <t>BUY CHINE</t>
  </si>
  <si>
    <t>BUY CDC</t>
  </si>
  <si>
    <t>P1076</t>
  </si>
  <si>
    <t>En attente GP</t>
  </si>
  <si>
    <t>Tonnage analogie</t>
  </si>
  <si>
    <t>Tonnage alloué</t>
  </si>
  <si>
    <t>Delta</t>
  </si>
  <si>
    <t>STT consulté (analogies ou réels)</t>
  </si>
  <si>
    <t>STT ciblé pour passage commande</t>
  </si>
  <si>
    <t>Commande engagée quantités totales Projet</t>
  </si>
  <si>
    <t>Si cellules en VERT ou ROUGE, voir charges dans onglet "Suivi charges mensuelles"</t>
  </si>
  <si>
    <t>Commande engagée quantités partielles (lots Prod)</t>
  </si>
  <si>
    <t>Engagé</t>
  </si>
  <si>
    <t>Planifié</t>
  </si>
  <si>
    <t>Engagé +
Planifié</t>
  </si>
  <si>
    <t>Total PLANIFIE</t>
  </si>
  <si>
    <t>Total ENGAGE + PLANIFIE</t>
  </si>
  <si>
    <t>Moyenne de CA MAX / MOIS</t>
  </si>
  <si>
    <t>Frn A</t>
  </si>
  <si>
    <t>Frn B</t>
  </si>
  <si>
    <t>Frn C</t>
  </si>
  <si>
    <t>Frn D</t>
  </si>
  <si>
    <t>Frn E</t>
  </si>
  <si>
    <t>Frn F</t>
  </si>
  <si>
    <t>Frn H</t>
  </si>
  <si>
    <t>Frn I</t>
  </si>
  <si>
    <t>Frn J</t>
  </si>
  <si>
    <t>Frn K</t>
  </si>
  <si>
    <t>Frn L</t>
  </si>
  <si>
    <t>Frn M</t>
  </si>
  <si>
    <t>Frn N</t>
  </si>
  <si>
    <t>Frn O</t>
  </si>
  <si>
    <t>Frn P</t>
  </si>
  <si>
    <t>Station A</t>
  </si>
  <si>
    <t>Station B</t>
  </si>
  <si>
    <t>Station C</t>
  </si>
  <si>
    <t>Station D</t>
  </si>
  <si>
    <t>Station E</t>
  </si>
  <si>
    <t>Station F</t>
  </si>
  <si>
    <t>Station G</t>
  </si>
  <si>
    <t>Suivi charges mensuelles STT (engagée+planifiée)</t>
  </si>
  <si>
    <t>Engagé arreté au :</t>
  </si>
  <si>
    <t>Mois de réception</t>
  </si>
  <si>
    <t>Total ENGAGE</t>
  </si>
  <si>
    <t>TOUS FOURNISSEURS</t>
  </si>
  <si>
    <t>Planifié Allemagne</t>
  </si>
  <si>
    <t>QTE</t>
  </si>
  <si>
    <t>POIDS ANALOGIE UNITAIRE (Kg)</t>
  </si>
  <si>
    <t>POIDS ANALOGIE TOTAL (Kg)</t>
  </si>
  <si>
    <t>En attente GP (info sem. 14)</t>
  </si>
  <si>
    <t>rien en MS-GMS</t>
  </si>
  <si>
    <t>Livraison port</t>
  </si>
  <si>
    <t>???</t>
  </si>
  <si>
    <t>??</t>
  </si>
  <si>
    <t>En attente GP (info pas avant Juillet)</t>
  </si>
  <si>
    <t>rien en GMS-MS</t>
  </si>
  <si>
    <t>P1065</t>
  </si>
  <si>
    <t>A</t>
  </si>
  <si>
    <t>B</t>
  </si>
  <si>
    <t>C</t>
  </si>
  <si>
    <t>D</t>
  </si>
  <si>
    <t>Planifié Finlande</t>
  </si>
  <si>
    <t>Planifié Inde</t>
  </si>
  <si>
    <t>Planifié Irlande</t>
  </si>
  <si>
    <t>Frn G</t>
  </si>
  <si>
    <t>E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</si>
</sst>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[$-40C]mmm\-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</font>
    <font>
      <i/>
      <sz val="11"/>
      <color rgb="FFFF0000"/>
      <name val="Calibri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gradientFill>
        <stop position="0">
          <color theme="0"/>
        </stop>
        <stop position="1">
          <color rgb="FFFF0000"/>
        </stop>
      </gradientFill>
    </fill>
    <fill>
      <patternFill patternType="solid">
        <fgColor rgb="FF92D050"/>
        <bgColor indexed="64"/>
      </patternFill>
    </fill>
    <fill>
      <gradientFill>
        <stop position="0">
          <color theme="0"/>
        </stop>
        <stop position="1">
          <color rgb="FFFFC000"/>
        </stop>
      </gradientFill>
    </fill>
    <fill>
      <gradientFill>
        <stop position="0">
          <color theme="0"/>
        </stop>
        <stop position="1">
          <color rgb="FF92D050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gray125">
        <bgColor theme="3" tint="0.79998168889431442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theme="1" tint="0.49998474074526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indexed="64"/>
      </patternFill>
    </fill>
    <fill>
      <patternFill patternType="gray125">
        <fgColor theme="1"/>
        <bgColor auto="1"/>
      </patternFill>
    </fill>
    <fill>
      <patternFill patternType="gray125">
        <fgColor auto="1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/>
  </cellStyleXfs>
  <cellXfs count="296">
    <xf numFmtId="0" fontId="0" fillId="0" borderId="0" xfId="0"/>
    <xf numFmtId="0" fontId="4" fillId="0" borderId="0" xfId="0" applyFont="1" applyBorder="1"/>
    <xf numFmtId="3" fontId="5" fillId="0" borderId="0" xfId="0" applyNumberFormat="1" applyFont="1" applyBorder="1"/>
    <xf numFmtId="164" fontId="5" fillId="0" borderId="0" xfId="0" applyNumberFormat="1" applyFont="1" applyBorder="1"/>
    <xf numFmtId="3" fontId="4" fillId="0" borderId="0" xfId="0" applyNumberFormat="1" applyFont="1" applyBorder="1"/>
    <xf numFmtId="0" fontId="4" fillId="2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3" fontId="4" fillId="3" borderId="0" xfId="0" applyNumberFormat="1" applyFont="1" applyFill="1" applyBorder="1"/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center"/>
    </xf>
    <xf numFmtId="0" fontId="4" fillId="0" borderId="0" xfId="0" applyFont="1" applyBorder="1" applyProtection="1">
      <protection locked="0"/>
    </xf>
    <xf numFmtId="3" fontId="4" fillId="5" borderId="0" xfId="0" applyNumberFormat="1" applyFont="1" applyFill="1" applyBorder="1"/>
    <xf numFmtId="3" fontId="4" fillId="6" borderId="0" xfId="0" applyNumberFormat="1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3" fontId="7" fillId="0" borderId="10" xfId="0" applyNumberFormat="1" applyFont="1" applyBorder="1" applyAlignment="1">
      <alignment horizontal="center" vertical="center" wrapText="1"/>
    </xf>
    <xf numFmtId="164" fontId="7" fillId="0" borderId="10" xfId="0" applyNumberFormat="1" applyFont="1" applyBorder="1" applyAlignment="1">
      <alignment horizontal="center" vertical="center" wrapText="1"/>
    </xf>
    <xf numFmtId="3" fontId="6" fillId="0" borderId="10" xfId="0" applyNumberFormat="1" applyFont="1" applyBorder="1" applyAlignment="1">
      <alignment horizontal="center" vertical="center" wrapText="1"/>
    </xf>
    <xf numFmtId="3" fontId="6" fillId="0" borderId="11" xfId="0" applyNumberFormat="1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4" fillId="0" borderId="0" xfId="0" applyFont="1" applyBorder="1" applyAlignment="1">
      <alignment wrapText="1"/>
    </xf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3" fontId="5" fillId="0" borderId="16" xfId="0" applyNumberFormat="1" applyFont="1" applyBorder="1" applyAlignment="1">
      <alignment horizontal="right"/>
    </xf>
    <xf numFmtId="164" fontId="5" fillId="0" borderId="16" xfId="0" applyNumberFormat="1" applyFont="1" applyBorder="1" applyAlignment="1">
      <alignment horizontal="right"/>
    </xf>
    <xf numFmtId="164" fontId="4" fillId="0" borderId="16" xfId="0" applyNumberFormat="1" applyFont="1" applyBorder="1" applyAlignment="1">
      <alignment horizontal="right"/>
    </xf>
    <xf numFmtId="3" fontId="4" fillId="0" borderId="17" xfId="0" applyNumberFormat="1" applyFont="1" applyBorder="1" applyAlignment="1">
      <alignment horizontal="right"/>
    </xf>
    <xf numFmtId="164" fontId="4" fillId="0" borderId="17" xfId="0" applyNumberFormat="1" applyFont="1" applyBorder="1" applyAlignment="1">
      <alignment horizontal="right"/>
    </xf>
    <xf numFmtId="3" fontId="4" fillId="0" borderId="18" xfId="0" applyNumberFormat="1" applyFont="1" applyBorder="1" applyAlignment="1">
      <alignment horizontal="right"/>
    </xf>
    <xf numFmtId="3" fontId="4" fillId="0" borderId="15" xfId="0" applyNumberFormat="1" applyFont="1" applyBorder="1" applyAlignment="1">
      <alignment horizontal="right"/>
    </xf>
    <xf numFmtId="3" fontId="4" fillId="0" borderId="16" xfId="0" applyNumberFormat="1" applyFont="1" applyBorder="1" applyAlignment="1">
      <alignment horizontal="right"/>
    </xf>
    <xf numFmtId="3" fontId="4" fillId="7" borderId="16" xfId="0" applyNumberFormat="1" applyFont="1" applyFill="1" applyBorder="1" applyAlignment="1">
      <alignment horizontal="right"/>
    </xf>
    <xf numFmtId="3" fontId="4" fillId="8" borderId="16" xfId="0" applyNumberFormat="1" applyFont="1" applyFill="1" applyBorder="1" applyAlignment="1">
      <alignment horizontal="right"/>
    </xf>
    <xf numFmtId="4" fontId="4" fillId="8" borderId="19" xfId="0" applyNumberFormat="1" applyFont="1" applyFill="1" applyBorder="1" applyAlignment="1">
      <alignment horizontal="right"/>
    </xf>
    <xf numFmtId="3" fontId="4" fillId="8" borderId="20" xfId="0" applyNumberFormat="1" applyFont="1" applyFill="1" applyBorder="1" applyAlignment="1">
      <alignment horizontal="right"/>
    </xf>
    <xf numFmtId="3" fontId="4" fillId="0" borderId="21" xfId="0" applyNumberFormat="1" applyFont="1" applyBorder="1" applyAlignment="1">
      <alignment horizontal="right"/>
    </xf>
    <xf numFmtId="0" fontId="4" fillId="0" borderId="20" xfId="0" applyFont="1" applyBorder="1"/>
    <xf numFmtId="3" fontId="5" fillId="0" borderId="20" xfId="0" applyNumberFormat="1" applyFont="1" applyBorder="1" applyAlignment="1">
      <alignment horizontal="right"/>
    </xf>
    <xf numFmtId="164" fontId="5" fillId="0" borderId="20" xfId="0" applyNumberFormat="1" applyFont="1" applyBorder="1" applyAlignment="1">
      <alignment horizontal="right"/>
    </xf>
    <xf numFmtId="3" fontId="4" fillId="0" borderId="22" xfId="0" applyNumberFormat="1" applyFont="1" applyBorder="1" applyAlignment="1">
      <alignment horizontal="right"/>
    </xf>
    <xf numFmtId="3" fontId="4" fillId="0" borderId="19" xfId="0" applyNumberFormat="1" applyFont="1" applyBorder="1" applyAlignment="1">
      <alignment horizontal="right"/>
    </xf>
    <xf numFmtId="3" fontId="4" fillId="0" borderId="20" xfId="0" applyNumberFormat="1" applyFont="1" applyBorder="1" applyAlignment="1">
      <alignment horizontal="right"/>
    </xf>
    <xf numFmtId="3" fontId="4" fillId="7" borderId="20" xfId="0" applyNumberFormat="1" applyFont="1" applyFill="1" applyBorder="1" applyAlignment="1">
      <alignment horizontal="right"/>
    </xf>
    <xf numFmtId="3" fontId="4" fillId="0" borderId="23" xfId="0" applyNumberFormat="1" applyFont="1" applyBorder="1" applyAlignment="1">
      <alignment horizontal="right"/>
    </xf>
    <xf numFmtId="3" fontId="4" fillId="0" borderId="24" xfId="0" applyNumberFormat="1" applyFont="1" applyBorder="1" applyAlignment="1">
      <alignment horizontal="right"/>
    </xf>
    <xf numFmtId="3" fontId="4" fillId="8" borderId="22" xfId="0" applyNumberFormat="1" applyFont="1" applyFill="1" applyBorder="1" applyAlignment="1">
      <alignment horizontal="right"/>
    </xf>
    <xf numFmtId="0" fontId="4" fillId="0" borderId="22" xfId="0" applyFont="1" applyBorder="1"/>
    <xf numFmtId="164" fontId="4" fillId="0" borderId="20" xfId="0" applyNumberFormat="1" applyFont="1" applyBorder="1" applyAlignment="1">
      <alignment horizontal="right"/>
    </xf>
    <xf numFmtId="3" fontId="4" fillId="0" borderId="20" xfId="0" applyNumberFormat="1" applyFont="1" applyFill="1" applyBorder="1" applyAlignment="1">
      <alignment horizontal="right"/>
    </xf>
    <xf numFmtId="3" fontId="4" fillId="1" borderId="22" xfId="0" applyNumberFormat="1" applyFont="1" applyFill="1" applyBorder="1" applyAlignment="1">
      <alignment horizontal="right"/>
    </xf>
    <xf numFmtId="3" fontId="4" fillId="1" borderId="19" xfId="0" applyNumberFormat="1" applyFont="1" applyFill="1" applyBorder="1" applyAlignment="1">
      <alignment horizontal="right"/>
    </xf>
    <xf numFmtId="3" fontId="4" fillId="1" borderId="20" xfId="0" applyNumberFormat="1" applyFont="1" applyFill="1" applyBorder="1" applyAlignment="1">
      <alignment horizontal="right"/>
    </xf>
    <xf numFmtId="3" fontId="4" fillId="9" borderId="20" xfId="0" applyNumberFormat="1" applyFont="1" applyFill="1" applyBorder="1" applyAlignment="1">
      <alignment horizontal="right"/>
    </xf>
    <xf numFmtId="3" fontId="4" fillId="1" borderId="23" xfId="0" applyNumberFormat="1" applyFont="1" applyFill="1" applyBorder="1" applyAlignment="1">
      <alignment horizontal="right"/>
    </xf>
    <xf numFmtId="3" fontId="4" fillId="1" borderId="24" xfId="0" applyNumberFormat="1" applyFont="1" applyFill="1" applyBorder="1" applyAlignment="1">
      <alignment horizontal="right"/>
    </xf>
    <xf numFmtId="0" fontId="5" fillId="0" borderId="20" xfId="0" applyFont="1" applyBorder="1"/>
    <xf numFmtId="3" fontId="8" fillId="0" borderId="20" xfId="0" applyNumberFormat="1" applyFont="1" applyBorder="1" applyAlignment="1">
      <alignment horizontal="right"/>
    </xf>
    <xf numFmtId="3" fontId="9" fillId="7" borderId="20" xfId="0" applyNumberFormat="1" applyFont="1" applyFill="1" applyBorder="1" applyAlignment="1">
      <alignment horizontal="right"/>
    </xf>
    <xf numFmtId="3" fontId="4" fillId="7" borderId="22" xfId="0" applyNumberFormat="1" applyFont="1" applyFill="1" applyBorder="1" applyAlignment="1">
      <alignment horizontal="right"/>
    </xf>
    <xf numFmtId="3" fontId="4" fillId="7" borderId="19" xfId="0" applyNumberFormat="1" applyFont="1" applyFill="1" applyBorder="1" applyAlignment="1">
      <alignment horizontal="right"/>
    </xf>
    <xf numFmtId="3" fontId="4" fillId="9" borderId="22" xfId="0" applyNumberFormat="1" applyFont="1" applyFill="1" applyBorder="1" applyAlignment="1">
      <alignment horizontal="right"/>
    </xf>
    <xf numFmtId="3" fontId="9" fillId="9" borderId="20" xfId="0" applyNumberFormat="1" applyFont="1" applyFill="1" applyBorder="1" applyAlignment="1">
      <alignment horizontal="right"/>
    </xf>
    <xf numFmtId="164" fontId="5" fillId="0" borderId="20" xfId="2" applyNumberFormat="1" applyFont="1" applyFill="1" applyBorder="1" applyAlignment="1">
      <alignment horizontal="right" vertical="center"/>
    </xf>
    <xf numFmtId="3" fontId="4" fillId="8" borderId="24" xfId="0" applyNumberFormat="1" applyFont="1" applyFill="1" applyBorder="1" applyAlignment="1">
      <alignment horizontal="right"/>
    </xf>
    <xf numFmtId="0" fontId="4" fillId="0" borderId="20" xfId="0" applyFont="1" applyBorder="1" applyAlignment="1">
      <alignment horizontal="center"/>
    </xf>
    <xf numFmtId="3" fontId="4" fillId="0" borderId="22" xfId="0" applyNumberFormat="1" applyFont="1" applyFill="1" applyBorder="1" applyAlignment="1">
      <alignment horizontal="right"/>
    </xf>
    <xf numFmtId="3" fontId="4" fillId="0" borderId="19" xfId="0" applyNumberFormat="1" applyFont="1" applyFill="1" applyBorder="1" applyAlignment="1">
      <alignment horizontal="right"/>
    </xf>
    <xf numFmtId="0" fontId="4" fillId="7" borderId="20" xfId="0" applyFont="1" applyFill="1" applyBorder="1" applyAlignment="1">
      <alignment horizontal="center"/>
    </xf>
    <xf numFmtId="4" fontId="4" fillId="8" borderId="25" xfId="0" applyNumberFormat="1" applyFont="1" applyFill="1" applyBorder="1" applyAlignment="1">
      <alignment horizontal="right"/>
    </xf>
    <xf numFmtId="3" fontId="5" fillId="8" borderId="20" xfId="0" applyNumberFormat="1" applyFont="1" applyFill="1" applyBorder="1" applyAlignment="1">
      <alignment horizontal="right"/>
    </xf>
    <xf numFmtId="3" fontId="4" fillId="9" borderId="19" xfId="0" applyNumberFormat="1" applyFont="1" applyFill="1" applyBorder="1" applyAlignment="1">
      <alignment horizontal="right"/>
    </xf>
    <xf numFmtId="0" fontId="4" fillId="0" borderId="32" xfId="0" applyFont="1" applyBorder="1"/>
    <xf numFmtId="0" fontId="4" fillId="0" borderId="33" xfId="0" applyFont="1" applyBorder="1"/>
    <xf numFmtId="0" fontId="4" fillId="0" borderId="34" xfId="0" applyFont="1" applyBorder="1"/>
    <xf numFmtId="3" fontId="5" fillId="0" borderId="34" xfId="0" applyNumberFormat="1" applyFont="1" applyBorder="1" applyAlignment="1">
      <alignment horizontal="right"/>
    </xf>
    <xf numFmtId="164" fontId="5" fillId="0" borderId="34" xfId="0" applyNumberFormat="1" applyFont="1" applyBorder="1" applyAlignment="1">
      <alignment horizontal="right"/>
    </xf>
    <xf numFmtId="164" fontId="4" fillId="0" borderId="34" xfId="0" applyNumberFormat="1" applyFont="1" applyBorder="1" applyAlignment="1">
      <alignment horizontal="right"/>
    </xf>
    <xf numFmtId="164" fontId="4" fillId="0" borderId="35" xfId="0" applyNumberFormat="1" applyFont="1" applyBorder="1" applyAlignment="1">
      <alignment horizontal="right"/>
    </xf>
    <xf numFmtId="3" fontId="4" fillId="0" borderId="32" xfId="0" applyNumberFormat="1" applyFont="1" applyBorder="1" applyAlignment="1">
      <alignment horizontal="right"/>
    </xf>
    <xf numFmtId="3" fontId="4" fillId="0" borderId="33" xfId="0" applyNumberFormat="1" applyFont="1" applyBorder="1" applyAlignment="1">
      <alignment horizontal="right"/>
    </xf>
    <xf numFmtId="3" fontId="4" fillId="0" borderId="34" xfId="0" applyNumberFormat="1" applyFont="1" applyBorder="1" applyAlignment="1">
      <alignment horizontal="right"/>
    </xf>
    <xf numFmtId="3" fontId="4" fillId="0" borderId="35" xfId="0" applyNumberFormat="1" applyFont="1" applyBorder="1" applyAlignment="1">
      <alignment horizontal="right"/>
    </xf>
    <xf numFmtId="3" fontId="4" fillId="0" borderId="36" xfId="0" applyNumberFormat="1" applyFont="1" applyBorder="1" applyAlignment="1">
      <alignment horizontal="right"/>
    </xf>
    <xf numFmtId="3" fontId="6" fillId="0" borderId="0" xfId="0" applyNumberFormat="1" applyFont="1" applyBorder="1"/>
    <xf numFmtId="3" fontId="5" fillId="0" borderId="0" xfId="0" applyNumberFormat="1" applyFont="1" applyBorder="1" applyAlignment="1">
      <alignment horizontal="right"/>
    </xf>
    <xf numFmtId="164" fontId="5" fillId="0" borderId="0" xfId="0" applyNumberFormat="1" applyFont="1" applyBorder="1" applyAlignment="1">
      <alignment horizontal="right"/>
    </xf>
    <xf numFmtId="3" fontId="4" fillId="0" borderId="0" xfId="0" applyNumberFormat="1" applyFont="1" applyBorder="1" applyAlignment="1">
      <alignment horizontal="right"/>
    </xf>
    <xf numFmtId="3" fontId="6" fillId="0" borderId="0" xfId="0" applyNumberFormat="1" applyFont="1" applyBorder="1" applyAlignment="1">
      <alignment horizontal="right"/>
    </xf>
    <xf numFmtId="3" fontId="7" fillId="0" borderId="0" xfId="0" applyNumberFormat="1" applyFont="1" applyBorder="1" applyAlignment="1">
      <alignment horizontal="right"/>
    </xf>
    <xf numFmtId="164" fontId="7" fillId="0" borderId="0" xfId="0" applyNumberFormat="1" applyFont="1" applyBorder="1" applyAlignment="1">
      <alignment horizontal="right"/>
    </xf>
    <xf numFmtId="3" fontId="6" fillId="0" borderId="0" xfId="0" applyNumberFormat="1" applyFont="1" applyBorder="1" applyAlignment="1">
      <alignment horizontal="center"/>
    </xf>
    <xf numFmtId="0" fontId="6" fillId="0" borderId="0" xfId="0" applyFont="1" applyBorder="1"/>
    <xf numFmtId="9" fontId="7" fillId="0" borderId="0" xfId="1" applyFont="1" applyBorder="1" applyAlignment="1">
      <alignment horizontal="right"/>
    </xf>
    <xf numFmtId="164" fontId="7" fillId="0" borderId="0" xfId="1" applyNumberFormat="1" applyFont="1" applyBorder="1" applyAlignment="1">
      <alignment horizontal="right"/>
    </xf>
    <xf numFmtId="3" fontId="7" fillId="0" borderId="0" xfId="0" applyNumberFormat="1" applyFont="1" applyBorder="1"/>
    <xf numFmtId="0" fontId="5" fillId="7" borderId="20" xfId="0" applyFont="1" applyFill="1" applyBorder="1" applyAlignment="1">
      <alignment horizontal="right"/>
    </xf>
    <xf numFmtId="0" fontId="5" fillId="8" borderId="20" xfId="0" applyFont="1" applyFill="1" applyBorder="1" applyAlignment="1">
      <alignment horizontal="right"/>
    </xf>
    <xf numFmtId="0" fontId="5" fillId="10" borderId="20" xfId="0" applyFont="1" applyFill="1" applyBorder="1" applyAlignment="1">
      <alignment horizontal="right"/>
    </xf>
    <xf numFmtId="0" fontId="4" fillId="0" borderId="0" xfId="0" applyFont="1" applyBorder="1" applyAlignment="1">
      <alignment horizontal="left" wrapText="1"/>
    </xf>
    <xf numFmtId="0" fontId="5" fillId="11" borderId="20" xfId="0" applyFont="1" applyFill="1" applyBorder="1" applyAlignment="1">
      <alignment horizontal="right"/>
    </xf>
    <xf numFmtId="0" fontId="11" fillId="0" borderId="0" xfId="0" applyFont="1"/>
    <xf numFmtId="0" fontId="3" fillId="0" borderId="0" xfId="0" applyFont="1"/>
    <xf numFmtId="1" fontId="12" fillId="13" borderId="0" xfId="0" applyNumberFormat="1" applyFont="1" applyFill="1" applyAlignment="1">
      <alignment horizontal="left"/>
    </xf>
    <xf numFmtId="3" fontId="12" fillId="13" borderId="0" xfId="0" applyNumberFormat="1" applyFont="1" applyFill="1" applyAlignment="1">
      <alignment horizontal="center"/>
    </xf>
    <xf numFmtId="3" fontId="3" fillId="0" borderId="0" xfId="0" applyNumberFormat="1" applyFont="1"/>
    <xf numFmtId="3" fontId="13" fillId="0" borderId="0" xfId="0" applyNumberFormat="1" applyFont="1" applyAlignment="1">
      <alignment horizontal="center"/>
    </xf>
    <xf numFmtId="3" fontId="3" fillId="0" borderId="40" xfId="0" applyNumberFormat="1" applyFont="1" applyBorder="1"/>
    <xf numFmtId="3" fontId="12" fillId="0" borderId="0" xfId="0" applyNumberFormat="1" applyFont="1" applyAlignment="1">
      <alignment horizontal="center"/>
    </xf>
    <xf numFmtId="1" fontId="12" fillId="0" borderId="0" xfId="0" applyNumberFormat="1" applyFont="1" applyAlignment="1">
      <alignment horizontal="left" indent="1"/>
    </xf>
    <xf numFmtId="3" fontId="4" fillId="0" borderId="0" xfId="0" applyNumberFormat="1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3" fillId="0" borderId="0" xfId="0" applyFont="1" applyAlignment="1">
      <alignment horizontal="right"/>
    </xf>
    <xf numFmtId="164" fontId="3" fillId="0" borderId="0" xfId="0" applyNumberFormat="1" applyFont="1"/>
    <xf numFmtId="14" fontId="2" fillId="12" borderId="0" xfId="0" applyNumberFormat="1" applyFont="1" applyFill="1"/>
    <xf numFmtId="165" fontId="2" fillId="12" borderId="0" xfId="0" applyNumberFormat="1" applyFont="1" applyFill="1"/>
    <xf numFmtId="1" fontId="13" fillId="0" borderId="0" xfId="0" applyNumberFormat="1" applyFont="1" applyAlignment="1">
      <alignment horizontal="right" indent="1"/>
    </xf>
    <xf numFmtId="49" fontId="12" fillId="13" borderId="0" xfId="0" applyNumberFormat="1" applyFont="1" applyFill="1" applyAlignment="1">
      <alignment horizontal="left"/>
    </xf>
    <xf numFmtId="1" fontId="3" fillId="13" borderId="0" xfId="0" applyNumberFormat="1" applyFont="1" applyFill="1" applyAlignment="1">
      <alignment horizontal="left"/>
    </xf>
    <xf numFmtId="3" fontId="3" fillId="13" borderId="0" xfId="0" applyNumberFormat="1" applyFont="1" applyFill="1" applyAlignment="1">
      <alignment horizontal="center"/>
    </xf>
    <xf numFmtId="1" fontId="3" fillId="0" borderId="0" xfId="0" applyNumberFormat="1" applyFont="1" applyBorder="1" applyAlignment="1">
      <alignment horizontal="left" indent="1"/>
    </xf>
    <xf numFmtId="3" fontId="0" fillId="0" borderId="0" xfId="0" applyNumberFormat="1" applyFont="1" applyAlignment="1">
      <alignment horizontal="center"/>
    </xf>
    <xf numFmtId="3" fontId="0" fillId="0" borderId="0" xfId="0" applyNumberFormat="1" applyFont="1" applyBorder="1" applyAlignment="1">
      <alignment horizontal="center"/>
    </xf>
    <xf numFmtId="3" fontId="3" fillId="0" borderId="0" xfId="0" applyNumberFormat="1" applyFont="1" applyAlignment="1">
      <alignment horizontal="center"/>
    </xf>
    <xf numFmtId="3" fontId="3" fillId="0" borderId="0" xfId="0" applyNumberFormat="1" applyFont="1" applyBorder="1" applyAlignment="1">
      <alignment horizontal="center"/>
    </xf>
    <xf numFmtId="0" fontId="4" fillId="0" borderId="14" xfId="0" applyFont="1" applyBorder="1" applyAlignment="1">
      <alignment horizontal="left"/>
    </xf>
    <xf numFmtId="0" fontId="4" fillId="0" borderId="16" xfId="0" applyFont="1" applyBorder="1" applyAlignment="1">
      <alignment horizontal="left"/>
    </xf>
    <xf numFmtId="3" fontId="4" fillId="0" borderId="16" xfId="0" applyNumberFormat="1" applyFont="1" applyBorder="1" applyAlignment="1">
      <alignment horizontal="left"/>
    </xf>
    <xf numFmtId="3" fontId="4" fillId="0" borderId="16" xfId="0" applyNumberFormat="1" applyFont="1" applyBorder="1" applyAlignment="1"/>
    <xf numFmtId="3" fontId="5" fillId="0" borderId="14" xfId="0" applyNumberFormat="1" applyFont="1" applyFill="1" applyBorder="1" applyAlignment="1">
      <alignment horizontal="right"/>
    </xf>
    <xf numFmtId="3" fontId="5" fillId="0" borderId="15" xfId="0" applyNumberFormat="1" applyFont="1" applyFill="1" applyBorder="1" applyAlignment="1">
      <alignment horizontal="right"/>
    </xf>
    <xf numFmtId="3" fontId="5" fillId="0" borderId="16" xfId="0" applyNumberFormat="1" applyFont="1" applyFill="1" applyBorder="1" applyAlignment="1">
      <alignment horizontal="right"/>
    </xf>
    <xf numFmtId="3" fontId="5" fillId="8" borderId="16" xfId="0" applyNumberFormat="1" applyFont="1" applyFill="1" applyBorder="1" applyAlignment="1">
      <alignment horizontal="right"/>
    </xf>
    <xf numFmtId="3" fontId="5" fillId="8" borderId="24" xfId="0" applyNumberFormat="1" applyFont="1" applyFill="1" applyBorder="1" applyAlignment="1">
      <alignment horizontal="right"/>
    </xf>
    <xf numFmtId="3" fontId="5" fillId="0" borderId="17" xfId="0" applyNumberFormat="1" applyFont="1" applyFill="1" applyBorder="1" applyAlignment="1">
      <alignment horizontal="right"/>
    </xf>
    <xf numFmtId="3" fontId="5" fillId="0" borderId="21" xfId="0" applyNumberFormat="1" applyFont="1" applyFill="1" applyBorder="1" applyAlignment="1">
      <alignment horizontal="right"/>
    </xf>
    <xf numFmtId="3" fontId="5" fillId="14" borderId="16" xfId="0" applyNumberFormat="1" applyFont="1" applyFill="1" applyBorder="1" applyAlignment="1">
      <alignment horizontal="right"/>
    </xf>
    <xf numFmtId="3" fontId="5" fillId="8" borderId="17" xfId="0" applyNumberFormat="1" applyFont="1" applyFill="1" applyBorder="1" applyAlignment="1">
      <alignment horizontal="right"/>
    </xf>
    <xf numFmtId="3" fontId="5" fillId="7" borderId="16" xfId="0" applyNumberFormat="1" applyFont="1" applyFill="1" applyBorder="1" applyAlignment="1">
      <alignment horizontal="right"/>
    </xf>
    <xf numFmtId="0" fontId="4" fillId="0" borderId="20" xfId="0" applyFont="1" applyBorder="1" applyAlignment="1">
      <alignment horizontal="left"/>
    </xf>
    <xf numFmtId="3" fontId="4" fillId="0" borderId="20" xfId="0" applyNumberFormat="1" applyFont="1" applyBorder="1" applyAlignment="1">
      <alignment horizontal="left"/>
    </xf>
    <xf numFmtId="3" fontId="5" fillId="0" borderId="22" xfId="0" applyNumberFormat="1" applyFont="1" applyFill="1" applyBorder="1" applyAlignment="1">
      <alignment horizontal="left"/>
    </xf>
    <xf numFmtId="3" fontId="5" fillId="0" borderId="19" xfId="0" applyNumberFormat="1" applyFont="1" applyFill="1" applyBorder="1" applyAlignment="1">
      <alignment horizontal="left"/>
    </xf>
    <xf numFmtId="3" fontId="5" fillId="0" borderId="20" xfId="0" applyNumberFormat="1" applyFont="1" applyFill="1" applyBorder="1" applyAlignment="1">
      <alignment horizontal="right"/>
    </xf>
    <xf numFmtId="3" fontId="5" fillId="0" borderId="23" xfId="0" applyNumberFormat="1" applyFont="1" applyFill="1" applyBorder="1" applyAlignment="1">
      <alignment horizontal="right"/>
    </xf>
    <xf numFmtId="3" fontId="5" fillId="0" borderId="24" xfId="0" applyNumberFormat="1" applyFont="1" applyFill="1" applyBorder="1" applyAlignment="1">
      <alignment horizontal="right"/>
    </xf>
    <xf numFmtId="3" fontId="4" fillId="0" borderId="20" xfId="0" applyNumberFormat="1" applyFont="1" applyBorder="1"/>
    <xf numFmtId="3" fontId="5" fillId="7" borderId="20" xfId="0" applyNumberFormat="1" applyFont="1" applyFill="1" applyBorder="1" applyAlignment="1">
      <alignment horizontal="right"/>
    </xf>
    <xf numFmtId="4" fontId="5" fillId="8" borderId="20" xfId="0" applyNumberFormat="1" applyFont="1" applyFill="1" applyBorder="1" applyAlignment="1">
      <alignment horizontal="right"/>
    </xf>
    <xf numFmtId="3" fontId="4" fillId="0" borderId="20" xfId="0" applyNumberFormat="1" applyFont="1" applyBorder="1" applyAlignment="1"/>
    <xf numFmtId="3" fontId="5" fillId="7" borderId="22" xfId="0" applyNumberFormat="1" applyFont="1" applyFill="1" applyBorder="1" applyAlignment="1">
      <alignment horizontal="left"/>
    </xf>
    <xf numFmtId="3" fontId="5" fillId="7" borderId="19" xfId="0" applyNumberFormat="1" applyFont="1" applyFill="1" applyBorder="1" applyAlignment="1">
      <alignment horizontal="left"/>
    </xf>
    <xf numFmtId="3" fontId="5" fillId="14" borderId="20" xfId="0" applyNumberFormat="1" applyFont="1" applyFill="1" applyBorder="1" applyAlignment="1">
      <alignment horizontal="right"/>
    </xf>
    <xf numFmtId="4" fontId="5" fillId="14" borderId="20" xfId="0" applyNumberFormat="1" applyFont="1" applyFill="1" applyBorder="1" applyAlignment="1">
      <alignment horizontal="right"/>
    </xf>
    <xf numFmtId="3" fontId="5" fillId="0" borderId="22" xfId="0" applyNumberFormat="1" applyFont="1" applyFill="1" applyBorder="1" applyAlignment="1">
      <alignment horizontal="right"/>
    </xf>
    <xf numFmtId="3" fontId="5" fillId="0" borderId="19" xfId="0" applyNumberFormat="1" applyFont="1" applyFill="1" applyBorder="1" applyAlignment="1">
      <alignment horizontal="right"/>
    </xf>
    <xf numFmtId="3" fontId="5" fillId="7" borderId="22" xfId="0" applyNumberFormat="1" applyFont="1" applyFill="1" applyBorder="1" applyAlignment="1">
      <alignment horizontal="right"/>
    </xf>
    <xf numFmtId="3" fontId="5" fillId="7" borderId="19" xfId="0" applyNumberFormat="1" applyFont="1" applyFill="1" applyBorder="1" applyAlignment="1">
      <alignment horizontal="right"/>
    </xf>
    <xf numFmtId="3" fontId="5" fillId="8" borderId="23" xfId="0" applyNumberFormat="1" applyFont="1" applyFill="1" applyBorder="1" applyAlignment="1">
      <alignment horizontal="right"/>
    </xf>
    <xf numFmtId="0" fontId="4" fillId="0" borderId="32" xfId="0" applyFont="1" applyBorder="1" applyAlignment="1">
      <alignment horizontal="left"/>
    </xf>
    <xf numFmtId="0" fontId="4" fillId="0" borderId="34" xfId="0" applyFont="1" applyBorder="1" applyAlignment="1">
      <alignment horizontal="left"/>
    </xf>
    <xf numFmtId="3" fontId="4" fillId="0" borderId="34" xfId="0" applyNumberFormat="1" applyFont="1" applyBorder="1" applyAlignment="1">
      <alignment horizontal="left"/>
    </xf>
    <xf numFmtId="3" fontId="4" fillId="0" borderId="34" xfId="0" applyNumberFormat="1" applyFont="1" applyBorder="1" applyAlignment="1"/>
    <xf numFmtId="3" fontId="4" fillId="0" borderId="34" xfId="0" applyNumberFormat="1" applyFont="1" applyBorder="1"/>
    <xf numFmtId="164" fontId="4" fillId="0" borderId="34" xfId="0" applyNumberFormat="1" applyFont="1" applyBorder="1"/>
    <xf numFmtId="3" fontId="5" fillId="0" borderId="32" xfId="0" applyNumberFormat="1" applyFont="1" applyFill="1" applyBorder="1" applyAlignment="1">
      <alignment horizontal="right"/>
    </xf>
    <xf numFmtId="3" fontId="5" fillId="0" borderId="33" xfId="0" applyNumberFormat="1" applyFont="1" applyFill="1" applyBorder="1" applyAlignment="1">
      <alignment horizontal="right"/>
    </xf>
    <xf numFmtId="3" fontId="5" fillId="0" borderId="34" xfId="0" applyNumberFormat="1" applyFont="1" applyFill="1" applyBorder="1" applyAlignment="1">
      <alignment horizontal="right"/>
    </xf>
    <xf numFmtId="3" fontId="5" fillId="0" borderId="35" xfId="0" applyNumberFormat="1" applyFont="1" applyFill="1" applyBorder="1" applyAlignment="1">
      <alignment horizontal="right"/>
    </xf>
    <xf numFmtId="3" fontId="5" fillId="0" borderId="36" xfId="0" applyNumberFormat="1" applyFont="1" applyFill="1" applyBorder="1" applyAlignment="1">
      <alignment horizontal="right"/>
    </xf>
    <xf numFmtId="3" fontId="4" fillId="0" borderId="0" xfId="0" applyNumberFormat="1" applyFont="1" applyBorder="1" applyAlignment="1">
      <alignment horizontal="center"/>
    </xf>
    <xf numFmtId="164" fontId="4" fillId="0" borderId="0" xfId="0" applyNumberFormat="1" applyFont="1" applyBorder="1"/>
    <xf numFmtId="3" fontId="6" fillId="0" borderId="0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" fillId="0" borderId="0" xfId="0" applyFont="1" applyBorder="1" applyAlignment="1">
      <alignment vertical="center"/>
    </xf>
    <xf numFmtId="3" fontId="4" fillId="0" borderId="16" xfId="0" applyNumberFormat="1" applyFont="1" applyFill="1" applyBorder="1" applyAlignment="1">
      <alignment horizontal="left"/>
    </xf>
    <xf numFmtId="3" fontId="4" fillId="0" borderId="16" xfId="0" applyNumberFormat="1" applyFont="1" applyFill="1" applyBorder="1" applyAlignment="1"/>
    <xf numFmtId="3" fontId="4" fillId="0" borderId="20" xfId="0" applyNumberFormat="1" applyFont="1" applyFill="1" applyBorder="1" applyAlignment="1">
      <alignment horizontal="left"/>
    </xf>
    <xf numFmtId="3" fontId="4" fillId="0" borderId="20" xfId="0" applyNumberFormat="1" applyFont="1" applyFill="1" applyBorder="1" applyAlignment="1"/>
    <xf numFmtId="0" fontId="4" fillId="0" borderId="22" xfId="0" applyFont="1" applyBorder="1" applyAlignment="1">
      <alignment horizontal="left"/>
    </xf>
    <xf numFmtId="3" fontId="5" fillId="15" borderId="22" xfId="0" applyNumberFormat="1" applyFont="1" applyFill="1" applyBorder="1" applyAlignment="1">
      <alignment horizontal="right"/>
    </xf>
    <xf numFmtId="3" fontId="5" fillId="15" borderId="19" xfId="0" applyNumberFormat="1" applyFont="1" applyFill="1" applyBorder="1" applyAlignment="1">
      <alignment horizontal="right"/>
    </xf>
    <xf numFmtId="3" fontId="5" fillId="15" borderId="20" xfId="0" applyNumberFormat="1" applyFont="1" applyFill="1" applyBorder="1" applyAlignment="1">
      <alignment horizontal="right"/>
    </xf>
    <xf numFmtId="3" fontId="5" fillId="15" borderId="23" xfId="0" applyNumberFormat="1" applyFont="1" applyFill="1" applyBorder="1" applyAlignment="1">
      <alignment horizontal="right"/>
    </xf>
    <xf numFmtId="3" fontId="5" fillId="15" borderId="24" xfId="0" applyNumberFormat="1" applyFont="1" applyFill="1" applyBorder="1" applyAlignment="1">
      <alignment horizontal="right"/>
    </xf>
    <xf numFmtId="3" fontId="5" fillId="16" borderId="22" xfId="0" applyNumberFormat="1" applyFont="1" applyFill="1" applyBorder="1" applyAlignment="1">
      <alignment horizontal="right"/>
    </xf>
    <xf numFmtId="3" fontId="5" fillId="16" borderId="19" xfId="0" applyNumberFormat="1" applyFont="1" applyFill="1" applyBorder="1" applyAlignment="1">
      <alignment horizontal="right"/>
    </xf>
    <xf numFmtId="3" fontId="5" fillId="16" borderId="20" xfId="0" applyNumberFormat="1" applyFont="1" applyFill="1" applyBorder="1" applyAlignment="1">
      <alignment horizontal="right"/>
    </xf>
    <xf numFmtId="3" fontId="5" fillId="16" borderId="23" xfId="0" applyNumberFormat="1" applyFont="1" applyFill="1" applyBorder="1" applyAlignment="1">
      <alignment horizontal="right"/>
    </xf>
    <xf numFmtId="3" fontId="5" fillId="16" borderId="24" xfId="0" applyNumberFormat="1" applyFont="1" applyFill="1" applyBorder="1" applyAlignment="1">
      <alignment horizontal="right"/>
    </xf>
    <xf numFmtId="164" fontId="4" fillId="0" borderId="20" xfId="0" applyNumberFormat="1" applyFont="1" applyBorder="1"/>
    <xf numFmtId="164" fontId="7" fillId="0" borderId="0" xfId="0" applyNumberFormat="1" applyFont="1" applyBorder="1"/>
    <xf numFmtId="3" fontId="6" fillId="0" borderId="13" xfId="0" applyNumberFormat="1" applyFont="1" applyBorder="1" applyAlignment="1">
      <alignment horizontal="center" vertical="center" wrapText="1"/>
    </xf>
    <xf numFmtId="3" fontId="4" fillId="0" borderId="16" xfId="0" applyNumberFormat="1" applyFont="1" applyFill="1" applyBorder="1" applyAlignment="1">
      <alignment horizontal="right"/>
    </xf>
    <xf numFmtId="3" fontId="4" fillId="0" borderId="16" xfId="0" applyNumberFormat="1" applyFont="1" applyBorder="1"/>
    <xf numFmtId="164" fontId="4" fillId="0" borderId="21" xfId="0" applyNumberFormat="1" applyFont="1" applyBorder="1" applyAlignment="1">
      <alignment horizontal="right"/>
    </xf>
    <xf numFmtId="3" fontId="5" fillId="0" borderId="14" xfId="0" applyNumberFormat="1" applyFont="1" applyBorder="1" applyAlignment="1">
      <alignment horizontal="right"/>
    </xf>
    <xf numFmtId="4" fontId="5" fillId="0" borderId="16" xfId="0" applyNumberFormat="1" applyFont="1" applyBorder="1" applyAlignment="1">
      <alignment horizontal="right"/>
    </xf>
    <xf numFmtId="3" fontId="5" fillId="4" borderId="16" xfId="0" applyNumberFormat="1" applyFont="1" applyFill="1" applyBorder="1" applyAlignment="1">
      <alignment horizontal="right"/>
    </xf>
    <xf numFmtId="4" fontId="5" fillId="4" borderId="16" xfId="0" applyNumberFormat="1" applyFont="1" applyFill="1" applyBorder="1" applyAlignment="1">
      <alignment horizontal="right"/>
    </xf>
    <xf numFmtId="3" fontId="5" fillId="11" borderId="20" xfId="0" applyNumberFormat="1" applyFont="1" applyFill="1" applyBorder="1" applyAlignment="1">
      <alignment horizontal="right"/>
    </xf>
    <xf numFmtId="4" fontId="5" fillId="11" borderId="20" xfId="0" applyNumberFormat="1" applyFont="1" applyFill="1" applyBorder="1" applyAlignment="1">
      <alignment horizontal="right"/>
    </xf>
    <xf numFmtId="3" fontId="5" fillId="11" borderId="16" xfId="0" applyNumberFormat="1" applyFont="1" applyFill="1" applyBorder="1" applyAlignment="1">
      <alignment horizontal="right"/>
    </xf>
    <xf numFmtId="4" fontId="5" fillId="7" borderId="16" xfId="0" applyNumberFormat="1" applyFont="1" applyFill="1" applyBorder="1" applyAlignment="1">
      <alignment horizontal="right"/>
    </xf>
    <xf numFmtId="4" fontId="5" fillId="0" borderId="17" xfId="0" applyNumberFormat="1" applyFont="1" applyBorder="1" applyAlignment="1">
      <alignment horizontal="right"/>
    </xf>
    <xf numFmtId="3" fontId="5" fillId="0" borderId="21" xfId="0" applyNumberFormat="1" applyFont="1" applyBorder="1" applyAlignment="1">
      <alignment horizontal="right"/>
    </xf>
    <xf numFmtId="3" fontId="5" fillId="11" borderId="22" xfId="0" applyNumberFormat="1" applyFont="1" applyFill="1" applyBorder="1" applyAlignment="1">
      <alignment horizontal="right"/>
    </xf>
    <xf numFmtId="4" fontId="5" fillId="7" borderId="20" xfId="0" applyNumberFormat="1" applyFont="1" applyFill="1" applyBorder="1" applyAlignment="1">
      <alignment horizontal="right"/>
    </xf>
    <xf numFmtId="4" fontId="5" fillId="0" borderId="20" xfId="0" applyNumberFormat="1" applyFont="1" applyBorder="1" applyAlignment="1">
      <alignment horizontal="right"/>
    </xf>
    <xf numFmtId="4" fontId="5" fillId="0" borderId="23" xfId="0" applyNumberFormat="1" applyFont="1" applyBorder="1" applyAlignment="1">
      <alignment horizontal="right"/>
    </xf>
    <xf numFmtId="3" fontId="5" fillId="0" borderId="24" xfId="0" applyNumberFormat="1" applyFont="1" applyBorder="1" applyAlignment="1">
      <alignment horizontal="right"/>
    </xf>
    <xf numFmtId="3" fontId="5" fillId="0" borderId="41" xfId="0" applyNumberFormat="1" applyFont="1" applyBorder="1" applyAlignment="1">
      <alignment horizontal="right"/>
    </xf>
    <xf numFmtId="3" fontId="5" fillId="0" borderId="22" xfId="0" applyNumberFormat="1" applyFont="1" applyBorder="1" applyAlignment="1">
      <alignment horizontal="right"/>
    </xf>
    <xf numFmtId="3" fontId="5" fillId="11" borderId="41" xfId="0" applyNumberFormat="1" applyFont="1" applyFill="1" applyBorder="1" applyAlignment="1">
      <alignment horizontal="right"/>
    </xf>
    <xf numFmtId="4" fontId="5" fillId="0" borderId="20" xfId="0" applyNumberFormat="1" applyFont="1" applyFill="1" applyBorder="1" applyAlignment="1">
      <alignment horizontal="right"/>
    </xf>
    <xf numFmtId="3" fontId="5" fillId="7" borderId="41" xfId="0" applyNumberFormat="1" applyFont="1" applyFill="1" applyBorder="1" applyAlignment="1">
      <alignment horizontal="right"/>
    </xf>
    <xf numFmtId="3" fontId="5" fillId="4" borderId="20" xfId="0" applyNumberFormat="1" applyFont="1" applyFill="1" applyBorder="1" applyAlignment="1">
      <alignment horizontal="right"/>
    </xf>
    <xf numFmtId="4" fontId="5" fillId="4" borderId="20" xfId="0" applyNumberFormat="1" applyFont="1" applyFill="1" applyBorder="1" applyAlignment="1">
      <alignment horizontal="right"/>
    </xf>
    <xf numFmtId="3" fontId="5" fillId="4" borderId="41" xfId="0" applyNumberFormat="1" applyFont="1" applyFill="1" applyBorder="1" applyAlignment="1">
      <alignment horizontal="right"/>
    </xf>
    <xf numFmtId="4" fontId="5" fillId="16" borderId="20" xfId="0" applyNumberFormat="1" applyFont="1" applyFill="1" applyBorder="1" applyAlignment="1">
      <alignment horizontal="right"/>
    </xf>
    <xf numFmtId="164" fontId="4" fillId="16" borderId="21" xfId="0" applyNumberFormat="1" applyFont="1" applyFill="1" applyBorder="1" applyAlignment="1">
      <alignment horizontal="right"/>
    </xf>
    <xf numFmtId="3" fontId="5" fillId="16" borderId="41" xfId="0" applyNumberFormat="1" applyFont="1" applyFill="1" applyBorder="1" applyAlignment="1">
      <alignment horizontal="right"/>
    </xf>
    <xf numFmtId="3" fontId="4" fillId="0" borderId="42" xfId="0" applyNumberFormat="1" applyFont="1" applyFill="1" applyBorder="1" applyAlignment="1">
      <alignment horizontal="right"/>
    </xf>
    <xf numFmtId="164" fontId="4" fillId="0" borderId="42" xfId="0" applyNumberFormat="1" applyFont="1" applyBorder="1" applyAlignment="1">
      <alignment horizontal="right"/>
    </xf>
    <xf numFmtId="3" fontId="4" fillId="0" borderId="7" xfId="0" applyNumberFormat="1" applyFont="1" applyBorder="1" applyAlignment="1">
      <alignment horizontal="right"/>
    </xf>
    <xf numFmtId="164" fontId="4" fillId="0" borderId="36" xfId="0" applyNumberFormat="1" applyFont="1" applyBorder="1" applyAlignment="1">
      <alignment horizontal="right"/>
    </xf>
    <xf numFmtId="3" fontId="5" fillId="7" borderId="32" xfId="0" applyNumberFormat="1" applyFont="1" applyFill="1" applyBorder="1" applyAlignment="1">
      <alignment horizontal="right"/>
    </xf>
    <xf numFmtId="4" fontId="5" fillId="7" borderId="34" xfId="0" applyNumberFormat="1" applyFont="1" applyFill="1" applyBorder="1" applyAlignment="1">
      <alignment horizontal="right"/>
    </xf>
    <xf numFmtId="3" fontId="5" fillId="7" borderId="34" xfId="0" applyNumberFormat="1" applyFont="1" applyFill="1" applyBorder="1" applyAlignment="1">
      <alignment horizontal="right"/>
    </xf>
    <xf numFmtId="4" fontId="5" fillId="0" borderId="34" xfId="0" applyNumberFormat="1" applyFont="1" applyBorder="1" applyAlignment="1">
      <alignment horizontal="right"/>
    </xf>
    <xf numFmtId="4" fontId="5" fillId="7" borderId="35" xfId="0" applyNumberFormat="1" applyFont="1" applyFill="1" applyBorder="1" applyAlignment="1">
      <alignment horizontal="right"/>
    </xf>
    <xf numFmtId="3" fontId="5" fillId="7" borderId="36" xfId="0" applyNumberFormat="1" applyFont="1" applyFill="1" applyBorder="1" applyAlignment="1">
      <alignment horizontal="right"/>
    </xf>
    <xf numFmtId="3" fontId="4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Border="1"/>
    <xf numFmtId="3" fontId="6" fillId="0" borderId="0" xfId="0" applyNumberFormat="1" applyFont="1" applyFill="1" applyBorder="1" applyAlignment="1">
      <alignment horizontal="right"/>
    </xf>
    <xf numFmtId="3" fontId="7" fillId="0" borderId="0" xfId="0" applyNumberFormat="1" applyFont="1" applyFill="1" applyBorder="1" applyAlignment="1">
      <alignment horizontal="right"/>
    </xf>
    <xf numFmtId="164" fontId="7" fillId="0" borderId="0" xfId="0" applyNumberFormat="1" applyFont="1" applyFill="1" applyBorder="1" applyAlignment="1">
      <alignment horizontal="right"/>
    </xf>
    <xf numFmtId="9" fontId="7" fillId="0" borderId="0" xfId="1" applyFont="1" applyFill="1" applyBorder="1" applyAlignment="1">
      <alignment horizontal="right"/>
    </xf>
    <xf numFmtId="164" fontId="7" fillId="0" borderId="0" xfId="1" applyNumberFormat="1" applyFont="1" applyFill="1" applyBorder="1" applyAlignment="1">
      <alignment horizontal="right"/>
    </xf>
    <xf numFmtId="3" fontId="7" fillId="0" borderId="0" xfId="0" applyNumberFormat="1" applyFont="1" applyFill="1" applyBorder="1"/>
    <xf numFmtId="3" fontId="5" fillId="0" borderId="0" xfId="0" applyNumberFormat="1" applyFont="1" applyFill="1" applyBorder="1"/>
    <xf numFmtId="164" fontId="5" fillId="0" borderId="0" xfId="0" applyNumberFormat="1" applyFont="1" applyFill="1" applyBorder="1"/>
    <xf numFmtId="0" fontId="4" fillId="0" borderId="0" xfId="0" applyFont="1" applyFill="1" applyBorder="1"/>
    <xf numFmtId="3" fontId="4" fillId="0" borderId="43" xfId="0" applyNumberFormat="1" applyFont="1" applyBorder="1" applyAlignment="1">
      <alignment horizontal="left"/>
    </xf>
    <xf numFmtId="3" fontId="4" fillId="0" borderId="43" xfId="0" applyNumberFormat="1" applyFont="1" applyBorder="1"/>
    <xf numFmtId="164" fontId="4" fillId="0" borderId="43" xfId="0" applyNumberFormat="1" applyFont="1" applyBorder="1"/>
    <xf numFmtId="0" fontId="5" fillId="0" borderId="0" xfId="0" applyFont="1" applyFill="1" applyBorder="1" applyAlignment="1">
      <alignment horizontal="right"/>
    </xf>
    <xf numFmtId="3" fontId="6" fillId="0" borderId="0" xfId="0" applyNumberFormat="1" applyFont="1" applyFill="1" applyBorder="1"/>
    <xf numFmtId="1" fontId="0" fillId="0" borderId="0" xfId="0" applyNumberFormat="1" applyFont="1" applyAlignment="1">
      <alignment horizontal="right" indent="1"/>
    </xf>
    <xf numFmtId="3" fontId="13" fillId="2" borderId="0" xfId="0" applyNumberFormat="1" applyFont="1" applyFill="1" applyAlignment="1">
      <alignment horizontal="center"/>
    </xf>
    <xf numFmtId="3" fontId="3" fillId="2" borderId="0" xfId="0" applyNumberFormat="1" applyFont="1" applyFill="1"/>
    <xf numFmtId="3" fontId="5" fillId="1" borderId="26" xfId="0" applyNumberFormat="1" applyFont="1" applyFill="1" applyBorder="1" applyAlignment="1">
      <alignment horizontal="center" vertical="center"/>
    </xf>
    <xf numFmtId="3" fontId="5" fillId="1" borderId="27" xfId="0" applyNumberFormat="1" applyFont="1" applyFill="1" applyBorder="1" applyAlignment="1">
      <alignment horizontal="center" vertical="center"/>
    </xf>
    <xf numFmtId="3" fontId="5" fillId="1" borderId="28" xfId="0" applyNumberFormat="1" applyFont="1" applyFill="1" applyBorder="1" applyAlignment="1">
      <alignment horizontal="center" vertical="center"/>
    </xf>
    <xf numFmtId="3" fontId="5" fillId="1" borderId="30" xfId="0" applyNumberFormat="1" applyFont="1" applyFill="1" applyBorder="1" applyAlignment="1">
      <alignment horizontal="center" vertical="center"/>
    </xf>
    <xf numFmtId="3" fontId="5" fillId="1" borderId="0" xfId="0" applyNumberFormat="1" applyFont="1" applyFill="1" applyBorder="1" applyAlignment="1">
      <alignment horizontal="center" vertical="center"/>
    </xf>
    <xf numFmtId="3" fontId="5" fillId="1" borderId="31" xfId="0" applyNumberFormat="1" applyFont="1" applyFill="1" applyBorder="1" applyAlignment="1">
      <alignment horizontal="center" vertical="center"/>
    </xf>
    <xf numFmtId="3" fontId="5" fillId="1" borderId="17" xfId="0" applyNumberFormat="1" applyFont="1" applyFill="1" applyBorder="1" applyAlignment="1">
      <alignment horizontal="center" vertical="center"/>
    </xf>
    <xf numFmtId="3" fontId="5" fillId="1" borderId="29" xfId="0" applyNumberFormat="1" applyFont="1" applyFill="1" applyBorder="1" applyAlignment="1">
      <alignment horizontal="center" vertical="center"/>
    </xf>
    <xf numFmtId="3" fontId="5" fillId="1" borderId="15" xfId="0" applyNumberFormat="1" applyFont="1" applyFill="1" applyBorder="1" applyAlignment="1">
      <alignment horizontal="center" vertical="center"/>
    </xf>
    <xf numFmtId="0" fontId="4" fillId="0" borderId="37" xfId="0" applyFont="1" applyBorder="1" applyAlignment="1">
      <alignment horizontal="left" wrapText="1"/>
    </xf>
    <xf numFmtId="0" fontId="4" fillId="0" borderId="38" xfId="0" applyFont="1" applyBorder="1" applyAlignment="1">
      <alignment horizontal="left" wrapText="1"/>
    </xf>
    <xf numFmtId="0" fontId="4" fillId="0" borderId="39" xfId="0" applyFont="1" applyBorder="1" applyAlignment="1">
      <alignment horizontal="left" wrapText="1"/>
    </xf>
    <xf numFmtId="0" fontId="4" fillId="0" borderId="4" xfId="0" applyFont="1" applyBorder="1" applyAlignment="1">
      <alignment horizontal="left" wrapText="1"/>
    </xf>
    <xf numFmtId="0" fontId="4" fillId="0" borderId="5" xfId="0" applyFont="1" applyBorder="1" applyAlignment="1">
      <alignment horizontal="left" wrapText="1"/>
    </xf>
    <xf numFmtId="0" fontId="4" fillId="0" borderId="8" xfId="0" applyFont="1" applyBorder="1" applyAlignment="1">
      <alignment horizontal="left" wrapText="1"/>
    </xf>
    <xf numFmtId="0" fontId="6" fillId="0" borderId="7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3" fontId="5" fillId="1" borderId="23" xfId="0" applyNumberFormat="1" applyFont="1" applyFill="1" applyBorder="1" applyAlignment="1">
      <alignment horizontal="center"/>
    </xf>
    <xf numFmtId="3" fontId="5" fillId="1" borderId="25" xfId="0" applyNumberFormat="1" applyFont="1" applyFill="1" applyBorder="1" applyAlignment="1">
      <alignment horizontal="center"/>
    </xf>
    <xf numFmtId="3" fontId="5" fillId="1" borderId="19" xfId="0" applyNumberFormat="1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Fill="1" applyBorder="1" applyAlignment="1">
      <alignment horizontal="center" vertical="center" wrapText="1"/>
    </xf>
    <xf numFmtId="49" fontId="6" fillId="0" borderId="7" xfId="0" applyNumberFormat="1" applyFont="1" applyFill="1" applyBorder="1" applyAlignment="1">
      <alignment horizontal="center" vertical="center" wrapText="1"/>
    </xf>
    <xf numFmtId="49" fontId="6" fillId="0" borderId="5" xfId="0" applyNumberFormat="1" applyFont="1" applyFill="1" applyBorder="1" applyAlignment="1">
      <alignment horizontal="center" vertical="center" wrapText="1"/>
    </xf>
    <xf numFmtId="49" fontId="6" fillId="0" borderId="6" xfId="0" applyNumberFormat="1" applyFont="1" applyFill="1" applyBorder="1" applyAlignment="1">
      <alignment horizontal="center" vertical="center" wrapText="1"/>
    </xf>
    <xf numFmtId="164" fontId="4" fillId="0" borderId="23" xfId="0" applyNumberFormat="1" applyFont="1" applyBorder="1" applyAlignment="1">
      <alignment horizontal="center"/>
    </xf>
    <xf numFmtId="164" fontId="4" fillId="0" borderId="25" xfId="0" applyNumberFormat="1" applyFont="1" applyBorder="1" applyAlignment="1">
      <alignment horizontal="center"/>
    </xf>
    <xf numFmtId="164" fontId="4" fillId="0" borderId="19" xfId="0" applyNumberFormat="1" applyFont="1" applyBorder="1" applyAlignment="1">
      <alignment horizontal="center"/>
    </xf>
    <xf numFmtId="164" fontId="4" fillId="15" borderId="23" xfId="0" applyNumberFormat="1" applyFont="1" applyFill="1" applyBorder="1" applyAlignment="1">
      <alignment horizontal="center"/>
    </xf>
    <xf numFmtId="164" fontId="4" fillId="15" borderId="25" xfId="0" applyNumberFormat="1" applyFont="1" applyFill="1" applyBorder="1" applyAlignment="1">
      <alignment horizontal="center"/>
    </xf>
    <xf numFmtId="164" fontId="4" fillId="15" borderId="19" xfId="0" applyNumberFormat="1" applyFont="1" applyFill="1" applyBorder="1" applyAlignment="1">
      <alignment horizontal="center"/>
    </xf>
    <xf numFmtId="164" fontId="4" fillId="16" borderId="23" xfId="0" applyNumberFormat="1" applyFont="1" applyFill="1" applyBorder="1" applyAlignment="1">
      <alignment horizontal="center"/>
    </xf>
    <xf numFmtId="164" fontId="4" fillId="16" borderId="25" xfId="0" applyNumberFormat="1" applyFont="1" applyFill="1" applyBorder="1" applyAlignment="1">
      <alignment horizontal="center"/>
    </xf>
    <xf numFmtId="164" fontId="4" fillId="16" borderId="41" xfId="0" applyNumberFormat="1" applyFont="1" applyFill="1" applyBorder="1" applyAlignment="1">
      <alignment horizontal="center"/>
    </xf>
    <xf numFmtId="164" fontId="4" fillId="16" borderId="19" xfId="0" applyNumberFormat="1" applyFont="1" applyFill="1" applyBorder="1" applyAlignment="1">
      <alignment horizontal="center"/>
    </xf>
    <xf numFmtId="165" fontId="2" fillId="12" borderId="0" xfId="0" applyNumberFormat="1" applyFont="1" applyFill="1" applyAlignment="1">
      <alignment horizontal="center" vertical="center"/>
    </xf>
    <xf numFmtId="165" fontId="2" fillId="12" borderId="0" xfId="0" applyNumberFormat="1" applyFont="1" applyFill="1" applyAlignment="1">
      <alignment horizontal="center" wrapText="1"/>
    </xf>
  </cellXfs>
  <cellStyles count="3">
    <cellStyle name="Normal" xfId="0" builtinId="0"/>
    <cellStyle name="Normal 2" xfId="2"/>
    <cellStyle name="Pourcentage" xfId="1" builtinId="5"/>
  </cellStyles>
  <dxfs count="118">
    <dxf>
      <font>
        <b/>
        <i val="0"/>
        <color rgb="FFFF0000"/>
      </font>
      <fill>
        <patternFill patternType="none">
          <bgColor indexed="6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 patternType="none">
          <bgColor indexed="6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 patternType="none">
          <bgColor indexed="6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 patternType="none">
          <bgColor indexed="6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  <fill>
        <patternFill patternType="none">
          <bgColor indexed="6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  <fill>
        <patternFill patternType="none">
          <bgColor indexed="6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>
          <stop position="0">
            <color theme="0"/>
          </stop>
          <stop position="1">
            <color rgb="FF92D050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>
          <stop position="0">
            <color theme="0"/>
          </stop>
          <stop position="1">
            <color rgb="FF92D050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>
          <stop position="0">
            <color theme="0"/>
          </stop>
          <stop position="1">
            <color rgb="FF92D050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>
          <stop position="0">
            <color theme="0"/>
          </stop>
          <stop position="1">
            <color rgb="FF92D050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rgb="FF92D050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>
          <stop position="0">
            <color theme="0"/>
          </stop>
          <stop position="1">
            <color rgb="FF92D050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rgb="FF92D050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ad%20Mapping_260320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12-%20%20ACHETEURS\122-%20P&#244;le%202\16_Pilotage%20charge%20P2%202012\Load%20Mapping_2803201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ITIMAT ARS"/>
      <sheetName val="KITIMAT CARBONE"/>
      <sheetName val="KITIMAT ELECTROLYSE"/>
      <sheetName val="EMAL ELECTROLYSE"/>
      <sheetName val="SYNTHESE CHARGES ANNUELLES"/>
      <sheetName val="SUIVI CHARGES MENSUELLES"/>
      <sheetName val="CONTRAT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KITIMAT ARS</v>
          </cell>
          <cell r="C1" t="str">
            <v>Coordinateur GP</v>
          </cell>
        </row>
        <row r="2">
          <cell r="A2" t="str">
            <v>P1071</v>
          </cell>
          <cell r="B2" t="str">
            <v>Général + P&amp;F</v>
          </cell>
          <cell r="C2" t="str">
            <v>AS. Sant</v>
          </cell>
        </row>
        <row r="3">
          <cell r="A3" t="str">
            <v>P1072</v>
          </cell>
          <cell r="B3" t="str">
            <v>Chargement déchargement</v>
          </cell>
          <cell r="C3" t="str">
            <v>AS. Sant</v>
          </cell>
        </row>
        <row r="4">
          <cell r="A4" t="str">
            <v>P1073</v>
          </cell>
          <cell r="B4" t="str">
            <v>Enlèvement bain</v>
          </cell>
          <cell r="C4" t="str">
            <v>AS. Sant</v>
          </cell>
        </row>
        <row r="5">
          <cell r="A5" t="str">
            <v>P1074</v>
          </cell>
          <cell r="B5" t="str">
            <v>Grenaillage</v>
          </cell>
          <cell r="C5" t="str">
            <v>AS. Sant</v>
          </cell>
        </row>
        <row r="6">
          <cell r="A6" t="str">
            <v>P1075</v>
          </cell>
          <cell r="B6" t="str">
            <v>Dégrafage</v>
          </cell>
          <cell r="C6" t="str">
            <v>AS. Sant</v>
          </cell>
        </row>
        <row r="7">
          <cell r="A7" t="str">
            <v>P1076</v>
          </cell>
          <cell r="B7" t="str">
            <v>Défonteuse</v>
          </cell>
          <cell r="C7" t="str">
            <v>AS. Sant</v>
          </cell>
        </row>
        <row r="8">
          <cell r="A8" t="str">
            <v>P1077</v>
          </cell>
          <cell r="B8" t="str">
            <v>Inspection préparation tige</v>
          </cell>
          <cell r="C8" t="str">
            <v>AS. Sant</v>
          </cell>
        </row>
        <row r="9">
          <cell r="A9" t="str">
            <v>P1078</v>
          </cell>
          <cell r="B9" t="str">
            <v>Coulée : marieur, carroussel, ponts,préchauffage + convoyeurs</v>
          </cell>
          <cell r="C9" t="str">
            <v>AS. Sant</v>
          </cell>
        </row>
        <row r="11">
          <cell r="A11" t="str">
            <v>KITIMAT CARBONE</v>
          </cell>
        </row>
        <row r="12">
          <cell r="A12" t="str">
            <v>P1079</v>
          </cell>
          <cell r="B12" t="str">
            <v>5 T CRANE</v>
          </cell>
          <cell r="C12" t="str">
            <v>AS. Sant</v>
          </cell>
        </row>
        <row r="13">
          <cell r="A13" t="str">
            <v>P1080</v>
          </cell>
          <cell r="B13" t="str">
            <v>FTA</v>
          </cell>
          <cell r="C13" t="str">
            <v>N. Decroocq</v>
          </cell>
        </row>
        <row r="14">
          <cell r="A14" t="str">
            <v>P1081</v>
          </cell>
          <cell r="B14" t="str">
            <v>HANDLING SYSTEM</v>
          </cell>
          <cell r="C14" t="str">
            <v>N. Decroocq</v>
          </cell>
        </row>
        <row r="15">
          <cell r="A15" t="str">
            <v>P1082</v>
          </cell>
          <cell r="B15" t="str">
            <v>ACCESSOIRES FTA</v>
          </cell>
          <cell r="C15" t="str">
            <v>N. Decroocq</v>
          </cell>
        </row>
        <row r="16">
          <cell r="A16" t="str">
            <v>P1083</v>
          </cell>
          <cell r="B16" t="str">
            <v>STACKING CRANE</v>
          </cell>
          <cell r="C16" t="str">
            <v>A. Hendricx</v>
          </cell>
        </row>
        <row r="18">
          <cell r="A18" t="str">
            <v>KITIMAT EDC</v>
          </cell>
        </row>
        <row r="19">
          <cell r="A19" t="str">
            <v>P1088</v>
          </cell>
          <cell r="B19" t="str">
            <v>POT RODS</v>
          </cell>
          <cell r="C19" t="str">
            <v>N. Janvier</v>
          </cell>
        </row>
        <row r="20">
          <cell r="A20" t="str">
            <v>P1089</v>
          </cell>
          <cell r="B20" t="str">
            <v>CONNECTORS</v>
          </cell>
          <cell r="C20" t="str">
            <v>N. Janvier</v>
          </cell>
        </row>
        <row r="21">
          <cell r="A21" t="str">
            <v>P1090</v>
          </cell>
          <cell r="B21" t="str">
            <v>BRUSH ASS'Y</v>
          </cell>
          <cell r="C21" t="str">
            <v>N. Janvier</v>
          </cell>
        </row>
        <row r="22">
          <cell r="A22" t="str">
            <v>P1091</v>
          </cell>
          <cell r="B22" t="str">
            <v>DPAA</v>
          </cell>
          <cell r="C22" t="str">
            <v>N. Janvier</v>
          </cell>
        </row>
        <row r="23">
          <cell r="A23" t="str">
            <v>P1092</v>
          </cell>
          <cell r="B23" t="str">
            <v>PRCA</v>
          </cell>
          <cell r="C23" t="str">
            <v>N. Decroocq</v>
          </cell>
        </row>
        <row r="24">
          <cell r="A24" t="str">
            <v>P1093</v>
          </cell>
          <cell r="B24" t="str">
            <v>LIFTING BEAM METAL</v>
          </cell>
          <cell r="C24" t="str">
            <v>A. Hendricx</v>
          </cell>
        </row>
        <row r="25">
          <cell r="A25" t="str">
            <v>P1094</v>
          </cell>
          <cell r="B25" t="str">
            <v>LIFTING BEAM BATH</v>
          </cell>
          <cell r="C25" t="str">
            <v>A. Hendricx</v>
          </cell>
        </row>
        <row r="27">
          <cell r="A27" t="str">
            <v>KITIMAT ELECTROLYSE</v>
          </cell>
        </row>
        <row r="28">
          <cell r="A28" t="str">
            <v>P1084</v>
          </cell>
          <cell r="B28" t="str">
            <v>PTM</v>
          </cell>
          <cell r="C28" t="str">
            <v>N. Decroocq</v>
          </cell>
        </row>
        <row r="29">
          <cell r="A29" t="str">
            <v>P1085</v>
          </cell>
          <cell r="B29" t="str">
            <v>TMA</v>
          </cell>
          <cell r="C29" t="str">
            <v>A. Hendricx</v>
          </cell>
        </row>
        <row r="30">
          <cell r="A30" t="str">
            <v>P1086</v>
          </cell>
          <cell r="B30" t="str">
            <v>TG+MOBILE GUIDERS+BUMPERS</v>
          </cell>
          <cell r="C30" t="str">
            <v>A. Hendricx</v>
          </cell>
        </row>
        <row r="32">
          <cell r="A32" t="str">
            <v>EMAL</v>
          </cell>
        </row>
        <row r="33">
          <cell r="A33" t="str">
            <v>P1065</v>
          </cell>
          <cell r="B33" t="str">
            <v>PTM</v>
          </cell>
          <cell r="C33" t="str">
            <v>AS. Sant</v>
          </cell>
        </row>
        <row r="34">
          <cell r="A34" t="str">
            <v>P1066</v>
          </cell>
          <cell r="B34" t="str">
            <v>CATHOD CRANE</v>
          </cell>
          <cell r="C34" t="str">
            <v>A. Hendricx</v>
          </cell>
        </row>
        <row r="35">
          <cell r="A35" t="str">
            <v>P1067</v>
          </cell>
          <cell r="B35" t="str">
            <v>TG+MOBILE GUIDERS+BUMPERS</v>
          </cell>
          <cell r="C35" t="str">
            <v>AS. Sant</v>
          </cell>
        </row>
        <row r="36">
          <cell r="A36" t="str">
            <v>P1068</v>
          </cell>
          <cell r="B36" t="str">
            <v>HOOKS+CONNECTORS</v>
          </cell>
          <cell r="C36" t="str">
            <v>N. Janvier</v>
          </cell>
        </row>
        <row r="37">
          <cell r="A37" t="str">
            <v>P1069</v>
          </cell>
          <cell r="B37" t="str">
            <v>EXTRACTING &amp; SILENCER</v>
          </cell>
          <cell r="C37" t="str">
            <v>N. Decroocq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KITIMAT ARS"/>
      <sheetName val="KITIMAT CARBONE"/>
      <sheetName val="KITIMAT ELECTROLYSE"/>
      <sheetName val="EMAL ELECTROLYSE"/>
      <sheetName val="SYNTHESE CHARGES ANNUELLES"/>
      <sheetName val="SUIVI CHARGES MENSUELLES"/>
      <sheetName val="CONTRAT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KITIMAT ARS</v>
          </cell>
          <cell r="C1" t="str">
            <v>Coordinateur GP</v>
          </cell>
        </row>
        <row r="2">
          <cell r="A2" t="str">
            <v>P1071</v>
          </cell>
          <cell r="B2" t="str">
            <v>Général + P&amp;F</v>
          </cell>
          <cell r="C2" t="str">
            <v>AS. Sant</v>
          </cell>
        </row>
        <row r="3">
          <cell r="A3" t="str">
            <v>P1072</v>
          </cell>
          <cell r="B3" t="str">
            <v>Chargement déchargement</v>
          </cell>
          <cell r="C3" t="str">
            <v>AS. Sant</v>
          </cell>
        </row>
        <row r="4">
          <cell r="A4" t="str">
            <v>P1073</v>
          </cell>
          <cell r="B4" t="str">
            <v>Enlèvement bain</v>
          </cell>
          <cell r="C4" t="str">
            <v>AS. Sant</v>
          </cell>
        </row>
        <row r="5">
          <cell r="A5" t="str">
            <v>P1074</v>
          </cell>
          <cell r="B5" t="str">
            <v>Grenaillage</v>
          </cell>
          <cell r="C5" t="str">
            <v>AS. Sant</v>
          </cell>
        </row>
        <row r="6">
          <cell r="A6" t="str">
            <v>P1075</v>
          </cell>
          <cell r="B6" t="str">
            <v>Dégrafage</v>
          </cell>
          <cell r="C6" t="str">
            <v>AS. Sant</v>
          </cell>
        </row>
        <row r="7">
          <cell r="A7" t="str">
            <v>P1076</v>
          </cell>
          <cell r="B7" t="str">
            <v>Défonteuse</v>
          </cell>
          <cell r="C7" t="str">
            <v>AS. Sant</v>
          </cell>
        </row>
        <row r="8">
          <cell r="A8" t="str">
            <v>P1077</v>
          </cell>
          <cell r="B8" t="str">
            <v>Inspection préparation tige</v>
          </cell>
          <cell r="C8" t="str">
            <v>AS. Sant</v>
          </cell>
        </row>
        <row r="9">
          <cell r="A9" t="str">
            <v>P1078</v>
          </cell>
          <cell r="B9" t="str">
            <v>Coulée : marieur, carroussel, ponts,préchauffage + convoyeurs</v>
          </cell>
          <cell r="C9" t="str">
            <v>AS. Sant</v>
          </cell>
        </row>
        <row r="11">
          <cell r="A11" t="str">
            <v>KITIMAT CARBONE</v>
          </cell>
        </row>
        <row r="12">
          <cell r="A12" t="str">
            <v>P1079</v>
          </cell>
          <cell r="B12" t="str">
            <v>5 T CRANE</v>
          </cell>
          <cell r="C12" t="str">
            <v>AS. Sant</v>
          </cell>
        </row>
        <row r="13">
          <cell r="A13" t="str">
            <v>P1080</v>
          </cell>
          <cell r="B13" t="str">
            <v>FTA</v>
          </cell>
          <cell r="C13" t="str">
            <v>N. Decroocq</v>
          </cell>
        </row>
        <row r="14">
          <cell r="A14" t="str">
            <v>P1081</v>
          </cell>
          <cell r="B14" t="str">
            <v>HANDLING SYSTEM</v>
          </cell>
          <cell r="C14" t="str">
            <v>N. Decroocq</v>
          </cell>
        </row>
        <row r="15">
          <cell r="A15" t="str">
            <v>P1082</v>
          </cell>
          <cell r="B15" t="str">
            <v>ACCESSOIRES FTA</v>
          </cell>
          <cell r="C15" t="str">
            <v>N. Decroocq</v>
          </cell>
        </row>
        <row r="16">
          <cell r="A16" t="str">
            <v>P1083</v>
          </cell>
          <cell r="B16" t="str">
            <v>STACKING CRANE</v>
          </cell>
          <cell r="C16" t="str">
            <v>A. Hendricx</v>
          </cell>
        </row>
        <row r="18">
          <cell r="A18" t="str">
            <v>KITIMAT EDC</v>
          </cell>
        </row>
        <row r="19">
          <cell r="A19" t="str">
            <v>P1088</v>
          </cell>
          <cell r="B19" t="str">
            <v>POT RODS</v>
          </cell>
          <cell r="C19" t="str">
            <v>N. Janvier</v>
          </cell>
        </row>
        <row r="20">
          <cell r="A20" t="str">
            <v>P1089</v>
          </cell>
          <cell r="B20" t="str">
            <v>CONNECTORS</v>
          </cell>
          <cell r="C20" t="str">
            <v>N. Janvier</v>
          </cell>
        </row>
        <row r="21">
          <cell r="A21" t="str">
            <v>P1090</v>
          </cell>
          <cell r="B21" t="str">
            <v>BRUSH ASS'Y</v>
          </cell>
          <cell r="C21" t="str">
            <v>N. Janvier</v>
          </cell>
        </row>
        <row r="22">
          <cell r="A22" t="str">
            <v>P1091</v>
          </cell>
          <cell r="B22" t="str">
            <v>DPAA</v>
          </cell>
          <cell r="C22" t="str">
            <v>N. Janvier</v>
          </cell>
        </row>
        <row r="23">
          <cell r="A23" t="str">
            <v>P1092</v>
          </cell>
          <cell r="B23" t="str">
            <v>PRCA</v>
          </cell>
          <cell r="C23" t="str">
            <v>N. Decroocq</v>
          </cell>
        </row>
        <row r="24">
          <cell r="A24" t="str">
            <v>P1093</v>
          </cell>
          <cell r="B24" t="str">
            <v>LIFTING BEAM METAL</v>
          </cell>
          <cell r="C24" t="str">
            <v>A. Hendricx</v>
          </cell>
        </row>
        <row r="25">
          <cell r="A25" t="str">
            <v>P1094</v>
          </cell>
          <cell r="B25" t="str">
            <v>LIFTING BEAM BATH</v>
          </cell>
          <cell r="C25" t="str">
            <v>A. Hendricx</v>
          </cell>
        </row>
        <row r="27">
          <cell r="A27" t="str">
            <v>KITIMAT ELECTROLYSE</v>
          </cell>
        </row>
        <row r="28">
          <cell r="A28" t="str">
            <v>P1084</v>
          </cell>
          <cell r="B28" t="str">
            <v>PTM</v>
          </cell>
          <cell r="C28" t="str">
            <v>N. Decroocq</v>
          </cell>
        </row>
        <row r="29">
          <cell r="A29" t="str">
            <v>P1085</v>
          </cell>
          <cell r="B29" t="str">
            <v>TMA</v>
          </cell>
          <cell r="C29" t="str">
            <v>A. Hendricx</v>
          </cell>
        </row>
        <row r="30">
          <cell r="A30" t="str">
            <v>P1086</v>
          </cell>
          <cell r="B30" t="str">
            <v>TG+MOBILE GUIDERS+BUMPERS</v>
          </cell>
          <cell r="C30" t="str">
            <v>A. Hendricx</v>
          </cell>
        </row>
        <row r="32">
          <cell r="A32" t="str">
            <v>EMAL</v>
          </cell>
        </row>
        <row r="33">
          <cell r="A33" t="str">
            <v>P1065</v>
          </cell>
          <cell r="B33" t="str">
            <v>PTM</v>
          </cell>
          <cell r="C33" t="str">
            <v>AS. Sant</v>
          </cell>
        </row>
        <row r="34">
          <cell r="A34" t="str">
            <v>P1066</v>
          </cell>
          <cell r="B34" t="str">
            <v>CATHOD CRANE</v>
          </cell>
          <cell r="C34" t="str">
            <v>A. Hendricx</v>
          </cell>
        </row>
        <row r="35">
          <cell r="A35" t="str">
            <v>P1067</v>
          </cell>
          <cell r="B35" t="str">
            <v>TG+MOBILE GUIDERS+BUMPERS</v>
          </cell>
          <cell r="C35" t="str">
            <v>AS. Sant</v>
          </cell>
        </row>
        <row r="36">
          <cell r="A36" t="str">
            <v>P1068</v>
          </cell>
          <cell r="B36" t="str">
            <v>HOOKS+CONNECTORS</v>
          </cell>
          <cell r="C36" t="str">
            <v>N. Janvier</v>
          </cell>
        </row>
        <row r="37">
          <cell r="A37" t="str">
            <v>P1069</v>
          </cell>
          <cell r="B37" t="str">
            <v>EXTRACTING &amp; SILENCER</v>
          </cell>
          <cell r="C37" t="str">
            <v>N. Decroocq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I67"/>
  <sheetViews>
    <sheetView topLeftCell="E1" workbookViewId="0">
      <selection activeCell="O13" sqref="O13"/>
    </sheetView>
  </sheetViews>
  <sheetFormatPr baseColWidth="10" defaultRowHeight="15"/>
  <cols>
    <col min="1" max="1" width="10.28515625" style="1" customWidth="1"/>
    <col min="2" max="2" width="9" style="1" bestFit="1" customWidth="1"/>
    <col min="3" max="3" width="36.42578125" style="1" customWidth="1"/>
    <col min="4" max="5" width="15.5703125" style="2" customWidth="1"/>
    <col min="6" max="8" width="15.5703125" style="3" customWidth="1"/>
    <col min="9" max="9" width="15.5703125" style="2" customWidth="1"/>
    <col min="10" max="10" width="11.7109375" style="4" customWidth="1"/>
    <col min="11" max="11" width="19.42578125" style="4" customWidth="1"/>
    <col min="12" max="12" width="13.140625" style="4" customWidth="1"/>
    <col min="13" max="13" width="7.42578125" style="7" customWidth="1"/>
    <col min="14" max="14" width="9" style="7" customWidth="1"/>
    <col min="15" max="16" width="7.5703125" style="7" customWidth="1"/>
    <col min="17" max="17" width="9" style="7" customWidth="1"/>
    <col min="18" max="19" width="7.5703125" style="7" customWidth="1"/>
    <col min="20" max="20" width="9" style="7" customWidth="1"/>
    <col min="21" max="22" width="7.5703125" style="7" customWidth="1"/>
    <col min="23" max="23" width="9" style="7" customWidth="1"/>
    <col min="24" max="25" width="7.5703125" style="7" customWidth="1"/>
    <col min="26" max="26" width="9" style="7" customWidth="1"/>
    <col min="27" max="28" width="7.5703125" style="7" customWidth="1"/>
    <col min="29" max="29" width="9" style="7" customWidth="1"/>
    <col min="30" max="31" width="7.5703125" style="7" customWidth="1"/>
    <col min="32" max="32" width="9" style="7" customWidth="1"/>
    <col min="33" max="34" width="7.5703125" style="7" customWidth="1"/>
    <col min="35" max="35" width="9" style="7" customWidth="1"/>
    <col min="36" max="37" width="7.5703125" style="7" customWidth="1"/>
    <col min="38" max="38" width="9" style="7" customWidth="1"/>
    <col min="39" max="40" width="7.5703125" style="7" customWidth="1"/>
    <col min="41" max="41" width="9" style="7" customWidth="1"/>
    <col min="42" max="43" width="7.5703125" style="7" customWidth="1"/>
    <col min="44" max="44" width="9" style="7" customWidth="1"/>
    <col min="45" max="46" width="7.5703125" style="7" customWidth="1"/>
    <col min="47" max="47" width="9" style="7" customWidth="1"/>
    <col min="48" max="49" width="7.5703125" style="7" customWidth="1"/>
    <col min="50" max="50" width="9" style="7" customWidth="1"/>
    <col min="51" max="52" width="7.5703125" style="7" customWidth="1"/>
    <col min="53" max="53" width="9" style="7" customWidth="1"/>
    <col min="54" max="55" width="7.5703125" style="7" customWidth="1"/>
    <col min="56" max="56" width="9" style="7" customWidth="1"/>
    <col min="57" max="57" width="7.5703125" style="7" customWidth="1"/>
    <col min="58" max="58" width="7.5703125" style="1" customWidth="1"/>
    <col min="59" max="59" width="9" style="1" customWidth="1"/>
    <col min="60" max="60" width="7.5703125" style="1" customWidth="1"/>
    <col min="61" max="16384" width="11.42578125" style="1"/>
  </cols>
  <sheetData>
    <row r="1" spans="1:60">
      <c r="L1" s="113"/>
      <c r="M1" s="114"/>
      <c r="N1" s="114"/>
      <c r="O1" s="115"/>
      <c r="P1" s="115"/>
    </row>
    <row r="2" spans="1:60">
      <c r="K2" s="8" t="s">
        <v>1</v>
      </c>
      <c r="L2" s="113"/>
      <c r="M2" s="114"/>
      <c r="N2" s="114"/>
      <c r="O2" s="115"/>
      <c r="P2" s="115"/>
    </row>
    <row r="3" spans="1:60">
      <c r="B3" s="11"/>
      <c r="K3" s="12" t="s">
        <v>3</v>
      </c>
    </row>
    <row r="4" spans="1:60">
      <c r="K4" s="13" t="s">
        <v>4</v>
      </c>
      <c r="M4" s="277" t="s">
        <v>5</v>
      </c>
      <c r="N4" s="278"/>
      <c r="O4" s="278"/>
      <c r="P4" s="278"/>
      <c r="Q4" s="278"/>
      <c r="R4" s="278"/>
      <c r="S4" s="278"/>
      <c r="T4" s="278"/>
      <c r="U4" s="278"/>
      <c r="V4" s="278"/>
      <c r="W4" s="278"/>
      <c r="X4" s="278"/>
      <c r="Y4" s="278"/>
      <c r="Z4" s="278"/>
      <c r="AA4" s="278"/>
      <c r="AB4" s="278"/>
      <c r="AC4" s="278"/>
      <c r="AD4" s="278"/>
      <c r="AE4" s="278"/>
      <c r="AF4" s="278"/>
      <c r="AG4" s="278"/>
      <c r="AH4" s="278"/>
      <c r="AI4" s="278"/>
      <c r="AJ4" s="278"/>
      <c r="AK4" s="278"/>
      <c r="AL4" s="278"/>
      <c r="AM4" s="278"/>
      <c r="AN4" s="278"/>
      <c r="AO4" s="278"/>
      <c r="AP4" s="278"/>
      <c r="AQ4" s="278"/>
      <c r="AR4" s="278"/>
      <c r="AS4" s="278"/>
      <c r="AT4" s="278"/>
      <c r="AU4" s="278"/>
      <c r="AV4" s="278"/>
      <c r="AW4" s="278"/>
      <c r="AX4" s="278"/>
      <c r="AY4" s="278"/>
      <c r="AZ4" s="278"/>
      <c r="BA4" s="278"/>
      <c r="BB4" s="278"/>
      <c r="BC4" s="278"/>
      <c r="BD4" s="278"/>
      <c r="BE4" s="278"/>
      <c r="BF4" s="278"/>
      <c r="BG4" s="278"/>
      <c r="BH4" s="279"/>
    </row>
    <row r="5" spans="1:60">
      <c r="M5" s="280" t="s">
        <v>37</v>
      </c>
      <c r="N5" s="271"/>
      <c r="O5" s="276"/>
      <c r="P5" s="270" t="s">
        <v>38</v>
      </c>
      <c r="Q5" s="271"/>
      <c r="R5" s="276"/>
      <c r="S5" s="270" t="s">
        <v>39</v>
      </c>
      <c r="T5" s="271"/>
      <c r="U5" s="276"/>
      <c r="V5" s="270" t="s">
        <v>39</v>
      </c>
      <c r="W5" s="271"/>
      <c r="X5" s="276"/>
      <c r="Y5" s="270" t="s">
        <v>40</v>
      </c>
      <c r="Z5" s="271"/>
      <c r="AA5" s="276"/>
      <c r="AB5" s="270" t="s">
        <v>41</v>
      </c>
      <c r="AC5" s="271"/>
      <c r="AD5" s="276"/>
      <c r="AE5" s="270" t="s">
        <v>42</v>
      </c>
      <c r="AF5" s="271"/>
      <c r="AG5" s="276"/>
      <c r="AH5" s="270" t="s">
        <v>43</v>
      </c>
      <c r="AI5" s="271"/>
      <c r="AJ5" s="276"/>
      <c r="AK5" s="281" t="s">
        <v>44</v>
      </c>
      <c r="AL5" s="282"/>
      <c r="AM5" s="283"/>
      <c r="AN5" s="270" t="s">
        <v>45</v>
      </c>
      <c r="AO5" s="271"/>
      <c r="AP5" s="276"/>
      <c r="AQ5" s="270" t="s">
        <v>46</v>
      </c>
      <c r="AR5" s="271"/>
      <c r="AS5" s="276"/>
      <c r="AT5" s="270" t="s">
        <v>47</v>
      </c>
      <c r="AU5" s="271"/>
      <c r="AV5" s="276"/>
      <c r="AW5" s="270" t="s">
        <v>48</v>
      </c>
      <c r="AX5" s="271"/>
      <c r="AY5" s="276"/>
      <c r="AZ5" s="270" t="s">
        <v>49</v>
      </c>
      <c r="BA5" s="271"/>
      <c r="BB5" s="276"/>
      <c r="BC5" s="270" t="s">
        <v>50</v>
      </c>
      <c r="BD5" s="271"/>
      <c r="BE5" s="276"/>
      <c r="BF5" s="270" t="s">
        <v>51</v>
      </c>
      <c r="BG5" s="271"/>
      <c r="BH5" s="272"/>
    </row>
    <row r="6" spans="1:60" s="23" customFormat="1" ht="30">
      <c r="A6" s="14" t="s">
        <v>6</v>
      </c>
      <c r="B6" s="15" t="s">
        <v>7</v>
      </c>
      <c r="C6" s="16" t="s">
        <v>8</v>
      </c>
      <c r="D6" s="17" t="s">
        <v>9</v>
      </c>
      <c r="E6" s="17" t="s">
        <v>10</v>
      </c>
      <c r="F6" s="18" t="s">
        <v>11</v>
      </c>
      <c r="G6" s="18"/>
      <c r="H6" s="18"/>
      <c r="I6" s="17" t="s">
        <v>12</v>
      </c>
      <c r="J6" s="19" t="s">
        <v>13</v>
      </c>
      <c r="K6" s="20" t="s">
        <v>14</v>
      </c>
      <c r="L6" s="20" t="s">
        <v>15</v>
      </c>
      <c r="M6" s="21" t="s">
        <v>16</v>
      </c>
      <c r="N6" s="16" t="s">
        <v>17</v>
      </c>
      <c r="O6" s="16" t="s">
        <v>18</v>
      </c>
      <c r="P6" s="21" t="s">
        <v>16</v>
      </c>
      <c r="Q6" s="16" t="s">
        <v>17</v>
      </c>
      <c r="R6" s="16" t="s">
        <v>18</v>
      </c>
      <c r="S6" s="21" t="s">
        <v>16</v>
      </c>
      <c r="T6" s="16" t="s">
        <v>17</v>
      </c>
      <c r="U6" s="16" t="s">
        <v>18</v>
      </c>
      <c r="V6" s="21" t="s">
        <v>16</v>
      </c>
      <c r="W6" s="16" t="s">
        <v>17</v>
      </c>
      <c r="X6" s="16" t="s">
        <v>18</v>
      </c>
      <c r="Y6" s="21" t="s">
        <v>16</v>
      </c>
      <c r="Z6" s="16" t="s">
        <v>17</v>
      </c>
      <c r="AA6" s="16" t="s">
        <v>18</v>
      </c>
      <c r="AB6" s="21" t="s">
        <v>16</v>
      </c>
      <c r="AC6" s="16" t="s">
        <v>17</v>
      </c>
      <c r="AD6" s="16" t="s">
        <v>18</v>
      </c>
      <c r="AE6" s="21" t="s">
        <v>16</v>
      </c>
      <c r="AF6" s="16" t="s">
        <v>17</v>
      </c>
      <c r="AG6" s="16" t="s">
        <v>18</v>
      </c>
      <c r="AH6" s="21" t="s">
        <v>16</v>
      </c>
      <c r="AI6" s="16" t="s">
        <v>17</v>
      </c>
      <c r="AJ6" s="16" t="s">
        <v>18</v>
      </c>
      <c r="AK6" s="21" t="s">
        <v>16</v>
      </c>
      <c r="AL6" s="16" t="s">
        <v>17</v>
      </c>
      <c r="AM6" s="16" t="s">
        <v>18</v>
      </c>
      <c r="AN6" s="21" t="s">
        <v>16</v>
      </c>
      <c r="AO6" s="16" t="s">
        <v>17</v>
      </c>
      <c r="AP6" s="16" t="s">
        <v>18</v>
      </c>
      <c r="AQ6" s="21" t="s">
        <v>16</v>
      </c>
      <c r="AR6" s="16" t="s">
        <v>17</v>
      </c>
      <c r="AS6" s="16" t="s">
        <v>18</v>
      </c>
      <c r="AT6" s="21" t="s">
        <v>16</v>
      </c>
      <c r="AU6" s="16" t="s">
        <v>17</v>
      </c>
      <c r="AV6" s="16" t="s">
        <v>18</v>
      </c>
      <c r="AW6" s="21" t="s">
        <v>16</v>
      </c>
      <c r="AX6" s="16" t="s">
        <v>17</v>
      </c>
      <c r="AY6" s="16" t="s">
        <v>18</v>
      </c>
      <c r="AZ6" s="21" t="s">
        <v>16</v>
      </c>
      <c r="BA6" s="16" t="s">
        <v>17</v>
      </c>
      <c r="BB6" s="16" t="s">
        <v>18</v>
      </c>
      <c r="BC6" s="21" t="s">
        <v>16</v>
      </c>
      <c r="BD6" s="16" t="s">
        <v>17</v>
      </c>
      <c r="BE6" s="16" t="s">
        <v>18</v>
      </c>
      <c r="BF6" s="21" t="s">
        <v>16</v>
      </c>
      <c r="BG6" s="16" t="s">
        <v>17</v>
      </c>
      <c r="BH6" s="22" t="s">
        <v>18</v>
      </c>
    </row>
    <row r="7" spans="1:60">
      <c r="A7" s="24" t="str">
        <f>[1]CONTRATS!$A$3</f>
        <v>P1072</v>
      </c>
      <c r="B7" s="25" t="s">
        <v>52</v>
      </c>
      <c r="C7" s="26"/>
      <c r="D7" s="27">
        <v>21262</v>
      </c>
      <c r="E7" s="28">
        <v>41060</v>
      </c>
      <c r="F7" s="28"/>
      <c r="G7" s="28"/>
      <c r="H7" s="28"/>
      <c r="I7" s="28">
        <f>E7+10</f>
        <v>41070</v>
      </c>
      <c r="J7" s="29">
        <v>41061</v>
      </c>
      <c r="K7" s="30">
        <f>(J7-I7)/7</f>
        <v>-1.2857142857142858</v>
      </c>
      <c r="L7" s="31" t="str">
        <f>VLOOKUP(A7,[1]CONTRATS!A:C,3,FALSE)</f>
        <v>AS. Sant</v>
      </c>
      <c r="M7" s="32"/>
      <c r="N7" s="33"/>
      <c r="O7" s="34">
        <v>1000</v>
      </c>
      <c r="P7" s="34"/>
      <c r="Q7" s="34"/>
      <c r="R7" s="34"/>
      <c r="S7" s="34"/>
      <c r="T7" s="34"/>
      <c r="U7" s="34"/>
      <c r="V7" s="35"/>
      <c r="W7" s="35"/>
      <c r="X7" s="35"/>
      <c r="Y7" s="35"/>
      <c r="Z7" s="35"/>
      <c r="AA7" s="35"/>
      <c r="AB7" s="36">
        <f>D7</f>
        <v>21262</v>
      </c>
      <c r="AC7" s="37">
        <v>10</v>
      </c>
      <c r="AD7" s="38">
        <f>AC7*AB7</f>
        <v>212620</v>
      </c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34"/>
      <c r="BG7" s="30"/>
      <c r="BH7" s="39"/>
    </row>
    <row r="8" spans="1:60">
      <c r="A8" s="24" t="str">
        <f>[1]CONTRATS!$A$3</f>
        <v>P1072</v>
      </c>
      <c r="B8" s="25" t="s">
        <v>52</v>
      </c>
      <c r="C8" s="40"/>
      <c r="D8" s="41">
        <v>2814</v>
      </c>
      <c r="E8" s="28">
        <v>41060</v>
      </c>
      <c r="F8" s="28"/>
      <c r="G8" s="28"/>
      <c r="H8" s="28"/>
      <c r="I8" s="42">
        <f t="shared" ref="I8:I45" si="0">E8+10</f>
        <v>41070</v>
      </c>
      <c r="J8" s="29">
        <v>41075</v>
      </c>
      <c r="K8" s="30">
        <f t="shared" ref="K8:K25" si="1">(J8-I8)/7</f>
        <v>0.7142857142857143</v>
      </c>
      <c r="L8" s="31" t="str">
        <f>VLOOKUP(A8,[1]CONTRATS!A:C,3,FALSE)</f>
        <v>AS. Sant</v>
      </c>
      <c r="M8" s="43"/>
      <c r="N8" s="44"/>
      <c r="O8" s="45">
        <v>2000</v>
      </c>
      <c r="P8" s="45"/>
      <c r="Q8" s="45"/>
      <c r="R8" s="45"/>
      <c r="S8" s="45"/>
      <c r="T8" s="45"/>
      <c r="U8" s="45"/>
      <c r="V8" s="38">
        <f>D8</f>
        <v>2814</v>
      </c>
      <c r="W8" s="37">
        <v>8</v>
      </c>
      <c r="X8" s="38">
        <f>W8*V8</f>
        <v>22512</v>
      </c>
      <c r="Y8" s="45"/>
      <c r="Z8" s="45"/>
      <c r="AA8" s="45"/>
      <c r="AB8" s="46"/>
      <c r="AC8" s="46"/>
      <c r="AD8" s="46"/>
      <c r="AE8" s="45"/>
      <c r="AF8" s="45"/>
      <c r="AG8" s="45"/>
      <c r="AH8" s="46"/>
      <c r="AI8" s="46"/>
      <c r="AJ8" s="46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5"/>
      <c r="BG8" s="47"/>
      <c r="BH8" s="48"/>
    </row>
    <row r="9" spans="1:60">
      <c r="A9" s="24" t="str">
        <f>[1]CONTRATS!$A$3</f>
        <v>P1072</v>
      </c>
      <c r="B9" s="25" t="s">
        <v>52</v>
      </c>
      <c r="C9" s="40"/>
      <c r="D9" s="41">
        <v>3986</v>
      </c>
      <c r="E9" s="28">
        <v>41060</v>
      </c>
      <c r="F9" s="28"/>
      <c r="G9" s="28"/>
      <c r="H9" s="28"/>
      <c r="I9" s="42">
        <f t="shared" si="0"/>
        <v>41070</v>
      </c>
      <c r="J9" s="29">
        <v>41090</v>
      </c>
      <c r="K9" s="30">
        <f t="shared" si="1"/>
        <v>2.8571428571428572</v>
      </c>
      <c r="L9" s="31" t="str">
        <f>VLOOKUP(A9,[1]CONTRATS!A:C,3,FALSE)</f>
        <v>AS. Sant</v>
      </c>
      <c r="M9" s="43"/>
      <c r="N9" s="44"/>
      <c r="O9" s="45">
        <v>3000</v>
      </c>
      <c r="P9" s="45"/>
      <c r="Q9" s="45"/>
      <c r="R9" s="45"/>
      <c r="S9" s="45"/>
      <c r="T9" s="45"/>
      <c r="U9" s="45"/>
      <c r="V9" s="38">
        <f>D9</f>
        <v>3986</v>
      </c>
      <c r="W9" s="37">
        <v>8</v>
      </c>
      <c r="X9" s="38">
        <f>W9*V9</f>
        <v>31888</v>
      </c>
      <c r="Y9" s="45"/>
      <c r="Z9" s="45"/>
      <c r="AA9" s="45"/>
      <c r="AB9" s="46"/>
      <c r="AC9" s="46"/>
      <c r="AD9" s="46"/>
      <c r="AE9" s="45"/>
      <c r="AF9" s="45"/>
      <c r="AG9" s="45"/>
      <c r="AH9" s="46"/>
      <c r="AI9" s="46"/>
      <c r="AJ9" s="46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7"/>
      <c r="BH9" s="48"/>
    </row>
    <row r="10" spans="1:60">
      <c r="A10" s="24" t="str">
        <f>[1]CONTRATS!$A$3</f>
        <v>P1072</v>
      </c>
      <c r="B10" s="25" t="s">
        <v>52</v>
      </c>
      <c r="C10" s="40"/>
      <c r="D10" s="41">
        <v>717</v>
      </c>
      <c r="E10" s="42">
        <v>41157</v>
      </c>
      <c r="F10" s="42"/>
      <c r="G10" s="42"/>
      <c r="H10" s="42"/>
      <c r="I10" s="42">
        <f t="shared" si="0"/>
        <v>41167</v>
      </c>
      <c r="J10" s="29">
        <v>41244</v>
      </c>
      <c r="K10" s="30">
        <f t="shared" si="1"/>
        <v>11</v>
      </c>
      <c r="L10" s="31" t="str">
        <f>VLOOKUP(A10,[1]CONTRATS!A:C,3,FALSE)</f>
        <v>AS. Sant</v>
      </c>
      <c r="M10" s="49">
        <f>D10</f>
        <v>717</v>
      </c>
      <c r="N10" s="37">
        <v>8</v>
      </c>
      <c r="O10" s="38">
        <f>N10*M10</f>
        <v>5736</v>
      </c>
      <c r="P10" s="46"/>
      <c r="Q10" s="46"/>
      <c r="R10" s="46"/>
      <c r="S10" s="46"/>
      <c r="T10" s="46"/>
      <c r="U10" s="46"/>
      <c r="V10" s="45"/>
      <c r="W10" s="45"/>
      <c r="X10" s="45"/>
      <c r="Y10" s="45"/>
      <c r="Z10" s="45"/>
      <c r="AA10" s="45"/>
      <c r="AB10" s="45"/>
      <c r="AC10" s="45"/>
      <c r="AD10" s="45"/>
      <c r="AE10" s="46"/>
      <c r="AF10" s="46"/>
      <c r="AG10" s="46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45"/>
      <c r="BB10" s="45"/>
      <c r="BC10" s="45"/>
      <c r="BD10" s="45"/>
      <c r="BE10" s="45"/>
      <c r="BF10" s="45"/>
      <c r="BG10" s="47"/>
      <c r="BH10" s="48"/>
    </row>
    <row r="11" spans="1:60">
      <c r="A11" s="24" t="str">
        <f>[1]CONTRATS!$A$3</f>
        <v>P1072</v>
      </c>
      <c r="B11" s="25" t="s">
        <v>52</v>
      </c>
      <c r="C11" s="40"/>
      <c r="D11" s="41">
        <v>316</v>
      </c>
      <c r="E11" s="28">
        <v>41060</v>
      </c>
      <c r="F11" s="28"/>
      <c r="G11" s="28"/>
      <c r="H11" s="28"/>
      <c r="I11" s="42">
        <f t="shared" si="0"/>
        <v>41070</v>
      </c>
      <c r="J11" s="29">
        <v>41030</v>
      </c>
      <c r="K11" s="30">
        <f t="shared" si="1"/>
        <v>-5.7142857142857144</v>
      </c>
      <c r="L11" s="31" t="str">
        <f>VLOOKUP(A11,[1]CONTRATS!A:C,3,FALSE)</f>
        <v>AS. Sant</v>
      </c>
      <c r="M11" s="43"/>
      <c r="N11" s="44"/>
      <c r="O11" s="45">
        <v>4000</v>
      </c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38">
        <f>D11</f>
        <v>316</v>
      </c>
      <c r="AC11" s="37">
        <v>10</v>
      </c>
      <c r="AD11" s="38">
        <f>AC11*AB11</f>
        <v>3160</v>
      </c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45"/>
      <c r="BB11" s="45"/>
      <c r="BC11" s="45"/>
      <c r="BD11" s="45"/>
      <c r="BE11" s="45"/>
      <c r="BF11" s="45"/>
      <c r="BG11" s="47"/>
      <c r="BH11" s="48"/>
    </row>
    <row r="12" spans="1:60">
      <c r="A12" s="50" t="str">
        <f>[1]CONTRATS!$A$9</f>
        <v>P1078</v>
      </c>
      <c r="B12" s="25" t="s">
        <v>53</v>
      </c>
      <c r="C12" s="40"/>
      <c r="D12" s="41">
        <v>10112</v>
      </c>
      <c r="E12" s="51">
        <v>41030</v>
      </c>
      <c r="F12" s="51"/>
      <c r="G12" s="51"/>
      <c r="H12" s="51"/>
      <c r="I12" s="42">
        <f t="shared" si="0"/>
        <v>41040</v>
      </c>
      <c r="J12" s="51">
        <v>41044</v>
      </c>
      <c r="K12" s="30">
        <f>(J12-I12)/7</f>
        <v>0.5714285714285714</v>
      </c>
      <c r="L12" s="31" t="str">
        <f>VLOOKUP(A12,[1]CONTRATS!A:C,3,FALSE)</f>
        <v>AS. Sant</v>
      </c>
      <c r="M12" s="43"/>
      <c r="N12" s="44"/>
      <c r="O12" s="45">
        <v>4500</v>
      </c>
      <c r="P12" s="46"/>
      <c r="Q12" s="46"/>
      <c r="R12" s="46"/>
      <c r="S12" s="46"/>
      <c r="T12" s="46"/>
      <c r="U12" s="46"/>
      <c r="V12" s="46"/>
      <c r="W12" s="46"/>
      <c r="X12" s="46"/>
      <c r="Y12" s="45"/>
      <c r="Z12" s="45"/>
      <c r="AA12" s="45"/>
      <c r="AB12" s="45"/>
      <c r="AC12" s="45"/>
      <c r="AD12" s="45"/>
      <c r="AE12" s="38">
        <f>D12</f>
        <v>10112</v>
      </c>
      <c r="AF12" s="37">
        <v>10</v>
      </c>
      <c r="AG12" s="38">
        <f>AF12*AE12</f>
        <v>101120</v>
      </c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6"/>
      <c r="BA12" s="46"/>
      <c r="BB12" s="46"/>
      <c r="BC12" s="52"/>
      <c r="BD12" s="52"/>
      <c r="BE12" s="52"/>
      <c r="BF12" s="45"/>
      <c r="BG12" s="47"/>
      <c r="BH12" s="48"/>
    </row>
    <row r="13" spans="1:60">
      <c r="A13" s="50" t="str">
        <f>[1]CONTRATS!$A$9</f>
        <v>P1078</v>
      </c>
      <c r="B13" s="25" t="s">
        <v>53</v>
      </c>
      <c r="C13" s="40"/>
      <c r="D13" s="41">
        <v>9656</v>
      </c>
      <c r="E13" s="42">
        <v>41029</v>
      </c>
      <c r="F13" s="42"/>
      <c r="G13" s="42"/>
      <c r="H13" s="42"/>
      <c r="I13" s="42">
        <f t="shared" si="0"/>
        <v>41039</v>
      </c>
      <c r="J13" s="51">
        <v>41059</v>
      </c>
      <c r="K13" s="30">
        <f t="shared" si="1"/>
        <v>2.8571428571428572</v>
      </c>
      <c r="L13" s="31" t="str">
        <f>VLOOKUP(A13,[1]CONTRATS!A:C,3,FALSE)</f>
        <v>AS. Sant</v>
      </c>
      <c r="M13" s="43"/>
      <c r="N13" s="44"/>
      <c r="O13" s="45">
        <v>5000</v>
      </c>
      <c r="P13" s="45"/>
      <c r="Q13" s="45"/>
      <c r="R13" s="45"/>
      <c r="S13" s="45"/>
      <c r="T13" s="45"/>
      <c r="U13" s="45"/>
      <c r="V13" s="46"/>
      <c r="W13" s="46"/>
      <c r="X13" s="46"/>
      <c r="Y13" s="46"/>
      <c r="Z13" s="46"/>
      <c r="AA13" s="46"/>
      <c r="AB13" s="38">
        <f>D13</f>
        <v>9656</v>
      </c>
      <c r="AC13" s="37">
        <v>10</v>
      </c>
      <c r="AD13" s="38">
        <f>AC13*AB13</f>
        <v>96560</v>
      </c>
      <c r="AE13" s="45"/>
      <c r="AF13" s="45"/>
      <c r="AG13" s="45"/>
      <c r="AH13" s="46"/>
      <c r="AI13" s="46"/>
      <c r="AJ13" s="46"/>
      <c r="AK13" s="46"/>
      <c r="AL13" s="46"/>
      <c r="AM13" s="46"/>
      <c r="AN13" s="46"/>
      <c r="AO13" s="46"/>
      <c r="AP13" s="46"/>
      <c r="AQ13" s="45"/>
      <c r="AR13" s="45"/>
      <c r="AS13" s="45"/>
      <c r="AT13" s="45"/>
      <c r="AU13" s="45"/>
      <c r="AV13" s="45"/>
      <c r="AW13" s="46"/>
      <c r="AX13" s="46"/>
      <c r="AY13" s="46"/>
      <c r="AZ13" s="45"/>
      <c r="BA13" s="45"/>
      <c r="BB13" s="45"/>
      <c r="BC13" s="52"/>
      <c r="BD13" s="52"/>
      <c r="BE13" s="52"/>
      <c r="BF13" s="45"/>
      <c r="BG13" s="47"/>
      <c r="BH13" s="48"/>
    </row>
    <row r="14" spans="1:60">
      <c r="A14" s="50" t="str">
        <f>[1]CONTRATS!$A$9</f>
        <v>P1078</v>
      </c>
      <c r="B14" s="25" t="s">
        <v>53</v>
      </c>
      <c r="C14" s="40"/>
      <c r="D14" s="41">
        <v>6032</v>
      </c>
      <c r="E14" s="273" t="s">
        <v>19</v>
      </c>
      <c r="F14" s="274"/>
      <c r="G14" s="274"/>
      <c r="H14" s="274"/>
      <c r="I14" s="274"/>
      <c r="J14" s="274"/>
      <c r="K14" s="275"/>
      <c r="L14" s="31" t="str">
        <f>VLOOKUP(A14,[1]CONTRATS!A:C,3,FALSE)</f>
        <v>AS. Sant</v>
      </c>
      <c r="M14" s="53"/>
      <c r="N14" s="54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5"/>
      <c r="AH14" s="55"/>
      <c r="AI14" s="55"/>
      <c r="AJ14" s="55"/>
      <c r="AK14" s="56"/>
      <c r="AL14" s="56"/>
      <c r="AM14" s="56"/>
      <c r="AN14" s="55"/>
      <c r="AO14" s="55"/>
      <c r="AP14" s="55"/>
      <c r="AQ14" s="55"/>
      <c r="AR14" s="55"/>
      <c r="AS14" s="55"/>
      <c r="AT14" s="55"/>
      <c r="AU14" s="55"/>
      <c r="AV14" s="55"/>
      <c r="AW14" s="55"/>
      <c r="AX14" s="55"/>
      <c r="AY14" s="55"/>
      <c r="AZ14" s="55"/>
      <c r="BA14" s="55"/>
      <c r="BB14" s="55"/>
      <c r="BC14" s="55"/>
      <c r="BD14" s="55"/>
      <c r="BE14" s="55"/>
      <c r="BF14" s="55"/>
      <c r="BG14" s="57"/>
      <c r="BH14" s="58"/>
    </row>
    <row r="15" spans="1:60">
      <c r="A15" s="50" t="str">
        <f>[1]CONTRATS!$A$9</f>
        <v>P1078</v>
      </c>
      <c r="B15" s="25" t="s">
        <v>53</v>
      </c>
      <c r="C15" s="59"/>
      <c r="D15" s="41">
        <v>5234</v>
      </c>
      <c r="E15" s="42">
        <v>41009</v>
      </c>
      <c r="F15" s="42"/>
      <c r="G15" s="42"/>
      <c r="H15" s="42"/>
      <c r="I15" s="42">
        <f t="shared" si="0"/>
        <v>41019</v>
      </c>
      <c r="J15" s="51">
        <v>41136</v>
      </c>
      <c r="K15" s="30">
        <f t="shared" si="1"/>
        <v>16.714285714285715</v>
      </c>
      <c r="L15" s="31" t="str">
        <f>VLOOKUP(A15,[1]CONTRATS!A:C,3,FALSE)</f>
        <v>AS. Sant</v>
      </c>
      <c r="M15" s="43"/>
      <c r="N15" s="44"/>
      <c r="O15" s="45">
        <v>6000</v>
      </c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38">
        <f>+D15</f>
        <v>5234</v>
      </c>
      <c r="AI15" s="37">
        <v>8</v>
      </c>
      <c r="AJ15" s="38">
        <f>AI15*AH15</f>
        <v>41872</v>
      </c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5"/>
      <c r="AZ15" s="45"/>
      <c r="BA15" s="45"/>
      <c r="BB15" s="45"/>
      <c r="BC15" s="45"/>
      <c r="BD15" s="45"/>
      <c r="BE15" s="45"/>
      <c r="BF15" s="45"/>
      <c r="BG15" s="47"/>
      <c r="BH15" s="48"/>
    </row>
    <row r="16" spans="1:60">
      <c r="A16" s="50" t="str">
        <f>[1]CONTRATS!$A$9</f>
        <v>P1078</v>
      </c>
      <c r="B16" s="25" t="s">
        <v>53</v>
      </c>
      <c r="C16" s="59"/>
      <c r="D16" s="41">
        <v>6417</v>
      </c>
      <c r="E16" s="42">
        <v>41009</v>
      </c>
      <c r="F16" s="42"/>
      <c r="G16" s="42"/>
      <c r="H16" s="42"/>
      <c r="I16" s="42">
        <f t="shared" si="0"/>
        <v>41019</v>
      </c>
      <c r="J16" s="51">
        <v>41136</v>
      </c>
      <c r="K16" s="30">
        <f t="shared" si="1"/>
        <v>16.714285714285715</v>
      </c>
      <c r="L16" s="31" t="str">
        <f>VLOOKUP(A16,[1]CONTRATS!A:C,3,FALSE)</f>
        <v>AS. Sant</v>
      </c>
      <c r="M16" s="43"/>
      <c r="N16" s="44"/>
      <c r="O16" s="45">
        <v>7000</v>
      </c>
      <c r="P16" s="45"/>
      <c r="Q16" s="45"/>
      <c r="R16" s="45"/>
      <c r="S16" s="45"/>
      <c r="T16" s="45"/>
      <c r="U16" s="45"/>
      <c r="V16" s="46"/>
      <c r="W16" s="46"/>
      <c r="X16" s="46"/>
      <c r="Y16" s="46"/>
      <c r="Z16" s="46"/>
      <c r="AA16" s="46"/>
      <c r="AB16" s="46"/>
      <c r="AC16" s="46"/>
      <c r="AD16" s="46"/>
      <c r="AE16" s="45"/>
      <c r="AF16" s="45"/>
      <c r="AG16" s="45"/>
      <c r="AH16" s="45"/>
      <c r="AI16" s="45"/>
      <c r="AJ16" s="45"/>
      <c r="AK16" s="46"/>
      <c r="AL16" s="46"/>
      <c r="AM16" s="46"/>
      <c r="AN16" s="38">
        <f>D16</f>
        <v>6417</v>
      </c>
      <c r="AO16" s="37">
        <v>8</v>
      </c>
      <c r="AP16" s="38">
        <f>AO16*AN16</f>
        <v>51336</v>
      </c>
      <c r="AQ16" s="46"/>
      <c r="AR16" s="46"/>
      <c r="AS16" s="46"/>
      <c r="AT16" s="46"/>
      <c r="AU16" s="46"/>
      <c r="AV16" s="46"/>
      <c r="AW16" s="45"/>
      <c r="AX16" s="45"/>
      <c r="AY16" s="45"/>
      <c r="AZ16" s="45"/>
      <c r="BA16" s="45"/>
      <c r="BB16" s="45"/>
      <c r="BC16" s="45"/>
      <c r="BD16" s="45"/>
      <c r="BE16" s="45"/>
      <c r="BF16" s="45"/>
      <c r="BG16" s="47"/>
      <c r="BH16" s="48"/>
    </row>
    <row r="17" spans="1:60">
      <c r="A17" s="50" t="str">
        <f>[1]CONTRATS!$A$9</f>
        <v>P1078</v>
      </c>
      <c r="B17" s="25" t="s">
        <v>53</v>
      </c>
      <c r="C17" s="40"/>
      <c r="D17" s="41">
        <v>2588</v>
      </c>
      <c r="E17" s="42">
        <v>41029</v>
      </c>
      <c r="F17" s="42"/>
      <c r="G17" s="42"/>
      <c r="H17" s="42"/>
      <c r="I17" s="42">
        <f t="shared" si="0"/>
        <v>41039</v>
      </c>
      <c r="J17" s="51">
        <v>41136</v>
      </c>
      <c r="K17" s="30">
        <f t="shared" si="1"/>
        <v>13.857142857142858</v>
      </c>
      <c r="L17" s="31" t="str">
        <f>VLOOKUP(A17,[1]CONTRATS!A:C,3,FALSE)</f>
        <v>AS. Sant</v>
      </c>
      <c r="M17" s="43"/>
      <c r="N17" s="44"/>
      <c r="O17" s="45">
        <v>8000</v>
      </c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38">
        <f>D17</f>
        <v>2588</v>
      </c>
      <c r="AO17" s="37">
        <v>8</v>
      </c>
      <c r="AP17" s="38">
        <f>AO17*AN17</f>
        <v>20704</v>
      </c>
      <c r="AQ17" s="45"/>
      <c r="AR17" s="45"/>
      <c r="AS17" s="45"/>
      <c r="AT17" s="45"/>
      <c r="AU17" s="45"/>
      <c r="AV17" s="45"/>
      <c r="AW17" s="45"/>
      <c r="AX17" s="45"/>
      <c r="AY17" s="45"/>
      <c r="AZ17" s="45"/>
      <c r="BA17" s="45"/>
      <c r="BB17" s="45"/>
      <c r="BC17" s="45"/>
      <c r="BD17" s="45"/>
      <c r="BE17" s="45"/>
      <c r="BF17" s="45"/>
      <c r="BG17" s="47"/>
      <c r="BH17" s="48"/>
    </row>
    <row r="18" spans="1:60">
      <c r="A18" s="50" t="str">
        <f>[1]CONTRATS!$A$9</f>
        <v>P1078</v>
      </c>
      <c r="B18" s="25" t="s">
        <v>53</v>
      </c>
      <c r="C18" s="40"/>
      <c r="D18" s="41">
        <v>1689</v>
      </c>
      <c r="E18" s="51">
        <v>41075</v>
      </c>
      <c r="F18" s="51"/>
      <c r="G18" s="51"/>
      <c r="H18" s="51"/>
      <c r="I18" s="42">
        <f t="shared" si="0"/>
        <v>41085</v>
      </c>
      <c r="J18" s="51">
        <v>41153</v>
      </c>
      <c r="K18" s="30">
        <f t="shared" si="1"/>
        <v>9.7142857142857135</v>
      </c>
      <c r="L18" s="31" t="str">
        <f>VLOOKUP(A18,[1]CONTRATS!A:C,3,FALSE)</f>
        <v>AS. Sant</v>
      </c>
      <c r="M18" s="43"/>
      <c r="N18" s="44"/>
      <c r="O18" s="45">
        <v>9000</v>
      </c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38">
        <f>+D18</f>
        <v>1689</v>
      </c>
      <c r="AL18" s="37">
        <v>8</v>
      </c>
      <c r="AM18" s="38">
        <f>AL18*AK18</f>
        <v>13512</v>
      </c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5"/>
      <c r="AZ18" s="45"/>
      <c r="BA18" s="45"/>
      <c r="BB18" s="45"/>
      <c r="BC18" s="45"/>
      <c r="BD18" s="45"/>
      <c r="BE18" s="45"/>
      <c r="BF18" s="45"/>
      <c r="BG18" s="47"/>
      <c r="BH18" s="48"/>
    </row>
    <row r="19" spans="1:60">
      <c r="A19" s="50" t="str">
        <f>[1]CONTRATS!$A$9</f>
        <v>P1078</v>
      </c>
      <c r="B19" s="25" t="s">
        <v>53</v>
      </c>
      <c r="C19" s="40"/>
      <c r="D19" s="41">
        <v>1570</v>
      </c>
      <c r="E19" s="42">
        <v>41029</v>
      </c>
      <c r="F19" s="42"/>
      <c r="G19" s="42"/>
      <c r="H19" s="42"/>
      <c r="I19" s="42">
        <f t="shared" si="0"/>
        <v>41039</v>
      </c>
      <c r="J19" s="42">
        <v>41136</v>
      </c>
      <c r="K19" s="30">
        <f t="shared" si="1"/>
        <v>13.857142857142858</v>
      </c>
      <c r="L19" s="31" t="str">
        <f>VLOOKUP(A19,[1]CONTRATS!A:C,3,FALSE)</f>
        <v>AS. Sant</v>
      </c>
      <c r="M19" s="43"/>
      <c r="N19" s="44"/>
      <c r="O19" s="45">
        <v>10000</v>
      </c>
      <c r="P19" s="61"/>
      <c r="Q19" s="61"/>
      <c r="R19" s="61"/>
      <c r="S19" s="61"/>
      <c r="T19" s="61"/>
      <c r="U19" s="61"/>
      <c r="V19" s="46"/>
      <c r="W19" s="46"/>
      <c r="X19" s="46"/>
      <c r="Y19" s="46"/>
      <c r="Z19" s="46"/>
      <c r="AA19" s="46"/>
      <c r="AB19" s="46"/>
      <c r="AC19" s="46"/>
      <c r="AD19" s="46"/>
      <c r="AE19" s="45"/>
      <c r="AF19" s="45"/>
      <c r="AG19" s="45"/>
      <c r="AH19" s="38">
        <f>D19</f>
        <v>1570</v>
      </c>
      <c r="AI19" s="37">
        <v>8</v>
      </c>
      <c r="AJ19" s="38">
        <f>AI19*AH19</f>
        <v>12560</v>
      </c>
      <c r="AK19" s="52"/>
      <c r="AL19" s="52"/>
      <c r="AM19" s="52"/>
      <c r="AN19" s="52"/>
      <c r="AO19" s="52"/>
      <c r="AP19" s="52"/>
      <c r="AQ19" s="45"/>
      <c r="AR19" s="45"/>
      <c r="AS19" s="45"/>
      <c r="AT19" s="45"/>
      <c r="AU19" s="45"/>
      <c r="AV19" s="45"/>
      <c r="AW19" s="45"/>
      <c r="AX19" s="45"/>
      <c r="AY19" s="45"/>
      <c r="AZ19" s="46"/>
      <c r="BA19" s="46"/>
      <c r="BB19" s="46"/>
      <c r="BC19" s="52"/>
      <c r="BD19" s="52"/>
      <c r="BE19" s="52"/>
      <c r="BF19" s="45"/>
      <c r="BG19" s="47"/>
      <c r="BH19" s="48"/>
    </row>
    <row r="20" spans="1:60">
      <c r="A20" s="50" t="str">
        <f>[1]CONTRATS!$A$9</f>
        <v>P1078</v>
      </c>
      <c r="B20" s="25" t="s">
        <v>53</v>
      </c>
      <c r="C20" s="40"/>
      <c r="D20" s="41">
        <v>1566</v>
      </c>
      <c r="E20" s="51">
        <v>41060</v>
      </c>
      <c r="F20" s="51"/>
      <c r="G20" s="51"/>
      <c r="H20" s="51"/>
      <c r="I20" s="42">
        <f t="shared" si="0"/>
        <v>41070</v>
      </c>
      <c r="J20" s="51">
        <v>41136</v>
      </c>
      <c r="K20" s="30">
        <f t="shared" si="1"/>
        <v>9.4285714285714288</v>
      </c>
      <c r="L20" s="31" t="str">
        <f>VLOOKUP(A20,[1]CONTRATS!A:C,3,FALSE)</f>
        <v>AS. Sant</v>
      </c>
      <c r="M20" s="49">
        <f>D20</f>
        <v>1566</v>
      </c>
      <c r="N20" s="37">
        <v>8</v>
      </c>
      <c r="O20" s="38">
        <f>N20*M20</f>
        <v>12528</v>
      </c>
      <c r="P20" s="46"/>
      <c r="Q20" s="46"/>
      <c r="R20" s="46"/>
      <c r="S20" s="46"/>
      <c r="T20" s="46"/>
      <c r="U20" s="46"/>
      <c r="V20" s="45"/>
      <c r="W20" s="45"/>
      <c r="X20" s="45"/>
      <c r="Y20" s="45"/>
      <c r="Z20" s="45"/>
      <c r="AA20" s="45"/>
      <c r="AB20" s="45"/>
      <c r="AC20" s="45"/>
      <c r="AD20" s="45"/>
      <c r="AE20" s="46"/>
      <c r="AF20" s="46"/>
      <c r="AG20" s="46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45"/>
      <c r="BB20" s="45"/>
      <c r="BC20" s="52"/>
      <c r="BD20" s="52"/>
      <c r="BE20" s="52"/>
      <c r="BF20" s="45"/>
      <c r="BG20" s="47"/>
      <c r="BH20" s="48"/>
    </row>
    <row r="21" spans="1:60">
      <c r="A21" s="50" t="str">
        <f>[1]CONTRATS!$A$9</f>
        <v>P1078</v>
      </c>
      <c r="B21" s="25" t="s">
        <v>53</v>
      </c>
      <c r="C21" s="40"/>
      <c r="D21" s="41">
        <v>1260</v>
      </c>
      <c r="E21" s="51">
        <v>41070</v>
      </c>
      <c r="F21" s="51"/>
      <c r="G21" s="51"/>
      <c r="H21" s="51"/>
      <c r="I21" s="42">
        <f t="shared" si="0"/>
        <v>41080</v>
      </c>
      <c r="J21" s="51">
        <v>41136</v>
      </c>
      <c r="K21" s="30">
        <f t="shared" si="1"/>
        <v>8</v>
      </c>
      <c r="L21" s="31" t="str">
        <f>VLOOKUP(A21,[1]CONTRATS!A:C,3,FALSE)</f>
        <v>AS. Sant</v>
      </c>
      <c r="M21" s="62"/>
      <c r="N21" s="63"/>
      <c r="O21" s="46"/>
      <c r="P21" s="38">
        <f>D21</f>
        <v>1260</v>
      </c>
      <c r="Q21" s="37">
        <v>10</v>
      </c>
      <c r="R21" s="38">
        <f>Q21*P21</f>
        <v>12600</v>
      </c>
      <c r="S21" s="46"/>
      <c r="T21" s="46"/>
      <c r="U21" s="46"/>
      <c r="V21" s="45"/>
      <c r="W21" s="45"/>
      <c r="X21" s="45"/>
      <c r="Y21" s="45"/>
      <c r="Z21" s="45"/>
      <c r="AA21" s="45"/>
      <c r="AB21" s="46"/>
      <c r="AC21" s="46"/>
      <c r="AD21" s="46"/>
      <c r="AE21" s="46"/>
      <c r="AF21" s="46"/>
      <c r="AG21" s="46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5"/>
      <c r="AZ21" s="46"/>
      <c r="BA21" s="46"/>
      <c r="BB21" s="46"/>
      <c r="BC21" s="45"/>
      <c r="BD21" s="45"/>
      <c r="BE21" s="45"/>
      <c r="BF21" s="45"/>
      <c r="BG21" s="47"/>
      <c r="BH21" s="48"/>
    </row>
    <row r="22" spans="1:60">
      <c r="A22" s="50" t="str">
        <f>[1]CONTRATS!$A$9</f>
        <v>P1078</v>
      </c>
      <c r="B22" s="25" t="s">
        <v>53</v>
      </c>
      <c r="C22" s="40"/>
      <c r="D22" s="41">
        <v>1074</v>
      </c>
      <c r="E22" s="51">
        <v>41009</v>
      </c>
      <c r="F22" s="51"/>
      <c r="G22" s="51"/>
      <c r="H22" s="51"/>
      <c r="I22" s="42">
        <f t="shared" si="0"/>
        <v>41019</v>
      </c>
      <c r="J22" s="51">
        <v>41136</v>
      </c>
      <c r="K22" s="30">
        <v>8.7142857142857135</v>
      </c>
      <c r="L22" s="31" t="str">
        <f>VLOOKUP(A22,[1]CONTRATS!A:C,3,FALSE)</f>
        <v>AS. Sant</v>
      </c>
      <c r="M22" s="62"/>
      <c r="N22" s="63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5"/>
      <c r="Z22" s="45"/>
      <c r="AA22" s="45"/>
      <c r="AB22" s="46"/>
      <c r="AC22" s="46"/>
      <c r="AD22" s="46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38">
        <f>D22</f>
        <v>1074</v>
      </c>
      <c r="AX22" s="37">
        <v>10</v>
      </c>
      <c r="AY22" s="38">
        <f>AX22*AW22</f>
        <v>10740</v>
      </c>
      <c r="AZ22" s="45"/>
      <c r="BA22" s="45"/>
      <c r="BB22" s="45"/>
      <c r="BC22" s="45"/>
      <c r="BD22" s="45"/>
      <c r="BE22" s="45"/>
      <c r="BF22" s="45"/>
      <c r="BG22" s="47"/>
      <c r="BH22" s="48"/>
    </row>
    <row r="23" spans="1:60">
      <c r="A23" s="50" t="str">
        <f>[1]CONTRATS!$A$9</f>
        <v>P1078</v>
      </c>
      <c r="B23" s="25" t="s">
        <v>53</v>
      </c>
      <c r="C23" s="40"/>
      <c r="D23" s="41">
        <v>945</v>
      </c>
      <c r="E23" s="273" t="s">
        <v>20</v>
      </c>
      <c r="F23" s="274"/>
      <c r="G23" s="274"/>
      <c r="H23" s="274"/>
      <c r="I23" s="274"/>
      <c r="J23" s="274"/>
      <c r="K23" s="275"/>
      <c r="L23" s="31" t="str">
        <f>VLOOKUP(A23,[1]CONTRATS!A:C,3,FALSE)</f>
        <v>AS. Sant</v>
      </c>
      <c r="M23" s="64"/>
      <c r="N23" s="56"/>
      <c r="O23" s="56"/>
      <c r="P23" s="56"/>
      <c r="Q23" s="56"/>
      <c r="R23" s="56"/>
      <c r="S23" s="56"/>
      <c r="T23" s="56"/>
      <c r="U23" s="56"/>
      <c r="V23" s="55"/>
      <c r="W23" s="55"/>
      <c r="X23" s="55"/>
      <c r="Y23" s="55"/>
      <c r="Z23" s="55"/>
      <c r="AA23" s="55"/>
      <c r="AB23" s="55"/>
      <c r="AC23" s="55"/>
      <c r="AD23" s="55"/>
      <c r="AE23" s="56"/>
      <c r="AF23" s="56"/>
      <c r="AG23" s="56"/>
      <c r="AH23" s="55"/>
      <c r="AI23" s="55"/>
      <c r="AJ23" s="55"/>
      <c r="AK23" s="56"/>
      <c r="AL23" s="56"/>
      <c r="AM23" s="56"/>
      <c r="AN23" s="55"/>
      <c r="AO23" s="55"/>
      <c r="AP23" s="55"/>
      <c r="AQ23" s="55"/>
      <c r="AR23" s="55"/>
      <c r="AS23" s="55"/>
      <c r="AT23" s="55"/>
      <c r="AU23" s="55"/>
      <c r="AV23" s="55"/>
      <c r="AW23" s="55"/>
      <c r="AX23" s="55"/>
      <c r="AY23" s="55"/>
      <c r="AZ23" s="55"/>
      <c r="BA23" s="55"/>
      <c r="BB23" s="55"/>
      <c r="BC23" s="55"/>
      <c r="BD23" s="55"/>
      <c r="BE23" s="55"/>
      <c r="BF23" s="55"/>
      <c r="BG23" s="57"/>
      <c r="BH23" s="58"/>
    </row>
    <row r="24" spans="1:60">
      <c r="A24" s="50" t="str">
        <f>[1]CONTRATS!$A$9</f>
        <v>P1078</v>
      </c>
      <c r="B24" s="25" t="s">
        <v>53</v>
      </c>
      <c r="C24" s="40"/>
      <c r="D24" s="41">
        <v>217</v>
      </c>
      <c r="E24" s="51">
        <v>41029</v>
      </c>
      <c r="F24" s="51"/>
      <c r="G24" s="51"/>
      <c r="H24" s="51"/>
      <c r="I24" s="42">
        <f t="shared" si="0"/>
        <v>41039</v>
      </c>
      <c r="J24" s="51">
        <v>41136</v>
      </c>
      <c r="K24" s="30">
        <f t="shared" si="1"/>
        <v>13.857142857142858</v>
      </c>
      <c r="L24" s="31" t="str">
        <f>VLOOKUP(A24,[1]CONTRATS!A:C,3,FALSE)</f>
        <v>AS. Sant</v>
      </c>
      <c r="M24" s="62"/>
      <c r="N24" s="63"/>
      <c r="O24" s="46"/>
      <c r="P24" s="38">
        <f>D24</f>
        <v>217</v>
      </c>
      <c r="Q24" s="37">
        <v>10</v>
      </c>
      <c r="R24" s="38">
        <f>Q24*P24</f>
        <v>2170</v>
      </c>
      <c r="S24" s="46"/>
      <c r="T24" s="46"/>
      <c r="U24" s="46"/>
      <c r="V24" s="45"/>
      <c r="W24" s="45"/>
      <c r="X24" s="45"/>
      <c r="Y24" s="46"/>
      <c r="Z24" s="46"/>
      <c r="AA24" s="46"/>
      <c r="AB24" s="45"/>
      <c r="AC24" s="45"/>
      <c r="AD24" s="45"/>
      <c r="AE24" s="46"/>
      <c r="AF24" s="46"/>
      <c r="AG24" s="46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6"/>
      <c r="BA24" s="46"/>
      <c r="BB24" s="46"/>
      <c r="BC24" s="52"/>
      <c r="BD24" s="52"/>
      <c r="BE24" s="52"/>
      <c r="BF24" s="45"/>
      <c r="BG24" s="47"/>
      <c r="BH24" s="48"/>
    </row>
    <row r="25" spans="1:60">
      <c r="A25" s="50" t="str">
        <f>[1]CONTRATS!$A$9</f>
        <v>P1078</v>
      </c>
      <c r="B25" s="25" t="s">
        <v>53</v>
      </c>
      <c r="C25" s="40"/>
      <c r="D25" s="41">
        <v>37</v>
      </c>
      <c r="E25" s="51">
        <v>41029</v>
      </c>
      <c r="F25" s="51"/>
      <c r="G25" s="51"/>
      <c r="H25" s="51"/>
      <c r="I25" s="42">
        <f t="shared" si="0"/>
        <v>41039</v>
      </c>
      <c r="J25" s="51">
        <v>41136</v>
      </c>
      <c r="K25" s="30">
        <f t="shared" si="1"/>
        <v>13.857142857142858</v>
      </c>
      <c r="L25" s="31" t="str">
        <f>VLOOKUP(A25,[1]CONTRATS!A:C,3,FALSE)</f>
        <v>AS. Sant</v>
      </c>
      <c r="M25" s="62"/>
      <c r="N25" s="63"/>
      <c r="O25" s="46"/>
      <c r="P25" s="38">
        <f>D25</f>
        <v>37</v>
      </c>
      <c r="Q25" s="37">
        <v>10</v>
      </c>
      <c r="R25" s="38">
        <f>Q25*P25</f>
        <v>370</v>
      </c>
      <c r="S25" s="46"/>
      <c r="T25" s="46"/>
      <c r="U25" s="46"/>
      <c r="V25" s="45"/>
      <c r="W25" s="45"/>
      <c r="X25" s="45"/>
      <c r="Y25" s="46"/>
      <c r="Z25" s="46"/>
      <c r="AA25" s="46"/>
      <c r="AB25" s="45"/>
      <c r="AC25" s="45"/>
      <c r="AD25" s="45"/>
      <c r="AE25" s="46"/>
      <c r="AF25" s="46"/>
      <c r="AG25" s="46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5"/>
      <c r="AZ25" s="46"/>
      <c r="BA25" s="46"/>
      <c r="BB25" s="46"/>
      <c r="BC25" s="45"/>
      <c r="BD25" s="45"/>
      <c r="BE25" s="45"/>
      <c r="BF25" s="45"/>
      <c r="BG25" s="47"/>
      <c r="BH25" s="48"/>
    </row>
    <row r="26" spans="1:60">
      <c r="A26" s="50" t="str">
        <f>[1]CONTRATS!$A$7</f>
        <v>P1076</v>
      </c>
      <c r="B26" s="25" t="s">
        <v>54</v>
      </c>
      <c r="C26" s="40"/>
      <c r="D26" s="41">
        <v>13219</v>
      </c>
      <c r="E26" s="255" t="s">
        <v>19</v>
      </c>
      <c r="F26" s="256"/>
      <c r="G26" s="256"/>
      <c r="H26" s="256"/>
      <c r="I26" s="256"/>
      <c r="J26" s="256"/>
      <c r="K26" s="257"/>
      <c r="L26" s="31" t="str">
        <f>VLOOKUP(A26,[1]CONTRATS!A:C,3,FALSE)</f>
        <v>AS. Sant</v>
      </c>
      <c r="M26" s="53"/>
      <c r="N26" s="54"/>
      <c r="O26" s="55"/>
      <c r="P26" s="65"/>
      <c r="Q26" s="65"/>
      <c r="R26" s="65"/>
      <c r="S26" s="65"/>
      <c r="T26" s="65"/>
      <c r="U26" s="65"/>
      <c r="V26" s="56"/>
      <c r="W26" s="56"/>
      <c r="X26" s="56"/>
      <c r="Y26" s="56"/>
      <c r="Z26" s="56"/>
      <c r="AA26" s="56"/>
      <c r="AB26" s="56"/>
      <c r="AC26" s="56"/>
      <c r="AD26" s="56"/>
      <c r="AE26" s="55"/>
      <c r="AF26" s="55"/>
      <c r="AG26" s="55"/>
      <c r="AH26" s="56"/>
      <c r="AI26" s="56"/>
      <c r="AJ26" s="56"/>
      <c r="AK26" s="55"/>
      <c r="AL26" s="55"/>
      <c r="AM26" s="55"/>
      <c r="AN26" s="55"/>
      <c r="AO26" s="55"/>
      <c r="AP26" s="55"/>
      <c r="AQ26" s="55"/>
      <c r="AR26" s="55"/>
      <c r="AS26" s="55"/>
      <c r="AT26" s="55"/>
      <c r="AU26" s="55"/>
      <c r="AV26" s="55"/>
      <c r="AW26" s="55"/>
      <c r="AX26" s="55"/>
      <c r="AY26" s="55"/>
      <c r="AZ26" s="56"/>
      <c r="BA26" s="56"/>
      <c r="BB26" s="56"/>
      <c r="BC26" s="55"/>
      <c r="BD26" s="55"/>
      <c r="BE26" s="55"/>
      <c r="BF26" s="55"/>
      <c r="BG26" s="57"/>
      <c r="BH26" s="58"/>
    </row>
    <row r="27" spans="1:60">
      <c r="A27" s="50" t="str">
        <f>[1]CONTRATS!$A$7</f>
        <v>P1076</v>
      </c>
      <c r="B27" s="25" t="s">
        <v>54</v>
      </c>
      <c r="C27" s="40"/>
      <c r="D27" s="41">
        <v>8809</v>
      </c>
      <c r="E27" s="261"/>
      <c r="F27" s="262"/>
      <c r="G27" s="262"/>
      <c r="H27" s="262"/>
      <c r="I27" s="262"/>
      <c r="J27" s="262"/>
      <c r="K27" s="263"/>
      <c r="L27" s="31" t="str">
        <f>VLOOKUP(A27,[1]CONTRATS!A:C,3,FALSE)</f>
        <v>AS. Sant</v>
      </c>
      <c r="M27" s="53"/>
      <c r="N27" s="54"/>
      <c r="O27" s="55"/>
      <c r="P27" s="55"/>
      <c r="Q27" s="55"/>
      <c r="R27" s="55"/>
      <c r="S27" s="55"/>
      <c r="T27" s="55"/>
      <c r="U27" s="55"/>
      <c r="V27" s="56"/>
      <c r="W27" s="56"/>
      <c r="X27" s="56"/>
      <c r="Y27" s="55"/>
      <c r="Z27" s="55"/>
      <c r="AA27" s="55"/>
      <c r="AB27" s="56"/>
      <c r="AC27" s="56"/>
      <c r="AD27" s="56"/>
      <c r="AE27" s="55"/>
      <c r="AF27" s="55"/>
      <c r="AG27" s="55"/>
      <c r="AH27" s="56"/>
      <c r="AI27" s="56"/>
      <c r="AJ27" s="56"/>
      <c r="AK27" s="55"/>
      <c r="AL27" s="55"/>
      <c r="AM27" s="55"/>
      <c r="AN27" s="56"/>
      <c r="AO27" s="56"/>
      <c r="AP27" s="56"/>
      <c r="AQ27" s="55"/>
      <c r="AR27" s="55"/>
      <c r="AS27" s="55"/>
      <c r="AT27" s="55"/>
      <c r="AU27" s="55"/>
      <c r="AV27" s="55"/>
      <c r="AW27" s="55"/>
      <c r="AX27" s="55"/>
      <c r="AY27" s="55"/>
      <c r="AZ27" s="55"/>
      <c r="BA27" s="55"/>
      <c r="BB27" s="55"/>
      <c r="BC27" s="55"/>
      <c r="BD27" s="55"/>
      <c r="BE27" s="55"/>
      <c r="BF27" s="55"/>
      <c r="BG27" s="57"/>
      <c r="BH27" s="58"/>
    </row>
    <row r="28" spans="1:60">
      <c r="A28" s="50" t="s">
        <v>21</v>
      </c>
      <c r="B28" s="25" t="s">
        <v>54</v>
      </c>
      <c r="C28" s="40"/>
      <c r="D28" s="41">
        <v>3149</v>
      </c>
      <c r="E28" s="42">
        <v>41060</v>
      </c>
      <c r="F28" s="42"/>
      <c r="G28" s="42"/>
      <c r="H28" s="42"/>
      <c r="I28" s="42">
        <f t="shared" si="0"/>
        <v>41070</v>
      </c>
      <c r="J28" s="66">
        <v>41105</v>
      </c>
      <c r="K28" s="30">
        <f t="shared" ref="K28:K29" si="2">(J28-I28)/7</f>
        <v>5</v>
      </c>
      <c r="L28" s="31" t="str">
        <f>VLOOKUP(A28,[1]CONTRATS!A:C,3,FALSE)</f>
        <v>AS. Sant</v>
      </c>
      <c r="M28" s="43"/>
      <c r="N28" s="44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5"/>
      <c r="AZ28" s="45"/>
      <c r="BA28" s="45"/>
      <c r="BB28" s="45"/>
      <c r="BC28" s="45"/>
      <c r="BD28" s="45"/>
      <c r="BE28" s="45"/>
      <c r="BF28" s="38">
        <f>D28</f>
        <v>3149</v>
      </c>
      <c r="BG28" s="37">
        <v>8</v>
      </c>
      <c r="BH28" s="67">
        <f>BG28*BF28</f>
        <v>25192</v>
      </c>
    </row>
    <row r="29" spans="1:60">
      <c r="A29" s="50" t="str">
        <f>[1]CONTRATS!$A$7</f>
        <v>P1076</v>
      </c>
      <c r="B29" s="25" t="s">
        <v>54</v>
      </c>
      <c r="C29" s="40"/>
      <c r="D29" s="41">
        <v>1113</v>
      </c>
      <c r="E29" s="42">
        <v>40993</v>
      </c>
      <c r="F29" s="42"/>
      <c r="G29" s="42"/>
      <c r="H29" s="42"/>
      <c r="I29" s="42">
        <f t="shared" si="0"/>
        <v>41003</v>
      </c>
      <c r="J29" s="66">
        <v>41105</v>
      </c>
      <c r="K29" s="30">
        <f t="shared" si="2"/>
        <v>14.571428571428571</v>
      </c>
      <c r="L29" s="31" t="str">
        <f>VLOOKUP(A29,[1]CONTRATS!A:C,3,FALSE)</f>
        <v>AS. Sant</v>
      </c>
      <c r="M29" s="43"/>
      <c r="N29" s="44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38">
        <f>D29</f>
        <v>1113</v>
      </c>
      <c r="AX29" s="37">
        <v>10</v>
      </c>
      <c r="AY29" s="38">
        <f>AX29*AW29</f>
        <v>11130</v>
      </c>
      <c r="AZ29" s="45"/>
      <c r="BA29" s="45"/>
      <c r="BB29" s="45"/>
      <c r="BC29" s="45"/>
      <c r="BD29" s="45"/>
      <c r="BE29" s="45"/>
      <c r="BF29" s="45"/>
      <c r="BG29" s="47"/>
      <c r="BH29" s="48"/>
    </row>
    <row r="30" spans="1:60">
      <c r="A30" s="50" t="str">
        <f>[1]CONTRATS!$A$7</f>
        <v>P1076</v>
      </c>
      <c r="B30" s="25" t="s">
        <v>54</v>
      </c>
      <c r="C30" s="40"/>
      <c r="D30" s="41">
        <v>225</v>
      </c>
      <c r="E30" s="273" t="s">
        <v>19</v>
      </c>
      <c r="F30" s="274"/>
      <c r="G30" s="274"/>
      <c r="H30" s="274"/>
      <c r="I30" s="274"/>
      <c r="J30" s="274"/>
      <c r="K30" s="275"/>
      <c r="L30" s="31" t="str">
        <f>VLOOKUP(A30,[1]CONTRATS!A:C,3,FALSE)</f>
        <v>AS. Sant</v>
      </c>
      <c r="M30" s="64"/>
      <c r="N30" s="56"/>
      <c r="O30" s="56"/>
      <c r="P30" s="56"/>
      <c r="Q30" s="56"/>
      <c r="R30" s="56"/>
      <c r="S30" s="56"/>
      <c r="T30" s="56"/>
      <c r="U30" s="56"/>
      <c r="V30" s="55"/>
      <c r="W30" s="55"/>
      <c r="X30" s="55"/>
      <c r="Y30" s="55"/>
      <c r="Z30" s="55"/>
      <c r="AA30" s="55"/>
      <c r="AB30" s="55"/>
      <c r="AC30" s="55"/>
      <c r="AD30" s="55"/>
      <c r="AE30" s="56"/>
      <c r="AF30" s="56"/>
      <c r="AG30" s="56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  <c r="AW30" s="55"/>
      <c r="AX30" s="55"/>
      <c r="AY30" s="55"/>
      <c r="AZ30" s="55"/>
      <c r="BA30" s="55"/>
      <c r="BB30" s="55"/>
      <c r="BC30" s="55"/>
      <c r="BD30" s="55"/>
      <c r="BE30" s="55"/>
      <c r="BF30" s="55"/>
      <c r="BG30" s="57"/>
      <c r="BH30" s="58"/>
    </row>
    <row r="31" spans="1:60">
      <c r="A31" s="50" t="str">
        <f>[1]CONTRATS!$A$6</f>
        <v>P1075</v>
      </c>
      <c r="B31" s="25" t="s">
        <v>55</v>
      </c>
      <c r="C31" s="40"/>
      <c r="D31" s="41">
        <v>15518</v>
      </c>
      <c r="E31" s="42">
        <v>41060</v>
      </c>
      <c r="F31" s="42"/>
      <c r="G31" s="42"/>
      <c r="H31" s="42"/>
      <c r="I31" s="42">
        <f t="shared" si="0"/>
        <v>41070</v>
      </c>
      <c r="J31" s="42">
        <v>41167</v>
      </c>
      <c r="K31" s="30">
        <f t="shared" ref="K31:K45" si="3">(J31-I31)/7</f>
        <v>13.857142857142858</v>
      </c>
      <c r="L31" s="31" t="str">
        <f>VLOOKUP(A31,[1]CONTRATS!A:C,3,FALSE)</f>
        <v>AS. Sant</v>
      </c>
      <c r="M31" s="43"/>
      <c r="N31" s="44"/>
      <c r="O31" s="45"/>
      <c r="P31" s="61"/>
      <c r="Q31" s="61"/>
      <c r="R31" s="61"/>
      <c r="S31" s="61"/>
      <c r="T31" s="61"/>
      <c r="U31" s="61"/>
      <c r="V31" s="38">
        <f>D31</f>
        <v>15518</v>
      </c>
      <c r="W31" s="37">
        <v>8</v>
      </c>
      <c r="X31" s="38">
        <f>W31*V31</f>
        <v>124144</v>
      </c>
      <c r="Y31" s="46"/>
      <c r="Z31" s="46"/>
      <c r="AA31" s="46"/>
      <c r="AB31" s="46"/>
      <c r="AC31" s="46"/>
      <c r="AD31" s="46"/>
      <c r="AE31" s="45"/>
      <c r="AF31" s="45"/>
      <c r="AG31" s="45"/>
      <c r="AH31" s="46"/>
      <c r="AI31" s="46"/>
      <c r="AJ31" s="46"/>
      <c r="AK31" s="45"/>
      <c r="AL31" s="45"/>
      <c r="AM31" s="45"/>
      <c r="AN31" s="46"/>
      <c r="AO31" s="46"/>
      <c r="AP31" s="46"/>
      <c r="AQ31" s="45"/>
      <c r="AR31" s="45"/>
      <c r="AS31" s="45"/>
      <c r="AT31" s="45"/>
      <c r="AU31" s="45"/>
      <c r="AV31" s="45"/>
      <c r="AW31" s="46"/>
      <c r="AX31" s="46"/>
      <c r="AY31" s="46"/>
      <c r="AZ31" s="45"/>
      <c r="BA31" s="45"/>
      <c r="BB31" s="45"/>
      <c r="BC31" s="52"/>
      <c r="BD31" s="52"/>
      <c r="BE31" s="52"/>
      <c r="BF31" s="45"/>
      <c r="BG31" s="47"/>
      <c r="BH31" s="48"/>
    </row>
    <row r="32" spans="1:60">
      <c r="A32" s="50" t="str">
        <f>[1]CONTRATS!$A$6</f>
        <v>P1075</v>
      </c>
      <c r="B32" s="25" t="s">
        <v>55</v>
      </c>
      <c r="C32" s="40"/>
      <c r="D32" s="41">
        <v>937</v>
      </c>
      <c r="E32" s="51">
        <v>41061</v>
      </c>
      <c r="F32" s="51"/>
      <c r="G32" s="51"/>
      <c r="H32" s="51"/>
      <c r="I32" s="42">
        <f t="shared" si="0"/>
        <v>41071</v>
      </c>
      <c r="J32" s="51">
        <v>41167</v>
      </c>
      <c r="K32" s="30">
        <f t="shared" si="3"/>
        <v>13.714285714285714</v>
      </c>
      <c r="L32" s="31" t="str">
        <f>VLOOKUP(A32,[1]CONTRATS!A:C,3,FALSE)</f>
        <v>AS. Sant</v>
      </c>
      <c r="M32" s="43"/>
      <c r="N32" s="44"/>
      <c r="O32" s="45"/>
      <c r="P32" s="45"/>
      <c r="Q32" s="45"/>
      <c r="R32" s="45"/>
      <c r="S32" s="45"/>
      <c r="T32" s="45"/>
      <c r="U32" s="45"/>
      <c r="V32" s="68"/>
      <c r="W32" s="68"/>
      <c r="X32" s="68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5"/>
      <c r="AZ32" s="45"/>
      <c r="BA32" s="45"/>
      <c r="BB32" s="45"/>
      <c r="BC32" s="45"/>
      <c r="BD32" s="45"/>
      <c r="BE32" s="45"/>
      <c r="BF32" s="38">
        <f>D32</f>
        <v>937</v>
      </c>
      <c r="BG32" s="37">
        <v>8</v>
      </c>
      <c r="BH32" s="67">
        <f>BG32*BF32</f>
        <v>7496</v>
      </c>
    </row>
    <row r="33" spans="1:60">
      <c r="A33" s="50" t="str">
        <f>[1]CONTRATS!$A$6</f>
        <v>P1075</v>
      </c>
      <c r="B33" s="25" t="s">
        <v>55</v>
      </c>
      <c r="C33" s="40"/>
      <c r="D33" s="41">
        <v>2287</v>
      </c>
      <c r="E33" s="51" t="s">
        <v>22</v>
      </c>
      <c r="F33" s="51"/>
      <c r="G33" s="51"/>
      <c r="H33" s="51"/>
      <c r="I33" s="42"/>
      <c r="J33" s="51" t="s">
        <v>22</v>
      </c>
      <c r="K33" s="30"/>
      <c r="L33" s="31" t="str">
        <f>VLOOKUP(A33,[1]CONTRATS!A:C,3,FALSE)</f>
        <v>AS. Sant</v>
      </c>
      <c r="M33" s="62"/>
      <c r="N33" s="63"/>
      <c r="O33" s="46"/>
      <c r="P33" s="46"/>
      <c r="Q33" s="46"/>
      <c r="R33" s="46"/>
      <c r="S33" s="46"/>
      <c r="T33" s="46"/>
      <c r="U33" s="46"/>
      <c r="V33" s="45"/>
      <c r="W33" s="45"/>
      <c r="X33" s="45"/>
      <c r="Y33" s="45"/>
      <c r="Z33" s="45"/>
      <c r="AA33" s="45"/>
      <c r="AB33" s="45"/>
      <c r="AC33" s="45"/>
      <c r="AD33" s="45"/>
      <c r="AE33" s="38">
        <f>D33</f>
        <v>2287</v>
      </c>
      <c r="AF33" s="37">
        <v>10</v>
      </c>
      <c r="AG33" s="38">
        <f>AF33*AE33</f>
        <v>22870</v>
      </c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5"/>
      <c r="AZ33" s="46"/>
      <c r="BA33" s="46"/>
      <c r="BB33" s="46"/>
      <c r="BC33" s="52"/>
      <c r="BD33" s="52"/>
      <c r="BE33" s="52"/>
      <c r="BF33" s="45"/>
      <c r="BG33" s="47"/>
      <c r="BH33" s="48"/>
    </row>
    <row r="34" spans="1:60">
      <c r="A34" s="50" t="str">
        <f>[1]CONTRATS!$A$6</f>
        <v>P1075</v>
      </c>
      <c r="B34" s="25" t="s">
        <v>55</v>
      </c>
      <c r="C34" s="40"/>
      <c r="D34" s="41">
        <v>1652</v>
      </c>
      <c r="E34" s="51" t="s">
        <v>22</v>
      </c>
      <c r="F34" s="51"/>
      <c r="G34" s="51"/>
      <c r="H34" s="51"/>
      <c r="I34" s="42"/>
      <c r="J34" s="51" t="s">
        <v>22</v>
      </c>
      <c r="K34" s="30"/>
      <c r="L34" s="31" t="str">
        <f>VLOOKUP(A34,[1]CONTRATS!A:C,3,FALSE)</f>
        <v>AS. Sant</v>
      </c>
      <c r="M34" s="43"/>
      <c r="N34" s="44"/>
      <c r="O34" s="45"/>
      <c r="P34" s="45"/>
      <c r="Q34" s="45"/>
      <c r="R34" s="45"/>
      <c r="S34" s="45"/>
      <c r="T34" s="45"/>
      <c r="U34" s="45"/>
      <c r="V34" s="38">
        <f>D34</f>
        <v>1652</v>
      </c>
      <c r="W34" s="37">
        <v>8</v>
      </c>
      <c r="X34" s="38">
        <f>W34*V34</f>
        <v>13216</v>
      </c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5"/>
      <c r="AZ34" s="45"/>
      <c r="BA34" s="45"/>
      <c r="BB34" s="45"/>
      <c r="BC34" s="45"/>
      <c r="BD34" s="45"/>
      <c r="BE34" s="45"/>
      <c r="BF34" s="45"/>
      <c r="BG34" s="47"/>
      <c r="BH34" s="48"/>
    </row>
    <row r="35" spans="1:60">
      <c r="A35" s="50" t="str">
        <f>[1]CONTRATS!$A$6</f>
        <v>P1075</v>
      </c>
      <c r="B35" s="25" t="s">
        <v>55</v>
      </c>
      <c r="C35" s="40"/>
      <c r="D35" s="41">
        <v>907</v>
      </c>
      <c r="E35" s="51" t="s">
        <v>22</v>
      </c>
      <c r="F35" s="51"/>
      <c r="G35" s="51"/>
      <c r="H35" s="51"/>
      <c r="I35" s="42"/>
      <c r="J35" s="51" t="s">
        <v>22</v>
      </c>
      <c r="K35" s="30"/>
      <c r="L35" s="31" t="str">
        <f>VLOOKUP(A35,[1]CONTRATS!A:C,3,FALSE)</f>
        <v>AS. Sant</v>
      </c>
      <c r="M35" s="62"/>
      <c r="N35" s="63"/>
      <c r="O35" s="46"/>
      <c r="P35" s="46"/>
      <c r="Q35" s="46"/>
      <c r="R35" s="46"/>
      <c r="S35" s="46"/>
      <c r="T35" s="46"/>
      <c r="U35" s="46"/>
      <c r="V35" s="45"/>
      <c r="W35" s="45"/>
      <c r="X35" s="45"/>
      <c r="Y35" s="45"/>
      <c r="Z35" s="45"/>
      <c r="AA35" s="45"/>
      <c r="AB35" s="45"/>
      <c r="AC35" s="45"/>
      <c r="AD35" s="45"/>
      <c r="AE35" s="46"/>
      <c r="AF35" s="46"/>
      <c r="AG35" s="46"/>
      <c r="AH35" s="45"/>
      <c r="AI35" s="45"/>
      <c r="AJ35" s="45"/>
      <c r="AK35" s="46"/>
      <c r="AL35" s="46"/>
      <c r="AM35" s="46"/>
      <c r="AN35" s="38">
        <f>D35</f>
        <v>907</v>
      </c>
      <c r="AO35" s="37">
        <v>8</v>
      </c>
      <c r="AP35" s="38">
        <f>AO35*AN35</f>
        <v>7256</v>
      </c>
      <c r="AQ35" s="45"/>
      <c r="AR35" s="45"/>
      <c r="AS35" s="45"/>
      <c r="AT35" s="45"/>
      <c r="AU35" s="45"/>
      <c r="AV35" s="45"/>
      <c r="AW35" s="45"/>
      <c r="AX35" s="45"/>
      <c r="AY35" s="45"/>
      <c r="AZ35" s="45"/>
      <c r="BA35" s="45"/>
      <c r="BB35" s="45"/>
      <c r="BC35" s="52"/>
      <c r="BD35" s="52"/>
      <c r="BE35" s="52"/>
      <c r="BF35" s="45"/>
      <c r="BG35" s="47"/>
      <c r="BH35" s="48"/>
    </row>
    <row r="36" spans="1:60">
      <c r="A36" s="50" t="str">
        <f>[1]CONTRATS!$A$4</f>
        <v>P1073</v>
      </c>
      <c r="B36" s="25" t="s">
        <v>56</v>
      </c>
      <c r="C36" s="40"/>
      <c r="D36" s="41">
        <v>51836</v>
      </c>
      <c r="E36" s="42">
        <v>41044</v>
      </c>
      <c r="F36" s="42"/>
      <c r="G36" s="42"/>
      <c r="H36" s="42"/>
      <c r="I36" s="42">
        <f t="shared" si="0"/>
        <v>41054</v>
      </c>
      <c r="J36" s="42">
        <v>41122</v>
      </c>
      <c r="K36" s="30">
        <f t="shared" si="3"/>
        <v>9.7142857142857135</v>
      </c>
      <c r="L36" s="31" t="str">
        <f>VLOOKUP(A36,[1]CONTRATS!A:C,3,FALSE)</f>
        <v>AS. Sant</v>
      </c>
      <c r="M36" s="69"/>
      <c r="N36" s="70"/>
      <c r="O36" s="52"/>
      <c r="P36" s="52"/>
      <c r="Q36" s="52"/>
      <c r="R36" s="52"/>
      <c r="S36" s="52"/>
      <c r="T36" s="52"/>
      <c r="U36" s="52"/>
      <c r="V36" s="46"/>
      <c r="W36" s="46"/>
      <c r="X36" s="46"/>
      <c r="Y36" s="38">
        <f>D36</f>
        <v>51836</v>
      </c>
      <c r="Z36" s="37">
        <v>10</v>
      </c>
      <c r="AA36" s="38">
        <f>Z36*Y36</f>
        <v>518360</v>
      </c>
      <c r="AB36" s="46"/>
      <c r="AC36" s="46"/>
      <c r="AD36" s="46"/>
      <c r="AE36" s="52"/>
      <c r="AF36" s="52"/>
      <c r="AG36" s="52"/>
      <c r="AH36" s="46"/>
      <c r="AI36" s="46"/>
      <c r="AJ36" s="46"/>
      <c r="AK36" s="52"/>
      <c r="AL36" s="52"/>
      <c r="AM36" s="52"/>
      <c r="AN36" s="45"/>
      <c r="AO36" s="45"/>
      <c r="AP36" s="45"/>
      <c r="AQ36" s="45"/>
      <c r="AR36" s="45"/>
      <c r="AS36" s="45"/>
      <c r="AT36" s="45"/>
      <c r="AU36" s="45"/>
      <c r="AV36" s="45"/>
      <c r="AW36" s="46"/>
      <c r="AX36" s="46"/>
      <c r="AY36" s="46"/>
      <c r="AZ36" s="46"/>
      <c r="BA36" s="46"/>
      <c r="BB36" s="46"/>
      <c r="BC36" s="46"/>
      <c r="BD36" s="46"/>
      <c r="BE36" s="46"/>
      <c r="BF36" s="45"/>
      <c r="BG36" s="47"/>
      <c r="BH36" s="48"/>
    </row>
    <row r="37" spans="1:60">
      <c r="A37" s="50" t="str">
        <f>[1]CONTRATS!$A$4</f>
        <v>P1073</v>
      </c>
      <c r="B37" s="25" t="s">
        <v>56</v>
      </c>
      <c r="C37" s="40"/>
      <c r="D37" s="41">
        <v>14735</v>
      </c>
      <c r="E37" s="42">
        <v>41085</v>
      </c>
      <c r="F37" s="42"/>
      <c r="G37" s="42"/>
      <c r="H37" s="42"/>
      <c r="I37" s="42">
        <f t="shared" si="0"/>
        <v>41095</v>
      </c>
      <c r="J37" s="51">
        <v>41153</v>
      </c>
      <c r="K37" s="30">
        <f t="shared" si="3"/>
        <v>8.2857142857142865</v>
      </c>
      <c r="L37" s="31" t="str">
        <f>VLOOKUP(A37,[1]CONTRATS!A:C,3,FALSE)</f>
        <v>AS. Sant</v>
      </c>
      <c r="M37" s="43"/>
      <c r="N37" s="44"/>
      <c r="O37" s="45"/>
      <c r="P37" s="46"/>
      <c r="Q37" s="46"/>
      <c r="R37" s="46"/>
      <c r="S37" s="46"/>
      <c r="T37" s="46"/>
      <c r="U37" s="46"/>
      <c r="V37" s="71"/>
      <c r="W37" s="71"/>
      <c r="X37" s="71"/>
      <c r="Y37" s="46"/>
      <c r="Z37" s="46"/>
      <c r="AA37" s="46"/>
      <c r="AB37" s="46"/>
      <c r="AC37" s="46"/>
      <c r="AD37" s="46"/>
      <c r="AE37" s="45"/>
      <c r="AF37" s="45"/>
      <c r="AG37" s="45"/>
      <c r="AH37" s="38">
        <f>D37</f>
        <v>14735</v>
      </c>
      <c r="AI37" s="37">
        <v>8</v>
      </c>
      <c r="AJ37" s="38">
        <f>AI37*AH37</f>
        <v>117880</v>
      </c>
      <c r="AK37" s="45"/>
      <c r="AL37" s="45"/>
      <c r="AM37" s="45"/>
      <c r="AN37" s="46"/>
      <c r="AO37" s="46"/>
      <c r="AP37" s="46"/>
      <c r="AQ37" s="45"/>
      <c r="AR37" s="45"/>
      <c r="AS37" s="45"/>
      <c r="AT37" s="45"/>
      <c r="AU37" s="45"/>
      <c r="AV37" s="45"/>
      <c r="AW37" s="45"/>
      <c r="AX37" s="45"/>
      <c r="AY37" s="45"/>
      <c r="AZ37" s="45"/>
      <c r="BA37" s="45"/>
      <c r="BB37" s="45"/>
      <c r="BC37" s="52"/>
      <c r="BD37" s="52"/>
      <c r="BE37" s="52"/>
      <c r="BF37" s="45"/>
      <c r="BG37" s="47"/>
      <c r="BH37" s="48"/>
    </row>
    <row r="38" spans="1:60">
      <c r="A38" s="50" t="str">
        <f>[1]CONTRATS!$A$4</f>
        <v>P1073</v>
      </c>
      <c r="B38" s="25" t="s">
        <v>56</v>
      </c>
      <c r="C38" s="40"/>
      <c r="D38" s="41">
        <v>10941</v>
      </c>
      <c r="E38" s="42">
        <v>41060</v>
      </c>
      <c r="F38" s="42"/>
      <c r="G38" s="42"/>
      <c r="H38" s="42"/>
      <c r="I38" s="42">
        <f t="shared" si="0"/>
        <v>41070</v>
      </c>
      <c r="J38" s="51">
        <v>41153</v>
      </c>
      <c r="K38" s="30">
        <f t="shared" si="3"/>
        <v>11.857142857142858</v>
      </c>
      <c r="L38" s="31" t="str">
        <f>VLOOKUP(A38,[1]CONTRATS!A:C,3,FALSE)</f>
        <v>AS. Sant</v>
      </c>
      <c r="M38" s="69"/>
      <c r="N38" s="70"/>
      <c r="O38" s="52"/>
      <c r="P38" s="45"/>
      <c r="Q38" s="45"/>
      <c r="R38" s="45"/>
      <c r="S38" s="45"/>
      <c r="T38" s="45"/>
      <c r="U38" s="45"/>
      <c r="V38" s="71"/>
      <c r="W38" s="71"/>
      <c r="X38" s="71"/>
      <c r="Y38" s="46"/>
      <c r="Z38" s="46"/>
      <c r="AA38" s="46"/>
      <c r="AB38" s="46"/>
      <c r="AC38" s="46"/>
      <c r="AD38" s="46"/>
      <c r="AE38" s="45"/>
      <c r="AF38" s="45"/>
      <c r="AG38" s="45"/>
      <c r="AH38" s="38">
        <f>D38</f>
        <v>10941</v>
      </c>
      <c r="AI38" s="37">
        <v>8</v>
      </c>
      <c r="AJ38" s="38">
        <f>AI38*AH38</f>
        <v>87528</v>
      </c>
      <c r="AK38" s="46"/>
      <c r="AL38" s="46"/>
      <c r="AM38" s="46"/>
      <c r="AN38" s="46"/>
      <c r="AO38" s="46"/>
      <c r="AP38" s="46"/>
      <c r="AQ38" s="45"/>
      <c r="AR38" s="45"/>
      <c r="AS38" s="45"/>
      <c r="AT38" s="45"/>
      <c r="AU38" s="45"/>
      <c r="AV38" s="45"/>
      <c r="AW38" s="46"/>
      <c r="AX38" s="46"/>
      <c r="AY38" s="46"/>
      <c r="AZ38" s="45"/>
      <c r="BA38" s="45"/>
      <c r="BB38" s="45"/>
      <c r="BC38" s="52"/>
      <c r="BD38" s="52"/>
      <c r="BE38" s="52"/>
      <c r="BF38" s="45"/>
      <c r="BG38" s="47"/>
      <c r="BH38" s="48"/>
    </row>
    <row r="39" spans="1:60">
      <c r="A39" s="50" t="str">
        <f>[1]CONTRATS!$A$4</f>
        <v>P1073</v>
      </c>
      <c r="B39" s="25" t="s">
        <v>56</v>
      </c>
      <c r="C39" s="40"/>
      <c r="D39" s="41">
        <v>1355</v>
      </c>
      <c r="E39" s="42">
        <v>41060</v>
      </c>
      <c r="F39" s="42"/>
      <c r="G39" s="42"/>
      <c r="H39" s="42"/>
      <c r="I39" s="42">
        <f t="shared" si="0"/>
        <v>41070</v>
      </c>
      <c r="J39" s="51">
        <v>41183</v>
      </c>
      <c r="K39" s="30">
        <f t="shared" si="3"/>
        <v>16.142857142857142</v>
      </c>
      <c r="L39" s="31" t="str">
        <f>VLOOKUP(A39,[1]CONTRATS!A:C,3,FALSE)</f>
        <v>AS. Sant</v>
      </c>
      <c r="M39" s="43"/>
      <c r="N39" s="44"/>
      <c r="O39" s="45"/>
      <c r="P39" s="45"/>
      <c r="Q39" s="45"/>
      <c r="R39" s="45"/>
      <c r="S39" s="45"/>
      <c r="T39" s="45"/>
      <c r="U39" s="45"/>
      <c r="V39" s="68"/>
      <c r="W39" s="68"/>
      <c r="X39" s="68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45"/>
      <c r="BF39" s="38">
        <f>D39</f>
        <v>1355</v>
      </c>
      <c r="BG39" s="37">
        <v>8</v>
      </c>
      <c r="BH39" s="67">
        <f>BG39*BF39</f>
        <v>10840</v>
      </c>
    </row>
    <row r="40" spans="1:60">
      <c r="A40" s="50" t="str">
        <f>[1]CONTRATS!$A$4</f>
        <v>P1073</v>
      </c>
      <c r="B40" s="25" t="s">
        <v>56</v>
      </c>
      <c r="C40" s="40"/>
      <c r="D40" s="41">
        <v>1890</v>
      </c>
      <c r="E40" s="42">
        <v>41060</v>
      </c>
      <c r="F40" s="42"/>
      <c r="G40" s="42"/>
      <c r="H40" s="42"/>
      <c r="I40" s="42">
        <f t="shared" si="0"/>
        <v>41070</v>
      </c>
      <c r="J40" s="51">
        <v>41183</v>
      </c>
      <c r="K40" s="30">
        <f t="shared" si="3"/>
        <v>16.142857142857142</v>
      </c>
      <c r="L40" s="31" t="str">
        <f>VLOOKUP(A40,[1]CONTRATS!A:C,3,FALSE)</f>
        <v>AS. Sant</v>
      </c>
      <c r="M40" s="43"/>
      <c r="N40" s="44"/>
      <c r="O40" s="45"/>
      <c r="P40" s="45"/>
      <c r="Q40" s="45"/>
      <c r="R40" s="45"/>
      <c r="S40" s="45"/>
      <c r="T40" s="45"/>
      <c r="U40" s="45"/>
      <c r="V40" s="68"/>
      <c r="W40" s="68"/>
      <c r="X40" s="68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4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5"/>
      <c r="AZ40" s="45"/>
      <c r="BA40" s="45"/>
      <c r="BB40" s="45"/>
      <c r="BC40" s="45"/>
      <c r="BD40" s="45"/>
      <c r="BE40" s="45"/>
      <c r="BF40" s="38">
        <f>D40</f>
        <v>1890</v>
      </c>
      <c r="BG40" s="72">
        <v>8</v>
      </c>
      <c r="BH40" s="67">
        <f>BG40*BF40</f>
        <v>15120</v>
      </c>
    </row>
    <row r="41" spans="1:60">
      <c r="A41" s="50" t="str">
        <f>[1]CONTRATS!$A$4</f>
        <v>P1073</v>
      </c>
      <c r="B41" s="25" t="s">
        <v>56</v>
      </c>
      <c r="C41" s="40"/>
      <c r="D41" s="41">
        <v>2958</v>
      </c>
      <c r="E41" s="42">
        <v>41060</v>
      </c>
      <c r="F41" s="42"/>
      <c r="G41" s="42"/>
      <c r="H41" s="42"/>
      <c r="I41" s="42">
        <f t="shared" si="0"/>
        <v>41070</v>
      </c>
      <c r="J41" s="51">
        <v>41153</v>
      </c>
      <c r="K41" s="30">
        <f t="shared" si="3"/>
        <v>11.857142857142858</v>
      </c>
      <c r="L41" s="31" t="str">
        <f>VLOOKUP(A41,[1]CONTRATS!A:C,3,FALSE)</f>
        <v>AS. Sant</v>
      </c>
      <c r="M41" s="43"/>
      <c r="N41" s="44"/>
      <c r="O41" s="45"/>
      <c r="P41" s="45"/>
      <c r="Q41" s="45"/>
      <c r="R41" s="45"/>
      <c r="S41" s="45"/>
      <c r="T41" s="45"/>
      <c r="U41" s="45"/>
      <c r="V41" s="68"/>
      <c r="W41" s="68"/>
      <c r="X41" s="68"/>
      <c r="Y41" s="45"/>
      <c r="Z41" s="45"/>
      <c r="AA41" s="45"/>
      <c r="AB41" s="45"/>
      <c r="AC41" s="45"/>
      <c r="AD41" s="45"/>
      <c r="AE41" s="45"/>
      <c r="AF41" s="45"/>
      <c r="AG41" s="45"/>
      <c r="AH41" s="38">
        <f>D41</f>
        <v>2958</v>
      </c>
      <c r="AI41" s="37">
        <v>8</v>
      </c>
      <c r="AJ41" s="38">
        <f>AI41*AH41</f>
        <v>23664</v>
      </c>
      <c r="AK41" s="45"/>
      <c r="AL41" s="45"/>
      <c r="AM41" s="45"/>
      <c r="AN41" s="46"/>
      <c r="AO41" s="46"/>
      <c r="AP41" s="46"/>
      <c r="AQ41" s="45"/>
      <c r="AR41" s="45"/>
      <c r="AS41" s="45"/>
      <c r="AT41" s="45"/>
      <c r="AU41" s="45"/>
      <c r="AV41" s="45"/>
      <c r="AW41" s="45"/>
      <c r="AX41" s="45"/>
      <c r="AY41" s="45"/>
      <c r="AZ41" s="45"/>
      <c r="BA41" s="45"/>
      <c r="BB41" s="45"/>
      <c r="BC41" s="52"/>
      <c r="BD41" s="52"/>
      <c r="BE41" s="52"/>
      <c r="BF41" s="45"/>
      <c r="BG41" s="47"/>
      <c r="BH41" s="48"/>
    </row>
    <row r="42" spans="1:60">
      <c r="A42" s="50" t="str">
        <f>[1]CONTRATS!$A$4</f>
        <v>P1073</v>
      </c>
      <c r="B42" s="25" t="s">
        <v>56</v>
      </c>
      <c r="C42" s="40"/>
      <c r="D42" s="41">
        <v>761</v>
      </c>
      <c r="E42" s="42">
        <v>41085</v>
      </c>
      <c r="F42" s="42"/>
      <c r="G42" s="42"/>
      <c r="H42" s="42"/>
      <c r="I42" s="42">
        <f t="shared" si="0"/>
        <v>41095</v>
      </c>
      <c r="J42" s="51">
        <v>41153</v>
      </c>
      <c r="K42" s="30">
        <f t="shared" si="3"/>
        <v>8.2857142857142865</v>
      </c>
      <c r="L42" s="31" t="str">
        <f>VLOOKUP(A42,[1]CONTRATS!A:C,3,FALSE)</f>
        <v>AS. Sant</v>
      </c>
      <c r="M42" s="62"/>
      <c r="N42" s="63"/>
      <c r="O42" s="46"/>
      <c r="P42" s="46"/>
      <c r="Q42" s="46"/>
      <c r="R42" s="46"/>
      <c r="S42" s="46"/>
      <c r="T42" s="46"/>
      <c r="U42" s="46"/>
      <c r="V42" s="68"/>
      <c r="W42" s="68"/>
      <c r="X42" s="68"/>
      <c r="Y42" s="45"/>
      <c r="Z42" s="45"/>
      <c r="AA42" s="45"/>
      <c r="AB42" s="45"/>
      <c r="AC42" s="45"/>
      <c r="AD42" s="45"/>
      <c r="AE42" s="46"/>
      <c r="AF42" s="46"/>
      <c r="AG42" s="46"/>
      <c r="AH42" s="38">
        <f>D42</f>
        <v>761</v>
      </c>
      <c r="AI42" s="37">
        <v>8</v>
      </c>
      <c r="AJ42" s="38">
        <f>AI42*AH42</f>
        <v>6088</v>
      </c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5"/>
      <c r="AZ42" s="45"/>
      <c r="BA42" s="45"/>
      <c r="BB42" s="45"/>
      <c r="BC42" s="52"/>
      <c r="BD42" s="52"/>
      <c r="BE42" s="52"/>
      <c r="BF42" s="45"/>
      <c r="BG42" s="47"/>
      <c r="BH42" s="48"/>
    </row>
    <row r="43" spans="1:60">
      <c r="A43" s="50" t="str">
        <f>[1]CONTRATS!$A$2</f>
        <v>P1071</v>
      </c>
      <c r="B43" s="25" t="s">
        <v>57</v>
      </c>
      <c r="C43" s="40"/>
      <c r="D43" s="41">
        <v>3456</v>
      </c>
      <c r="E43" s="51">
        <v>41014</v>
      </c>
      <c r="F43" s="51"/>
      <c r="G43" s="51"/>
      <c r="H43" s="51"/>
      <c r="I43" s="42">
        <f t="shared" si="0"/>
        <v>41024</v>
      </c>
      <c r="J43" s="51">
        <v>41183</v>
      </c>
      <c r="K43" s="30">
        <f t="shared" si="3"/>
        <v>22.714285714285715</v>
      </c>
      <c r="L43" s="31" t="str">
        <f>VLOOKUP(A43,[1]CONTRATS!A:C,3,FALSE)</f>
        <v>AS. Sant</v>
      </c>
      <c r="M43" s="43"/>
      <c r="N43" s="44"/>
      <c r="O43" s="45"/>
      <c r="P43" s="46"/>
      <c r="Q43" s="46"/>
      <c r="R43" s="46"/>
      <c r="S43" s="46"/>
      <c r="T43" s="46"/>
      <c r="U43" s="46"/>
      <c r="V43" s="46"/>
      <c r="W43" s="46"/>
      <c r="X43" s="46"/>
      <c r="Y43" s="45"/>
      <c r="Z43" s="45"/>
      <c r="AA43" s="45"/>
      <c r="AB43" s="45"/>
      <c r="AC43" s="45"/>
      <c r="AD43" s="45"/>
      <c r="AE43" s="38">
        <f>+D43</f>
        <v>3456</v>
      </c>
      <c r="AF43" s="37">
        <v>10</v>
      </c>
      <c r="AG43" s="38">
        <f>AF43*AE43</f>
        <v>34560</v>
      </c>
      <c r="AH43" s="45"/>
      <c r="AI43" s="45"/>
      <c r="AJ43" s="45"/>
      <c r="AK43" s="46"/>
      <c r="AL43" s="46"/>
      <c r="AM43" s="46"/>
      <c r="AN43" s="46"/>
      <c r="AO43" s="46"/>
      <c r="AP43" s="46"/>
      <c r="AQ43" s="45"/>
      <c r="AR43" s="45"/>
      <c r="AS43" s="45"/>
      <c r="AT43" s="45"/>
      <c r="AU43" s="45"/>
      <c r="AV43" s="45"/>
      <c r="AW43" s="46"/>
      <c r="AX43" s="46"/>
      <c r="AY43" s="46"/>
      <c r="AZ43" s="45"/>
      <c r="BA43" s="45"/>
      <c r="BB43" s="45"/>
      <c r="BC43" s="52"/>
      <c r="BD43" s="52"/>
      <c r="BE43" s="52"/>
      <c r="BF43" s="45"/>
      <c r="BG43" s="47"/>
      <c r="BH43" s="48"/>
    </row>
    <row r="44" spans="1:60">
      <c r="A44" s="50" t="str">
        <f>[1]CONTRATS!$A$2</f>
        <v>P1071</v>
      </c>
      <c r="B44" s="25" t="s">
        <v>57</v>
      </c>
      <c r="C44" s="40"/>
      <c r="D44" s="41">
        <v>2762</v>
      </c>
      <c r="E44" s="51">
        <v>41014</v>
      </c>
      <c r="F44" s="51"/>
      <c r="G44" s="51"/>
      <c r="H44" s="51"/>
      <c r="I44" s="42">
        <f t="shared" si="0"/>
        <v>41024</v>
      </c>
      <c r="J44" s="51">
        <v>41183</v>
      </c>
      <c r="K44" s="30">
        <f t="shared" si="3"/>
        <v>22.714285714285715</v>
      </c>
      <c r="L44" s="31" t="str">
        <f>VLOOKUP(A44,[1]CONTRATS!A:C,3,FALSE)</f>
        <v>AS. Sant</v>
      </c>
      <c r="M44" s="43"/>
      <c r="N44" s="44"/>
      <c r="O44" s="45"/>
      <c r="P44" s="60"/>
      <c r="Q44" s="60"/>
      <c r="R44" s="60"/>
      <c r="S44" s="73">
        <f>D44</f>
        <v>2762</v>
      </c>
      <c r="T44" s="37">
        <v>10</v>
      </c>
      <c r="U44" s="38">
        <f>T44*S44</f>
        <v>27620</v>
      </c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5"/>
      <c r="AZ44" s="45"/>
      <c r="BA44" s="45"/>
      <c r="BB44" s="45"/>
      <c r="BC44" s="52"/>
      <c r="BD44" s="52"/>
      <c r="BE44" s="52"/>
      <c r="BF44" s="45"/>
      <c r="BG44" s="47"/>
      <c r="BH44" s="48"/>
    </row>
    <row r="45" spans="1:60">
      <c r="A45" s="50" t="str">
        <f>[1]CONTRATS!$A$2</f>
        <v>P1071</v>
      </c>
      <c r="B45" s="25" t="s">
        <v>57</v>
      </c>
      <c r="C45" s="40"/>
      <c r="D45" s="41">
        <v>4970</v>
      </c>
      <c r="E45" s="51">
        <v>40998</v>
      </c>
      <c r="F45" s="51"/>
      <c r="G45" s="51"/>
      <c r="H45" s="51"/>
      <c r="I45" s="42">
        <f t="shared" si="0"/>
        <v>41008</v>
      </c>
      <c r="J45" s="51">
        <v>41183</v>
      </c>
      <c r="K45" s="30">
        <f t="shared" si="3"/>
        <v>25</v>
      </c>
      <c r="L45" s="31" t="str">
        <f>VLOOKUP(A45,[1]CONTRATS!A:C,3,FALSE)</f>
        <v>AS. Sant</v>
      </c>
      <c r="M45" s="43"/>
      <c r="N45" s="44"/>
      <c r="O45" s="45"/>
      <c r="P45" s="60"/>
      <c r="Q45" s="60"/>
      <c r="R45" s="60"/>
      <c r="S45" s="73">
        <f>D45</f>
        <v>4970</v>
      </c>
      <c r="T45" s="37">
        <v>10</v>
      </c>
      <c r="U45" s="38">
        <f>T45*S45</f>
        <v>49700</v>
      </c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5"/>
      <c r="AZ45" s="45"/>
      <c r="BA45" s="45"/>
      <c r="BB45" s="45"/>
      <c r="BC45" s="52"/>
      <c r="BD45" s="52"/>
      <c r="BE45" s="52"/>
      <c r="BF45" s="45"/>
      <c r="BG45" s="47"/>
      <c r="BH45" s="48"/>
    </row>
    <row r="46" spans="1:60">
      <c r="A46" s="50" t="str">
        <f>[1]CONTRATS!$A$2</f>
        <v>P1071</v>
      </c>
      <c r="B46" s="25" t="s">
        <v>57</v>
      </c>
      <c r="C46" s="40"/>
      <c r="D46" s="41">
        <v>262</v>
      </c>
      <c r="E46" s="273" t="s">
        <v>19</v>
      </c>
      <c r="F46" s="274"/>
      <c r="G46" s="274"/>
      <c r="H46" s="274"/>
      <c r="I46" s="274"/>
      <c r="J46" s="274"/>
      <c r="K46" s="275"/>
      <c r="L46" s="31" t="str">
        <f>VLOOKUP(A46,[1]CONTRATS!A:C,3,FALSE)</f>
        <v>AS. Sant</v>
      </c>
      <c r="M46" s="64"/>
      <c r="N46" s="56"/>
      <c r="O46" s="56"/>
      <c r="P46" s="56"/>
      <c r="Q46" s="56"/>
      <c r="R46" s="56"/>
      <c r="S46" s="56"/>
      <c r="T46" s="56"/>
      <c r="U46" s="56"/>
      <c r="V46" s="55"/>
      <c r="W46" s="55"/>
      <c r="X46" s="55"/>
      <c r="Y46" s="55"/>
      <c r="Z46" s="55"/>
      <c r="AA46" s="55"/>
      <c r="AB46" s="55"/>
      <c r="AC46" s="55"/>
      <c r="AD46" s="55"/>
      <c r="AE46" s="56"/>
      <c r="AF46" s="56"/>
      <c r="AG46" s="56"/>
      <c r="AH46" s="55"/>
      <c r="AI46" s="55"/>
      <c r="AJ46" s="55"/>
      <c r="AK46" s="55"/>
      <c r="AL46" s="55"/>
      <c r="AM46" s="55"/>
      <c r="AN46" s="55"/>
      <c r="AO46" s="55"/>
      <c r="AP46" s="55"/>
      <c r="AQ46" s="55"/>
      <c r="AR46" s="55"/>
      <c r="AS46" s="55"/>
      <c r="AT46" s="55"/>
      <c r="AU46" s="55"/>
      <c r="AV46" s="55"/>
      <c r="AW46" s="56"/>
      <c r="AX46" s="56"/>
      <c r="AY46" s="56"/>
      <c r="AZ46" s="55"/>
      <c r="BA46" s="55"/>
      <c r="BB46" s="55"/>
      <c r="BC46" s="55"/>
      <c r="BD46" s="55"/>
      <c r="BE46" s="55"/>
      <c r="BF46" s="55"/>
      <c r="BG46" s="57"/>
      <c r="BH46" s="58"/>
    </row>
    <row r="47" spans="1:60">
      <c r="A47" s="50" t="str">
        <f>[1]CONTRATS!$A$8</f>
        <v>P1077</v>
      </c>
      <c r="B47" s="25" t="s">
        <v>58</v>
      </c>
      <c r="C47" s="40"/>
      <c r="D47" s="41">
        <v>5158</v>
      </c>
      <c r="E47" s="255" t="s">
        <v>19</v>
      </c>
      <c r="F47" s="256"/>
      <c r="G47" s="256"/>
      <c r="H47" s="256"/>
      <c r="I47" s="256"/>
      <c r="J47" s="256"/>
      <c r="K47" s="257"/>
      <c r="L47" s="31" t="str">
        <f>VLOOKUP(A47,[1]CONTRATS!A:C,3,FALSE)</f>
        <v>AS. Sant</v>
      </c>
      <c r="M47" s="53"/>
      <c r="N47" s="54"/>
      <c r="O47" s="55"/>
      <c r="P47" s="55"/>
      <c r="Q47" s="55"/>
      <c r="R47" s="55"/>
      <c r="S47" s="55"/>
      <c r="T47" s="55"/>
      <c r="U47" s="55"/>
      <c r="V47" s="56"/>
      <c r="W47" s="56"/>
      <c r="X47" s="56"/>
      <c r="Y47" s="56"/>
      <c r="Z47" s="56"/>
      <c r="AA47" s="56"/>
      <c r="AB47" s="56"/>
      <c r="AC47" s="56"/>
      <c r="AD47" s="56"/>
      <c r="AE47" s="55"/>
      <c r="AF47" s="55"/>
      <c r="AG47" s="55"/>
      <c r="AH47" s="56"/>
      <c r="AI47" s="56"/>
      <c r="AJ47" s="56"/>
      <c r="AK47" s="56"/>
      <c r="AL47" s="56"/>
      <c r="AM47" s="56"/>
      <c r="AN47" s="55"/>
      <c r="AO47" s="55"/>
      <c r="AP47" s="55"/>
      <c r="AQ47" s="55"/>
      <c r="AR47" s="55"/>
      <c r="AS47" s="55"/>
      <c r="AT47" s="55"/>
      <c r="AU47" s="55"/>
      <c r="AV47" s="55"/>
      <c r="AW47" s="55"/>
      <c r="AX47" s="55"/>
      <c r="AY47" s="55"/>
      <c r="AZ47" s="55"/>
      <c r="BA47" s="55"/>
      <c r="BB47" s="55"/>
      <c r="BC47" s="55"/>
      <c r="BD47" s="55"/>
      <c r="BE47" s="55"/>
      <c r="BF47" s="55"/>
      <c r="BG47" s="57"/>
      <c r="BH47" s="58"/>
    </row>
    <row r="48" spans="1:60">
      <c r="A48" s="50" t="str">
        <f>[1]CONTRATS!$A$8</f>
        <v>P1077</v>
      </c>
      <c r="B48" s="25" t="s">
        <v>58</v>
      </c>
      <c r="C48" s="40"/>
      <c r="D48" s="41">
        <v>4113</v>
      </c>
      <c r="E48" s="258"/>
      <c r="F48" s="259"/>
      <c r="G48" s="259"/>
      <c r="H48" s="259"/>
      <c r="I48" s="259"/>
      <c r="J48" s="259"/>
      <c r="K48" s="260"/>
      <c r="L48" s="31" t="str">
        <f>VLOOKUP(A48,[1]CONTRATS!A:C,3,FALSE)</f>
        <v>AS. Sant</v>
      </c>
      <c r="M48" s="64"/>
      <c r="N48" s="74"/>
      <c r="O48" s="56"/>
      <c r="P48" s="56"/>
      <c r="Q48" s="56"/>
      <c r="R48" s="56"/>
      <c r="S48" s="56"/>
      <c r="T48" s="56"/>
      <c r="U48" s="56"/>
      <c r="V48" s="55"/>
      <c r="W48" s="55"/>
      <c r="X48" s="55"/>
      <c r="Y48" s="55"/>
      <c r="Z48" s="55"/>
      <c r="AA48" s="55"/>
      <c r="AB48" s="55"/>
      <c r="AC48" s="55"/>
      <c r="AD48" s="55"/>
      <c r="AE48" s="56"/>
      <c r="AF48" s="56"/>
      <c r="AG48" s="56"/>
      <c r="AH48" s="55"/>
      <c r="AI48" s="55"/>
      <c r="AJ48" s="55"/>
      <c r="AK48" s="55"/>
      <c r="AL48" s="55"/>
      <c r="AM48" s="55"/>
      <c r="AN48" s="55"/>
      <c r="AO48" s="55"/>
      <c r="AP48" s="55"/>
      <c r="AQ48" s="55"/>
      <c r="AR48" s="55"/>
      <c r="AS48" s="55"/>
      <c r="AT48" s="55"/>
      <c r="AU48" s="55"/>
      <c r="AV48" s="55"/>
      <c r="AW48" s="55"/>
      <c r="AX48" s="55"/>
      <c r="AY48" s="55"/>
      <c r="AZ48" s="56"/>
      <c r="BA48" s="56"/>
      <c r="BB48" s="56"/>
      <c r="BC48" s="55"/>
      <c r="BD48" s="55"/>
      <c r="BE48" s="55"/>
      <c r="BF48" s="55"/>
      <c r="BG48" s="57"/>
      <c r="BH48" s="58"/>
    </row>
    <row r="49" spans="1:61">
      <c r="A49" s="50" t="str">
        <f>[1]CONTRATS!$A$8</f>
        <v>P1077</v>
      </c>
      <c r="B49" s="25" t="s">
        <v>58</v>
      </c>
      <c r="C49" s="40"/>
      <c r="D49" s="41">
        <v>2510</v>
      </c>
      <c r="E49" s="258"/>
      <c r="F49" s="259"/>
      <c r="G49" s="259"/>
      <c r="H49" s="259"/>
      <c r="I49" s="259"/>
      <c r="J49" s="259"/>
      <c r="K49" s="260"/>
      <c r="L49" s="31" t="str">
        <f>VLOOKUP(A49,[1]CONTRATS!A:C,3,FALSE)</f>
        <v>AS. Sant</v>
      </c>
      <c r="M49" s="64"/>
      <c r="N49" s="74"/>
      <c r="O49" s="56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6"/>
      <c r="AF49" s="56"/>
      <c r="AG49" s="56"/>
      <c r="AH49" s="55"/>
      <c r="AI49" s="55"/>
      <c r="AJ49" s="55"/>
      <c r="AK49" s="55"/>
      <c r="AL49" s="55"/>
      <c r="AM49" s="55"/>
      <c r="AN49" s="55"/>
      <c r="AO49" s="55"/>
      <c r="AP49" s="55"/>
      <c r="AQ49" s="55"/>
      <c r="AR49" s="55"/>
      <c r="AS49" s="55"/>
      <c r="AT49" s="55"/>
      <c r="AU49" s="55"/>
      <c r="AV49" s="55"/>
      <c r="AW49" s="55"/>
      <c r="AX49" s="55"/>
      <c r="AY49" s="55"/>
      <c r="AZ49" s="55"/>
      <c r="BA49" s="55"/>
      <c r="BB49" s="55"/>
      <c r="BC49" s="55"/>
      <c r="BD49" s="55"/>
      <c r="BE49" s="55"/>
      <c r="BF49" s="55"/>
      <c r="BG49" s="57"/>
      <c r="BH49" s="58"/>
    </row>
    <row r="50" spans="1:61">
      <c r="A50" s="50" t="str">
        <f>[1]CONTRATS!$A$8</f>
        <v>P1077</v>
      </c>
      <c r="B50" s="25" t="s">
        <v>58</v>
      </c>
      <c r="C50" s="40"/>
      <c r="D50" s="41">
        <v>2283</v>
      </c>
      <c r="E50" s="258"/>
      <c r="F50" s="259"/>
      <c r="G50" s="259"/>
      <c r="H50" s="259"/>
      <c r="I50" s="259"/>
      <c r="J50" s="259"/>
      <c r="K50" s="260"/>
      <c r="L50" s="31" t="str">
        <f>VLOOKUP(A50,[1]CONTRATS!A:C,3,FALSE)</f>
        <v>AS. Sant</v>
      </c>
      <c r="M50" s="53"/>
      <c r="N50" s="54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6"/>
      <c r="Z50" s="56"/>
      <c r="AA50" s="56"/>
      <c r="AB50" s="56"/>
      <c r="AC50" s="56"/>
      <c r="AD50" s="56"/>
      <c r="AE50" s="55"/>
      <c r="AF50" s="55"/>
      <c r="AG50" s="55"/>
      <c r="AH50" s="56"/>
      <c r="AI50" s="56"/>
      <c r="AJ50" s="56"/>
      <c r="AK50" s="55"/>
      <c r="AL50" s="55"/>
      <c r="AM50" s="55"/>
      <c r="AN50" s="55"/>
      <c r="AO50" s="55"/>
      <c r="AP50" s="55"/>
      <c r="AQ50" s="55"/>
      <c r="AR50" s="55"/>
      <c r="AS50" s="55"/>
      <c r="AT50" s="55"/>
      <c r="AU50" s="55"/>
      <c r="AV50" s="55"/>
      <c r="AW50" s="55"/>
      <c r="AX50" s="55"/>
      <c r="AY50" s="55"/>
      <c r="AZ50" s="55"/>
      <c r="BA50" s="55"/>
      <c r="BB50" s="55"/>
      <c r="BC50" s="55"/>
      <c r="BD50" s="55"/>
      <c r="BE50" s="55"/>
      <c r="BF50" s="55"/>
      <c r="BG50" s="57"/>
      <c r="BH50" s="58"/>
    </row>
    <row r="51" spans="1:61">
      <c r="A51" s="50" t="str">
        <f>[1]CONTRATS!$A$8</f>
        <v>P1077</v>
      </c>
      <c r="B51" s="25" t="s">
        <v>58</v>
      </c>
      <c r="C51" s="40"/>
      <c r="D51" s="41">
        <v>1842</v>
      </c>
      <c r="E51" s="258"/>
      <c r="F51" s="259"/>
      <c r="G51" s="259"/>
      <c r="H51" s="259"/>
      <c r="I51" s="259"/>
      <c r="J51" s="259"/>
      <c r="K51" s="260"/>
      <c r="L51" s="31" t="str">
        <f>VLOOKUP(A51,[1]CONTRATS!A:C,3,FALSE)</f>
        <v>AS. Sant</v>
      </c>
      <c r="M51" s="64"/>
      <c r="N51" s="74"/>
      <c r="O51" s="56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55"/>
      <c r="AE51" s="56"/>
      <c r="AF51" s="56"/>
      <c r="AG51" s="56"/>
      <c r="AH51" s="55"/>
      <c r="AI51" s="55"/>
      <c r="AJ51" s="55"/>
      <c r="AK51" s="56"/>
      <c r="AL51" s="56"/>
      <c r="AM51" s="56"/>
      <c r="AN51" s="55"/>
      <c r="AO51" s="55"/>
      <c r="AP51" s="55"/>
      <c r="AQ51" s="55"/>
      <c r="AR51" s="55"/>
      <c r="AS51" s="55"/>
      <c r="AT51" s="55"/>
      <c r="AU51" s="55"/>
      <c r="AV51" s="55"/>
      <c r="AW51" s="55"/>
      <c r="AX51" s="55"/>
      <c r="AY51" s="55"/>
      <c r="AZ51" s="55"/>
      <c r="BA51" s="55"/>
      <c r="BB51" s="55"/>
      <c r="BC51" s="55"/>
      <c r="BD51" s="55"/>
      <c r="BE51" s="55"/>
      <c r="BF51" s="55"/>
      <c r="BG51" s="57"/>
      <c r="BH51" s="58"/>
    </row>
    <row r="52" spans="1:61">
      <c r="A52" s="50" t="str">
        <f>[1]CONTRATS!$A$8</f>
        <v>P1077</v>
      </c>
      <c r="B52" s="25" t="s">
        <v>58</v>
      </c>
      <c r="C52" s="40"/>
      <c r="D52" s="41">
        <v>503</v>
      </c>
      <c r="E52" s="261"/>
      <c r="F52" s="262"/>
      <c r="G52" s="262"/>
      <c r="H52" s="262"/>
      <c r="I52" s="262"/>
      <c r="J52" s="262"/>
      <c r="K52" s="263"/>
      <c r="L52" s="31" t="str">
        <f>VLOOKUP(A52,[1]CONTRATS!A:C,3,FALSE)</f>
        <v>AS. Sant</v>
      </c>
      <c r="M52" s="64"/>
      <c r="N52" s="74"/>
      <c r="O52" s="56"/>
      <c r="P52" s="56"/>
      <c r="Q52" s="56"/>
      <c r="R52" s="56"/>
      <c r="S52" s="56"/>
      <c r="T52" s="56"/>
      <c r="U52" s="56"/>
      <c r="V52" s="55"/>
      <c r="W52" s="55"/>
      <c r="X52" s="55"/>
      <c r="Y52" s="55"/>
      <c r="Z52" s="55"/>
      <c r="AA52" s="55"/>
      <c r="AB52" s="55"/>
      <c r="AC52" s="55"/>
      <c r="AD52" s="55"/>
      <c r="AE52" s="56"/>
      <c r="AF52" s="56"/>
      <c r="AG52" s="56"/>
      <c r="AH52" s="55"/>
      <c r="AI52" s="55"/>
      <c r="AJ52" s="55"/>
      <c r="AK52" s="55"/>
      <c r="AL52" s="55"/>
      <c r="AM52" s="55"/>
      <c r="AN52" s="55"/>
      <c r="AO52" s="55"/>
      <c r="AP52" s="55"/>
      <c r="AQ52" s="55"/>
      <c r="AR52" s="55"/>
      <c r="AS52" s="55"/>
      <c r="AT52" s="55"/>
      <c r="AU52" s="55"/>
      <c r="AV52" s="55"/>
      <c r="AW52" s="56"/>
      <c r="AX52" s="56"/>
      <c r="AY52" s="56"/>
      <c r="AZ52" s="56"/>
      <c r="BA52" s="56"/>
      <c r="BB52" s="56"/>
      <c r="BC52" s="55"/>
      <c r="BD52" s="55"/>
      <c r="BE52" s="55"/>
      <c r="BF52" s="55"/>
      <c r="BG52" s="57"/>
      <c r="BH52" s="58"/>
    </row>
    <row r="53" spans="1:61">
      <c r="A53" s="75"/>
      <c r="B53" s="76"/>
      <c r="C53" s="77"/>
      <c r="D53" s="78"/>
      <c r="E53" s="78"/>
      <c r="F53" s="79"/>
      <c r="G53" s="79"/>
      <c r="H53" s="79"/>
      <c r="I53" s="78"/>
      <c r="J53" s="80"/>
      <c r="K53" s="81"/>
      <c r="L53" s="81"/>
      <c r="M53" s="82"/>
      <c r="N53" s="83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84"/>
      <c r="BD53" s="84"/>
      <c r="BE53" s="84"/>
      <c r="BF53" s="84"/>
      <c r="BG53" s="85"/>
      <c r="BH53" s="86"/>
    </row>
    <row r="54" spans="1:61">
      <c r="C54" s="87"/>
      <c r="D54" s="88"/>
      <c r="E54" s="88"/>
      <c r="F54" s="89"/>
      <c r="G54" s="89"/>
      <c r="H54" s="89"/>
      <c r="I54" s="88"/>
      <c r="J54" s="90"/>
      <c r="K54" s="90"/>
      <c r="L54" s="90"/>
      <c r="M54" s="90"/>
      <c r="N54" s="90"/>
      <c r="O54" s="90"/>
      <c r="P54" s="90"/>
      <c r="Q54" s="90"/>
      <c r="R54" s="90"/>
      <c r="S54" s="90"/>
      <c r="T54" s="90"/>
      <c r="U54" s="90"/>
      <c r="V54" s="90"/>
      <c r="W54" s="90"/>
      <c r="X54" s="90"/>
      <c r="Y54" s="90"/>
      <c r="Z54" s="90"/>
      <c r="AA54" s="90"/>
      <c r="AB54" s="90"/>
      <c r="AC54" s="90"/>
      <c r="AD54" s="90"/>
      <c r="AE54" s="90"/>
      <c r="AF54" s="90"/>
      <c r="AG54" s="90"/>
      <c r="AH54" s="90"/>
      <c r="AI54" s="90"/>
      <c r="AJ54" s="90"/>
      <c r="AK54" s="90"/>
      <c r="AL54" s="90"/>
      <c r="AM54" s="90"/>
      <c r="AN54" s="90"/>
      <c r="AO54" s="90"/>
      <c r="AP54" s="90"/>
      <c r="AQ54" s="90"/>
      <c r="AR54" s="90"/>
      <c r="AS54" s="90"/>
      <c r="AT54" s="90"/>
      <c r="AU54" s="90"/>
      <c r="AV54" s="90"/>
      <c r="AW54" s="90"/>
      <c r="AX54" s="90"/>
      <c r="AY54" s="90"/>
      <c r="AZ54" s="90"/>
      <c r="BA54" s="90"/>
      <c r="BB54" s="90"/>
      <c r="BC54" s="90"/>
      <c r="BD54" s="90"/>
      <c r="BE54" s="90"/>
      <c r="BF54" s="90"/>
      <c r="BG54" s="90"/>
      <c r="BH54" s="90"/>
    </row>
    <row r="55" spans="1:61" s="95" customFormat="1">
      <c r="A55" s="1"/>
      <c r="B55" s="1"/>
      <c r="C55" s="91"/>
      <c r="D55" s="92"/>
      <c r="E55" s="92"/>
      <c r="F55" s="93"/>
      <c r="G55" s="93"/>
      <c r="H55" s="93"/>
      <c r="I55" s="92"/>
      <c r="J55" s="90"/>
      <c r="K55" s="90"/>
      <c r="L55" s="90"/>
      <c r="M55" s="94">
        <f>SUM(M7:M53)</f>
        <v>2283</v>
      </c>
      <c r="N55" s="94"/>
      <c r="O55" s="94">
        <f>SUM(O7:O53)</f>
        <v>77764</v>
      </c>
      <c r="P55" s="94">
        <f>SUM(P7:P53)</f>
        <v>1514</v>
      </c>
      <c r="Q55" s="94"/>
      <c r="R55" s="94">
        <f>SUM(R7:R53)</f>
        <v>15140</v>
      </c>
      <c r="S55" s="94">
        <f>SUM(S7:S53)</f>
        <v>7732</v>
      </c>
      <c r="T55" s="94"/>
      <c r="U55" s="94">
        <f>SUM(U7:U53)</f>
        <v>77320</v>
      </c>
      <c r="V55" s="94">
        <f>SUM(V7:V53)</f>
        <v>23970</v>
      </c>
      <c r="W55" s="94"/>
      <c r="X55" s="94">
        <f>SUM(X7:X53)</f>
        <v>191760</v>
      </c>
      <c r="Y55" s="94">
        <f>SUM(Y7:Y53)</f>
        <v>51836</v>
      </c>
      <c r="Z55" s="94"/>
      <c r="AA55" s="94">
        <f>SUM(AA7:AA53)</f>
        <v>518360</v>
      </c>
      <c r="AB55" s="94">
        <f>SUM(AB7:AB53)</f>
        <v>31234</v>
      </c>
      <c r="AC55" s="94"/>
      <c r="AD55" s="94">
        <f>SUM(AD7:AD53)</f>
        <v>312340</v>
      </c>
      <c r="AE55" s="94">
        <f>SUM(AE7:AE53)</f>
        <v>15855</v>
      </c>
      <c r="AF55" s="94"/>
      <c r="AG55" s="94">
        <f>SUM(AG7:AG53)</f>
        <v>158550</v>
      </c>
      <c r="AH55" s="94">
        <f>SUM(AH7:AH53)</f>
        <v>36199</v>
      </c>
      <c r="AI55" s="94"/>
      <c r="AJ55" s="94">
        <f>SUM(AJ7:AJ53)</f>
        <v>289592</v>
      </c>
      <c r="AK55" s="94">
        <f>SUM(AK7:AK53)</f>
        <v>1689</v>
      </c>
      <c r="AL55" s="94"/>
      <c r="AM55" s="94">
        <f>SUM(AM7:AM53)</f>
        <v>13512</v>
      </c>
      <c r="AN55" s="94">
        <f>SUM(AN7:AN53)</f>
        <v>9912</v>
      </c>
      <c r="AO55" s="94"/>
      <c r="AP55" s="94">
        <f>SUM(AP7:AP53)</f>
        <v>79296</v>
      </c>
      <c r="AQ55" s="94">
        <f>SUM(AQ7:AQ53)</f>
        <v>0</v>
      </c>
      <c r="AR55" s="94"/>
      <c r="AS55" s="94">
        <f>SUM(AS7:AS53)</f>
        <v>0</v>
      </c>
      <c r="AT55" s="94">
        <f>SUM(AT7:AT53)</f>
        <v>0</v>
      </c>
      <c r="AU55" s="94"/>
      <c r="AV55" s="94">
        <f>SUM(AV7:AV53)</f>
        <v>0</v>
      </c>
      <c r="AW55" s="94">
        <f>SUM(AW7:AW53)</f>
        <v>2187</v>
      </c>
      <c r="AX55" s="94"/>
      <c r="AY55" s="94">
        <f>SUM(AY7:AY53)</f>
        <v>21870</v>
      </c>
      <c r="AZ55" s="94">
        <f>SUM(AZ7:AZ53)</f>
        <v>0</v>
      </c>
      <c r="BA55" s="94"/>
      <c r="BB55" s="94">
        <f>SUM(BB7:BB53)</f>
        <v>0</v>
      </c>
      <c r="BC55" s="94">
        <f>SUM(BC7:BC53)</f>
        <v>0</v>
      </c>
      <c r="BD55" s="94"/>
      <c r="BE55" s="94">
        <f>SUM(BE7:BE53)</f>
        <v>0</v>
      </c>
      <c r="BF55" s="94">
        <f>SUM(BF7:BF53)</f>
        <v>7331</v>
      </c>
      <c r="BG55" s="94"/>
      <c r="BH55" s="94">
        <f>SUM(BH7:BH53)</f>
        <v>58648</v>
      </c>
      <c r="BI55" s="87"/>
    </row>
    <row r="56" spans="1:61" s="95" customFormat="1">
      <c r="A56" s="1"/>
      <c r="B56" s="1"/>
      <c r="C56" s="91"/>
      <c r="D56" s="92"/>
      <c r="E56" s="96"/>
      <c r="F56" s="97"/>
      <c r="G56" s="97"/>
      <c r="H56" s="97"/>
      <c r="I56" s="92"/>
      <c r="J56" s="1"/>
      <c r="K56" s="1"/>
      <c r="L56" s="1"/>
      <c r="M56" s="91"/>
      <c r="N56" s="91"/>
      <c r="O56" s="91"/>
      <c r="P56" s="91"/>
      <c r="Q56" s="91"/>
      <c r="R56" s="91"/>
      <c r="S56" s="91"/>
      <c r="T56" s="91"/>
      <c r="U56" s="91"/>
      <c r="V56" s="91"/>
      <c r="W56" s="91"/>
      <c r="X56" s="91"/>
      <c r="Y56" s="91"/>
      <c r="Z56" s="91"/>
      <c r="AA56" s="91"/>
      <c r="AB56" s="91"/>
      <c r="AC56" s="91"/>
      <c r="AD56" s="91"/>
      <c r="AE56" s="91"/>
      <c r="AF56" s="91"/>
      <c r="AG56" s="91"/>
      <c r="AH56" s="91"/>
      <c r="AI56" s="91"/>
      <c r="AJ56" s="91"/>
      <c r="AK56" s="91"/>
      <c r="AL56" s="91"/>
      <c r="AM56" s="91"/>
      <c r="AN56" s="91"/>
      <c r="AO56" s="91"/>
      <c r="AP56" s="91"/>
      <c r="AQ56" s="91"/>
      <c r="AR56" s="91"/>
      <c r="AS56" s="91"/>
      <c r="AT56" s="91"/>
      <c r="AU56" s="91"/>
      <c r="AV56" s="91"/>
      <c r="AW56" s="91"/>
      <c r="AX56" s="91"/>
      <c r="AY56" s="91"/>
      <c r="AZ56" s="91"/>
      <c r="BA56" s="91"/>
      <c r="BB56" s="91"/>
      <c r="BC56" s="91"/>
      <c r="BD56" s="91"/>
      <c r="BE56" s="91"/>
      <c r="BF56" s="91"/>
      <c r="BG56" s="91"/>
      <c r="BH56" s="91"/>
      <c r="BI56" s="87"/>
    </row>
    <row r="57" spans="1:61">
      <c r="C57" s="91"/>
      <c r="D57" s="98"/>
      <c r="I57" s="98"/>
      <c r="BI57" s="87"/>
    </row>
    <row r="58" spans="1:61">
      <c r="C58" s="91"/>
      <c r="BI58" s="87"/>
    </row>
    <row r="59" spans="1:61">
      <c r="C59" s="91"/>
      <c r="F59" s="4"/>
      <c r="G59" s="4"/>
      <c r="H59" s="4"/>
      <c r="J59" s="87"/>
      <c r="K59" s="87"/>
      <c r="L59" s="87"/>
      <c r="BI59" s="87"/>
    </row>
    <row r="60" spans="1:61">
      <c r="C60" s="91"/>
      <c r="F60" s="4"/>
      <c r="G60" s="4"/>
      <c r="H60" s="4"/>
      <c r="J60" s="87"/>
      <c r="K60" s="87"/>
      <c r="L60" s="87"/>
      <c r="BI60" s="87"/>
    </row>
    <row r="61" spans="1:61">
      <c r="C61" s="91"/>
      <c r="F61" s="4"/>
      <c r="G61" s="4"/>
      <c r="H61" s="4"/>
      <c r="J61" s="87"/>
      <c r="K61" s="87"/>
      <c r="L61" s="87"/>
      <c r="O61" s="264" t="s">
        <v>29</v>
      </c>
      <c r="P61" s="265"/>
      <c r="Q61" s="265"/>
      <c r="R61" s="265"/>
      <c r="S61" s="265"/>
      <c r="T61" s="265"/>
      <c r="U61" s="265"/>
      <c r="V61" s="266"/>
      <c r="W61" s="102"/>
      <c r="BI61" s="87"/>
    </row>
    <row r="62" spans="1:61">
      <c r="C62" s="91"/>
      <c r="F62" s="4"/>
      <c r="G62" s="4"/>
      <c r="H62" s="4"/>
      <c r="J62" s="87"/>
      <c r="K62" s="87"/>
      <c r="L62" s="87"/>
      <c r="O62" s="267"/>
      <c r="P62" s="268"/>
      <c r="Q62" s="268"/>
      <c r="R62" s="268"/>
      <c r="S62" s="268"/>
      <c r="T62" s="268"/>
      <c r="U62" s="268"/>
      <c r="V62" s="269"/>
      <c r="W62" s="102"/>
      <c r="BI62" s="87"/>
    </row>
    <row r="63" spans="1:61">
      <c r="C63" s="91"/>
      <c r="BI63" s="87"/>
    </row>
    <row r="64" spans="1:61">
      <c r="C64" s="91"/>
      <c r="BI64" s="87"/>
    </row>
    <row r="65" spans="3:61">
      <c r="C65" s="91"/>
      <c r="BI65" s="87"/>
    </row>
    <row r="66" spans="3:61">
      <c r="C66" s="91"/>
      <c r="BI66" s="87"/>
    </row>
    <row r="67" spans="3:61">
      <c r="C67" s="91"/>
      <c r="BI67" s="87"/>
    </row>
  </sheetData>
  <mergeCells count="24">
    <mergeCell ref="M4:BH4"/>
    <mergeCell ref="M5:O5"/>
    <mergeCell ref="P5:R5"/>
    <mergeCell ref="S5:U5"/>
    <mergeCell ref="V5:X5"/>
    <mergeCell ref="Y5:AA5"/>
    <mergeCell ref="AB5:AD5"/>
    <mergeCell ref="AE5:AG5"/>
    <mergeCell ref="AH5:AJ5"/>
    <mergeCell ref="AK5:AM5"/>
    <mergeCell ref="E47:K52"/>
    <mergeCell ref="O61:V62"/>
    <mergeCell ref="BF5:BH5"/>
    <mergeCell ref="E14:K14"/>
    <mergeCell ref="E23:K23"/>
    <mergeCell ref="E26:K27"/>
    <mergeCell ref="E30:K30"/>
    <mergeCell ref="E46:K46"/>
    <mergeCell ref="AN5:AP5"/>
    <mergeCell ref="AQ5:AS5"/>
    <mergeCell ref="AT5:AV5"/>
    <mergeCell ref="AW5:AY5"/>
    <mergeCell ref="AZ5:BB5"/>
    <mergeCell ref="BC5:BE5"/>
  </mergeCells>
  <conditionalFormatting sqref="K2:K4">
    <cfRule type="colorScale" priority="22">
      <colorScale>
        <cfvo type="min" val="0"/>
        <cfvo type="num" val="12"/>
        <cfvo type="max" val="0"/>
        <color rgb="FFF8696B"/>
        <color rgb="FFFFEB84"/>
        <color rgb="FF63BE7B"/>
      </colorScale>
    </cfRule>
    <cfRule type="colorScale" priority="23">
      <colorScale>
        <cfvo type="formula" val="&quot;si$I$7&lt;$I$2&quot;"/>
        <cfvo type="formula" val="$K$7=$K$3"/>
        <cfvo type="formula" val="$K$7&gt;$K$3"/>
        <color rgb="FFF8696B"/>
        <color rgb="FFFFEB84"/>
        <color rgb="FF63BE7B"/>
      </colorScale>
    </cfRule>
    <cfRule type="colorScale" priority="2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2">
    <cfRule type="expression" dxfId="117" priority="21">
      <formula>"&lt;$I$2"</formula>
    </cfRule>
  </conditionalFormatting>
  <conditionalFormatting sqref="K7">
    <cfRule type="cellIs" dxfId="116" priority="19" operator="between">
      <formula>10</formula>
      <formula>14</formula>
    </cfRule>
    <cfRule type="cellIs" dxfId="115" priority="20" operator="lessThan">
      <formula>10</formula>
    </cfRule>
  </conditionalFormatting>
  <conditionalFormatting sqref="K7">
    <cfRule type="cellIs" dxfId="114" priority="18" operator="greaterThan">
      <formula>14</formula>
    </cfRule>
  </conditionalFormatting>
  <conditionalFormatting sqref="K8:K13">
    <cfRule type="cellIs" dxfId="113" priority="16" operator="between">
      <formula>8</formula>
      <formula>14</formula>
    </cfRule>
    <cfRule type="cellIs" dxfId="112" priority="17" operator="lessThan">
      <formula>8</formula>
    </cfRule>
  </conditionalFormatting>
  <conditionalFormatting sqref="K8:K13">
    <cfRule type="cellIs" dxfId="111" priority="15" operator="greaterThan">
      <formula>14</formula>
    </cfRule>
  </conditionalFormatting>
  <conditionalFormatting sqref="K2:K4">
    <cfRule type="colorScale" priority="12">
      <colorScale>
        <cfvo type="min" val="0"/>
        <cfvo type="num" val="12"/>
        <cfvo type="max" val="0"/>
        <color rgb="FFF8696B"/>
        <color rgb="FFFFEB84"/>
        <color rgb="FF63BE7B"/>
      </colorScale>
    </cfRule>
    <cfRule type="colorScale" priority="13">
      <colorScale>
        <cfvo type="formula" val="&quot;si$I$7&lt;$I$2&quot;"/>
        <cfvo type="formula" val="$K$7=$K$3"/>
        <cfvo type="formula" val="$K$7&gt;$K$3"/>
        <color rgb="FFF8696B"/>
        <color rgb="FFFFEB84"/>
        <color rgb="FF63BE7B"/>
      </colorScale>
    </cfRule>
    <cfRule type="colorScale" priority="1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2">
    <cfRule type="expression" dxfId="110" priority="11">
      <formula>"&lt;$I$2"</formula>
    </cfRule>
  </conditionalFormatting>
  <conditionalFormatting sqref="K2:K4">
    <cfRule type="colorScale" priority="8">
      <colorScale>
        <cfvo type="min" val="0"/>
        <cfvo type="num" val="12"/>
        <cfvo type="max" val="0"/>
        <color rgb="FFF8696B"/>
        <color rgb="FFFFEB84"/>
        <color rgb="FF63BE7B"/>
      </colorScale>
    </cfRule>
    <cfRule type="colorScale" priority="9">
      <colorScale>
        <cfvo type="formula" val="&quot;si$I$7&lt;$I$2&quot;"/>
        <cfvo type="formula" val="$K$7=$K$3"/>
        <cfvo type="formula" val="$K$7&gt;$K$3"/>
        <color rgb="FFF8696B"/>
        <color rgb="FFFFEB84"/>
        <color rgb="FF63BE7B"/>
      </colorScale>
    </cfRule>
    <cfRule type="colorScale" priority="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2">
    <cfRule type="expression" dxfId="109" priority="7">
      <formula>"&lt;$I$2"</formula>
    </cfRule>
  </conditionalFormatting>
  <conditionalFormatting sqref="K15:K22">
    <cfRule type="cellIs" dxfId="108" priority="5" operator="between">
      <formula>10</formula>
      <formula>14</formula>
    </cfRule>
    <cfRule type="cellIs" dxfId="107" priority="6" operator="lessThan">
      <formula>10</formula>
    </cfRule>
  </conditionalFormatting>
  <conditionalFormatting sqref="K15:K22">
    <cfRule type="cellIs" dxfId="106" priority="4" operator="greaterThan">
      <formula>14</formula>
    </cfRule>
  </conditionalFormatting>
  <conditionalFormatting sqref="K24:K25 K28:K29 K31:K32 K36:K45">
    <cfRule type="cellIs" dxfId="105" priority="2" operator="between">
      <formula>10</formula>
      <formula>14</formula>
    </cfRule>
    <cfRule type="cellIs" dxfId="104" priority="3" operator="lessThan">
      <formula>10</formula>
    </cfRule>
  </conditionalFormatting>
  <conditionalFormatting sqref="K24:K25 K28:K29 K31:K32 K36:K45">
    <cfRule type="cellIs" dxfId="103" priority="1" operator="greaterThan">
      <formula>14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I67"/>
  <sheetViews>
    <sheetView topLeftCell="G1" workbookViewId="0">
      <selection activeCell="O10" sqref="O10"/>
    </sheetView>
  </sheetViews>
  <sheetFormatPr baseColWidth="10" defaultRowHeight="15"/>
  <cols>
    <col min="1" max="1" width="9.42578125" style="1" bestFit="1" customWidth="1"/>
    <col min="2" max="2" width="17.7109375" style="1" bestFit="1" customWidth="1"/>
    <col min="3" max="3" width="22" style="1" customWidth="1"/>
    <col min="4" max="4" width="4.42578125" style="1" customWidth="1"/>
    <col min="5" max="5" width="14.85546875" style="1" customWidth="1"/>
    <col min="6" max="7" width="14.85546875" style="4" customWidth="1"/>
    <col min="8" max="8" width="14.85546875" style="175" customWidth="1"/>
    <col min="9" max="9" width="14.85546875" style="4" customWidth="1"/>
    <col min="10" max="10" width="14.85546875" style="87" customWidth="1"/>
    <col min="11" max="11" width="25.140625" style="87" bestFit="1" customWidth="1"/>
    <col min="12" max="12" width="11.7109375" style="87" bestFit="1" customWidth="1"/>
    <col min="13" max="13" width="20.7109375" style="7" bestFit="1" customWidth="1"/>
    <col min="14" max="14" width="13.42578125" style="7" bestFit="1" customWidth="1"/>
    <col min="15" max="15" width="12.5703125" style="7" bestFit="1" customWidth="1"/>
    <col min="16" max="16" width="9.7109375" style="7" bestFit="1" customWidth="1"/>
    <col min="17" max="17" width="13.42578125" style="7" bestFit="1" customWidth="1"/>
    <col min="18" max="18" width="12.5703125" style="7" bestFit="1" customWidth="1"/>
    <col min="19" max="19" width="9.7109375" style="7" bestFit="1" customWidth="1"/>
    <col min="20" max="20" width="13.42578125" style="7" bestFit="1" customWidth="1"/>
    <col min="21" max="21" width="12.5703125" style="7" bestFit="1" customWidth="1"/>
    <col min="22" max="22" width="9.7109375" style="7" bestFit="1" customWidth="1"/>
    <col min="23" max="23" width="13.42578125" style="7" bestFit="1" customWidth="1"/>
    <col min="24" max="24" width="12.5703125" style="7" bestFit="1" customWidth="1"/>
    <col min="25" max="25" width="9.7109375" style="7" bestFit="1" customWidth="1"/>
    <col min="26" max="26" width="13.42578125" style="7" bestFit="1" customWidth="1"/>
    <col min="27" max="27" width="12.5703125" style="7" bestFit="1" customWidth="1"/>
    <col min="28" max="28" width="9.7109375" style="7" bestFit="1" customWidth="1"/>
    <col min="29" max="29" width="13.42578125" style="7" bestFit="1" customWidth="1"/>
    <col min="30" max="30" width="12.5703125" style="7" bestFit="1" customWidth="1"/>
    <col min="31" max="31" width="9.7109375" style="7" bestFit="1" customWidth="1"/>
    <col min="32" max="32" width="13.42578125" style="7" bestFit="1" customWidth="1"/>
    <col min="33" max="33" width="12.5703125" style="7" bestFit="1" customWidth="1"/>
    <col min="34" max="34" width="9.7109375" style="7" bestFit="1" customWidth="1"/>
    <col min="35" max="35" width="13.42578125" style="7" bestFit="1" customWidth="1"/>
    <col min="36" max="36" width="12.5703125" style="7" bestFit="1" customWidth="1"/>
    <col min="37" max="37" width="9.7109375" style="7" bestFit="1" customWidth="1"/>
    <col min="38" max="38" width="13.42578125" style="7" bestFit="1" customWidth="1"/>
    <col min="39" max="39" width="12.5703125" style="7" bestFit="1" customWidth="1"/>
    <col min="40" max="40" width="9.7109375" style="7" bestFit="1" customWidth="1"/>
    <col min="41" max="41" width="13.42578125" style="7" bestFit="1" customWidth="1"/>
    <col min="42" max="42" width="12.5703125" style="7" bestFit="1" customWidth="1"/>
    <col min="43" max="43" width="9.7109375" style="7" bestFit="1" customWidth="1"/>
    <col min="44" max="44" width="13.42578125" style="7" bestFit="1" customWidth="1"/>
    <col min="45" max="45" width="12.5703125" style="7" bestFit="1" customWidth="1"/>
    <col min="46" max="46" width="9.7109375" style="7" bestFit="1" customWidth="1"/>
    <col min="47" max="47" width="13.42578125" style="7" bestFit="1" customWidth="1"/>
    <col min="48" max="48" width="12.5703125" style="7" bestFit="1" customWidth="1"/>
    <col min="49" max="49" width="9.7109375" style="7" bestFit="1" customWidth="1"/>
    <col min="50" max="50" width="13.42578125" style="7" bestFit="1" customWidth="1"/>
    <col min="51" max="51" width="12.5703125" style="7" bestFit="1" customWidth="1"/>
    <col min="52" max="52" width="9.7109375" style="7" bestFit="1" customWidth="1"/>
    <col min="53" max="53" width="13.42578125" style="7" bestFit="1" customWidth="1"/>
    <col min="54" max="54" width="12.5703125" style="7" bestFit="1" customWidth="1"/>
    <col min="55" max="55" width="9.7109375" style="7" bestFit="1" customWidth="1"/>
    <col min="56" max="56" width="13.42578125" style="7" bestFit="1" customWidth="1"/>
    <col min="57" max="57" width="12.5703125" style="7" bestFit="1" customWidth="1"/>
    <col min="58" max="58" width="9.7109375" style="1" bestFit="1" customWidth="1"/>
    <col min="59" max="59" width="13.42578125" style="1" bestFit="1" customWidth="1"/>
    <col min="60" max="60" width="12.5703125" style="1" bestFit="1" customWidth="1"/>
    <col min="61" max="16384" width="11.42578125" style="1"/>
  </cols>
  <sheetData>
    <row r="1" spans="1:60">
      <c r="F1" s="2"/>
      <c r="G1" s="2"/>
      <c r="H1" s="3"/>
      <c r="I1" s="2"/>
      <c r="J1" s="4"/>
      <c r="K1" s="4"/>
      <c r="L1" s="4"/>
      <c r="M1" s="5" t="s">
        <v>0</v>
      </c>
      <c r="N1" s="5"/>
      <c r="O1" s="6"/>
    </row>
    <row r="2" spans="1:60">
      <c r="F2" s="2"/>
      <c r="G2" s="2"/>
      <c r="H2" s="3"/>
      <c r="I2" s="2"/>
      <c r="J2" s="4"/>
      <c r="K2" s="8" t="s">
        <v>1</v>
      </c>
      <c r="L2" s="4"/>
      <c r="M2" s="9" t="s">
        <v>2</v>
      </c>
      <c r="N2" s="9"/>
      <c r="O2" s="10"/>
    </row>
    <row r="3" spans="1:60">
      <c r="B3" s="11"/>
      <c r="F3" s="2"/>
      <c r="G3" s="2"/>
      <c r="H3" s="3"/>
      <c r="I3" s="2"/>
      <c r="J3" s="4"/>
      <c r="K3" s="12" t="s">
        <v>3</v>
      </c>
      <c r="L3" s="4"/>
    </row>
    <row r="4" spans="1:60">
      <c r="F4" s="2"/>
      <c r="G4" s="2"/>
      <c r="H4" s="3"/>
      <c r="I4" s="2"/>
      <c r="J4" s="4"/>
      <c r="K4" s="13" t="s">
        <v>4</v>
      </c>
      <c r="L4" s="4"/>
      <c r="M4" s="277" t="s">
        <v>5</v>
      </c>
      <c r="N4" s="278"/>
      <c r="O4" s="278"/>
      <c r="P4" s="278"/>
      <c r="Q4" s="278"/>
      <c r="R4" s="278"/>
      <c r="S4" s="278"/>
      <c r="T4" s="278"/>
      <c r="U4" s="278"/>
      <c r="V4" s="278"/>
      <c r="W4" s="278"/>
      <c r="X4" s="278"/>
      <c r="Y4" s="278"/>
      <c r="Z4" s="278"/>
      <c r="AA4" s="278"/>
      <c r="AB4" s="278"/>
      <c r="AC4" s="278"/>
      <c r="AD4" s="278"/>
      <c r="AE4" s="278"/>
      <c r="AF4" s="278"/>
      <c r="AG4" s="278"/>
      <c r="AH4" s="278"/>
      <c r="AI4" s="278"/>
      <c r="AJ4" s="278"/>
      <c r="AK4" s="278"/>
      <c r="AL4" s="278"/>
      <c r="AM4" s="278"/>
      <c r="AN4" s="278"/>
      <c r="AO4" s="278"/>
      <c r="AP4" s="278"/>
      <c r="AQ4" s="278"/>
      <c r="AR4" s="278"/>
      <c r="AS4" s="278"/>
      <c r="AT4" s="278"/>
      <c r="AU4" s="278"/>
      <c r="AV4" s="278"/>
      <c r="AW4" s="278"/>
      <c r="AX4" s="278"/>
      <c r="AY4" s="278"/>
      <c r="AZ4" s="278"/>
      <c r="BA4" s="278"/>
      <c r="BB4" s="278"/>
      <c r="BC4" s="278"/>
      <c r="BD4" s="278"/>
      <c r="BE4" s="278"/>
      <c r="BF4" s="278"/>
      <c r="BG4" s="278"/>
      <c r="BH4" s="279"/>
    </row>
    <row r="5" spans="1:60" ht="15" customHeight="1">
      <c r="F5" s="2"/>
      <c r="G5" s="2"/>
      <c r="H5" s="3"/>
      <c r="I5" s="2"/>
      <c r="J5" s="4"/>
      <c r="K5" s="4"/>
      <c r="L5" s="4"/>
      <c r="M5" s="280" t="s">
        <v>37</v>
      </c>
      <c r="N5" s="271"/>
      <c r="O5" s="276"/>
      <c r="P5" s="270" t="s">
        <v>38</v>
      </c>
      <c r="Q5" s="271"/>
      <c r="R5" s="276"/>
      <c r="S5" s="270" t="s">
        <v>39</v>
      </c>
      <c r="T5" s="271"/>
      <c r="U5" s="276"/>
      <c r="V5" s="270" t="s">
        <v>39</v>
      </c>
      <c r="W5" s="271"/>
      <c r="X5" s="276"/>
      <c r="Y5" s="270" t="s">
        <v>40</v>
      </c>
      <c r="Z5" s="271"/>
      <c r="AA5" s="276"/>
      <c r="AB5" s="270" t="s">
        <v>41</v>
      </c>
      <c r="AC5" s="271"/>
      <c r="AD5" s="276"/>
      <c r="AE5" s="270" t="s">
        <v>42</v>
      </c>
      <c r="AF5" s="271"/>
      <c r="AG5" s="276"/>
      <c r="AH5" s="270" t="s">
        <v>43</v>
      </c>
      <c r="AI5" s="271"/>
      <c r="AJ5" s="276"/>
      <c r="AK5" s="281" t="s">
        <v>44</v>
      </c>
      <c r="AL5" s="282"/>
      <c r="AM5" s="283"/>
      <c r="AN5" s="270" t="s">
        <v>45</v>
      </c>
      <c r="AO5" s="271"/>
      <c r="AP5" s="276"/>
      <c r="AQ5" s="270" t="s">
        <v>46</v>
      </c>
      <c r="AR5" s="271"/>
      <c r="AS5" s="276"/>
      <c r="AT5" s="270" t="s">
        <v>47</v>
      </c>
      <c r="AU5" s="271"/>
      <c r="AV5" s="276"/>
      <c r="AW5" s="270" t="s">
        <v>48</v>
      </c>
      <c r="AX5" s="271"/>
      <c r="AY5" s="276"/>
      <c r="AZ5" s="270" t="s">
        <v>49</v>
      </c>
      <c r="BA5" s="271"/>
      <c r="BB5" s="276"/>
      <c r="BC5" s="270" t="s">
        <v>50</v>
      </c>
      <c r="BD5" s="271"/>
      <c r="BE5" s="276"/>
      <c r="BF5" s="270" t="s">
        <v>51</v>
      </c>
      <c r="BG5" s="271"/>
      <c r="BH5" s="272"/>
    </row>
    <row r="6" spans="1:60" s="23" customFormat="1" ht="34.5" customHeight="1">
      <c r="A6" s="14" t="s">
        <v>6</v>
      </c>
      <c r="B6" s="15" t="s">
        <v>7</v>
      </c>
      <c r="C6" s="16" t="s">
        <v>8</v>
      </c>
      <c r="D6" s="16" t="s">
        <v>65</v>
      </c>
      <c r="E6" s="17" t="s">
        <v>66</v>
      </c>
      <c r="F6" s="17" t="s">
        <v>67</v>
      </c>
      <c r="G6" s="17" t="s">
        <v>10</v>
      </c>
      <c r="H6" s="18" t="s">
        <v>11</v>
      </c>
      <c r="I6" s="17" t="s">
        <v>12</v>
      </c>
      <c r="J6" s="19" t="s">
        <v>13</v>
      </c>
      <c r="K6" s="20" t="s">
        <v>14</v>
      </c>
      <c r="L6" s="20" t="s">
        <v>15</v>
      </c>
      <c r="M6" s="21" t="s">
        <v>16</v>
      </c>
      <c r="N6" s="16" t="s">
        <v>17</v>
      </c>
      <c r="O6" s="16" t="s">
        <v>18</v>
      </c>
      <c r="P6" s="21" t="s">
        <v>16</v>
      </c>
      <c r="Q6" s="16" t="s">
        <v>17</v>
      </c>
      <c r="R6" s="16" t="s">
        <v>18</v>
      </c>
      <c r="S6" s="21" t="s">
        <v>16</v>
      </c>
      <c r="T6" s="16" t="s">
        <v>17</v>
      </c>
      <c r="U6" s="16" t="s">
        <v>18</v>
      </c>
      <c r="V6" s="21" t="s">
        <v>16</v>
      </c>
      <c r="W6" s="16" t="s">
        <v>17</v>
      </c>
      <c r="X6" s="16" t="s">
        <v>18</v>
      </c>
      <c r="Y6" s="21" t="s">
        <v>16</v>
      </c>
      <c r="Z6" s="16" t="s">
        <v>17</v>
      </c>
      <c r="AA6" s="16" t="s">
        <v>18</v>
      </c>
      <c r="AB6" s="21" t="s">
        <v>16</v>
      </c>
      <c r="AC6" s="16" t="s">
        <v>17</v>
      </c>
      <c r="AD6" s="16" t="s">
        <v>18</v>
      </c>
      <c r="AE6" s="21" t="s">
        <v>16</v>
      </c>
      <c r="AF6" s="16" t="s">
        <v>17</v>
      </c>
      <c r="AG6" s="16" t="s">
        <v>18</v>
      </c>
      <c r="AH6" s="21" t="s">
        <v>16</v>
      </c>
      <c r="AI6" s="16" t="s">
        <v>17</v>
      </c>
      <c r="AJ6" s="16" t="s">
        <v>18</v>
      </c>
      <c r="AK6" s="21" t="s">
        <v>16</v>
      </c>
      <c r="AL6" s="16" t="s">
        <v>17</v>
      </c>
      <c r="AM6" s="16" t="s">
        <v>18</v>
      </c>
      <c r="AN6" s="21" t="s">
        <v>16</v>
      </c>
      <c r="AO6" s="16" t="s">
        <v>17</v>
      </c>
      <c r="AP6" s="16" t="s">
        <v>18</v>
      </c>
      <c r="AQ6" s="21" t="s">
        <v>16</v>
      </c>
      <c r="AR6" s="16" t="s">
        <v>17</v>
      </c>
      <c r="AS6" s="16" t="s">
        <v>18</v>
      </c>
      <c r="AT6" s="21" t="s">
        <v>16</v>
      </c>
      <c r="AU6" s="16" t="s">
        <v>17</v>
      </c>
      <c r="AV6" s="16" t="s">
        <v>18</v>
      </c>
      <c r="AW6" s="21" t="s">
        <v>16</v>
      </c>
      <c r="AX6" s="16" t="s">
        <v>17</v>
      </c>
      <c r="AY6" s="16" t="s">
        <v>18</v>
      </c>
      <c r="AZ6" s="21" t="s">
        <v>16</v>
      </c>
      <c r="BA6" s="16" t="s">
        <v>17</v>
      </c>
      <c r="BB6" s="16" t="s">
        <v>18</v>
      </c>
      <c r="BC6" s="21" t="s">
        <v>16</v>
      </c>
      <c r="BD6" s="16" t="s">
        <v>17</v>
      </c>
      <c r="BE6" s="16" t="s">
        <v>18</v>
      </c>
      <c r="BF6" s="21" t="s">
        <v>16</v>
      </c>
      <c r="BG6" s="16" t="s">
        <v>17</v>
      </c>
      <c r="BH6" s="16" t="s">
        <v>18</v>
      </c>
    </row>
    <row r="7" spans="1:60">
      <c r="A7" s="129" t="str">
        <f>[2]CONTRATS!$A$13</f>
        <v>P1080</v>
      </c>
      <c r="B7" s="130" t="s">
        <v>76</v>
      </c>
      <c r="C7" s="131"/>
      <c r="D7" s="132">
        <v>2</v>
      </c>
      <c r="E7" s="34">
        <v>2900</v>
      </c>
      <c r="F7" s="34">
        <f t="shared" ref="F7:F25" si="0">E7*D7</f>
        <v>5800</v>
      </c>
      <c r="G7" s="29">
        <v>41092</v>
      </c>
      <c r="H7" s="29"/>
      <c r="I7" s="29">
        <f>G7+10</f>
        <v>41102</v>
      </c>
      <c r="J7" s="29">
        <v>41030</v>
      </c>
      <c r="K7" s="30">
        <f>(J7-I7)/7</f>
        <v>-10.285714285714286</v>
      </c>
      <c r="L7" s="31" t="str">
        <f>VLOOKUP(A7,[2]CONTRATS!A:C,3,FALSE)</f>
        <v>N. Decroocq</v>
      </c>
      <c r="M7" s="73">
        <v>15000</v>
      </c>
      <c r="N7" s="73">
        <v>5</v>
      </c>
      <c r="O7" s="73">
        <f>M7*N7</f>
        <v>75000</v>
      </c>
      <c r="P7" s="135"/>
      <c r="Q7" s="135"/>
      <c r="R7" s="135"/>
      <c r="S7" s="135"/>
      <c r="T7" s="135"/>
      <c r="U7" s="135"/>
      <c r="V7" s="135"/>
      <c r="W7" s="135"/>
      <c r="X7" s="135"/>
      <c r="Y7" s="135"/>
      <c r="Z7" s="135"/>
      <c r="AA7" s="135"/>
      <c r="AB7" s="135"/>
      <c r="AC7" s="135"/>
      <c r="AD7" s="135"/>
      <c r="AE7" s="135"/>
      <c r="AF7" s="135"/>
      <c r="AG7" s="135"/>
      <c r="AH7" s="135"/>
      <c r="AI7" s="135"/>
      <c r="AJ7" s="135"/>
      <c r="AK7" s="135"/>
      <c r="AL7" s="135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6">
        <f>F7</f>
        <v>5800</v>
      </c>
      <c r="BD7" s="136">
        <v>12</v>
      </c>
      <c r="BE7" s="137">
        <f>BD7*BC7</f>
        <v>69600</v>
      </c>
      <c r="BF7" s="135"/>
      <c r="BG7" s="138"/>
      <c r="BH7" s="139"/>
    </row>
    <row r="8" spans="1:60">
      <c r="A8" s="129" t="str">
        <f>[2]CONTRATS!$A$13</f>
        <v>P1080</v>
      </c>
      <c r="B8" s="130" t="s">
        <v>76</v>
      </c>
      <c r="C8" s="131"/>
      <c r="D8" s="132">
        <v>2</v>
      </c>
      <c r="E8" s="34">
        <v>2400</v>
      </c>
      <c r="F8" s="34">
        <f t="shared" si="0"/>
        <v>4800</v>
      </c>
      <c r="G8" s="29">
        <v>41029</v>
      </c>
      <c r="H8" s="29"/>
      <c r="I8" s="29">
        <f>G8+10</f>
        <v>41039</v>
      </c>
      <c r="J8" s="29">
        <v>41090</v>
      </c>
      <c r="K8" s="30">
        <f t="shared" ref="K8:K32" si="1">(J8-I8)/7</f>
        <v>7.2857142857142856</v>
      </c>
      <c r="L8" s="31" t="str">
        <f>VLOOKUP(A8,[2]CONTRATS!A:C,3,FALSE)</f>
        <v>N. Decroocq</v>
      </c>
      <c r="M8" s="133"/>
      <c r="N8" s="134"/>
      <c r="O8" s="135">
        <v>1000</v>
      </c>
      <c r="P8" s="135"/>
      <c r="Q8" s="135"/>
      <c r="R8" s="135"/>
      <c r="S8" s="135"/>
      <c r="T8" s="135"/>
      <c r="U8" s="135"/>
      <c r="V8" s="135"/>
      <c r="W8" s="135"/>
      <c r="X8" s="135"/>
      <c r="Y8" s="135"/>
      <c r="Z8" s="135"/>
      <c r="AA8" s="135"/>
      <c r="AB8" s="135"/>
      <c r="AC8" s="135"/>
      <c r="AD8" s="135"/>
      <c r="AE8" s="135"/>
      <c r="AF8" s="135"/>
      <c r="AG8" s="135"/>
      <c r="AH8" s="135"/>
      <c r="AI8" s="135"/>
      <c r="AJ8" s="135"/>
      <c r="AK8" s="135"/>
      <c r="AL8" s="135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5"/>
      <c r="AZ8" s="135"/>
      <c r="BA8" s="135"/>
      <c r="BB8" s="135"/>
      <c r="BC8" s="140"/>
      <c r="BD8" s="140"/>
      <c r="BE8" s="140"/>
      <c r="BF8" s="136">
        <f>F8</f>
        <v>4800</v>
      </c>
      <c r="BG8" s="141">
        <v>4.5</v>
      </c>
      <c r="BH8" s="137">
        <f>BG8*BF8</f>
        <v>21600</v>
      </c>
    </row>
    <row r="9" spans="1:60">
      <c r="A9" s="129" t="str">
        <f>[2]CONTRATS!$A$13</f>
        <v>P1080</v>
      </c>
      <c r="B9" s="130" t="s">
        <v>76</v>
      </c>
      <c r="C9" s="131"/>
      <c r="D9" s="132">
        <v>2</v>
      </c>
      <c r="E9" s="34">
        <v>2900</v>
      </c>
      <c r="F9" s="34">
        <f t="shared" si="0"/>
        <v>5800</v>
      </c>
      <c r="G9" s="29">
        <v>41070</v>
      </c>
      <c r="H9" s="29"/>
      <c r="I9" s="29">
        <f>G9+10</f>
        <v>41080</v>
      </c>
      <c r="J9" s="29">
        <v>41091</v>
      </c>
      <c r="K9" s="30">
        <f t="shared" si="1"/>
        <v>1.5714285714285714</v>
      </c>
      <c r="L9" s="31" t="str">
        <f>VLOOKUP(A9,[2]CONTRATS!A:C,3,FALSE)</f>
        <v>N. Decroocq</v>
      </c>
      <c r="M9" s="133"/>
      <c r="N9" s="134"/>
      <c r="O9" s="135">
        <v>15000</v>
      </c>
      <c r="P9" s="135"/>
      <c r="Q9" s="135"/>
      <c r="R9" s="135"/>
      <c r="S9" s="135"/>
      <c r="T9" s="135"/>
      <c r="U9" s="135"/>
      <c r="V9" s="136">
        <f>F9</f>
        <v>5800</v>
      </c>
      <c r="W9" s="136">
        <v>8</v>
      </c>
      <c r="X9" s="73">
        <f>W9*V9</f>
        <v>46400</v>
      </c>
      <c r="Y9" s="135"/>
      <c r="Z9" s="135"/>
      <c r="AA9" s="135"/>
      <c r="AB9" s="135"/>
      <c r="AC9" s="135"/>
      <c r="AD9" s="135"/>
      <c r="AE9" s="135"/>
      <c r="AF9" s="135"/>
      <c r="AG9" s="135"/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42"/>
      <c r="BD9" s="142"/>
      <c r="BE9" s="142"/>
      <c r="BF9" s="135"/>
      <c r="BG9" s="138"/>
      <c r="BH9" s="139"/>
    </row>
    <row r="10" spans="1:60">
      <c r="A10" s="129" t="str">
        <f>[2]CONTRATS!$A$13</f>
        <v>P1080</v>
      </c>
      <c r="B10" s="130" t="s">
        <v>76</v>
      </c>
      <c r="C10" s="131"/>
      <c r="D10" s="34">
        <v>2</v>
      </c>
      <c r="E10" s="34">
        <v>1200</v>
      </c>
      <c r="F10" s="34">
        <f t="shared" si="0"/>
        <v>2400</v>
      </c>
      <c r="G10" s="29">
        <v>41085</v>
      </c>
      <c r="H10" s="29"/>
      <c r="I10" s="29">
        <f>G10+10</f>
        <v>41095</v>
      </c>
      <c r="J10" s="29">
        <v>41167</v>
      </c>
      <c r="K10" s="30">
        <f t="shared" si="1"/>
        <v>10.285714285714286</v>
      </c>
      <c r="L10" s="31" t="str">
        <f>VLOOKUP(A10,[2]CONTRATS!A:C,3,FALSE)</f>
        <v>N. Decroocq</v>
      </c>
      <c r="M10" s="133"/>
      <c r="N10" s="134"/>
      <c r="O10" s="135"/>
      <c r="P10" s="135"/>
      <c r="Q10" s="135"/>
      <c r="R10" s="135"/>
      <c r="S10" s="135"/>
      <c r="T10" s="135"/>
      <c r="U10" s="135"/>
      <c r="V10" s="136">
        <f>F10</f>
        <v>2400</v>
      </c>
      <c r="W10" s="136">
        <v>8</v>
      </c>
      <c r="X10" s="73">
        <f>W10*V10</f>
        <v>19200</v>
      </c>
      <c r="Y10" s="135"/>
      <c r="Z10" s="135"/>
      <c r="AA10" s="135"/>
      <c r="AB10" s="135"/>
      <c r="AC10" s="135"/>
      <c r="AD10" s="135"/>
      <c r="AE10" s="135"/>
      <c r="AF10" s="135"/>
      <c r="AG10" s="135"/>
      <c r="AH10" s="135"/>
      <c r="AI10" s="135"/>
      <c r="AJ10" s="135"/>
      <c r="AK10" s="135"/>
      <c r="AL10" s="135"/>
      <c r="AM10" s="135"/>
      <c r="AN10" s="135"/>
      <c r="AO10" s="135"/>
      <c r="AP10" s="135"/>
      <c r="AQ10" s="135"/>
      <c r="AR10" s="135"/>
      <c r="AS10" s="135"/>
      <c r="AT10" s="135"/>
      <c r="AU10" s="135"/>
      <c r="AV10" s="135"/>
      <c r="AW10" s="135"/>
      <c r="AX10" s="135"/>
      <c r="AY10" s="135"/>
      <c r="AZ10" s="135"/>
      <c r="BA10" s="135"/>
      <c r="BB10" s="135"/>
      <c r="BC10" s="142"/>
      <c r="BD10" s="142"/>
      <c r="BE10" s="142"/>
      <c r="BF10" s="135"/>
      <c r="BG10" s="138"/>
      <c r="BH10" s="139"/>
    </row>
    <row r="11" spans="1:60">
      <c r="A11" s="129" t="str">
        <f>[2]CONTRATS!A15</f>
        <v>P1082</v>
      </c>
      <c r="B11" s="143" t="s">
        <v>77</v>
      </c>
      <c r="C11" s="144"/>
      <c r="D11" s="45">
        <v>1</v>
      </c>
      <c r="E11" s="45">
        <v>3200</v>
      </c>
      <c r="F11" s="45">
        <f t="shared" si="0"/>
        <v>3200</v>
      </c>
      <c r="G11" s="284" t="s">
        <v>68</v>
      </c>
      <c r="H11" s="285"/>
      <c r="I11" s="285"/>
      <c r="J11" s="286"/>
      <c r="K11" s="30"/>
      <c r="L11" s="31" t="str">
        <f>VLOOKUP(A11,[2]CONTRATS!A:C,3,FALSE)</f>
        <v>N. Decroocq</v>
      </c>
      <c r="M11" s="145"/>
      <c r="N11" s="146"/>
      <c r="O11" s="147"/>
      <c r="P11" s="147"/>
      <c r="Q11" s="147"/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7"/>
      <c r="AI11" s="147"/>
      <c r="AJ11" s="147"/>
      <c r="AK11" s="147"/>
      <c r="AL11" s="147"/>
      <c r="AM11" s="147"/>
      <c r="AN11" s="147"/>
      <c r="AO11" s="147"/>
      <c r="AP11" s="147"/>
      <c r="AQ11" s="147"/>
      <c r="AR11" s="147"/>
      <c r="AS11" s="147"/>
      <c r="AT11" s="147"/>
      <c r="AU11" s="147"/>
      <c r="AV11" s="147"/>
      <c r="AW11" s="147"/>
      <c r="AX11" s="147"/>
      <c r="AY11" s="147"/>
      <c r="AZ11" s="147"/>
      <c r="BA11" s="147"/>
      <c r="BB11" s="147"/>
      <c r="BC11" s="147"/>
      <c r="BD11" s="147"/>
      <c r="BE11" s="147"/>
      <c r="BF11" s="147"/>
      <c r="BG11" s="148"/>
      <c r="BH11" s="149"/>
    </row>
    <row r="12" spans="1:60">
      <c r="A12" s="129" t="str">
        <f>[2]CONTRATS!$A$14</f>
        <v>P1081</v>
      </c>
      <c r="B12" s="143" t="s">
        <v>78</v>
      </c>
      <c r="C12" s="144"/>
      <c r="D12" s="45">
        <v>5</v>
      </c>
      <c r="E12" s="150">
        <v>2300</v>
      </c>
      <c r="F12" s="150">
        <f t="shared" si="0"/>
        <v>11500</v>
      </c>
      <c r="G12" s="29">
        <v>41070</v>
      </c>
      <c r="H12" s="29"/>
      <c r="I12" s="29">
        <f>G12+10</f>
        <v>41080</v>
      </c>
      <c r="J12" s="29">
        <v>41153</v>
      </c>
      <c r="K12" s="30">
        <f t="shared" si="1"/>
        <v>10.428571428571429</v>
      </c>
      <c r="L12" s="31" t="str">
        <f>VLOOKUP(A12,[2]CONTRATS!A:C,3,FALSE)</f>
        <v>N. Decroocq</v>
      </c>
      <c r="M12" s="145"/>
      <c r="N12" s="146"/>
      <c r="O12" s="147"/>
      <c r="P12" s="147"/>
      <c r="Q12" s="147"/>
      <c r="R12" s="147"/>
      <c r="S12" s="147"/>
      <c r="T12" s="147"/>
      <c r="U12" s="147"/>
      <c r="V12" s="147"/>
      <c r="W12" s="147"/>
      <c r="X12" s="147"/>
      <c r="Y12" s="147"/>
      <c r="Z12" s="147"/>
      <c r="AA12" s="147"/>
      <c r="AB12" s="147"/>
      <c r="AC12" s="147"/>
      <c r="AD12" s="147"/>
      <c r="AE12" s="147"/>
      <c r="AF12" s="147"/>
      <c r="AG12" s="147"/>
      <c r="AH12" s="147"/>
      <c r="AI12" s="147"/>
      <c r="AJ12" s="147"/>
      <c r="AK12" s="147"/>
      <c r="AL12" s="147"/>
      <c r="AM12" s="147"/>
      <c r="AN12" s="151"/>
      <c r="AO12" s="151"/>
      <c r="AP12" s="151"/>
      <c r="AQ12" s="147"/>
      <c r="AR12" s="147"/>
      <c r="AS12" s="147"/>
      <c r="AT12" s="147"/>
      <c r="AU12" s="147"/>
      <c r="AV12" s="147"/>
      <c r="AW12" s="73">
        <f>F12</f>
        <v>11500</v>
      </c>
      <c r="AX12" s="152">
        <v>10</v>
      </c>
      <c r="AY12" s="73">
        <f>AX12*AW12</f>
        <v>115000</v>
      </c>
      <c r="AZ12" s="147"/>
      <c r="BA12" s="147"/>
      <c r="BB12" s="147"/>
      <c r="BC12" s="147"/>
      <c r="BD12" s="147"/>
      <c r="BE12" s="147"/>
      <c r="BF12" s="147"/>
      <c r="BG12" s="148"/>
      <c r="BH12" s="149"/>
    </row>
    <row r="13" spans="1:60">
      <c r="A13" s="129" t="str">
        <f>[2]CONTRATS!$A$14</f>
        <v>P1081</v>
      </c>
      <c r="B13" s="143" t="s">
        <v>78</v>
      </c>
      <c r="C13" s="144"/>
      <c r="D13" s="45">
        <v>1</v>
      </c>
      <c r="E13" s="150">
        <v>1569</v>
      </c>
      <c r="F13" s="150">
        <f t="shared" si="0"/>
        <v>1569</v>
      </c>
      <c r="G13" s="29">
        <v>41014</v>
      </c>
      <c r="H13" s="29"/>
      <c r="I13" s="29">
        <f t="shared" ref="I13:I27" si="2">G13+10</f>
        <v>41024</v>
      </c>
      <c r="J13" s="29">
        <v>41090</v>
      </c>
      <c r="K13" s="30">
        <f t="shared" si="1"/>
        <v>9.4285714285714288</v>
      </c>
      <c r="L13" s="31" t="str">
        <f>VLOOKUP(A13,[2]CONTRATS!A:C,3,FALSE)</f>
        <v>N. Decroocq</v>
      </c>
      <c r="M13" s="145"/>
      <c r="N13" s="146"/>
      <c r="O13" s="147"/>
      <c r="P13" s="147"/>
      <c r="Q13" s="147"/>
      <c r="R13" s="147"/>
      <c r="S13" s="147"/>
      <c r="T13" s="147"/>
      <c r="U13" s="147"/>
      <c r="V13" s="147"/>
      <c r="W13" s="147"/>
      <c r="X13" s="147"/>
      <c r="Y13" s="147"/>
      <c r="Z13" s="147"/>
      <c r="AA13" s="147"/>
      <c r="AB13" s="147"/>
      <c r="AC13" s="147"/>
      <c r="AD13" s="147"/>
      <c r="AE13" s="147"/>
      <c r="AF13" s="147"/>
      <c r="AG13" s="147"/>
      <c r="AH13" s="147"/>
      <c r="AI13" s="147"/>
      <c r="AJ13" s="147"/>
      <c r="AK13" s="147"/>
      <c r="AL13" s="147"/>
      <c r="AM13" s="147"/>
      <c r="AN13" s="151"/>
      <c r="AO13" s="151"/>
      <c r="AP13" s="151"/>
      <c r="AQ13" s="147"/>
      <c r="AR13" s="147"/>
      <c r="AS13" s="147"/>
      <c r="AT13" s="147"/>
      <c r="AU13" s="147"/>
      <c r="AV13" s="147"/>
      <c r="AW13" s="73">
        <f>F13</f>
        <v>1569</v>
      </c>
      <c r="AX13" s="152">
        <v>10</v>
      </c>
      <c r="AY13" s="73">
        <f>AX13*AW13</f>
        <v>15690</v>
      </c>
      <c r="AZ13" s="147"/>
      <c r="BA13" s="147"/>
      <c r="BB13" s="147"/>
      <c r="BC13" s="147"/>
      <c r="BD13" s="147"/>
      <c r="BE13" s="147"/>
      <c r="BF13" s="147"/>
      <c r="BG13" s="148"/>
      <c r="BH13" s="149"/>
    </row>
    <row r="14" spans="1:60">
      <c r="A14" s="129" t="str">
        <f>[2]CONTRATS!$A$14</f>
        <v>P1081</v>
      </c>
      <c r="B14" s="143" t="s">
        <v>78</v>
      </c>
      <c r="C14" s="144"/>
      <c r="D14" s="153">
        <v>1</v>
      </c>
      <c r="E14" s="150">
        <v>14800</v>
      </c>
      <c r="F14" s="150">
        <f t="shared" si="0"/>
        <v>14800</v>
      </c>
      <c r="G14" s="29">
        <v>41029</v>
      </c>
      <c r="H14" s="29"/>
      <c r="I14" s="29">
        <f t="shared" si="2"/>
        <v>41039</v>
      </c>
      <c r="J14" s="29">
        <v>41136</v>
      </c>
      <c r="K14" s="30">
        <f t="shared" si="1"/>
        <v>13.857142857142858</v>
      </c>
      <c r="L14" s="31" t="str">
        <f>VLOOKUP(A14,[2]CONTRATS!A:C,3,FALSE)</f>
        <v>N. Decroocq</v>
      </c>
      <c r="M14" s="145"/>
      <c r="N14" s="146"/>
      <c r="O14" s="147"/>
      <c r="P14" s="147"/>
      <c r="Q14" s="147"/>
      <c r="R14" s="147"/>
      <c r="S14" s="147"/>
      <c r="T14" s="147"/>
      <c r="U14" s="147"/>
      <c r="V14" s="147"/>
      <c r="W14" s="147"/>
      <c r="X14" s="147"/>
      <c r="Y14" s="147"/>
      <c r="Z14" s="147"/>
      <c r="AA14" s="147"/>
      <c r="AB14" s="147"/>
      <c r="AC14" s="147"/>
      <c r="AD14" s="147"/>
      <c r="AE14" s="147"/>
      <c r="AF14" s="147"/>
      <c r="AG14" s="147"/>
      <c r="AH14" s="73">
        <f>F14</f>
        <v>14800</v>
      </c>
      <c r="AI14" s="152">
        <v>5</v>
      </c>
      <c r="AJ14" s="73">
        <f>AI14*AH14</f>
        <v>74000</v>
      </c>
      <c r="AK14" s="147"/>
      <c r="AL14" s="147"/>
      <c r="AM14" s="147"/>
      <c r="AN14" s="147"/>
      <c r="AO14" s="147"/>
      <c r="AP14" s="147"/>
      <c r="AQ14" s="147"/>
      <c r="AR14" s="147"/>
      <c r="AS14" s="147"/>
      <c r="AT14" s="147"/>
      <c r="AU14" s="147"/>
      <c r="AV14" s="147"/>
      <c r="AW14" s="147"/>
      <c r="AX14" s="147"/>
      <c r="AY14" s="147"/>
      <c r="AZ14" s="147"/>
      <c r="BA14" s="147"/>
      <c r="BB14" s="147"/>
      <c r="BC14" s="147"/>
      <c r="BD14" s="147"/>
      <c r="BE14" s="147"/>
      <c r="BF14" s="147"/>
      <c r="BG14" s="148"/>
      <c r="BH14" s="149"/>
    </row>
    <row r="15" spans="1:60">
      <c r="A15" s="129" t="str">
        <f>[2]CONTRATS!$A$14</f>
        <v>P1081</v>
      </c>
      <c r="B15" s="143" t="s">
        <v>78</v>
      </c>
      <c r="C15" s="144"/>
      <c r="D15" s="153">
        <v>1</v>
      </c>
      <c r="E15" s="150">
        <v>7400</v>
      </c>
      <c r="F15" s="150">
        <f t="shared" si="0"/>
        <v>7400</v>
      </c>
      <c r="G15" s="29">
        <v>41054</v>
      </c>
      <c r="H15" s="29"/>
      <c r="I15" s="29">
        <f>G15+10</f>
        <v>41064</v>
      </c>
      <c r="J15" s="28">
        <v>41136</v>
      </c>
      <c r="K15" s="30">
        <f t="shared" si="1"/>
        <v>10.285714285714286</v>
      </c>
      <c r="L15" s="31" t="str">
        <f>VLOOKUP(A15,[2]CONTRATS!A:C,3,FALSE)</f>
        <v>N. Decroocq</v>
      </c>
      <c r="M15" s="145"/>
      <c r="N15" s="146"/>
      <c r="O15" s="147"/>
      <c r="P15" s="147"/>
      <c r="Q15" s="147"/>
      <c r="R15" s="147"/>
      <c r="S15" s="147"/>
      <c r="T15" s="147"/>
      <c r="U15" s="147"/>
      <c r="V15" s="147"/>
      <c r="W15" s="147"/>
      <c r="X15" s="147"/>
      <c r="Y15" s="147"/>
      <c r="Z15" s="147"/>
      <c r="AA15" s="147"/>
      <c r="AB15" s="147"/>
      <c r="AC15" s="147"/>
      <c r="AD15" s="147"/>
      <c r="AE15" s="147"/>
      <c r="AF15" s="147"/>
      <c r="AG15" s="147"/>
      <c r="AH15" s="73">
        <f>F15</f>
        <v>7400</v>
      </c>
      <c r="AI15" s="152">
        <v>5</v>
      </c>
      <c r="AJ15" s="73">
        <f>AI15*AH15</f>
        <v>37000</v>
      </c>
      <c r="AK15" s="147"/>
      <c r="AL15" s="147"/>
      <c r="AM15" s="147"/>
      <c r="AN15" s="147"/>
      <c r="AO15" s="147"/>
      <c r="AP15" s="147"/>
      <c r="AQ15" s="147"/>
      <c r="AR15" s="147"/>
      <c r="AS15" s="147"/>
      <c r="AT15" s="147"/>
      <c r="AU15" s="147"/>
      <c r="AV15" s="147"/>
      <c r="AW15" s="147"/>
      <c r="AX15" s="147"/>
      <c r="AY15" s="147"/>
      <c r="AZ15" s="147"/>
      <c r="BA15" s="147"/>
      <c r="BB15" s="147"/>
      <c r="BC15" s="147"/>
      <c r="BD15" s="147"/>
      <c r="BE15" s="147"/>
      <c r="BF15" s="147"/>
      <c r="BG15" s="148"/>
      <c r="BH15" s="149"/>
    </row>
    <row r="16" spans="1:60">
      <c r="A16" s="129" t="str">
        <f>[2]CONTRATS!$A$14</f>
        <v>P1081</v>
      </c>
      <c r="B16" s="143" t="s">
        <v>78</v>
      </c>
      <c r="C16" s="144"/>
      <c r="D16" s="153">
        <v>1</v>
      </c>
      <c r="E16" s="150">
        <v>3500</v>
      </c>
      <c r="F16" s="150">
        <f t="shared" si="0"/>
        <v>3500</v>
      </c>
      <c r="G16" s="29">
        <v>41022</v>
      </c>
      <c r="H16" s="29"/>
      <c r="I16" s="29">
        <f t="shared" si="2"/>
        <v>41032</v>
      </c>
      <c r="J16" s="29">
        <v>41105</v>
      </c>
      <c r="K16" s="30">
        <f t="shared" si="1"/>
        <v>10.428571428571429</v>
      </c>
      <c r="L16" s="31" t="str">
        <f>VLOOKUP(A16,[2]CONTRATS!A:C,3,FALSE)</f>
        <v>N. Decroocq</v>
      </c>
      <c r="M16" s="145"/>
      <c r="N16" s="146"/>
      <c r="O16" s="147"/>
      <c r="P16" s="147"/>
      <c r="Q16" s="147"/>
      <c r="R16" s="147"/>
      <c r="S16" s="147"/>
      <c r="T16" s="147"/>
      <c r="U16" s="147"/>
      <c r="V16" s="147"/>
      <c r="W16" s="147"/>
      <c r="X16" s="147"/>
      <c r="Y16" s="147"/>
      <c r="Z16" s="147"/>
      <c r="AA16" s="147"/>
      <c r="AB16" s="147"/>
      <c r="AC16" s="147"/>
      <c r="AD16" s="147"/>
      <c r="AE16" s="147"/>
      <c r="AF16" s="147"/>
      <c r="AG16" s="147"/>
      <c r="AH16" s="147"/>
      <c r="AI16" s="147"/>
      <c r="AJ16" s="147"/>
      <c r="AK16" s="147"/>
      <c r="AL16" s="147"/>
      <c r="AM16" s="147"/>
      <c r="AN16" s="151"/>
      <c r="AO16" s="151"/>
      <c r="AP16" s="151"/>
      <c r="AQ16" s="147"/>
      <c r="AR16" s="147"/>
      <c r="AS16" s="147"/>
      <c r="AT16" s="147"/>
      <c r="AU16" s="147"/>
      <c r="AV16" s="147"/>
      <c r="AW16" s="73">
        <f>F16</f>
        <v>3500</v>
      </c>
      <c r="AX16" s="152">
        <v>10</v>
      </c>
      <c r="AY16" s="73">
        <f>AX16*AW16</f>
        <v>35000</v>
      </c>
      <c r="AZ16" s="147"/>
      <c r="BA16" s="147"/>
      <c r="BB16" s="147"/>
      <c r="BC16" s="147"/>
      <c r="BD16" s="147"/>
      <c r="BE16" s="147"/>
      <c r="BF16" s="147"/>
      <c r="BG16" s="148"/>
      <c r="BH16" s="149"/>
    </row>
    <row r="17" spans="1:61">
      <c r="A17" s="129" t="str">
        <f>[2]CONTRATS!$A$14</f>
        <v>P1081</v>
      </c>
      <c r="B17" s="143" t="s">
        <v>78</v>
      </c>
      <c r="C17" s="144"/>
      <c r="D17" s="153">
        <v>1</v>
      </c>
      <c r="E17" s="150">
        <v>4300</v>
      </c>
      <c r="F17" s="150">
        <f t="shared" si="0"/>
        <v>4300</v>
      </c>
      <c r="G17" s="29">
        <v>41034</v>
      </c>
      <c r="H17" s="29"/>
      <c r="I17" s="29">
        <f t="shared" si="2"/>
        <v>41044</v>
      </c>
      <c r="J17" s="29">
        <v>41136</v>
      </c>
      <c r="K17" s="30">
        <f t="shared" si="1"/>
        <v>13.142857142857142</v>
      </c>
      <c r="L17" s="31" t="str">
        <f>VLOOKUP(A17,[2]CONTRATS!A:C,3,FALSE)</f>
        <v>N. Decroocq</v>
      </c>
      <c r="M17" s="145"/>
      <c r="N17" s="146"/>
      <c r="O17" s="147"/>
      <c r="P17" s="147"/>
      <c r="Q17" s="147"/>
      <c r="R17" s="147"/>
      <c r="S17" s="147"/>
      <c r="T17" s="147"/>
      <c r="U17" s="147"/>
      <c r="V17" s="73">
        <f>F17</f>
        <v>4300</v>
      </c>
      <c r="W17" s="152">
        <v>8</v>
      </c>
      <c r="X17" s="73">
        <f>W17*V17</f>
        <v>34400</v>
      </c>
      <c r="Y17" s="147"/>
      <c r="Z17" s="147"/>
      <c r="AA17" s="147"/>
      <c r="AB17" s="147"/>
      <c r="AC17" s="147"/>
      <c r="AD17" s="147"/>
      <c r="AE17" s="147"/>
      <c r="AF17" s="147"/>
      <c r="AG17" s="147"/>
      <c r="AH17" s="147"/>
      <c r="AI17" s="147"/>
      <c r="AJ17" s="147"/>
      <c r="AK17" s="147"/>
      <c r="AL17" s="147"/>
      <c r="AM17" s="147"/>
      <c r="AN17" s="147"/>
      <c r="AO17" s="147"/>
      <c r="AP17" s="147"/>
      <c r="AQ17" s="147"/>
      <c r="AR17" s="147"/>
      <c r="AS17" s="147"/>
      <c r="AT17" s="147"/>
      <c r="AU17" s="147"/>
      <c r="AV17" s="147"/>
      <c r="AW17" s="147"/>
      <c r="AX17" s="147"/>
      <c r="AY17" s="147"/>
      <c r="AZ17" s="147"/>
      <c r="BA17" s="147"/>
      <c r="BB17" s="147"/>
      <c r="BC17" s="147"/>
      <c r="BD17" s="147"/>
      <c r="BE17" s="147"/>
      <c r="BF17" s="147"/>
      <c r="BG17" s="148"/>
      <c r="BH17" s="149"/>
    </row>
    <row r="18" spans="1:61">
      <c r="A18" s="129" t="str">
        <f>[2]CONTRATS!$A$14</f>
        <v>P1081</v>
      </c>
      <c r="B18" s="143" t="s">
        <v>78</v>
      </c>
      <c r="C18" s="144"/>
      <c r="D18" s="153">
        <v>1</v>
      </c>
      <c r="E18" s="150">
        <v>3100</v>
      </c>
      <c r="F18" s="150">
        <f t="shared" si="0"/>
        <v>3100</v>
      </c>
      <c r="G18" s="29">
        <v>41022</v>
      </c>
      <c r="H18" s="29"/>
      <c r="I18" s="29">
        <f t="shared" si="2"/>
        <v>41032</v>
      </c>
      <c r="J18" s="29">
        <v>41105</v>
      </c>
      <c r="K18" s="30">
        <f t="shared" si="1"/>
        <v>10.428571428571429</v>
      </c>
      <c r="L18" s="31" t="str">
        <f>VLOOKUP(A18,[2]CONTRATS!A:C,3,FALSE)</f>
        <v>N. Decroocq</v>
      </c>
      <c r="M18" s="154"/>
      <c r="N18" s="155"/>
      <c r="O18" s="151"/>
      <c r="P18" s="151"/>
      <c r="Q18" s="151"/>
      <c r="R18" s="151"/>
      <c r="S18" s="147"/>
      <c r="T18" s="147"/>
      <c r="U18" s="147"/>
      <c r="V18" s="147"/>
      <c r="W18" s="147"/>
      <c r="X18" s="147"/>
      <c r="Y18" s="147"/>
      <c r="Z18" s="147"/>
      <c r="AA18" s="147"/>
      <c r="AB18" s="147"/>
      <c r="AC18" s="147"/>
      <c r="AD18" s="147"/>
      <c r="AE18" s="147"/>
      <c r="AF18" s="147"/>
      <c r="AG18" s="147"/>
      <c r="AH18" s="147"/>
      <c r="AI18" s="147"/>
      <c r="AJ18" s="147"/>
      <c r="AK18" s="147"/>
      <c r="AL18" s="147"/>
      <c r="AM18" s="147"/>
      <c r="AN18" s="73">
        <f>F18</f>
        <v>3100</v>
      </c>
      <c r="AO18" s="73">
        <v>8</v>
      </c>
      <c r="AP18" s="73">
        <f>AN18*AO18</f>
        <v>24800</v>
      </c>
      <c r="AQ18" s="147"/>
      <c r="AR18" s="147"/>
      <c r="AS18" s="147"/>
      <c r="AT18" s="147"/>
      <c r="AU18" s="147"/>
      <c r="AV18" s="147"/>
      <c r="AW18" s="147"/>
      <c r="AX18" s="147"/>
      <c r="AY18" s="147"/>
      <c r="AZ18" s="147"/>
      <c r="BA18" s="147"/>
      <c r="BB18" s="147"/>
      <c r="BC18" s="147"/>
      <c r="BD18" s="147"/>
      <c r="BE18" s="147"/>
      <c r="BF18" s="147"/>
      <c r="BG18" s="148"/>
      <c r="BH18" s="149"/>
    </row>
    <row r="19" spans="1:61">
      <c r="A19" s="129" t="str">
        <f>[2]CONTRATS!$A$14</f>
        <v>P1081</v>
      </c>
      <c r="B19" s="143" t="s">
        <v>78</v>
      </c>
      <c r="C19" s="144"/>
      <c r="D19" s="153">
        <v>1</v>
      </c>
      <c r="E19" s="150">
        <v>2500</v>
      </c>
      <c r="F19" s="150">
        <f t="shared" si="0"/>
        <v>2500</v>
      </c>
      <c r="G19" s="29">
        <v>41014</v>
      </c>
      <c r="H19" s="29"/>
      <c r="I19" s="29">
        <f t="shared" si="2"/>
        <v>41024</v>
      </c>
      <c r="J19" s="29">
        <v>41090</v>
      </c>
      <c r="K19" s="30">
        <f t="shared" si="1"/>
        <v>9.4285714285714288</v>
      </c>
      <c r="L19" s="31" t="str">
        <f>VLOOKUP(A19,[2]CONTRATS!A:C,3,FALSE)</f>
        <v>N. Decroocq</v>
      </c>
      <c r="M19" s="145"/>
      <c r="N19" s="146"/>
      <c r="O19" s="147"/>
      <c r="P19" s="147"/>
      <c r="Q19" s="147"/>
      <c r="R19" s="147"/>
      <c r="S19" s="147"/>
      <c r="T19" s="147"/>
      <c r="U19" s="147"/>
      <c r="V19" s="147"/>
      <c r="W19" s="147"/>
      <c r="X19" s="147"/>
      <c r="Y19" s="147"/>
      <c r="Z19" s="147"/>
      <c r="AA19" s="147"/>
      <c r="AB19" s="147"/>
      <c r="AC19" s="147"/>
      <c r="AD19" s="147"/>
      <c r="AE19" s="147"/>
      <c r="AF19" s="147"/>
      <c r="AG19" s="147"/>
      <c r="AH19" s="147"/>
      <c r="AI19" s="147"/>
      <c r="AJ19" s="147"/>
      <c r="AK19" s="147"/>
      <c r="AL19" s="147"/>
      <c r="AM19" s="147"/>
      <c r="AN19" s="73">
        <f>F19</f>
        <v>2500</v>
      </c>
      <c r="AO19" s="73">
        <v>8</v>
      </c>
      <c r="AP19" s="73">
        <f>AN19*AO19</f>
        <v>20000</v>
      </c>
      <c r="AQ19" s="147"/>
      <c r="AR19" s="147"/>
      <c r="AS19" s="147"/>
      <c r="AT19" s="147"/>
      <c r="AU19" s="147"/>
      <c r="AV19" s="147"/>
      <c r="AW19" s="156"/>
      <c r="AX19" s="157"/>
      <c r="AY19" s="156"/>
      <c r="AZ19" s="147"/>
      <c r="BA19" s="147"/>
      <c r="BB19" s="147"/>
      <c r="BC19" s="147"/>
      <c r="BD19" s="147"/>
      <c r="BE19" s="147"/>
      <c r="BF19" s="147"/>
      <c r="BG19" s="148"/>
      <c r="BH19" s="149"/>
    </row>
    <row r="20" spans="1:61">
      <c r="A20" s="129" t="str">
        <f>[2]CONTRATS!$A$14</f>
        <v>P1081</v>
      </c>
      <c r="B20" s="143" t="s">
        <v>78</v>
      </c>
      <c r="C20" s="144"/>
      <c r="D20" s="153">
        <v>1</v>
      </c>
      <c r="E20" s="150">
        <v>9900</v>
      </c>
      <c r="F20" s="150">
        <f t="shared" si="0"/>
        <v>9900</v>
      </c>
      <c r="G20" s="29">
        <v>41068</v>
      </c>
      <c r="H20" s="29"/>
      <c r="I20" s="29">
        <f t="shared" si="2"/>
        <v>41078</v>
      </c>
      <c r="J20" s="29">
        <v>41167</v>
      </c>
      <c r="K20" s="30">
        <f t="shared" si="1"/>
        <v>12.714285714285714</v>
      </c>
      <c r="L20" s="31" t="str">
        <f>VLOOKUP(A20,[2]CONTRATS!A:C,3,FALSE)</f>
        <v>N. Decroocq</v>
      </c>
      <c r="M20" s="145"/>
      <c r="N20" s="146"/>
      <c r="O20" s="147"/>
      <c r="P20" s="147"/>
      <c r="Q20" s="147"/>
      <c r="R20" s="147"/>
      <c r="S20" s="147"/>
      <c r="T20" s="147"/>
      <c r="U20" s="147"/>
      <c r="V20" s="147"/>
      <c r="W20" s="147"/>
      <c r="X20" s="147"/>
      <c r="Y20" s="73">
        <f>F20</f>
        <v>9900</v>
      </c>
      <c r="Z20" s="152">
        <v>10</v>
      </c>
      <c r="AA20" s="73">
        <f>Z20*Y20</f>
        <v>99000</v>
      </c>
      <c r="AB20" s="151"/>
      <c r="AC20" s="151"/>
      <c r="AD20" s="151"/>
      <c r="AE20" s="147"/>
      <c r="AF20" s="147"/>
      <c r="AG20" s="147"/>
      <c r="AH20" s="151"/>
      <c r="AI20" s="151"/>
      <c r="AJ20" s="151"/>
      <c r="AK20" s="147"/>
      <c r="AL20" s="147"/>
      <c r="AM20" s="147"/>
      <c r="AN20" s="147"/>
      <c r="AO20" s="147"/>
      <c r="AP20" s="147"/>
      <c r="AQ20" s="147"/>
      <c r="AR20" s="147"/>
      <c r="AS20" s="147"/>
      <c r="AT20" s="147"/>
      <c r="AU20" s="147"/>
      <c r="AV20" s="147"/>
      <c r="AW20" s="147"/>
      <c r="AX20" s="147"/>
      <c r="AY20" s="147"/>
      <c r="AZ20" s="147"/>
      <c r="BA20" s="147"/>
      <c r="BB20" s="147"/>
      <c r="BC20" s="147"/>
      <c r="BD20" s="147"/>
      <c r="BE20" s="147"/>
      <c r="BF20" s="147"/>
      <c r="BG20" s="148"/>
      <c r="BH20" s="149"/>
    </row>
    <row r="21" spans="1:61">
      <c r="A21" s="129" t="str">
        <f>[2]CONTRATS!$A$14</f>
        <v>P1081</v>
      </c>
      <c r="B21" s="143" t="s">
        <v>78</v>
      </c>
      <c r="C21" s="144"/>
      <c r="D21" s="153">
        <v>1</v>
      </c>
      <c r="E21" s="150">
        <v>3600</v>
      </c>
      <c r="F21" s="150">
        <f t="shared" si="0"/>
        <v>3600</v>
      </c>
      <c r="G21" s="29">
        <v>41034</v>
      </c>
      <c r="H21" s="29"/>
      <c r="I21" s="29">
        <f>G21+10</f>
        <v>41044</v>
      </c>
      <c r="J21" s="29">
        <v>41136</v>
      </c>
      <c r="K21" s="30">
        <f t="shared" si="1"/>
        <v>13.142857142857142</v>
      </c>
      <c r="L21" s="31" t="str">
        <f>VLOOKUP(A21,[2]CONTRATS!A:C,3,FALSE)</f>
        <v>N. Decroocq</v>
      </c>
      <c r="M21" s="145"/>
      <c r="N21" s="146"/>
      <c r="O21" s="147"/>
      <c r="P21" s="147"/>
      <c r="Q21" s="147"/>
      <c r="R21" s="147"/>
      <c r="S21" s="147"/>
      <c r="T21" s="147"/>
      <c r="U21" s="147"/>
      <c r="V21" s="151"/>
      <c r="W21" s="151"/>
      <c r="X21" s="151"/>
      <c r="Y21" s="147"/>
      <c r="Z21" s="147"/>
      <c r="AA21" s="147"/>
      <c r="AB21" s="147"/>
      <c r="AC21" s="147"/>
      <c r="AD21" s="147"/>
      <c r="AE21" s="147"/>
      <c r="AF21" s="147"/>
      <c r="AG21" s="147"/>
      <c r="AH21" s="73">
        <f>F21</f>
        <v>3600</v>
      </c>
      <c r="AI21" s="73">
        <v>5</v>
      </c>
      <c r="AJ21" s="73">
        <f>AH21*AI21</f>
        <v>18000</v>
      </c>
      <c r="AK21" s="147"/>
      <c r="AL21" s="147"/>
      <c r="AM21" s="147"/>
      <c r="AN21" s="151"/>
      <c r="AO21" s="151"/>
      <c r="AP21" s="151"/>
      <c r="AQ21" s="147"/>
      <c r="AR21" s="147"/>
      <c r="AS21" s="147"/>
      <c r="AT21" s="147"/>
      <c r="AU21" s="147"/>
      <c r="AV21" s="147"/>
      <c r="AW21" s="147"/>
      <c r="AX21" s="147"/>
      <c r="AY21" s="147"/>
      <c r="AZ21" s="147"/>
      <c r="BA21" s="147"/>
      <c r="BB21" s="147"/>
      <c r="BC21" s="147"/>
      <c r="BD21" s="147"/>
      <c r="BE21" s="147"/>
      <c r="BF21" s="147"/>
      <c r="BG21" s="148"/>
      <c r="BH21" s="149"/>
      <c r="BI21" s="4"/>
    </row>
    <row r="22" spans="1:61">
      <c r="A22" s="129" t="str">
        <f>[2]CONTRATS!$A$14</f>
        <v>P1081</v>
      </c>
      <c r="B22" s="143" t="s">
        <v>78</v>
      </c>
      <c r="C22" s="144"/>
      <c r="D22" s="153">
        <v>1</v>
      </c>
      <c r="E22" s="150">
        <v>18900</v>
      </c>
      <c r="F22" s="150">
        <f t="shared" si="0"/>
        <v>18900</v>
      </c>
      <c r="G22" s="29">
        <v>41022</v>
      </c>
      <c r="H22" s="29"/>
      <c r="I22" s="29">
        <f t="shared" si="2"/>
        <v>41032</v>
      </c>
      <c r="J22" s="29">
        <v>41136</v>
      </c>
      <c r="K22" s="30">
        <f t="shared" si="1"/>
        <v>14.857142857142858</v>
      </c>
      <c r="L22" s="31" t="str">
        <f>VLOOKUP(A22,[2]CONTRATS!A:C,3,FALSE)</f>
        <v>N. Decroocq</v>
      </c>
      <c r="M22" s="145"/>
      <c r="N22" s="146"/>
      <c r="O22" s="147"/>
      <c r="P22" s="147"/>
      <c r="Q22" s="147"/>
      <c r="R22" s="147"/>
      <c r="S22" s="147"/>
      <c r="T22" s="147"/>
      <c r="U22" s="147"/>
      <c r="V22" s="147"/>
      <c r="W22" s="147"/>
      <c r="X22" s="147"/>
      <c r="Y22" s="151"/>
      <c r="Z22" s="151"/>
      <c r="AA22" s="151"/>
      <c r="AB22" s="73">
        <f>F22</f>
        <v>18900</v>
      </c>
      <c r="AC22" s="152">
        <v>10</v>
      </c>
      <c r="AD22" s="73">
        <f>AC22*AB22</f>
        <v>189000</v>
      </c>
      <c r="AE22" s="147"/>
      <c r="AF22" s="147"/>
      <c r="AG22" s="147"/>
      <c r="AH22" s="151"/>
      <c r="AI22" s="151"/>
      <c r="AJ22" s="151"/>
      <c r="AK22" s="147"/>
      <c r="AL22" s="147"/>
      <c r="AM22" s="147"/>
      <c r="AN22" s="147"/>
      <c r="AO22" s="147"/>
      <c r="AP22" s="147"/>
      <c r="AQ22" s="147"/>
      <c r="AR22" s="147"/>
      <c r="AS22" s="147"/>
      <c r="AT22" s="147"/>
      <c r="AU22" s="147"/>
      <c r="AV22" s="147"/>
      <c r="AW22" s="147"/>
      <c r="AX22" s="147"/>
      <c r="AY22" s="147"/>
      <c r="AZ22" s="147"/>
      <c r="BA22" s="147"/>
      <c r="BB22" s="147"/>
      <c r="BC22" s="147"/>
      <c r="BD22" s="147"/>
      <c r="BE22" s="147"/>
      <c r="BF22" s="147"/>
      <c r="BG22" s="148"/>
      <c r="BH22" s="149"/>
    </row>
    <row r="23" spans="1:61">
      <c r="A23" s="129" t="str">
        <f>[2]CONTRATS!$A$14</f>
        <v>P1081</v>
      </c>
      <c r="B23" s="143" t="s">
        <v>78</v>
      </c>
      <c r="C23" s="144"/>
      <c r="D23" s="153">
        <v>1</v>
      </c>
      <c r="E23" s="150">
        <v>688</v>
      </c>
      <c r="F23" s="150">
        <f t="shared" si="0"/>
        <v>688</v>
      </c>
      <c r="G23" s="29">
        <v>41054</v>
      </c>
      <c r="H23" s="29"/>
      <c r="I23" s="29">
        <f t="shared" si="2"/>
        <v>41064</v>
      </c>
      <c r="J23" s="29">
        <v>41122</v>
      </c>
      <c r="K23" s="30">
        <f t="shared" si="1"/>
        <v>8.2857142857142865</v>
      </c>
      <c r="L23" s="31" t="str">
        <f>VLOOKUP(A23,[2]CONTRATS!A:C,3,FALSE)</f>
        <v>N. Decroocq</v>
      </c>
      <c r="M23" s="145"/>
      <c r="N23" s="146"/>
      <c r="O23" s="147"/>
      <c r="P23" s="147"/>
      <c r="Q23" s="147"/>
      <c r="R23" s="147"/>
      <c r="S23" s="147"/>
      <c r="T23" s="147"/>
      <c r="U23" s="147"/>
      <c r="V23" s="147"/>
      <c r="W23" s="147"/>
      <c r="X23" s="147"/>
      <c r="Y23" s="147"/>
      <c r="Z23" s="147"/>
      <c r="AA23" s="147"/>
      <c r="AB23" s="147"/>
      <c r="AC23" s="147"/>
      <c r="AD23" s="147"/>
      <c r="AE23" s="147"/>
      <c r="AF23" s="147"/>
      <c r="AG23" s="147"/>
      <c r="AH23" s="147"/>
      <c r="AI23" s="147"/>
      <c r="AJ23" s="147"/>
      <c r="AK23" s="147"/>
      <c r="AL23" s="147"/>
      <c r="AM23" s="147"/>
      <c r="AN23" s="147"/>
      <c r="AO23" s="147"/>
      <c r="AP23" s="147"/>
      <c r="AQ23" s="147"/>
      <c r="AR23" s="147"/>
      <c r="AS23" s="147"/>
      <c r="AT23" s="147"/>
      <c r="AU23" s="147"/>
      <c r="AV23" s="147"/>
      <c r="AW23" s="147"/>
      <c r="AX23" s="147"/>
      <c r="AY23" s="147"/>
      <c r="AZ23" s="147"/>
      <c r="BA23" s="147"/>
      <c r="BB23" s="147"/>
      <c r="BC23" s="147"/>
      <c r="BD23" s="147"/>
      <c r="BE23" s="147"/>
      <c r="BF23" s="73">
        <f>F23</f>
        <v>688</v>
      </c>
      <c r="BG23" s="152">
        <v>8</v>
      </c>
      <c r="BH23" s="137">
        <f>BG23*BF23</f>
        <v>5504</v>
      </c>
    </row>
    <row r="24" spans="1:61">
      <c r="A24" s="129" t="str">
        <f>[2]CONTRATS!$A$14</f>
        <v>P1081</v>
      </c>
      <c r="B24" s="143" t="s">
        <v>78</v>
      </c>
      <c r="C24" s="144"/>
      <c r="D24" s="153">
        <v>1</v>
      </c>
      <c r="E24" s="150">
        <v>1177</v>
      </c>
      <c r="F24" s="150">
        <f t="shared" si="0"/>
        <v>1177</v>
      </c>
      <c r="G24" s="29">
        <v>41054</v>
      </c>
      <c r="H24" s="29"/>
      <c r="I24" s="29">
        <f t="shared" si="2"/>
        <v>41064</v>
      </c>
      <c r="J24" s="29">
        <v>41153</v>
      </c>
      <c r="K24" s="30">
        <f t="shared" si="1"/>
        <v>12.714285714285714</v>
      </c>
      <c r="L24" s="31" t="str">
        <f>VLOOKUP(A24,[2]CONTRATS!A:C,3,FALSE)</f>
        <v>N. Decroocq</v>
      </c>
      <c r="M24" s="145"/>
      <c r="N24" s="146"/>
      <c r="O24" s="147"/>
      <c r="P24" s="147"/>
      <c r="Q24" s="147"/>
      <c r="R24" s="147"/>
      <c r="S24" s="147"/>
      <c r="T24" s="147"/>
      <c r="U24" s="147"/>
      <c r="V24" s="147"/>
      <c r="W24" s="147"/>
      <c r="X24" s="147"/>
      <c r="Y24" s="147"/>
      <c r="Z24" s="147"/>
      <c r="AA24" s="147"/>
      <c r="AB24" s="147"/>
      <c r="AC24" s="147"/>
      <c r="AD24" s="147"/>
      <c r="AE24" s="147"/>
      <c r="AF24" s="147"/>
      <c r="AG24" s="147"/>
      <c r="AH24" s="147"/>
      <c r="AI24" s="147"/>
      <c r="AJ24" s="147"/>
      <c r="AK24" s="147"/>
      <c r="AL24" s="147"/>
      <c r="AM24" s="147"/>
      <c r="AN24" s="147"/>
      <c r="AO24" s="147"/>
      <c r="AP24" s="147"/>
      <c r="AQ24" s="147"/>
      <c r="AR24" s="147"/>
      <c r="AS24" s="147"/>
      <c r="AT24" s="147"/>
      <c r="AU24" s="147"/>
      <c r="AV24" s="147"/>
      <c r="AW24" s="147"/>
      <c r="AX24" s="147"/>
      <c r="AY24" s="147"/>
      <c r="AZ24" s="147"/>
      <c r="BA24" s="147"/>
      <c r="BB24" s="147"/>
      <c r="BC24" s="147"/>
      <c r="BD24" s="147"/>
      <c r="BE24" s="147"/>
      <c r="BF24" s="73">
        <f>F24</f>
        <v>1177</v>
      </c>
      <c r="BG24" s="152">
        <v>8</v>
      </c>
      <c r="BH24" s="137">
        <f>BG24*BF24</f>
        <v>9416</v>
      </c>
    </row>
    <row r="25" spans="1:61">
      <c r="A25" s="129" t="str">
        <f>[2]CONTRATS!$A$14</f>
        <v>P1081</v>
      </c>
      <c r="B25" s="143" t="s">
        <v>78</v>
      </c>
      <c r="C25" s="144"/>
      <c r="D25" s="153">
        <v>1</v>
      </c>
      <c r="E25" s="150">
        <v>2490</v>
      </c>
      <c r="F25" s="150">
        <f t="shared" si="0"/>
        <v>2490</v>
      </c>
      <c r="G25" s="29">
        <v>41100</v>
      </c>
      <c r="H25" s="29"/>
      <c r="I25" s="29">
        <f>G25+10</f>
        <v>41110</v>
      </c>
      <c r="J25" s="29">
        <v>41153</v>
      </c>
      <c r="K25" s="30">
        <f t="shared" si="1"/>
        <v>6.1428571428571432</v>
      </c>
      <c r="L25" s="31" t="str">
        <f>VLOOKUP(A25,[2]CONTRATS!A:C,3,FALSE)</f>
        <v>N. Decroocq</v>
      </c>
      <c r="M25" s="145"/>
      <c r="N25" s="146"/>
      <c r="O25" s="147"/>
      <c r="P25" s="147"/>
      <c r="Q25" s="147"/>
      <c r="R25" s="147"/>
      <c r="S25" s="147"/>
      <c r="T25" s="147"/>
      <c r="U25" s="147"/>
      <c r="V25" s="147"/>
      <c r="W25" s="147"/>
      <c r="X25" s="147"/>
      <c r="Y25" s="147"/>
      <c r="Z25" s="147"/>
      <c r="AA25" s="147"/>
      <c r="AB25" s="147"/>
      <c r="AC25" s="147"/>
      <c r="AD25" s="147"/>
      <c r="AE25" s="147"/>
      <c r="AF25" s="147"/>
      <c r="AG25" s="147"/>
      <c r="AH25" s="147"/>
      <c r="AI25" s="147"/>
      <c r="AJ25" s="147"/>
      <c r="AK25" s="147"/>
      <c r="AL25" s="147"/>
      <c r="AM25" s="147"/>
      <c r="AN25" s="147"/>
      <c r="AO25" s="147"/>
      <c r="AP25" s="147"/>
      <c r="AQ25" s="147"/>
      <c r="AR25" s="147"/>
      <c r="AS25" s="147"/>
      <c r="AT25" s="147"/>
      <c r="AU25" s="147"/>
      <c r="AV25" s="147"/>
      <c r="AW25" s="147"/>
      <c r="AX25" s="147"/>
      <c r="AY25" s="147"/>
      <c r="AZ25" s="147"/>
      <c r="BA25" s="147"/>
      <c r="BB25" s="147"/>
      <c r="BC25" s="147"/>
      <c r="BD25" s="147"/>
      <c r="BE25" s="147"/>
      <c r="BF25" s="73">
        <f>F25</f>
        <v>2490</v>
      </c>
      <c r="BG25" s="152">
        <v>8</v>
      </c>
      <c r="BH25" s="137">
        <f>BG25*BF25</f>
        <v>19920</v>
      </c>
    </row>
    <row r="26" spans="1:61">
      <c r="A26" s="129" t="str">
        <f>[2]CONTRATS!$A$16</f>
        <v>P1083</v>
      </c>
      <c r="B26" s="143" t="s">
        <v>79</v>
      </c>
      <c r="C26" s="144"/>
      <c r="D26" s="132">
        <v>1</v>
      </c>
      <c r="E26" s="29" t="s">
        <v>69</v>
      </c>
      <c r="F26" s="29" t="s">
        <v>69</v>
      </c>
      <c r="G26" s="29">
        <v>41038</v>
      </c>
      <c r="H26" s="29"/>
      <c r="I26" s="29">
        <f t="shared" si="2"/>
        <v>41048</v>
      </c>
      <c r="J26" s="29" t="s">
        <v>22</v>
      </c>
      <c r="K26" s="30"/>
      <c r="L26" s="31" t="str">
        <f>VLOOKUP(A26,[2]CONTRATS!A:C,3,FALSE)</f>
        <v>A. Hendricx</v>
      </c>
      <c r="M26" s="158"/>
      <c r="N26" s="159"/>
      <c r="O26" s="147"/>
      <c r="P26" s="147"/>
      <c r="Q26" s="147"/>
      <c r="R26" s="147"/>
      <c r="S26" s="147"/>
      <c r="T26" s="147"/>
      <c r="U26" s="147"/>
      <c r="V26" s="147"/>
      <c r="W26" s="147"/>
      <c r="X26" s="147"/>
      <c r="Y26" s="147"/>
      <c r="Z26" s="147"/>
      <c r="AA26" s="147"/>
      <c r="AB26" s="147"/>
      <c r="AC26" s="147"/>
      <c r="AD26" s="147"/>
      <c r="AE26" s="147"/>
      <c r="AF26" s="147"/>
      <c r="AG26" s="147"/>
      <c r="AH26" s="147"/>
      <c r="AI26" s="147"/>
      <c r="AJ26" s="147"/>
      <c r="AK26" s="147"/>
      <c r="AL26" s="147"/>
      <c r="AM26" s="147"/>
      <c r="AN26" s="147"/>
      <c r="AO26" s="147"/>
      <c r="AP26" s="147"/>
      <c r="AQ26" s="147"/>
      <c r="AR26" s="147"/>
      <c r="AS26" s="147"/>
      <c r="AT26" s="147"/>
      <c r="AU26" s="147"/>
      <c r="AV26" s="147"/>
      <c r="AW26" s="147"/>
      <c r="AX26" s="147"/>
      <c r="AY26" s="147"/>
      <c r="AZ26" s="147"/>
      <c r="BA26" s="147"/>
      <c r="BB26" s="147"/>
      <c r="BC26" s="147"/>
      <c r="BD26" s="147"/>
      <c r="BE26" s="147"/>
      <c r="BF26" s="147"/>
      <c r="BG26" s="148"/>
      <c r="BH26" s="149"/>
    </row>
    <row r="27" spans="1:61">
      <c r="A27" s="129" t="str">
        <f>[2]CONTRATS!$A$16</f>
        <v>P1083</v>
      </c>
      <c r="B27" s="143" t="s">
        <v>79</v>
      </c>
      <c r="C27" s="144"/>
      <c r="D27" s="153">
        <v>2</v>
      </c>
      <c r="E27" s="150">
        <v>7300</v>
      </c>
      <c r="F27" s="150">
        <f t="shared" ref="F27:F32" si="3">E27*D27</f>
        <v>14600</v>
      </c>
      <c r="G27" s="29">
        <v>41065</v>
      </c>
      <c r="H27" s="29"/>
      <c r="I27" s="29">
        <f t="shared" si="2"/>
        <v>41075</v>
      </c>
      <c r="J27" s="29" t="s">
        <v>70</v>
      </c>
      <c r="K27" s="30"/>
      <c r="L27" s="31" t="str">
        <f>VLOOKUP(A27,[2]CONTRATS!A:C,3,FALSE)</f>
        <v>A. Hendricx</v>
      </c>
      <c r="M27" s="160"/>
      <c r="N27" s="161"/>
      <c r="O27" s="151"/>
      <c r="P27" s="147"/>
      <c r="Q27" s="147"/>
      <c r="R27" s="147"/>
      <c r="S27" s="147"/>
      <c r="T27" s="147"/>
      <c r="U27" s="147"/>
      <c r="V27" s="147"/>
      <c r="W27" s="147"/>
      <c r="X27" s="147"/>
      <c r="Y27" s="147"/>
      <c r="Z27" s="147"/>
      <c r="AA27" s="147"/>
      <c r="AB27" s="147"/>
      <c r="AC27" s="147"/>
      <c r="AD27" s="147"/>
      <c r="AE27" s="147"/>
      <c r="AF27" s="147"/>
      <c r="AG27" s="147"/>
      <c r="AH27" s="147"/>
      <c r="AI27" s="147"/>
      <c r="AJ27" s="147"/>
      <c r="AK27" s="151"/>
      <c r="AL27" s="151"/>
      <c r="AM27" s="151"/>
      <c r="AN27" s="147"/>
      <c r="AO27" s="147"/>
      <c r="AP27" s="147"/>
      <c r="AQ27" s="147"/>
      <c r="AR27" s="147"/>
      <c r="AS27" s="147"/>
      <c r="AT27" s="147"/>
      <c r="AU27" s="147"/>
      <c r="AV27" s="147"/>
      <c r="AW27" s="147"/>
      <c r="AX27" s="147"/>
      <c r="AY27" s="147"/>
      <c r="AZ27" s="147"/>
      <c r="BA27" s="147"/>
      <c r="BB27" s="147"/>
      <c r="BC27" s="147"/>
      <c r="BD27" s="147"/>
      <c r="BE27" s="147"/>
      <c r="BF27" s="147"/>
      <c r="BG27" s="148"/>
      <c r="BH27" s="149"/>
    </row>
    <row r="28" spans="1:61">
      <c r="A28" s="129" t="str">
        <f>[2]CONTRATS!$A$16</f>
        <v>P1083</v>
      </c>
      <c r="B28" s="143" t="s">
        <v>79</v>
      </c>
      <c r="C28" s="144"/>
      <c r="D28" s="153">
        <v>36</v>
      </c>
      <c r="E28" s="45">
        <v>120</v>
      </c>
      <c r="F28" s="150">
        <f t="shared" si="3"/>
        <v>4320</v>
      </c>
      <c r="G28" s="29">
        <v>41009</v>
      </c>
      <c r="H28" s="29"/>
      <c r="I28" s="29">
        <f>G28+10</f>
        <v>41019</v>
      </c>
      <c r="J28" s="29">
        <v>41091</v>
      </c>
      <c r="K28" s="30">
        <f t="shared" si="1"/>
        <v>10.285714285714286</v>
      </c>
      <c r="L28" s="31" t="str">
        <f>VLOOKUP(A28,[2]CONTRATS!A:C,3,FALSE)</f>
        <v>A. Hendricx</v>
      </c>
      <c r="M28" s="158"/>
      <c r="N28" s="159"/>
      <c r="O28" s="147"/>
      <c r="P28" s="147"/>
      <c r="Q28" s="147"/>
      <c r="R28" s="147"/>
      <c r="S28" s="147"/>
      <c r="T28" s="147"/>
      <c r="U28" s="147"/>
      <c r="V28" s="73">
        <f>F28</f>
        <v>4320</v>
      </c>
      <c r="W28" s="73">
        <v>8</v>
      </c>
      <c r="X28" s="73">
        <f>W28*V28</f>
        <v>34560</v>
      </c>
      <c r="Y28" s="147"/>
      <c r="Z28" s="147"/>
      <c r="AA28" s="147"/>
      <c r="AB28" s="147"/>
      <c r="AC28" s="147"/>
      <c r="AD28" s="147"/>
      <c r="AE28" s="147"/>
      <c r="AF28" s="147"/>
      <c r="AG28" s="147"/>
      <c r="AH28" s="147"/>
      <c r="AI28" s="147"/>
      <c r="AJ28" s="147"/>
      <c r="AK28" s="73">
        <f>F28</f>
        <v>4320</v>
      </c>
      <c r="AL28" s="73">
        <v>5</v>
      </c>
      <c r="AM28" s="73">
        <f>AK28*AL28</f>
        <v>21600</v>
      </c>
      <c r="AN28" s="147"/>
      <c r="AO28" s="147"/>
      <c r="AP28" s="147"/>
      <c r="AQ28" s="147"/>
      <c r="AR28" s="147"/>
      <c r="AS28" s="147"/>
      <c r="AT28" s="147"/>
      <c r="AU28" s="147"/>
      <c r="AV28" s="147"/>
      <c r="AW28" s="147"/>
      <c r="AX28" s="147"/>
      <c r="AY28" s="147"/>
      <c r="AZ28" s="147"/>
      <c r="BA28" s="147"/>
      <c r="BB28" s="147"/>
      <c r="BC28" s="147"/>
      <c r="BD28" s="147"/>
      <c r="BE28" s="147"/>
      <c r="BF28" s="147"/>
      <c r="BG28" s="148"/>
      <c r="BH28" s="149"/>
    </row>
    <row r="29" spans="1:61">
      <c r="A29" s="129" t="str">
        <f>[2]CONTRATS!$A$16</f>
        <v>P1083</v>
      </c>
      <c r="B29" s="143" t="s">
        <v>79</v>
      </c>
      <c r="C29" s="144"/>
      <c r="D29" s="153">
        <v>2</v>
      </c>
      <c r="E29" s="150">
        <v>700</v>
      </c>
      <c r="F29" s="150">
        <f t="shared" si="3"/>
        <v>1400</v>
      </c>
      <c r="G29" s="29">
        <v>41058</v>
      </c>
      <c r="H29" s="29"/>
      <c r="I29" s="29">
        <f>G29+10</f>
        <v>41068</v>
      </c>
      <c r="J29" s="29">
        <v>41120</v>
      </c>
      <c r="K29" s="30">
        <f t="shared" si="1"/>
        <v>7.4285714285714288</v>
      </c>
      <c r="L29" s="31" t="str">
        <f>VLOOKUP(A29,[2]CONTRATS!A:C,3,FALSE)</f>
        <v>A. Hendricx</v>
      </c>
      <c r="M29" s="158"/>
      <c r="N29" s="159"/>
      <c r="O29" s="147"/>
      <c r="P29" s="147"/>
      <c r="Q29" s="147"/>
      <c r="R29" s="147"/>
      <c r="S29" s="147"/>
      <c r="T29" s="147"/>
      <c r="U29" s="147"/>
      <c r="V29" s="73">
        <f>F29</f>
        <v>1400</v>
      </c>
      <c r="W29" s="73">
        <v>8</v>
      </c>
      <c r="X29" s="73">
        <f>W29*V29</f>
        <v>11200</v>
      </c>
      <c r="Y29" s="147"/>
      <c r="Z29" s="147"/>
      <c r="AA29" s="147"/>
      <c r="AB29" s="147"/>
      <c r="AC29" s="147"/>
      <c r="AD29" s="147"/>
      <c r="AE29" s="147"/>
      <c r="AF29" s="147"/>
      <c r="AG29" s="147"/>
      <c r="AH29" s="147"/>
      <c r="AI29" s="147"/>
      <c r="AJ29" s="147"/>
      <c r="AK29" s="147"/>
      <c r="AL29" s="147"/>
      <c r="AM29" s="147"/>
      <c r="AN29" s="147"/>
      <c r="AO29" s="147"/>
      <c r="AP29" s="147"/>
      <c r="AQ29" s="147"/>
      <c r="AR29" s="147"/>
      <c r="AS29" s="147"/>
      <c r="AT29" s="147"/>
      <c r="AU29" s="147"/>
      <c r="AV29" s="147"/>
      <c r="AW29" s="147"/>
      <c r="AX29" s="147"/>
      <c r="AY29" s="147"/>
      <c r="AZ29" s="147"/>
      <c r="BA29" s="147"/>
      <c r="BB29" s="147"/>
      <c r="BC29" s="147"/>
      <c r="BD29" s="147"/>
      <c r="BE29" s="147"/>
      <c r="BF29" s="147"/>
      <c r="BG29" s="148"/>
      <c r="BH29" s="149"/>
    </row>
    <row r="30" spans="1:61">
      <c r="A30" s="129" t="str">
        <f>[2]CONTRATS!$A$16</f>
        <v>P1083</v>
      </c>
      <c r="B30" s="143" t="s">
        <v>79</v>
      </c>
      <c r="C30" s="144"/>
      <c r="D30" s="153">
        <v>2</v>
      </c>
      <c r="E30" s="45">
        <v>1800</v>
      </c>
      <c r="F30" s="150">
        <f t="shared" si="3"/>
        <v>3600</v>
      </c>
      <c r="G30" s="29">
        <v>41033</v>
      </c>
      <c r="H30" s="29"/>
      <c r="I30" s="29">
        <f>G30+10</f>
        <v>41043</v>
      </c>
      <c r="J30" s="29">
        <v>41120</v>
      </c>
      <c r="K30" s="30">
        <f t="shared" si="1"/>
        <v>11</v>
      </c>
      <c r="L30" s="31" t="str">
        <f>VLOOKUP(A30,[2]CONTRATS!A:C,3,FALSE)</f>
        <v>A. Hendricx</v>
      </c>
      <c r="M30" s="158"/>
      <c r="N30" s="159"/>
      <c r="O30" s="147"/>
      <c r="P30" s="147"/>
      <c r="Q30" s="147"/>
      <c r="R30" s="147"/>
      <c r="S30" s="147"/>
      <c r="T30" s="147"/>
      <c r="U30" s="147"/>
      <c r="V30" s="73"/>
      <c r="W30" s="73"/>
      <c r="X30" s="147"/>
      <c r="Y30" s="147"/>
      <c r="Z30" s="147"/>
      <c r="AA30" s="147"/>
      <c r="AB30" s="147"/>
      <c r="AC30" s="147"/>
      <c r="AD30" s="147"/>
      <c r="AE30" s="147"/>
      <c r="AF30" s="147"/>
      <c r="AG30" s="147"/>
      <c r="AH30" s="147"/>
      <c r="AI30" s="147"/>
      <c r="AJ30" s="147"/>
      <c r="AK30" s="147"/>
      <c r="AL30" s="147"/>
      <c r="AM30" s="147"/>
      <c r="AN30" s="147"/>
      <c r="AO30" s="147"/>
      <c r="AP30" s="147"/>
      <c r="AQ30" s="147"/>
      <c r="AR30" s="147"/>
      <c r="AS30" s="147"/>
      <c r="AT30" s="147"/>
      <c r="AU30" s="147"/>
      <c r="AV30" s="147"/>
      <c r="AW30" s="147"/>
      <c r="AX30" s="147"/>
      <c r="AY30" s="147"/>
      <c r="AZ30" s="147"/>
      <c r="BA30" s="147"/>
      <c r="BB30" s="147"/>
      <c r="BC30" s="147"/>
      <c r="BD30" s="147"/>
      <c r="BE30" s="147"/>
      <c r="BF30" s="73">
        <f>F30</f>
        <v>3600</v>
      </c>
      <c r="BG30" s="162">
        <v>4.5</v>
      </c>
      <c r="BH30" s="137">
        <f>BG30*BF30</f>
        <v>16200</v>
      </c>
    </row>
    <row r="31" spans="1:61">
      <c r="A31" s="129" t="str">
        <f>[2]CONTRATS!$A$16</f>
        <v>P1083</v>
      </c>
      <c r="B31" s="143" t="s">
        <v>79</v>
      </c>
      <c r="C31" s="144"/>
      <c r="D31" s="153">
        <v>2</v>
      </c>
      <c r="E31" s="45">
        <v>1000</v>
      </c>
      <c r="F31" s="150">
        <f t="shared" si="3"/>
        <v>2000</v>
      </c>
      <c r="G31" s="29">
        <v>41050</v>
      </c>
      <c r="H31" s="29"/>
      <c r="I31" s="29">
        <f>G31+10</f>
        <v>41060</v>
      </c>
      <c r="J31" s="29">
        <v>41122</v>
      </c>
      <c r="K31" s="30">
        <f t="shared" si="1"/>
        <v>8.8571428571428577</v>
      </c>
      <c r="L31" s="31" t="str">
        <f>VLOOKUP(A31,[2]CONTRATS!A:C,3,FALSE)</f>
        <v>A. Hendricx</v>
      </c>
      <c r="M31" s="158"/>
      <c r="N31" s="159"/>
      <c r="O31" s="147"/>
      <c r="P31" s="147"/>
      <c r="Q31" s="147"/>
      <c r="R31" s="147"/>
      <c r="S31" s="147"/>
      <c r="T31" s="147"/>
      <c r="U31" s="147"/>
      <c r="V31" s="73">
        <f>F31</f>
        <v>2000</v>
      </c>
      <c r="W31" s="73">
        <v>8</v>
      </c>
      <c r="X31" s="73">
        <f>W31*V31</f>
        <v>16000</v>
      </c>
      <c r="Y31" s="147"/>
      <c r="Z31" s="147"/>
      <c r="AA31" s="147"/>
      <c r="AB31" s="147"/>
      <c r="AC31" s="147"/>
      <c r="AD31" s="147"/>
      <c r="AE31" s="147"/>
      <c r="AF31" s="147"/>
      <c r="AG31" s="147"/>
      <c r="AH31" s="147"/>
      <c r="AI31" s="147"/>
      <c r="AJ31" s="147"/>
      <c r="AK31" s="147"/>
      <c r="AL31" s="147"/>
      <c r="AM31" s="147"/>
      <c r="AN31" s="147"/>
      <c r="AO31" s="147"/>
      <c r="AP31" s="147"/>
      <c r="AQ31" s="147"/>
      <c r="AR31" s="147"/>
      <c r="AS31" s="147"/>
      <c r="AT31" s="147"/>
      <c r="AU31" s="147"/>
      <c r="AV31" s="147"/>
      <c r="AW31" s="147"/>
      <c r="AX31" s="147"/>
      <c r="AY31" s="147"/>
      <c r="AZ31" s="147"/>
      <c r="BA31" s="147"/>
      <c r="BB31" s="147"/>
      <c r="BC31" s="147"/>
      <c r="BD31" s="147"/>
      <c r="BE31" s="147"/>
      <c r="BF31" s="147"/>
      <c r="BG31" s="148"/>
      <c r="BH31" s="149"/>
    </row>
    <row r="32" spans="1:61">
      <c r="A32" s="129" t="str">
        <f>[2]CONTRATS!$A$16</f>
        <v>P1083</v>
      </c>
      <c r="B32" s="143" t="s">
        <v>79</v>
      </c>
      <c r="C32" s="144"/>
      <c r="D32" s="153">
        <v>2</v>
      </c>
      <c r="E32" s="45">
        <v>1500</v>
      </c>
      <c r="F32" s="150">
        <f t="shared" si="3"/>
        <v>3000</v>
      </c>
      <c r="G32" s="29">
        <v>41075</v>
      </c>
      <c r="H32" s="29"/>
      <c r="I32" s="29">
        <f>G32+10</f>
        <v>41085</v>
      </c>
      <c r="J32" s="29">
        <v>41183</v>
      </c>
      <c r="K32" s="30">
        <f t="shared" si="1"/>
        <v>14</v>
      </c>
      <c r="L32" s="31" t="str">
        <f>VLOOKUP(A32,[2]CONTRATS!A:C,3,FALSE)</f>
        <v>A. Hendricx</v>
      </c>
      <c r="M32" s="158"/>
      <c r="N32" s="159"/>
      <c r="O32" s="147"/>
      <c r="P32" s="147"/>
      <c r="Q32" s="147"/>
      <c r="R32" s="147"/>
      <c r="S32" s="147"/>
      <c r="T32" s="147"/>
      <c r="U32" s="147"/>
      <c r="V32" s="73">
        <f>F32</f>
        <v>3000</v>
      </c>
      <c r="W32" s="73">
        <v>8</v>
      </c>
      <c r="X32" s="73">
        <f>W32*V32</f>
        <v>24000</v>
      </c>
      <c r="Y32" s="147"/>
      <c r="Z32" s="147"/>
      <c r="AA32" s="147"/>
      <c r="AB32" s="147"/>
      <c r="AC32" s="147"/>
      <c r="AD32" s="147"/>
      <c r="AE32" s="147"/>
      <c r="AF32" s="147"/>
      <c r="AG32" s="147"/>
      <c r="AH32" s="147"/>
      <c r="AI32" s="147"/>
      <c r="AJ32" s="147"/>
      <c r="AK32" s="147"/>
      <c r="AL32" s="147"/>
      <c r="AM32" s="147"/>
      <c r="AN32" s="147"/>
      <c r="AO32" s="147"/>
      <c r="AP32" s="147"/>
      <c r="AQ32" s="147"/>
      <c r="AR32" s="147"/>
      <c r="AS32" s="147"/>
      <c r="AT32" s="147"/>
      <c r="AU32" s="147"/>
      <c r="AV32" s="147"/>
      <c r="AW32" s="147"/>
      <c r="AX32" s="147"/>
      <c r="AY32" s="147"/>
      <c r="AZ32" s="147"/>
      <c r="BA32" s="147"/>
      <c r="BB32" s="147"/>
      <c r="BC32" s="147"/>
      <c r="BD32" s="147"/>
      <c r="BE32" s="147"/>
      <c r="BF32" s="147"/>
      <c r="BG32" s="148"/>
      <c r="BH32" s="149"/>
    </row>
    <row r="33" spans="1:60">
      <c r="A33" s="163"/>
      <c r="B33" s="164"/>
      <c r="C33" s="165"/>
      <c r="D33" s="166"/>
      <c r="E33" s="247"/>
      <c r="F33" s="248"/>
      <c r="G33" s="248"/>
      <c r="H33" s="249"/>
      <c r="I33" s="167"/>
      <c r="J33" s="80"/>
      <c r="K33" s="81"/>
      <c r="L33" s="81"/>
      <c r="M33" s="169"/>
      <c r="N33" s="170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2"/>
      <c r="BH33" s="173"/>
    </row>
    <row r="34" spans="1:60">
      <c r="A34" s="7"/>
      <c r="B34" s="7"/>
      <c r="C34" s="174"/>
      <c r="D34" s="174"/>
      <c r="E34" s="236"/>
      <c r="F34" s="113"/>
      <c r="G34" s="113"/>
      <c r="H34" s="237"/>
      <c r="J34" s="94"/>
      <c r="K34" s="94"/>
      <c r="L34" s="94"/>
      <c r="M34" s="174"/>
      <c r="N34" s="174"/>
      <c r="O34" s="174"/>
      <c r="P34" s="174"/>
      <c r="Q34" s="174"/>
      <c r="R34" s="174"/>
      <c r="S34" s="174"/>
      <c r="T34" s="174"/>
      <c r="U34" s="174"/>
      <c r="V34" s="174"/>
      <c r="W34" s="174"/>
      <c r="X34" s="174"/>
      <c r="Y34" s="174"/>
      <c r="Z34" s="174"/>
      <c r="AA34" s="174"/>
      <c r="AB34" s="174"/>
      <c r="AC34" s="174"/>
      <c r="AD34" s="174"/>
      <c r="AE34" s="174"/>
      <c r="AF34" s="174"/>
      <c r="AG34" s="174"/>
      <c r="AH34" s="174"/>
      <c r="AI34" s="174"/>
      <c r="AJ34" s="174"/>
      <c r="AK34" s="174"/>
      <c r="AL34" s="174"/>
      <c r="AM34" s="174"/>
      <c r="AN34" s="176"/>
      <c r="AO34" s="176"/>
      <c r="AP34" s="176"/>
      <c r="AQ34" s="174"/>
      <c r="AR34" s="174"/>
      <c r="AS34" s="174"/>
      <c r="AT34" s="174"/>
      <c r="AU34" s="174"/>
      <c r="AV34" s="174"/>
      <c r="AW34" s="174"/>
      <c r="AX34" s="174"/>
      <c r="AY34" s="174"/>
      <c r="AZ34" s="174"/>
      <c r="BA34" s="174"/>
      <c r="BB34" s="174"/>
      <c r="BC34" s="174"/>
      <c r="BD34" s="174"/>
      <c r="BE34" s="174"/>
      <c r="BF34" s="174"/>
      <c r="BG34" s="174"/>
      <c r="BH34" s="174"/>
    </row>
    <row r="35" spans="1:60" s="95" customFormat="1">
      <c r="A35" s="177"/>
      <c r="B35" s="177"/>
      <c r="D35" s="91"/>
      <c r="E35" s="238"/>
      <c r="F35" s="239"/>
      <c r="G35" s="239"/>
      <c r="H35" s="240"/>
      <c r="I35" s="92"/>
      <c r="J35" s="94"/>
      <c r="K35" s="94"/>
      <c r="L35" s="94"/>
      <c r="M35" s="94">
        <f>SUM(M7:M33)</f>
        <v>15000</v>
      </c>
      <c r="N35" s="94"/>
      <c r="O35" s="94">
        <f>SUM(O7:O33)</f>
        <v>91000</v>
      </c>
      <c r="P35" s="94">
        <f>SUM(P7:P33)</f>
        <v>0</v>
      </c>
      <c r="Q35" s="94"/>
      <c r="R35" s="94">
        <f>SUM(R7:R33)</f>
        <v>0</v>
      </c>
      <c r="S35" s="94">
        <f>SUM(S7:S33)</f>
        <v>0</v>
      </c>
      <c r="T35" s="94"/>
      <c r="U35" s="94">
        <f>SUM(U7:U33)</f>
        <v>0</v>
      </c>
      <c r="V35" s="94">
        <f>SUM(V7:V33)</f>
        <v>23220</v>
      </c>
      <c r="W35" s="94"/>
      <c r="X35" s="94">
        <f>SUM(X7:X33)</f>
        <v>185760</v>
      </c>
      <c r="Y35" s="94">
        <f>SUM(Y7:Y33)</f>
        <v>9900</v>
      </c>
      <c r="Z35" s="94"/>
      <c r="AA35" s="94">
        <f>SUM(AA7:AA33)</f>
        <v>99000</v>
      </c>
      <c r="AB35" s="94">
        <f>SUM(AB7:AB33)</f>
        <v>18900</v>
      </c>
      <c r="AC35" s="94"/>
      <c r="AD35" s="94">
        <f>SUM(AD7:AD33)</f>
        <v>189000</v>
      </c>
      <c r="AE35" s="94">
        <f>SUM(AE7:AE33)</f>
        <v>0</v>
      </c>
      <c r="AF35" s="94"/>
      <c r="AG35" s="94">
        <f>SUM(AG7:AG33)</f>
        <v>0</v>
      </c>
      <c r="AH35" s="94">
        <f>SUM(AH7:AH33)</f>
        <v>25800</v>
      </c>
      <c r="AI35" s="94"/>
      <c r="AJ35" s="94">
        <f>SUM(AJ7:AJ33)</f>
        <v>129000</v>
      </c>
      <c r="AK35" s="94">
        <f>SUM(AK7:AK33)</f>
        <v>4320</v>
      </c>
      <c r="AL35" s="94"/>
      <c r="AM35" s="94">
        <f>SUM(AM7:AM33)</f>
        <v>21600</v>
      </c>
      <c r="AN35" s="94">
        <f>SUM(AN7:AN33)</f>
        <v>5600</v>
      </c>
      <c r="AO35" s="94"/>
      <c r="AP35" s="94">
        <f>SUM(AP7:AP33)</f>
        <v>44800</v>
      </c>
      <c r="AQ35" s="94">
        <f>SUM(AQ7:AQ33)</f>
        <v>0</v>
      </c>
      <c r="AR35" s="94"/>
      <c r="AS35" s="94">
        <f>SUM(AS7:AS33)</f>
        <v>0</v>
      </c>
      <c r="AT35" s="94">
        <f>SUM(AT7:AT33)</f>
        <v>0</v>
      </c>
      <c r="AU35" s="94"/>
      <c r="AV35" s="94">
        <f>SUM(AV7:AV33)</f>
        <v>0</v>
      </c>
      <c r="AW35" s="94">
        <f>SUM(AW7:AW33)</f>
        <v>16569</v>
      </c>
      <c r="AX35" s="94"/>
      <c r="AY35" s="94">
        <f>SUM(AY7:AY33)</f>
        <v>165690</v>
      </c>
      <c r="AZ35" s="94">
        <f>SUM(AZ7:AZ33)</f>
        <v>0</v>
      </c>
      <c r="BA35" s="94"/>
      <c r="BB35" s="94">
        <f>SUM(BB7:BB33)</f>
        <v>0</v>
      </c>
      <c r="BC35" s="94">
        <f>SUM(BC7:BC33)</f>
        <v>5800</v>
      </c>
      <c r="BD35" s="94"/>
      <c r="BE35" s="94">
        <f>SUM(BE7:BE33)</f>
        <v>69600</v>
      </c>
      <c r="BF35" s="94">
        <f>SUM(BF7:BF33)</f>
        <v>12755</v>
      </c>
      <c r="BG35" s="94"/>
      <c r="BH35" s="94">
        <f>SUM(BH7:BH33)</f>
        <v>72640</v>
      </c>
    </row>
    <row r="36" spans="1:60">
      <c r="D36" s="91"/>
      <c r="E36" s="238"/>
      <c r="F36" s="239"/>
      <c r="G36" s="241"/>
      <c r="H36" s="242"/>
      <c r="I36" s="92"/>
    </row>
    <row r="37" spans="1:60">
      <c r="D37" s="91"/>
      <c r="E37" s="238"/>
      <c r="F37" s="243"/>
      <c r="G37" s="244"/>
      <c r="H37" s="245"/>
      <c r="I37" s="98"/>
    </row>
    <row r="38" spans="1:60">
      <c r="E38" s="246"/>
      <c r="F38" s="113"/>
      <c r="G38" s="113"/>
      <c r="H38" s="237"/>
    </row>
    <row r="39" spans="1:60">
      <c r="E39" s="246"/>
      <c r="F39" s="246"/>
      <c r="G39" s="250"/>
      <c r="H39" s="113"/>
    </row>
    <row r="40" spans="1:60">
      <c r="E40" s="246"/>
      <c r="F40" s="246"/>
      <c r="G40" s="250"/>
      <c r="H40" s="113"/>
    </row>
    <row r="41" spans="1:60">
      <c r="E41" s="246"/>
      <c r="F41" s="113"/>
      <c r="G41" s="250"/>
      <c r="H41" s="113"/>
      <c r="O41" s="264" t="s">
        <v>29</v>
      </c>
      <c r="P41" s="265"/>
      <c r="Q41" s="265"/>
      <c r="R41" s="265"/>
      <c r="S41" s="265"/>
      <c r="T41" s="265"/>
      <c r="U41" s="265"/>
      <c r="V41" s="266"/>
      <c r="W41" s="102"/>
    </row>
    <row r="42" spans="1:60">
      <c r="E42" s="246"/>
      <c r="F42" s="113"/>
      <c r="G42" s="250"/>
      <c r="H42" s="113"/>
      <c r="O42" s="267"/>
      <c r="P42" s="268"/>
      <c r="Q42" s="268"/>
      <c r="R42" s="268"/>
      <c r="S42" s="268"/>
      <c r="T42" s="268"/>
      <c r="U42" s="268"/>
      <c r="V42" s="269"/>
      <c r="W42" s="102"/>
    </row>
    <row r="43" spans="1:60">
      <c r="E43" s="246"/>
      <c r="F43" s="113"/>
      <c r="G43" s="113"/>
      <c r="H43" s="237"/>
    </row>
    <row r="59" spans="8:8">
      <c r="H59" s="4"/>
    </row>
    <row r="60" spans="8:8">
      <c r="H60" s="4"/>
    </row>
    <row r="61" spans="8:8">
      <c r="H61" s="4"/>
    </row>
    <row r="62" spans="8:8">
      <c r="H62" s="4"/>
    </row>
    <row r="67" spans="1:60" s="178" customFormat="1">
      <c r="A67" s="1"/>
      <c r="B67" s="1"/>
      <c r="C67" s="1"/>
      <c r="D67" s="1"/>
      <c r="E67" s="1"/>
      <c r="F67" s="4"/>
      <c r="G67" s="4"/>
      <c r="H67" s="175"/>
      <c r="I67" s="4"/>
      <c r="J67" s="87"/>
      <c r="K67" s="87"/>
      <c r="L67" s="8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1"/>
      <c r="BG67" s="1"/>
      <c r="BH67" s="1"/>
    </row>
  </sheetData>
  <mergeCells count="19">
    <mergeCell ref="M4:BH4"/>
    <mergeCell ref="M5:O5"/>
    <mergeCell ref="P5:R5"/>
    <mergeCell ref="S5:U5"/>
    <mergeCell ref="V5:X5"/>
    <mergeCell ref="Y5:AA5"/>
    <mergeCell ref="AB5:AD5"/>
    <mergeCell ref="AE5:AG5"/>
    <mergeCell ref="AH5:AJ5"/>
    <mergeCell ref="AK5:AM5"/>
    <mergeCell ref="BF5:BH5"/>
    <mergeCell ref="G11:J11"/>
    <mergeCell ref="O41:V42"/>
    <mergeCell ref="AN5:AP5"/>
    <mergeCell ref="AQ5:AS5"/>
    <mergeCell ref="AT5:AV5"/>
    <mergeCell ref="AW5:AY5"/>
    <mergeCell ref="AZ5:BB5"/>
    <mergeCell ref="BC5:BE5"/>
  </mergeCells>
  <conditionalFormatting sqref="K2:K4">
    <cfRule type="colorScale" priority="5">
      <colorScale>
        <cfvo type="min" val="0"/>
        <cfvo type="num" val="12"/>
        <cfvo type="max" val="0"/>
        <color rgb="FFF8696B"/>
        <color rgb="FFFFEB84"/>
        <color rgb="FF63BE7B"/>
      </colorScale>
    </cfRule>
    <cfRule type="colorScale" priority="6">
      <colorScale>
        <cfvo type="formula" val="&quot;si$I$7&lt;$I$2&quot;"/>
        <cfvo type="formula" val="$K$7=$K$3"/>
        <cfvo type="formula" val="$K$7&gt;$K$3"/>
        <color rgb="FFF8696B"/>
        <color rgb="FFFFEB84"/>
        <color rgb="FF63BE7B"/>
      </colorScale>
    </cfRule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2">
    <cfRule type="expression" dxfId="102" priority="4">
      <formula>"&lt;$I$2"</formula>
    </cfRule>
  </conditionalFormatting>
  <conditionalFormatting sqref="K7:K10 K12:K25 K28:K32">
    <cfRule type="cellIs" dxfId="101" priority="2" operator="between">
      <formula>10</formula>
      <formula>14</formula>
    </cfRule>
    <cfRule type="cellIs" dxfId="100" priority="3" operator="lessThan">
      <formula>10</formula>
    </cfRule>
  </conditionalFormatting>
  <conditionalFormatting sqref="K7:K10 K12:K25 K28:K32">
    <cfRule type="cellIs" dxfId="99" priority="1" operator="greaterThan">
      <formula>14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I75"/>
  <sheetViews>
    <sheetView topLeftCell="G1" workbookViewId="0">
      <selection activeCell="O23" sqref="O23"/>
    </sheetView>
  </sheetViews>
  <sheetFormatPr baseColWidth="10" defaultRowHeight="15"/>
  <cols>
    <col min="1" max="2" width="15.140625" style="1" customWidth="1"/>
    <col min="3" max="3" width="22" style="1" bestFit="1" customWidth="1"/>
    <col min="4" max="4" width="11.85546875" style="1" customWidth="1"/>
    <col min="5" max="5" width="18.42578125" style="1" customWidth="1"/>
    <col min="6" max="6" width="18.85546875" style="4" customWidth="1"/>
    <col min="7" max="7" width="15.5703125" style="4" customWidth="1"/>
    <col min="8" max="8" width="15.5703125" style="175" customWidth="1"/>
    <col min="9" max="9" width="15.5703125" style="4" customWidth="1"/>
    <col min="10" max="10" width="14.140625" style="87" customWidth="1"/>
    <col min="11" max="11" width="20.85546875" style="87" customWidth="1"/>
    <col min="12" max="12" width="14.140625" style="87" customWidth="1"/>
    <col min="13" max="13" width="6.85546875" style="7" customWidth="1"/>
    <col min="14" max="14" width="9" style="7" customWidth="1"/>
    <col min="15" max="16" width="6.85546875" style="7" customWidth="1"/>
    <col min="17" max="17" width="9" style="7" customWidth="1"/>
    <col min="18" max="19" width="6.85546875" style="7" customWidth="1"/>
    <col min="20" max="20" width="9" style="7" customWidth="1"/>
    <col min="21" max="22" width="6.85546875" style="7" customWidth="1"/>
    <col min="23" max="23" width="9" style="7" customWidth="1"/>
    <col min="24" max="25" width="6.85546875" style="7" customWidth="1"/>
    <col min="26" max="26" width="9" style="7" customWidth="1"/>
    <col min="27" max="28" width="6.85546875" style="7" customWidth="1"/>
    <col min="29" max="29" width="9" style="7" customWidth="1"/>
    <col min="30" max="31" width="6.85546875" style="7" customWidth="1"/>
    <col min="32" max="32" width="9" style="7" customWidth="1"/>
    <col min="33" max="34" width="6.85546875" style="7" customWidth="1"/>
    <col min="35" max="35" width="9" style="7" customWidth="1"/>
    <col min="36" max="37" width="6.85546875" style="7" customWidth="1"/>
    <col min="38" max="38" width="9" style="7" customWidth="1"/>
    <col min="39" max="40" width="6.85546875" style="7" customWidth="1"/>
    <col min="41" max="41" width="9" style="7" customWidth="1"/>
    <col min="42" max="43" width="6.85546875" style="7" customWidth="1"/>
    <col min="44" max="44" width="9" style="7" customWidth="1"/>
    <col min="45" max="46" width="6.85546875" style="7" customWidth="1"/>
    <col min="47" max="47" width="9" style="7" customWidth="1"/>
    <col min="48" max="49" width="6.85546875" style="7" customWidth="1"/>
    <col min="50" max="50" width="9" style="7" customWidth="1"/>
    <col min="51" max="52" width="6.85546875" style="7" customWidth="1"/>
    <col min="53" max="53" width="9" style="7" customWidth="1"/>
    <col min="54" max="55" width="6.85546875" style="7" customWidth="1"/>
    <col min="56" max="56" width="9" style="7" customWidth="1"/>
    <col min="57" max="57" width="6.85546875" style="7" customWidth="1"/>
    <col min="58" max="58" width="6.85546875" style="1" customWidth="1"/>
    <col min="59" max="59" width="9" style="1" customWidth="1"/>
    <col min="60" max="60" width="6.85546875" style="1" customWidth="1"/>
    <col min="61" max="16384" width="11.42578125" style="1"/>
  </cols>
  <sheetData>
    <row r="1" spans="1:60">
      <c r="F1" s="2"/>
      <c r="G1" s="2"/>
      <c r="H1" s="3"/>
      <c r="I1" s="2"/>
      <c r="J1" s="4"/>
      <c r="K1" s="4"/>
      <c r="L1" s="4"/>
      <c r="M1" s="5" t="s">
        <v>0</v>
      </c>
      <c r="N1" s="5"/>
      <c r="O1" s="6"/>
    </row>
    <row r="2" spans="1:60">
      <c r="F2" s="2"/>
      <c r="G2" s="2"/>
      <c r="H2" s="3"/>
      <c r="I2" s="2"/>
      <c r="J2" s="4"/>
      <c r="K2" s="8" t="s">
        <v>1</v>
      </c>
      <c r="L2" s="4"/>
      <c r="M2" s="9" t="s">
        <v>2</v>
      </c>
      <c r="N2" s="9"/>
      <c r="O2" s="10"/>
    </row>
    <row r="3" spans="1:60">
      <c r="B3" s="11"/>
      <c r="F3" s="2"/>
      <c r="G3" s="2"/>
      <c r="H3" s="3"/>
      <c r="I3" s="2"/>
      <c r="J3" s="4"/>
      <c r="K3" s="12" t="s">
        <v>3</v>
      </c>
      <c r="L3" s="4"/>
    </row>
    <row r="4" spans="1:60">
      <c r="F4" s="2"/>
      <c r="G4" s="2"/>
      <c r="H4" s="3"/>
      <c r="I4" s="2"/>
      <c r="J4" s="4"/>
      <c r="K4" s="13" t="s">
        <v>4</v>
      </c>
      <c r="L4" s="4"/>
      <c r="M4" s="277" t="s">
        <v>5</v>
      </c>
      <c r="N4" s="278"/>
      <c r="O4" s="278"/>
      <c r="P4" s="278"/>
      <c r="Q4" s="278"/>
      <c r="R4" s="278"/>
      <c r="S4" s="278"/>
      <c r="T4" s="278"/>
      <c r="U4" s="278"/>
      <c r="V4" s="278"/>
      <c r="W4" s="278"/>
      <c r="X4" s="278"/>
      <c r="Y4" s="278"/>
      <c r="Z4" s="278"/>
      <c r="AA4" s="278"/>
      <c r="AB4" s="278"/>
      <c r="AC4" s="278"/>
      <c r="AD4" s="278"/>
      <c r="AE4" s="278"/>
      <c r="AF4" s="278"/>
      <c r="AG4" s="278"/>
      <c r="AH4" s="278"/>
      <c r="AI4" s="278"/>
      <c r="AJ4" s="278"/>
      <c r="AK4" s="278"/>
      <c r="AL4" s="278"/>
      <c r="AM4" s="278"/>
      <c r="AN4" s="278"/>
      <c r="AO4" s="278"/>
      <c r="AP4" s="278"/>
      <c r="AQ4" s="278"/>
      <c r="AR4" s="278"/>
      <c r="AS4" s="278"/>
      <c r="AT4" s="278"/>
      <c r="AU4" s="278"/>
      <c r="AV4" s="278"/>
      <c r="AW4" s="278"/>
      <c r="AX4" s="278"/>
      <c r="AY4" s="278"/>
      <c r="AZ4" s="278"/>
      <c r="BA4" s="278"/>
      <c r="BB4" s="278"/>
      <c r="BC4" s="278"/>
      <c r="BD4" s="278"/>
      <c r="BE4" s="278"/>
      <c r="BF4" s="278"/>
      <c r="BG4" s="278"/>
      <c r="BH4" s="279"/>
    </row>
    <row r="5" spans="1:60" ht="15" customHeight="1">
      <c r="F5" s="2"/>
      <c r="G5" s="2"/>
      <c r="H5" s="3"/>
      <c r="I5" s="2"/>
      <c r="J5" s="4"/>
      <c r="K5" s="4"/>
      <c r="L5" s="4"/>
      <c r="M5" s="280" t="s">
        <v>37</v>
      </c>
      <c r="N5" s="271"/>
      <c r="O5" s="276"/>
      <c r="P5" s="270" t="s">
        <v>38</v>
      </c>
      <c r="Q5" s="271"/>
      <c r="R5" s="276"/>
      <c r="S5" s="270" t="s">
        <v>39</v>
      </c>
      <c r="T5" s="271"/>
      <c r="U5" s="276"/>
      <c r="V5" s="270" t="s">
        <v>39</v>
      </c>
      <c r="W5" s="271"/>
      <c r="X5" s="276"/>
      <c r="Y5" s="270" t="s">
        <v>40</v>
      </c>
      <c r="Z5" s="271"/>
      <c r="AA5" s="276"/>
      <c r="AB5" s="270" t="s">
        <v>41</v>
      </c>
      <c r="AC5" s="271"/>
      <c r="AD5" s="276"/>
      <c r="AE5" s="270" t="s">
        <v>42</v>
      </c>
      <c r="AF5" s="271"/>
      <c r="AG5" s="276"/>
      <c r="AH5" s="270" t="s">
        <v>43</v>
      </c>
      <c r="AI5" s="271"/>
      <c r="AJ5" s="276"/>
      <c r="AK5" s="281" t="s">
        <v>44</v>
      </c>
      <c r="AL5" s="282"/>
      <c r="AM5" s="283"/>
      <c r="AN5" s="270" t="s">
        <v>45</v>
      </c>
      <c r="AO5" s="271"/>
      <c r="AP5" s="276"/>
      <c r="AQ5" s="270" t="s">
        <v>46</v>
      </c>
      <c r="AR5" s="271"/>
      <c r="AS5" s="276"/>
      <c r="AT5" s="270" t="s">
        <v>47</v>
      </c>
      <c r="AU5" s="271"/>
      <c r="AV5" s="276"/>
      <c r="AW5" s="270" t="s">
        <v>48</v>
      </c>
      <c r="AX5" s="271"/>
      <c r="AY5" s="276"/>
      <c r="AZ5" s="270" t="s">
        <v>49</v>
      </c>
      <c r="BA5" s="271"/>
      <c r="BB5" s="276"/>
      <c r="BC5" s="270" t="s">
        <v>50</v>
      </c>
      <c r="BD5" s="271"/>
      <c r="BE5" s="276"/>
      <c r="BF5" s="270" t="s">
        <v>51</v>
      </c>
      <c r="BG5" s="271"/>
      <c r="BH5" s="272"/>
    </row>
    <row r="6" spans="1:60" s="23" customFormat="1" ht="45">
      <c r="A6" s="14" t="s">
        <v>6</v>
      </c>
      <c r="B6" s="15" t="s">
        <v>7</v>
      </c>
      <c r="C6" s="16" t="s">
        <v>8</v>
      </c>
      <c r="D6" s="16" t="s">
        <v>65</v>
      </c>
      <c r="E6" s="17" t="s">
        <v>66</v>
      </c>
      <c r="F6" s="17" t="s">
        <v>67</v>
      </c>
      <c r="G6" s="17" t="s">
        <v>10</v>
      </c>
      <c r="H6" s="18" t="s">
        <v>11</v>
      </c>
      <c r="I6" s="17" t="s">
        <v>12</v>
      </c>
      <c r="J6" s="19" t="s">
        <v>13</v>
      </c>
      <c r="K6" s="20" t="s">
        <v>14</v>
      </c>
      <c r="L6" s="20" t="s">
        <v>15</v>
      </c>
      <c r="M6" s="21" t="s">
        <v>16</v>
      </c>
      <c r="N6" s="16" t="s">
        <v>17</v>
      </c>
      <c r="O6" s="16" t="s">
        <v>18</v>
      </c>
      <c r="P6" s="21" t="s">
        <v>16</v>
      </c>
      <c r="Q6" s="16" t="s">
        <v>17</v>
      </c>
      <c r="R6" s="16" t="s">
        <v>18</v>
      </c>
      <c r="S6" s="21" t="s">
        <v>16</v>
      </c>
      <c r="T6" s="16" t="s">
        <v>17</v>
      </c>
      <c r="U6" s="16" t="s">
        <v>18</v>
      </c>
      <c r="V6" s="21" t="s">
        <v>16</v>
      </c>
      <c r="W6" s="16" t="s">
        <v>17</v>
      </c>
      <c r="X6" s="16" t="s">
        <v>18</v>
      </c>
      <c r="Y6" s="21" t="s">
        <v>16</v>
      </c>
      <c r="Z6" s="16" t="s">
        <v>17</v>
      </c>
      <c r="AA6" s="16" t="s">
        <v>18</v>
      </c>
      <c r="AB6" s="21" t="s">
        <v>16</v>
      </c>
      <c r="AC6" s="16" t="s">
        <v>17</v>
      </c>
      <c r="AD6" s="16" t="s">
        <v>18</v>
      </c>
      <c r="AE6" s="21" t="s">
        <v>16</v>
      </c>
      <c r="AF6" s="16" t="s">
        <v>17</v>
      </c>
      <c r="AG6" s="16" t="s">
        <v>18</v>
      </c>
      <c r="AH6" s="21" t="s">
        <v>16</v>
      </c>
      <c r="AI6" s="16" t="s">
        <v>17</v>
      </c>
      <c r="AJ6" s="16" t="s">
        <v>18</v>
      </c>
      <c r="AK6" s="21" t="s">
        <v>16</v>
      </c>
      <c r="AL6" s="16" t="s">
        <v>17</v>
      </c>
      <c r="AM6" s="16" t="s">
        <v>18</v>
      </c>
      <c r="AN6" s="21" t="s">
        <v>16</v>
      </c>
      <c r="AO6" s="16" t="s">
        <v>17</v>
      </c>
      <c r="AP6" s="16" t="s">
        <v>18</v>
      </c>
      <c r="AQ6" s="21" t="s">
        <v>16</v>
      </c>
      <c r="AR6" s="16" t="s">
        <v>17</v>
      </c>
      <c r="AS6" s="16" t="s">
        <v>18</v>
      </c>
      <c r="AT6" s="21" t="s">
        <v>16</v>
      </c>
      <c r="AU6" s="16" t="s">
        <v>17</v>
      </c>
      <c r="AV6" s="16" t="s">
        <v>18</v>
      </c>
      <c r="AW6" s="21" t="s">
        <v>16</v>
      </c>
      <c r="AX6" s="16" t="s">
        <v>17</v>
      </c>
      <c r="AY6" s="16" t="s">
        <v>18</v>
      </c>
      <c r="AZ6" s="21" t="s">
        <v>16</v>
      </c>
      <c r="BA6" s="16" t="s">
        <v>17</v>
      </c>
      <c r="BB6" s="16" t="s">
        <v>18</v>
      </c>
      <c r="BC6" s="21" t="s">
        <v>16</v>
      </c>
      <c r="BD6" s="16" t="s">
        <v>17</v>
      </c>
      <c r="BE6" s="16" t="s">
        <v>18</v>
      </c>
      <c r="BF6" s="21" t="s">
        <v>16</v>
      </c>
      <c r="BG6" s="16" t="s">
        <v>17</v>
      </c>
      <c r="BH6" s="16" t="s">
        <v>18</v>
      </c>
    </row>
    <row r="7" spans="1:60">
      <c r="A7" s="129" t="str">
        <f>[2]CONTRATS!$A$28</f>
        <v>P1084</v>
      </c>
      <c r="B7" s="130" t="s">
        <v>76</v>
      </c>
      <c r="C7" s="179"/>
      <c r="D7" s="180">
        <v>8</v>
      </c>
      <c r="E7" s="180"/>
      <c r="F7" s="132" t="s">
        <v>71</v>
      </c>
      <c r="G7" s="51">
        <v>41034</v>
      </c>
      <c r="H7" s="153"/>
      <c r="I7" s="29">
        <f>G7+10</f>
        <v>41044</v>
      </c>
      <c r="J7" s="29">
        <v>41044</v>
      </c>
      <c r="K7" s="30"/>
      <c r="L7" s="31" t="str">
        <f>VLOOKUP(A7,[2]CONTRATS!A:C,3,FALSE)</f>
        <v>N. Decroocq</v>
      </c>
      <c r="M7" s="133"/>
      <c r="N7" s="134"/>
      <c r="O7" s="135">
        <v>1000</v>
      </c>
      <c r="P7" s="135"/>
      <c r="Q7" s="135"/>
      <c r="R7" s="135"/>
      <c r="S7" s="135"/>
      <c r="T7" s="135"/>
      <c r="U7" s="135"/>
      <c r="V7" s="135"/>
      <c r="W7" s="135"/>
      <c r="X7" s="135"/>
      <c r="Y7" s="135"/>
      <c r="Z7" s="135"/>
      <c r="AA7" s="135"/>
      <c r="AB7" s="135"/>
      <c r="AC7" s="135"/>
      <c r="AD7" s="135"/>
      <c r="AE7" s="135"/>
      <c r="AF7" s="135"/>
      <c r="AG7" s="135"/>
      <c r="AH7" s="135"/>
      <c r="AI7" s="135"/>
      <c r="AJ7" s="135"/>
      <c r="AK7" s="135"/>
      <c r="AL7" s="135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8"/>
      <c r="BH7" s="139"/>
    </row>
    <row r="8" spans="1:60">
      <c r="A8" s="129" t="str">
        <f>[2]CONTRATS!$A$28</f>
        <v>P1084</v>
      </c>
      <c r="B8" s="130" t="s">
        <v>76</v>
      </c>
      <c r="C8" s="181"/>
      <c r="D8" s="180">
        <v>8</v>
      </c>
      <c r="E8" s="182"/>
      <c r="F8" s="153" t="s">
        <v>71</v>
      </c>
      <c r="G8" s="51">
        <v>41061</v>
      </c>
      <c r="H8" s="153"/>
      <c r="I8" s="29">
        <f t="shared" ref="I8:J27" si="0">G8+10</f>
        <v>41071</v>
      </c>
      <c r="J8" s="29">
        <v>41061</v>
      </c>
      <c r="K8" s="30"/>
      <c r="L8" s="31" t="str">
        <f>VLOOKUP(A8,[2]CONTRATS!A:C,3,FALSE)</f>
        <v>N. Decroocq</v>
      </c>
      <c r="M8" s="158"/>
      <c r="N8" s="159"/>
      <c r="O8" s="135">
        <v>2000</v>
      </c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147"/>
      <c r="AF8" s="147"/>
      <c r="AG8" s="147"/>
      <c r="AH8" s="147"/>
      <c r="AI8" s="147"/>
      <c r="AJ8" s="147"/>
      <c r="AK8" s="147"/>
      <c r="AL8" s="147"/>
      <c r="AM8" s="147"/>
      <c r="AN8" s="147"/>
      <c r="AO8" s="147"/>
      <c r="AP8" s="147"/>
      <c r="AQ8" s="147"/>
      <c r="AR8" s="147"/>
      <c r="AS8" s="147"/>
      <c r="AT8" s="147"/>
      <c r="AU8" s="147"/>
      <c r="AV8" s="147"/>
      <c r="AW8" s="147"/>
      <c r="AX8" s="147"/>
      <c r="AY8" s="147"/>
      <c r="AZ8" s="147"/>
      <c r="BA8" s="147"/>
      <c r="BB8" s="147"/>
      <c r="BC8" s="147"/>
      <c r="BD8" s="147"/>
      <c r="BE8" s="147"/>
      <c r="BF8" s="147"/>
      <c r="BG8" s="148"/>
      <c r="BH8" s="149"/>
    </row>
    <row r="9" spans="1:60">
      <c r="A9" s="129" t="str">
        <f>[2]CONTRATS!$A$28</f>
        <v>P1084</v>
      </c>
      <c r="B9" s="130" t="s">
        <v>76</v>
      </c>
      <c r="C9" s="181"/>
      <c r="D9" s="180">
        <v>8</v>
      </c>
      <c r="E9" s="182"/>
      <c r="F9" s="153" t="s">
        <v>71</v>
      </c>
      <c r="G9" s="51">
        <v>41100</v>
      </c>
      <c r="H9" s="153"/>
      <c r="I9" s="29">
        <f t="shared" si="0"/>
        <v>41110</v>
      </c>
      <c r="J9" s="29">
        <v>41090</v>
      </c>
      <c r="K9" s="30"/>
      <c r="L9" s="31" t="str">
        <f>VLOOKUP(A9,[2]CONTRATS!A:C,3,FALSE)</f>
        <v>N. Decroocq</v>
      </c>
      <c r="M9" s="158"/>
      <c r="N9" s="159"/>
      <c r="O9" s="135">
        <v>3000</v>
      </c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8"/>
      <c r="BH9" s="149"/>
    </row>
    <row r="10" spans="1:60">
      <c r="A10" s="129" t="str">
        <f>[2]CONTRATS!$A$28</f>
        <v>P1084</v>
      </c>
      <c r="B10" s="130" t="s">
        <v>76</v>
      </c>
      <c r="C10" s="181"/>
      <c r="D10" s="180">
        <v>8</v>
      </c>
      <c r="E10" s="182"/>
      <c r="F10" s="153" t="s">
        <v>71</v>
      </c>
      <c r="G10" s="51">
        <v>41120</v>
      </c>
      <c r="H10" s="153"/>
      <c r="I10" s="29">
        <f t="shared" si="0"/>
        <v>41130</v>
      </c>
      <c r="J10" s="29">
        <v>41044</v>
      </c>
      <c r="K10" s="30"/>
      <c r="L10" s="31" t="str">
        <f>VLOOKUP(A10,[2]CONTRATS!A:C,3,FALSE)</f>
        <v>N. Decroocq</v>
      </c>
      <c r="M10" s="158"/>
      <c r="N10" s="159"/>
      <c r="O10" s="135">
        <v>4000</v>
      </c>
      <c r="P10" s="147"/>
      <c r="Q10" s="147"/>
      <c r="R10" s="147"/>
      <c r="S10" s="147"/>
      <c r="T10" s="147"/>
      <c r="U10" s="147"/>
      <c r="V10" s="147"/>
      <c r="W10" s="147"/>
      <c r="X10" s="147"/>
      <c r="Y10" s="147"/>
      <c r="Z10" s="147"/>
      <c r="AA10" s="147"/>
      <c r="AB10" s="147"/>
      <c r="AC10" s="147"/>
      <c r="AD10" s="147"/>
      <c r="AE10" s="147"/>
      <c r="AF10" s="147"/>
      <c r="AG10" s="147"/>
      <c r="AH10" s="147"/>
      <c r="AI10" s="147"/>
      <c r="AJ10" s="147"/>
      <c r="AK10" s="147"/>
      <c r="AL10" s="147"/>
      <c r="AM10" s="147"/>
      <c r="AN10" s="147"/>
      <c r="AO10" s="147"/>
      <c r="AP10" s="147"/>
      <c r="AQ10" s="147"/>
      <c r="AR10" s="147"/>
      <c r="AS10" s="147"/>
      <c r="AT10" s="147"/>
      <c r="AU10" s="147"/>
      <c r="AV10" s="147"/>
      <c r="AW10" s="147"/>
      <c r="AX10" s="147"/>
      <c r="AY10" s="147"/>
      <c r="AZ10" s="147"/>
      <c r="BA10" s="147"/>
      <c r="BB10" s="147"/>
      <c r="BC10" s="147"/>
      <c r="BD10" s="147"/>
      <c r="BE10" s="147"/>
      <c r="BF10" s="147"/>
      <c r="BG10" s="148"/>
      <c r="BH10" s="149"/>
    </row>
    <row r="11" spans="1:60">
      <c r="A11" s="129" t="str">
        <f>[2]CONTRATS!$A$28</f>
        <v>P1084</v>
      </c>
      <c r="B11" s="130" t="s">
        <v>76</v>
      </c>
      <c r="C11" s="181"/>
      <c r="D11" s="180">
        <v>8</v>
      </c>
      <c r="E11" s="182"/>
      <c r="F11" s="153" t="s">
        <v>71</v>
      </c>
      <c r="G11" s="51">
        <v>41110</v>
      </c>
      <c r="H11" s="153"/>
      <c r="I11" s="29">
        <f t="shared" si="0"/>
        <v>41120</v>
      </c>
      <c r="J11" s="29">
        <v>41091</v>
      </c>
      <c r="K11" s="30"/>
      <c r="L11" s="31" t="str">
        <f>VLOOKUP(A11,[2]CONTRATS!A:C,3,FALSE)</f>
        <v>N. Decroocq</v>
      </c>
      <c r="M11" s="158"/>
      <c r="N11" s="159"/>
      <c r="O11" s="135">
        <v>5000</v>
      </c>
      <c r="P11" s="147"/>
      <c r="Q11" s="147"/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7"/>
      <c r="AI11" s="147"/>
      <c r="AJ11" s="147"/>
      <c r="AK11" s="147"/>
      <c r="AL11" s="147"/>
      <c r="AM11" s="147"/>
      <c r="AN11" s="147"/>
      <c r="AO11" s="147"/>
      <c r="AP11" s="147"/>
      <c r="AQ11" s="147"/>
      <c r="AR11" s="147"/>
      <c r="AS11" s="147"/>
      <c r="AT11" s="147"/>
      <c r="AU11" s="147"/>
      <c r="AV11" s="147"/>
      <c r="AW11" s="147"/>
      <c r="AX11" s="147"/>
      <c r="AY11" s="147"/>
      <c r="AZ11" s="147"/>
      <c r="BA11" s="147"/>
      <c r="BB11" s="147"/>
      <c r="BC11" s="147"/>
      <c r="BD11" s="147"/>
      <c r="BE11" s="147"/>
      <c r="BF11" s="147"/>
      <c r="BG11" s="148"/>
      <c r="BH11" s="149"/>
    </row>
    <row r="12" spans="1:60">
      <c r="A12" s="129" t="str">
        <f>[2]CONTRATS!$A$28</f>
        <v>P1084</v>
      </c>
      <c r="B12" s="130" t="s">
        <v>76</v>
      </c>
      <c r="C12" s="181"/>
      <c r="D12" s="180">
        <v>8</v>
      </c>
      <c r="E12" s="182"/>
      <c r="F12" s="153" t="s">
        <v>71</v>
      </c>
      <c r="G12" s="51">
        <v>41068</v>
      </c>
      <c r="H12" s="153"/>
      <c r="I12" s="29">
        <f t="shared" si="0"/>
        <v>41078</v>
      </c>
      <c r="J12" s="29">
        <v>41136</v>
      </c>
      <c r="K12" s="30"/>
      <c r="L12" s="31" t="str">
        <f>VLOOKUP(A12,[2]CONTRATS!A:C,3,FALSE)</f>
        <v>N. Decroocq</v>
      </c>
      <c r="M12" s="158"/>
      <c r="N12" s="159"/>
      <c r="O12" s="135">
        <v>6000</v>
      </c>
      <c r="P12" s="147"/>
      <c r="Q12" s="147"/>
      <c r="R12" s="147"/>
      <c r="S12" s="147"/>
      <c r="T12" s="147"/>
      <c r="U12" s="147"/>
      <c r="V12" s="147"/>
      <c r="W12" s="147"/>
      <c r="X12" s="147"/>
      <c r="Y12" s="147"/>
      <c r="Z12" s="147"/>
      <c r="AA12" s="147"/>
      <c r="AB12" s="147"/>
      <c r="AC12" s="147"/>
      <c r="AD12" s="147"/>
      <c r="AE12" s="147"/>
      <c r="AF12" s="147"/>
      <c r="AG12" s="147"/>
      <c r="AH12" s="147"/>
      <c r="AI12" s="147"/>
      <c r="AJ12" s="147"/>
      <c r="AK12" s="147"/>
      <c r="AL12" s="147"/>
      <c r="AM12" s="147"/>
      <c r="AN12" s="147"/>
      <c r="AO12" s="147"/>
      <c r="AP12" s="147"/>
      <c r="AQ12" s="147"/>
      <c r="AR12" s="147"/>
      <c r="AS12" s="147"/>
      <c r="AT12" s="147"/>
      <c r="AU12" s="147"/>
      <c r="AV12" s="147"/>
      <c r="AW12" s="147"/>
      <c r="AX12" s="147"/>
      <c r="AY12" s="147"/>
      <c r="AZ12" s="147"/>
      <c r="BA12" s="147"/>
      <c r="BB12" s="147"/>
      <c r="BC12" s="147"/>
      <c r="BD12" s="147"/>
      <c r="BE12" s="147"/>
      <c r="BF12" s="147"/>
      <c r="BG12" s="148"/>
      <c r="BH12" s="149"/>
    </row>
    <row r="13" spans="1:60">
      <c r="A13" s="129" t="str">
        <f>[2]CONTRATS!$A$28</f>
        <v>P1084</v>
      </c>
      <c r="B13" s="130" t="s">
        <v>76</v>
      </c>
      <c r="C13" s="181"/>
      <c r="D13" s="180">
        <v>8</v>
      </c>
      <c r="E13" s="182"/>
      <c r="F13" s="153" t="s">
        <v>71</v>
      </c>
      <c r="G13" s="51">
        <v>41098</v>
      </c>
      <c r="H13" s="153"/>
      <c r="I13" s="29">
        <f t="shared" si="0"/>
        <v>41108</v>
      </c>
      <c r="J13" s="29">
        <v>41061</v>
      </c>
      <c r="K13" s="30"/>
      <c r="L13" s="31" t="str">
        <f>VLOOKUP(A13,[2]CONTRATS!A:C,3,FALSE)</f>
        <v>N. Decroocq</v>
      </c>
      <c r="M13" s="158"/>
      <c r="N13" s="159"/>
      <c r="O13" s="135">
        <v>7000</v>
      </c>
      <c r="P13" s="147"/>
      <c r="Q13" s="147"/>
      <c r="R13" s="147"/>
      <c r="S13" s="147"/>
      <c r="T13" s="147"/>
      <c r="U13" s="147"/>
      <c r="V13" s="147"/>
      <c r="W13" s="147"/>
      <c r="X13" s="147"/>
      <c r="Y13" s="147"/>
      <c r="Z13" s="147"/>
      <c r="AA13" s="147"/>
      <c r="AB13" s="147"/>
      <c r="AC13" s="147"/>
      <c r="AD13" s="147"/>
      <c r="AE13" s="147"/>
      <c r="AF13" s="147"/>
      <c r="AG13" s="147"/>
      <c r="AH13" s="147"/>
      <c r="AI13" s="147"/>
      <c r="AJ13" s="147"/>
      <c r="AK13" s="147"/>
      <c r="AL13" s="147"/>
      <c r="AM13" s="147"/>
      <c r="AN13" s="147"/>
      <c r="AO13" s="147"/>
      <c r="AP13" s="147"/>
      <c r="AQ13" s="147"/>
      <c r="AR13" s="147"/>
      <c r="AS13" s="147"/>
      <c r="AT13" s="147"/>
      <c r="AU13" s="147"/>
      <c r="AV13" s="147"/>
      <c r="AW13" s="147"/>
      <c r="AX13" s="147"/>
      <c r="AY13" s="147"/>
      <c r="AZ13" s="147"/>
      <c r="BA13" s="147"/>
      <c r="BB13" s="147"/>
      <c r="BC13" s="147"/>
      <c r="BD13" s="147"/>
      <c r="BE13" s="147"/>
      <c r="BF13" s="147"/>
      <c r="BG13" s="148"/>
      <c r="BH13" s="149"/>
    </row>
    <row r="14" spans="1:60">
      <c r="A14" s="129" t="str">
        <f>[2]CONTRATS!$A$28</f>
        <v>P1084</v>
      </c>
      <c r="B14" s="130" t="s">
        <v>76</v>
      </c>
      <c r="C14" s="181"/>
      <c r="D14" s="180">
        <v>8</v>
      </c>
      <c r="E14" s="182"/>
      <c r="F14" s="153" t="s">
        <v>71</v>
      </c>
      <c r="G14" s="51">
        <v>41075</v>
      </c>
      <c r="H14" s="153"/>
      <c r="I14" s="29">
        <f t="shared" si="0"/>
        <v>41085</v>
      </c>
      <c r="J14" s="29">
        <v>41044</v>
      </c>
      <c r="K14" s="30"/>
      <c r="L14" s="31" t="str">
        <f>VLOOKUP(A14,[2]CONTRATS!A:C,3,FALSE)</f>
        <v>N. Decroocq</v>
      </c>
      <c r="M14" s="158"/>
      <c r="N14" s="159"/>
      <c r="O14" s="135">
        <v>8000</v>
      </c>
      <c r="P14" s="147"/>
      <c r="Q14" s="147"/>
      <c r="R14" s="147"/>
      <c r="S14" s="147"/>
      <c r="T14" s="147"/>
      <c r="U14" s="147"/>
      <c r="V14" s="147"/>
      <c r="W14" s="147"/>
      <c r="X14" s="147"/>
      <c r="Y14" s="147"/>
      <c r="Z14" s="147"/>
      <c r="AA14" s="147"/>
      <c r="AB14" s="147"/>
      <c r="AC14" s="147"/>
      <c r="AD14" s="147"/>
      <c r="AE14" s="147"/>
      <c r="AF14" s="147"/>
      <c r="AG14" s="147"/>
      <c r="AH14" s="147"/>
      <c r="AI14" s="147"/>
      <c r="AJ14" s="147"/>
      <c r="AK14" s="147"/>
      <c r="AL14" s="147"/>
      <c r="AM14" s="147"/>
      <c r="AN14" s="147"/>
      <c r="AO14" s="147"/>
      <c r="AP14" s="147"/>
      <c r="AQ14" s="147"/>
      <c r="AR14" s="147"/>
      <c r="AS14" s="147"/>
      <c r="AT14" s="147"/>
      <c r="AU14" s="147"/>
      <c r="AV14" s="147"/>
      <c r="AW14" s="147"/>
      <c r="AX14" s="147"/>
      <c r="AY14" s="147"/>
      <c r="AZ14" s="147"/>
      <c r="BA14" s="147"/>
      <c r="BB14" s="147"/>
      <c r="BC14" s="147"/>
      <c r="BD14" s="147"/>
      <c r="BE14" s="147"/>
      <c r="BF14" s="147"/>
      <c r="BG14" s="148"/>
      <c r="BH14" s="149"/>
    </row>
    <row r="15" spans="1:60">
      <c r="A15" s="129" t="str">
        <f>[2]CONTRATS!$A$28</f>
        <v>P1084</v>
      </c>
      <c r="B15" s="130" t="s">
        <v>76</v>
      </c>
      <c r="C15" s="181"/>
      <c r="D15" s="180">
        <v>8</v>
      </c>
      <c r="E15" s="182"/>
      <c r="F15" s="153" t="s">
        <v>71</v>
      </c>
      <c r="G15" s="51">
        <v>41090</v>
      </c>
      <c r="H15" s="153"/>
      <c r="I15" s="29">
        <f t="shared" si="0"/>
        <v>41100</v>
      </c>
      <c r="J15" s="29">
        <v>41061</v>
      </c>
      <c r="K15" s="30"/>
      <c r="L15" s="31" t="str">
        <f>VLOOKUP(A15,[2]CONTRATS!A:C,3,FALSE)</f>
        <v>N. Decroocq</v>
      </c>
      <c r="M15" s="158"/>
      <c r="N15" s="159"/>
      <c r="O15" s="135">
        <v>9000</v>
      </c>
      <c r="P15" s="147"/>
      <c r="Q15" s="147"/>
      <c r="R15" s="147"/>
      <c r="S15" s="147"/>
      <c r="T15" s="147"/>
      <c r="U15" s="147"/>
      <c r="V15" s="147"/>
      <c r="W15" s="147"/>
      <c r="X15" s="147"/>
      <c r="Y15" s="147"/>
      <c r="Z15" s="147"/>
      <c r="AA15" s="147"/>
      <c r="AB15" s="147"/>
      <c r="AC15" s="147"/>
      <c r="AD15" s="147"/>
      <c r="AE15" s="147"/>
      <c r="AF15" s="147"/>
      <c r="AG15" s="147"/>
      <c r="AH15" s="147"/>
      <c r="AI15" s="147"/>
      <c r="AJ15" s="147"/>
      <c r="AK15" s="147"/>
      <c r="AL15" s="147"/>
      <c r="AM15" s="147"/>
      <c r="AN15" s="147"/>
      <c r="AO15" s="147"/>
      <c r="AP15" s="147"/>
      <c r="AQ15" s="147"/>
      <c r="AR15" s="147"/>
      <c r="AS15" s="147"/>
      <c r="AT15" s="147"/>
      <c r="AU15" s="147"/>
      <c r="AV15" s="147"/>
      <c r="AW15" s="147"/>
      <c r="AX15" s="147"/>
      <c r="AY15" s="147"/>
      <c r="AZ15" s="147"/>
      <c r="BA15" s="147"/>
      <c r="BB15" s="147"/>
      <c r="BC15" s="147"/>
      <c r="BD15" s="147"/>
      <c r="BE15" s="147"/>
      <c r="BF15" s="147"/>
      <c r="BG15" s="148"/>
      <c r="BH15" s="149"/>
    </row>
    <row r="16" spans="1:60">
      <c r="A16" s="129" t="str">
        <f>[2]CONTRATS!$A$28</f>
        <v>P1084</v>
      </c>
      <c r="B16" s="130" t="s">
        <v>76</v>
      </c>
      <c r="C16" s="181"/>
      <c r="D16" s="180">
        <v>8</v>
      </c>
      <c r="E16" s="182"/>
      <c r="F16" s="153" t="s">
        <v>71</v>
      </c>
      <c r="G16" s="51">
        <v>41065</v>
      </c>
      <c r="H16" s="153"/>
      <c r="I16" s="29">
        <f t="shared" si="0"/>
        <v>41075</v>
      </c>
      <c r="J16" s="29">
        <v>41090</v>
      </c>
      <c r="K16" s="30"/>
      <c r="L16" s="31" t="str">
        <f>VLOOKUP(A16,[2]CONTRATS!A:C,3,FALSE)</f>
        <v>N. Decroocq</v>
      </c>
      <c r="M16" s="158"/>
      <c r="N16" s="159"/>
      <c r="O16" s="135">
        <v>10000</v>
      </c>
      <c r="P16" s="147"/>
      <c r="Q16" s="147"/>
      <c r="R16" s="147"/>
      <c r="S16" s="147"/>
      <c r="T16" s="147"/>
      <c r="U16" s="147"/>
      <c r="V16" s="147"/>
      <c r="W16" s="147"/>
      <c r="X16" s="147"/>
      <c r="Y16" s="147"/>
      <c r="Z16" s="147"/>
      <c r="AA16" s="147"/>
      <c r="AB16" s="147"/>
      <c r="AC16" s="147"/>
      <c r="AD16" s="147"/>
      <c r="AE16" s="147"/>
      <c r="AF16" s="147"/>
      <c r="AG16" s="147"/>
      <c r="AH16" s="147"/>
      <c r="AI16" s="147"/>
      <c r="AJ16" s="147"/>
      <c r="AK16" s="147"/>
      <c r="AL16" s="147"/>
      <c r="AM16" s="147"/>
      <c r="AN16" s="147"/>
      <c r="AO16" s="147"/>
      <c r="AP16" s="147"/>
      <c r="AQ16" s="147"/>
      <c r="AR16" s="147"/>
      <c r="AS16" s="147"/>
      <c r="AT16" s="147"/>
      <c r="AU16" s="147"/>
      <c r="AV16" s="147"/>
      <c r="AW16" s="147"/>
      <c r="AX16" s="147"/>
      <c r="AY16" s="147"/>
      <c r="AZ16" s="147"/>
      <c r="BA16" s="147"/>
      <c r="BB16" s="147"/>
      <c r="BC16" s="147"/>
      <c r="BD16" s="147"/>
      <c r="BE16" s="147"/>
      <c r="BF16" s="147"/>
      <c r="BG16" s="148"/>
      <c r="BH16" s="149"/>
    </row>
    <row r="17" spans="1:61">
      <c r="A17" s="129" t="str">
        <f>[2]CONTRATS!$A$28</f>
        <v>P1084</v>
      </c>
      <c r="B17" s="130" t="s">
        <v>76</v>
      </c>
      <c r="C17" s="181"/>
      <c r="D17" s="180">
        <v>8</v>
      </c>
      <c r="E17" s="182"/>
      <c r="F17" s="153" t="s">
        <v>71</v>
      </c>
      <c r="G17" s="51">
        <v>41100</v>
      </c>
      <c r="H17" s="153"/>
      <c r="I17" s="29">
        <f t="shared" si="0"/>
        <v>41110</v>
      </c>
      <c r="J17" s="29">
        <v>41044</v>
      </c>
      <c r="K17" s="30"/>
      <c r="L17" s="31" t="str">
        <f>VLOOKUP(A17,[2]CONTRATS!A:C,3,FALSE)</f>
        <v>N. Decroocq</v>
      </c>
      <c r="M17" s="158"/>
      <c r="N17" s="159"/>
      <c r="O17" s="135">
        <v>11000</v>
      </c>
      <c r="P17" s="147"/>
      <c r="Q17" s="147"/>
      <c r="R17" s="147"/>
      <c r="S17" s="147"/>
      <c r="T17" s="147"/>
      <c r="U17" s="147"/>
      <c r="V17" s="147"/>
      <c r="W17" s="147"/>
      <c r="X17" s="147"/>
      <c r="Y17" s="147"/>
      <c r="Z17" s="147"/>
      <c r="AA17" s="147"/>
      <c r="AB17" s="147"/>
      <c r="AC17" s="147"/>
      <c r="AD17" s="147"/>
      <c r="AE17" s="147"/>
      <c r="AF17" s="147"/>
      <c r="AG17" s="147"/>
      <c r="AH17" s="147"/>
      <c r="AI17" s="147"/>
      <c r="AJ17" s="147"/>
      <c r="AK17" s="147"/>
      <c r="AL17" s="147"/>
      <c r="AM17" s="147"/>
      <c r="AN17" s="147"/>
      <c r="AO17" s="147"/>
      <c r="AP17" s="147"/>
      <c r="AQ17" s="147"/>
      <c r="AR17" s="147"/>
      <c r="AS17" s="147"/>
      <c r="AT17" s="147"/>
      <c r="AU17" s="147"/>
      <c r="AV17" s="147"/>
      <c r="AW17" s="147"/>
      <c r="AX17" s="147"/>
      <c r="AY17" s="147"/>
      <c r="AZ17" s="147"/>
      <c r="BA17" s="147"/>
      <c r="BB17" s="147"/>
      <c r="BC17" s="147"/>
      <c r="BD17" s="147"/>
      <c r="BE17" s="147"/>
      <c r="BF17" s="147"/>
      <c r="BG17" s="148"/>
      <c r="BH17" s="149"/>
      <c r="BI17" s="4"/>
    </row>
    <row r="18" spans="1:61">
      <c r="A18" s="129" t="str">
        <f>[2]CONTRATS!$A$28</f>
        <v>P1084</v>
      </c>
      <c r="B18" s="130" t="s">
        <v>76</v>
      </c>
      <c r="C18" s="181"/>
      <c r="D18" s="180">
        <v>8</v>
      </c>
      <c r="E18" s="182"/>
      <c r="F18" s="153" t="s">
        <v>71</v>
      </c>
      <c r="G18" s="51">
        <v>41105</v>
      </c>
      <c r="H18" s="153"/>
      <c r="I18" s="29">
        <f t="shared" si="0"/>
        <v>41115</v>
      </c>
      <c r="J18" s="29">
        <v>41091</v>
      </c>
      <c r="K18" s="30"/>
      <c r="L18" s="31" t="str">
        <f>VLOOKUP(A18,[2]CONTRATS!A:C,3,FALSE)</f>
        <v>N. Decroocq</v>
      </c>
      <c r="M18" s="158"/>
      <c r="N18" s="159"/>
      <c r="O18" s="135">
        <v>12000</v>
      </c>
      <c r="P18" s="147"/>
      <c r="Q18" s="147"/>
      <c r="R18" s="147"/>
      <c r="S18" s="147"/>
      <c r="T18" s="147"/>
      <c r="U18" s="147"/>
      <c r="V18" s="147"/>
      <c r="W18" s="147"/>
      <c r="X18" s="147"/>
      <c r="Y18" s="147"/>
      <c r="Z18" s="147"/>
      <c r="AA18" s="147"/>
      <c r="AB18" s="147"/>
      <c r="AC18" s="147"/>
      <c r="AD18" s="147"/>
      <c r="AE18" s="147"/>
      <c r="AF18" s="147"/>
      <c r="AG18" s="147"/>
      <c r="AH18" s="147"/>
      <c r="AI18" s="147"/>
      <c r="AJ18" s="147"/>
      <c r="AK18" s="147"/>
      <c r="AL18" s="147"/>
      <c r="AM18" s="147"/>
      <c r="AN18" s="147"/>
      <c r="AO18" s="147"/>
      <c r="AP18" s="147"/>
      <c r="AQ18" s="147"/>
      <c r="AR18" s="147"/>
      <c r="AS18" s="147"/>
      <c r="AT18" s="147"/>
      <c r="AU18" s="147"/>
      <c r="AV18" s="147"/>
      <c r="AW18" s="147"/>
      <c r="AX18" s="147"/>
      <c r="AY18" s="147"/>
      <c r="AZ18" s="147"/>
      <c r="BA18" s="147"/>
      <c r="BB18" s="147"/>
      <c r="BC18" s="147"/>
      <c r="BD18" s="147"/>
      <c r="BE18" s="147"/>
      <c r="BF18" s="147"/>
      <c r="BG18" s="148"/>
      <c r="BH18" s="149"/>
      <c r="BI18" s="4"/>
    </row>
    <row r="19" spans="1:61">
      <c r="A19" s="129" t="str">
        <f>[2]CONTRATS!$A$28</f>
        <v>P1084</v>
      </c>
      <c r="B19" s="130" t="s">
        <v>76</v>
      </c>
      <c r="C19" s="181"/>
      <c r="D19" s="180">
        <v>8</v>
      </c>
      <c r="E19" s="182"/>
      <c r="F19" s="153" t="s">
        <v>71</v>
      </c>
      <c r="G19" s="51">
        <v>41115</v>
      </c>
      <c r="H19" s="153"/>
      <c r="I19" s="29">
        <f t="shared" si="0"/>
        <v>41125</v>
      </c>
      <c r="J19" s="29">
        <v>41136</v>
      </c>
      <c r="K19" s="30"/>
      <c r="L19" s="31" t="str">
        <f>VLOOKUP(A19,[2]CONTRATS!A:C,3,FALSE)</f>
        <v>N. Decroocq</v>
      </c>
      <c r="M19" s="158"/>
      <c r="N19" s="159"/>
      <c r="O19" s="135">
        <v>13000</v>
      </c>
      <c r="P19" s="147"/>
      <c r="Q19" s="147"/>
      <c r="R19" s="147"/>
      <c r="S19" s="147"/>
      <c r="T19" s="147"/>
      <c r="U19" s="147"/>
      <c r="V19" s="147"/>
      <c r="W19" s="147"/>
      <c r="X19" s="147"/>
      <c r="Y19" s="147"/>
      <c r="Z19" s="147"/>
      <c r="AA19" s="147"/>
      <c r="AB19" s="147"/>
      <c r="AC19" s="147"/>
      <c r="AD19" s="147"/>
      <c r="AE19" s="147"/>
      <c r="AF19" s="147"/>
      <c r="AG19" s="147"/>
      <c r="AH19" s="147"/>
      <c r="AI19" s="147"/>
      <c r="AJ19" s="147"/>
      <c r="AK19" s="147"/>
      <c r="AL19" s="147"/>
      <c r="AM19" s="147"/>
      <c r="AN19" s="147"/>
      <c r="AO19" s="147"/>
      <c r="AP19" s="147"/>
      <c r="AQ19" s="147"/>
      <c r="AR19" s="147"/>
      <c r="AS19" s="147"/>
      <c r="AT19" s="147"/>
      <c r="AU19" s="147"/>
      <c r="AV19" s="147"/>
      <c r="AW19" s="147"/>
      <c r="AX19" s="147"/>
      <c r="AY19" s="147"/>
      <c r="AZ19" s="147"/>
      <c r="BA19" s="147"/>
      <c r="BB19" s="147"/>
      <c r="BC19" s="147"/>
      <c r="BD19" s="147"/>
      <c r="BE19" s="147"/>
      <c r="BF19" s="147"/>
      <c r="BG19" s="148"/>
      <c r="BH19" s="149"/>
    </row>
    <row r="20" spans="1:61">
      <c r="A20" s="129" t="str">
        <f>[2]CONTRATS!$A$28</f>
        <v>P1084</v>
      </c>
      <c r="B20" s="130" t="s">
        <v>76</v>
      </c>
      <c r="C20" s="181"/>
      <c r="D20" s="180">
        <v>8</v>
      </c>
      <c r="E20" s="182"/>
      <c r="F20" s="153" t="s">
        <v>71</v>
      </c>
      <c r="G20" s="51">
        <v>41105</v>
      </c>
      <c r="H20" s="153"/>
      <c r="I20" s="29">
        <f t="shared" si="0"/>
        <v>41115</v>
      </c>
      <c r="J20" s="29">
        <v>41061</v>
      </c>
      <c r="K20" s="30"/>
      <c r="L20" s="31" t="str">
        <f>VLOOKUP(A20,[2]CONTRATS!A:C,3,FALSE)</f>
        <v>N. Decroocq</v>
      </c>
      <c r="M20" s="158"/>
      <c r="N20" s="159"/>
      <c r="O20" s="135">
        <v>14000</v>
      </c>
      <c r="P20" s="147"/>
      <c r="Q20" s="147"/>
      <c r="R20" s="147"/>
      <c r="S20" s="147"/>
      <c r="T20" s="147"/>
      <c r="U20" s="147"/>
      <c r="V20" s="147"/>
      <c r="W20" s="147"/>
      <c r="X20" s="147"/>
      <c r="Y20" s="147"/>
      <c r="Z20" s="147"/>
      <c r="AA20" s="147"/>
      <c r="AB20" s="147"/>
      <c r="AC20" s="147"/>
      <c r="AD20" s="147"/>
      <c r="AE20" s="147"/>
      <c r="AF20" s="147"/>
      <c r="AG20" s="147"/>
      <c r="AH20" s="147"/>
      <c r="AI20" s="147"/>
      <c r="AJ20" s="147"/>
      <c r="AK20" s="147"/>
      <c r="AL20" s="147"/>
      <c r="AM20" s="147"/>
      <c r="AN20" s="147"/>
      <c r="AO20" s="147"/>
      <c r="AP20" s="147"/>
      <c r="AQ20" s="147"/>
      <c r="AR20" s="147"/>
      <c r="AS20" s="147"/>
      <c r="AT20" s="147"/>
      <c r="AU20" s="147"/>
      <c r="AV20" s="147"/>
      <c r="AW20" s="147"/>
      <c r="AX20" s="147"/>
      <c r="AY20" s="147"/>
      <c r="AZ20" s="147"/>
      <c r="BA20" s="147"/>
      <c r="BB20" s="147"/>
      <c r="BC20" s="147"/>
      <c r="BD20" s="147"/>
      <c r="BE20" s="147"/>
      <c r="BF20" s="147"/>
      <c r="BG20" s="148"/>
      <c r="BH20" s="149"/>
    </row>
    <row r="21" spans="1:61">
      <c r="A21" s="129" t="str">
        <f>[2]CONTRATS!$A$28</f>
        <v>P1084</v>
      </c>
      <c r="B21" s="130" t="s">
        <v>76</v>
      </c>
      <c r="C21" s="181"/>
      <c r="D21" s="180">
        <v>8</v>
      </c>
      <c r="E21" s="182"/>
      <c r="F21" s="153" t="s">
        <v>71</v>
      </c>
      <c r="G21" s="51">
        <v>41100</v>
      </c>
      <c r="H21" s="153"/>
      <c r="I21" s="29">
        <f t="shared" si="0"/>
        <v>41110</v>
      </c>
      <c r="J21" s="29">
        <v>41136</v>
      </c>
      <c r="K21" s="30"/>
      <c r="L21" s="31" t="str">
        <f>VLOOKUP(A21,[2]CONTRATS!A:C,3,FALSE)</f>
        <v>N. Decroocq</v>
      </c>
      <c r="M21" s="158"/>
      <c r="N21" s="159"/>
      <c r="O21" s="135">
        <v>15000</v>
      </c>
      <c r="P21" s="147"/>
      <c r="Q21" s="147"/>
      <c r="R21" s="147"/>
      <c r="S21" s="147"/>
      <c r="T21" s="147"/>
      <c r="U21" s="147"/>
      <c r="V21" s="147"/>
      <c r="W21" s="147"/>
      <c r="X21" s="147"/>
      <c r="Y21" s="147"/>
      <c r="Z21" s="147"/>
      <c r="AA21" s="147"/>
      <c r="AB21" s="147"/>
      <c r="AC21" s="147"/>
      <c r="AD21" s="147"/>
      <c r="AE21" s="147"/>
      <c r="AF21" s="147"/>
      <c r="AG21" s="147"/>
      <c r="AH21" s="147"/>
      <c r="AI21" s="147"/>
      <c r="AJ21" s="147"/>
      <c r="AK21" s="147"/>
      <c r="AL21" s="147"/>
      <c r="AM21" s="147"/>
      <c r="AN21" s="147"/>
      <c r="AO21" s="147"/>
      <c r="AP21" s="147"/>
      <c r="AQ21" s="147"/>
      <c r="AR21" s="147"/>
      <c r="AS21" s="147"/>
      <c r="AT21" s="147"/>
      <c r="AU21" s="147"/>
      <c r="AV21" s="147"/>
      <c r="AW21" s="147"/>
      <c r="AX21" s="147"/>
      <c r="AY21" s="147"/>
      <c r="AZ21" s="147"/>
      <c r="BA21" s="147"/>
      <c r="BB21" s="147"/>
      <c r="BC21" s="147"/>
      <c r="BD21" s="147"/>
      <c r="BE21" s="147"/>
      <c r="BF21" s="147"/>
      <c r="BG21" s="148"/>
      <c r="BH21" s="149"/>
    </row>
    <row r="22" spans="1:61">
      <c r="A22" s="129" t="str">
        <f>[2]CONTRATS!$A$28</f>
        <v>P1084</v>
      </c>
      <c r="B22" s="130" t="s">
        <v>76</v>
      </c>
      <c r="C22" s="181"/>
      <c r="D22" s="180">
        <v>8</v>
      </c>
      <c r="E22" s="182"/>
      <c r="F22" s="153" t="s">
        <v>71</v>
      </c>
      <c r="G22" s="51">
        <v>41151</v>
      </c>
      <c r="H22" s="153"/>
      <c r="I22" s="29">
        <f t="shared" si="0"/>
        <v>41161</v>
      </c>
      <c r="J22" s="29">
        <v>41151</v>
      </c>
      <c r="K22" s="30"/>
      <c r="L22" s="31" t="str">
        <f>VLOOKUP(A22,[2]CONTRATS!A:C,3,FALSE)</f>
        <v>N. Decroocq</v>
      </c>
      <c r="M22" s="158"/>
      <c r="N22" s="159"/>
      <c r="O22" s="135">
        <v>16000</v>
      </c>
      <c r="P22" s="147"/>
      <c r="Q22" s="147"/>
      <c r="R22" s="147"/>
      <c r="S22" s="147"/>
      <c r="T22" s="147"/>
      <c r="U22" s="147"/>
      <c r="V22" s="147"/>
      <c r="W22" s="147"/>
      <c r="X22" s="147"/>
      <c r="Y22" s="147"/>
      <c r="Z22" s="147"/>
      <c r="AA22" s="147"/>
      <c r="AB22" s="147"/>
      <c r="AC22" s="147"/>
      <c r="AD22" s="147"/>
      <c r="AE22" s="147"/>
      <c r="AF22" s="147"/>
      <c r="AG22" s="147"/>
      <c r="AH22" s="147"/>
      <c r="AI22" s="147"/>
      <c r="AJ22" s="147"/>
      <c r="AK22" s="147"/>
      <c r="AL22" s="147"/>
      <c r="AM22" s="147"/>
      <c r="AN22" s="147"/>
      <c r="AO22" s="147"/>
      <c r="AP22" s="147"/>
      <c r="AQ22" s="147"/>
      <c r="AR22" s="147"/>
      <c r="AS22" s="147"/>
      <c r="AT22" s="147"/>
      <c r="AU22" s="147"/>
      <c r="AV22" s="147"/>
      <c r="AW22" s="147"/>
      <c r="AX22" s="147"/>
      <c r="AY22" s="147"/>
      <c r="AZ22" s="147"/>
      <c r="BA22" s="147"/>
      <c r="BB22" s="147"/>
      <c r="BC22" s="147"/>
      <c r="BD22" s="147"/>
      <c r="BE22" s="147"/>
      <c r="BF22" s="147"/>
      <c r="BG22" s="148"/>
      <c r="BH22" s="149"/>
    </row>
    <row r="23" spans="1:61">
      <c r="A23" s="129" t="str">
        <f>[2]CONTRATS!$A$28</f>
        <v>P1084</v>
      </c>
      <c r="B23" s="130" t="s">
        <v>76</v>
      </c>
      <c r="C23" s="181"/>
      <c r="D23" s="180">
        <v>8</v>
      </c>
      <c r="E23" s="182"/>
      <c r="F23" s="153" t="s">
        <v>71</v>
      </c>
      <c r="G23" s="51">
        <v>41070</v>
      </c>
      <c r="H23" s="153"/>
      <c r="I23" s="29">
        <f t="shared" si="0"/>
        <v>41080</v>
      </c>
      <c r="J23" s="29"/>
      <c r="K23" s="30"/>
      <c r="L23" s="31" t="str">
        <f>VLOOKUP(A23,[2]CONTRATS!A:C,3,FALSE)</f>
        <v>N. Decroocq</v>
      </c>
      <c r="M23" s="158"/>
      <c r="N23" s="159"/>
      <c r="O23" s="147"/>
      <c r="P23" s="147"/>
      <c r="Q23" s="147"/>
      <c r="R23" s="147"/>
      <c r="S23" s="147"/>
      <c r="T23" s="147"/>
      <c r="U23" s="147"/>
      <c r="V23" s="147"/>
      <c r="W23" s="147"/>
      <c r="X23" s="147"/>
      <c r="Y23" s="147"/>
      <c r="Z23" s="147"/>
      <c r="AA23" s="147"/>
      <c r="AB23" s="147"/>
      <c r="AC23" s="147"/>
      <c r="AD23" s="147"/>
      <c r="AE23" s="147"/>
      <c r="AF23" s="147"/>
      <c r="AG23" s="147"/>
      <c r="AH23" s="147"/>
      <c r="AI23" s="147"/>
      <c r="AJ23" s="147"/>
      <c r="AK23" s="147"/>
      <c r="AL23" s="147"/>
      <c r="AM23" s="147"/>
      <c r="AN23" s="147"/>
      <c r="AO23" s="147"/>
      <c r="AP23" s="147"/>
      <c r="AQ23" s="147"/>
      <c r="AR23" s="147"/>
      <c r="AS23" s="147"/>
      <c r="AT23" s="147"/>
      <c r="AU23" s="147"/>
      <c r="AV23" s="147"/>
      <c r="AW23" s="147"/>
      <c r="AX23" s="147"/>
      <c r="AY23" s="147"/>
      <c r="AZ23" s="147"/>
      <c r="BA23" s="147"/>
      <c r="BB23" s="147"/>
      <c r="BC23" s="147"/>
      <c r="BD23" s="147"/>
      <c r="BE23" s="147"/>
      <c r="BF23" s="147"/>
      <c r="BG23" s="148"/>
      <c r="BH23" s="149"/>
    </row>
    <row r="24" spans="1:61">
      <c r="A24" s="129" t="str">
        <f>[2]CONTRATS!$A$28</f>
        <v>P1084</v>
      </c>
      <c r="B24" s="130" t="s">
        <v>76</v>
      </c>
      <c r="C24" s="181"/>
      <c r="D24" s="180">
        <v>8</v>
      </c>
      <c r="E24" s="182"/>
      <c r="F24" s="153" t="s">
        <v>71</v>
      </c>
      <c r="G24" s="51">
        <v>41100</v>
      </c>
      <c r="H24" s="153"/>
      <c r="I24" s="29">
        <f t="shared" si="0"/>
        <v>41110</v>
      </c>
      <c r="J24" s="29"/>
      <c r="K24" s="30"/>
      <c r="L24" s="31" t="str">
        <f>VLOOKUP(A24,[2]CONTRATS!A:C,3,FALSE)</f>
        <v>N. Decroocq</v>
      </c>
      <c r="M24" s="158"/>
      <c r="N24" s="159"/>
      <c r="O24" s="147"/>
      <c r="P24" s="147"/>
      <c r="Q24" s="147"/>
      <c r="R24" s="147"/>
      <c r="S24" s="147"/>
      <c r="T24" s="147"/>
      <c r="U24" s="147"/>
      <c r="V24" s="147"/>
      <c r="W24" s="147"/>
      <c r="X24" s="147"/>
      <c r="Y24" s="147"/>
      <c r="Z24" s="147"/>
      <c r="AA24" s="147"/>
      <c r="AB24" s="147"/>
      <c r="AC24" s="147"/>
      <c r="AD24" s="147"/>
      <c r="AE24" s="147"/>
      <c r="AF24" s="147"/>
      <c r="AG24" s="147"/>
      <c r="AH24" s="147"/>
      <c r="AI24" s="147"/>
      <c r="AJ24" s="147"/>
      <c r="AK24" s="147"/>
      <c r="AL24" s="147"/>
      <c r="AM24" s="147"/>
      <c r="AN24" s="147"/>
      <c r="AO24" s="147"/>
      <c r="AP24" s="147"/>
      <c r="AQ24" s="147"/>
      <c r="AR24" s="147"/>
      <c r="AS24" s="147"/>
      <c r="AT24" s="147"/>
      <c r="AU24" s="147"/>
      <c r="AV24" s="147"/>
      <c r="AW24" s="147"/>
      <c r="AX24" s="147"/>
      <c r="AY24" s="147"/>
      <c r="AZ24" s="147"/>
      <c r="BA24" s="147"/>
      <c r="BB24" s="147"/>
      <c r="BC24" s="147"/>
      <c r="BD24" s="147"/>
      <c r="BE24" s="147"/>
      <c r="BF24" s="147"/>
      <c r="BG24" s="148"/>
      <c r="BH24" s="149"/>
    </row>
    <row r="25" spans="1:61">
      <c r="A25" s="129" t="str">
        <f>[2]CONTRATS!$A$28</f>
        <v>P1084</v>
      </c>
      <c r="B25" s="130" t="s">
        <v>76</v>
      </c>
      <c r="C25" s="181"/>
      <c r="D25" s="180">
        <v>8</v>
      </c>
      <c r="E25" s="182"/>
      <c r="F25" s="153" t="s">
        <v>71</v>
      </c>
      <c r="G25" s="51">
        <v>41105</v>
      </c>
      <c r="H25" s="153"/>
      <c r="I25" s="29">
        <f t="shared" si="0"/>
        <v>41115</v>
      </c>
      <c r="J25" s="29"/>
      <c r="K25" s="30"/>
      <c r="L25" s="31" t="str">
        <f>VLOOKUP(A25,[2]CONTRATS!A:C,3,FALSE)</f>
        <v>N. Decroocq</v>
      </c>
      <c r="M25" s="158"/>
      <c r="N25" s="159"/>
      <c r="O25" s="147"/>
      <c r="P25" s="147"/>
      <c r="Q25" s="147"/>
      <c r="R25" s="147"/>
      <c r="S25" s="147"/>
      <c r="T25" s="147"/>
      <c r="U25" s="147"/>
      <c r="V25" s="147"/>
      <c r="W25" s="147"/>
      <c r="X25" s="147"/>
      <c r="Y25" s="147"/>
      <c r="Z25" s="147"/>
      <c r="AA25" s="147"/>
      <c r="AB25" s="147"/>
      <c r="AC25" s="147"/>
      <c r="AD25" s="147"/>
      <c r="AE25" s="147"/>
      <c r="AF25" s="147"/>
      <c r="AG25" s="147"/>
      <c r="AH25" s="147"/>
      <c r="AI25" s="147"/>
      <c r="AJ25" s="147"/>
      <c r="AK25" s="147"/>
      <c r="AL25" s="147"/>
      <c r="AM25" s="147"/>
      <c r="AN25" s="147"/>
      <c r="AO25" s="147"/>
      <c r="AP25" s="147"/>
      <c r="AQ25" s="147"/>
      <c r="AR25" s="147"/>
      <c r="AS25" s="147"/>
      <c r="AT25" s="147"/>
      <c r="AU25" s="147"/>
      <c r="AV25" s="147"/>
      <c r="AW25" s="147"/>
      <c r="AX25" s="147"/>
      <c r="AY25" s="147"/>
      <c r="AZ25" s="147"/>
      <c r="BA25" s="147"/>
      <c r="BB25" s="147"/>
      <c r="BC25" s="147"/>
      <c r="BD25" s="147"/>
      <c r="BE25" s="147"/>
      <c r="BF25" s="147"/>
      <c r="BG25" s="148"/>
      <c r="BH25" s="149"/>
    </row>
    <row r="26" spans="1:61">
      <c r="A26" s="129" t="str">
        <f>[2]CONTRATS!$A$28</f>
        <v>P1084</v>
      </c>
      <c r="B26" s="130" t="s">
        <v>76</v>
      </c>
      <c r="C26" s="181"/>
      <c r="D26" s="180">
        <v>8</v>
      </c>
      <c r="E26" s="182"/>
      <c r="F26" s="153" t="s">
        <v>71</v>
      </c>
      <c r="G26" s="51">
        <v>41110</v>
      </c>
      <c r="H26" s="153"/>
      <c r="I26" s="29">
        <f t="shared" si="0"/>
        <v>41120</v>
      </c>
      <c r="J26" s="29"/>
      <c r="K26" s="30"/>
      <c r="L26" s="31" t="str">
        <f>VLOOKUP(A26,[2]CONTRATS!A:C,3,FALSE)</f>
        <v>N. Decroocq</v>
      </c>
      <c r="M26" s="158"/>
      <c r="N26" s="159"/>
      <c r="O26" s="147"/>
      <c r="P26" s="147"/>
      <c r="Q26" s="147"/>
      <c r="R26" s="147"/>
      <c r="S26" s="147"/>
      <c r="T26" s="147"/>
      <c r="U26" s="147"/>
      <c r="V26" s="147"/>
      <c r="W26" s="147"/>
      <c r="X26" s="147"/>
      <c r="Y26" s="147"/>
      <c r="Z26" s="147"/>
      <c r="AA26" s="147"/>
      <c r="AB26" s="147"/>
      <c r="AC26" s="147"/>
      <c r="AD26" s="147"/>
      <c r="AE26" s="147"/>
      <c r="AF26" s="147"/>
      <c r="AG26" s="147"/>
      <c r="AH26" s="147"/>
      <c r="AI26" s="147"/>
      <c r="AJ26" s="147"/>
      <c r="AK26" s="147"/>
      <c r="AL26" s="147"/>
      <c r="AM26" s="147"/>
      <c r="AN26" s="147"/>
      <c r="AO26" s="147"/>
      <c r="AP26" s="147"/>
      <c r="AQ26" s="147"/>
      <c r="AR26" s="147"/>
      <c r="AS26" s="147"/>
      <c r="AT26" s="147"/>
      <c r="AU26" s="147"/>
      <c r="AV26" s="147"/>
      <c r="AW26" s="147"/>
      <c r="AX26" s="147"/>
      <c r="AY26" s="147"/>
      <c r="AZ26" s="147"/>
      <c r="BA26" s="147"/>
      <c r="BB26" s="147"/>
      <c r="BC26" s="147"/>
      <c r="BD26" s="147"/>
      <c r="BE26" s="147"/>
      <c r="BF26" s="147"/>
      <c r="BG26" s="148"/>
      <c r="BH26" s="149"/>
    </row>
    <row r="27" spans="1:61">
      <c r="A27" s="129" t="str">
        <f>[2]CONTRATS!$A$28</f>
        <v>P1084</v>
      </c>
      <c r="B27" s="130" t="s">
        <v>76</v>
      </c>
      <c r="C27" s="181"/>
      <c r="D27" s="180">
        <v>8</v>
      </c>
      <c r="E27" s="182"/>
      <c r="F27" s="153" t="s">
        <v>71</v>
      </c>
      <c r="G27" s="51">
        <v>41122</v>
      </c>
      <c r="H27" s="153"/>
      <c r="I27" s="29">
        <f t="shared" si="0"/>
        <v>41132</v>
      </c>
      <c r="J27" s="29"/>
      <c r="K27" s="30"/>
      <c r="L27" s="31" t="str">
        <f>VLOOKUP(A27,[2]CONTRATS!A:C,3,FALSE)</f>
        <v>N. Decroocq</v>
      </c>
      <c r="M27" s="158"/>
      <c r="N27" s="159"/>
      <c r="O27" s="147"/>
      <c r="P27" s="147"/>
      <c r="Q27" s="147"/>
      <c r="R27" s="147"/>
      <c r="S27" s="147"/>
      <c r="T27" s="147"/>
      <c r="U27" s="147"/>
      <c r="V27" s="147"/>
      <c r="W27" s="147"/>
      <c r="X27" s="147"/>
      <c r="Y27" s="147"/>
      <c r="Z27" s="147"/>
      <c r="AA27" s="147"/>
      <c r="AB27" s="147"/>
      <c r="AC27" s="147"/>
      <c r="AD27" s="147"/>
      <c r="AE27" s="147"/>
      <c r="AF27" s="147"/>
      <c r="AG27" s="147"/>
      <c r="AH27" s="147"/>
      <c r="AI27" s="147"/>
      <c r="AJ27" s="147"/>
      <c r="AK27" s="147"/>
      <c r="AL27" s="147"/>
      <c r="AM27" s="147"/>
      <c r="AN27" s="147"/>
      <c r="AO27" s="147"/>
      <c r="AP27" s="147"/>
      <c r="AQ27" s="147"/>
      <c r="AR27" s="147"/>
      <c r="AS27" s="147"/>
      <c r="AT27" s="147"/>
      <c r="AU27" s="147"/>
      <c r="AV27" s="147"/>
      <c r="AW27" s="147"/>
      <c r="AX27" s="147"/>
      <c r="AY27" s="147"/>
      <c r="AZ27" s="147"/>
      <c r="BA27" s="147"/>
      <c r="BB27" s="147"/>
      <c r="BC27" s="147"/>
      <c r="BD27" s="147"/>
      <c r="BE27" s="147"/>
      <c r="BF27" s="147"/>
      <c r="BG27" s="148"/>
      <c r="BH27" s="149"/>
    </row>
    <row r="28" spans="1:61">
      <c r="A28" s="183" t="str">
        <f>[2]CONTRATS!$A$30</f>
        <v>P1086</v>
      </c>
      <c r="B28" s="143" t="s">
        <v>77</v>
      </c>
      <c r="C28" s="144"/>
      <c r="D28" s="153">
        <v>1</v>
      </c>
      <c r="E28" s="153"/>
      <c r="F28" s="153" t="s">
        <v>71</v>
      </c>
      <c r="G28" s="287" t="s">
        <v>19</v>
      </c>
      <c r="H28" s="288"/>
      <c r="I28" s="288"/>
      <c r="J28" s="288"/>
      <c r="K28" s="288"/>
      <c r="L28" s="289"/>
      <c r="M28" s="184"/>
      <c r="N28" s="185"/>
      <c r="O28" s="186"/>
      <c r="P28" s="186"/>
      <c r="Q28" s="186"/>
      <c r="R28" s="186"/>
      <c r="S28" s="186"/>
      <c r="T28" s="186"/>
      <c r="U28" s="186"/>
      <c r="V28" s="186"/>
      <c r="W28" s="186"/>
      <c r="X28" s="186"/>
      <c r="Y28" s="186"/>
      <c r="Z28" s="186"/>
      <c r="AA28" s="186"/>
      <c r="AB28" s="186"/>
      <c r="AC28" s="186"/>
      <c r="AD28" s="186"/>
      <c r="AE28" s="186"/>
      <c r="AF28" s="186"/>
      <c r="AG28" s="186"/>
      <c r="AH28" s="186"/>
      <c r="AI28" s="186"/>
      <c r="AJ28" s="186"/>
      <c r="AK28" s="186"/>
      <c r="AL28" s="186"/>
      <c r="AM28" s="186"/>
      <c r="AN28" s="186"/>
      <c r="AO28" s="186"/>
      <c r="AP28" s="186"/>
      <c r="AQ28" s="186"/>
      <c r="AR28" s="186"/>
      <c r="AS28" s="186"/>
      <c r="AT28" s="186"/>
      <c r="AU28" s="186"/>
      <c r="AV28" s="186"/>
      <c r="AW28" s="186"/>
      <c r="AX28" s="186"/>
      <c r="AY28" s="186"/>
      <c r="AZ28" s="186"/>
      <c r="BA28" s="186"/>
      <c r="BB28" s="186"/>
      <c r="BC28" s="186"/>
      <c r="BD28" s="186"/>
      <c r="BE28" s="186"/>
      <c r="BF28" s="186"/>
      <c r="BG28" s="187"/>
      <c r="BH28" s="188"/>
    </row>
    <row r="29" spans="1:61">
      <c r="A29" s="183" t="str">
        <f>[2]CONTRATS!$A$30</f>
        <v>P1086</v>
      </c>
      <c r="B29" s="143" t="s">
        <v>77</v>
      </c>
      <c r="C29" s="144"/>
      <c r="D29" s="153">
        <v>1</v>
      </c>
      <c r="E29" s="153"/>
      <c r="F29" s="153" t="s">
        <v>71</v>
      </c>
      <c r="G29" s="51">
        <v>41027</v>
      </c>
      <c r="H29" s="29"/>
      <c r="I29" s="29">
        <f>G29+10</f>
        <v>41037</v>
      </c>
      <c r="J29" s="51">
        <v>41061</v>
      </c>
      <c r="K29" s="30">
        <f>(J29-I29)/7</f>
        <v>3.4285714285714284</v>
      </c>
      <c r="L29" s="31" t="str">
        <f>VLOOKUP(A29,[2]CONTRATS!A:C,3,FALSE)</f>
        <v>A. Hendricx</v>
      </c>
      <c r="M29" s="158"/>
      <c r="N29" s="159"/>
      <c r="O29" s="147"/>
      <c r="P29" s="147"/>
      <c r="Q29" s="147"/>
      <c r="R29" s="147"/>
      <c r="S29" s="147"/>
      <c r="T29" s="147"/>
      <c r="U29" s="147"/>
      <c r="V29" s="147"/>
      <c r="W29" s="147"/>
      <c r="X29" s="147"/>
      <c r="Y29" s="147"/>
      <c r="Z29" s="147"/>
      <c r="AA29" s="147"/>
      <c r="AB29" s="147"/>
      <c r="AC29" s="147"/>
      <c r="AD29" s="147"/>
      <c r="AE29" s="147"/>
      <c r="AF29" s="147"/>
      <c r="AG29" s="147"/>
      <c r="AH29" s="147"/>
      <c r="AI29" s="147"/>
      <c r="AJ29" s="147"/>
      <c r="AK29" s="147"/>
      <c r="AL29" s="147"/>
      <c r="AM29" s="147"/>
      <c r="AN29" s="147"/>
      <c r="AO29" s="147"/>
      <c r="AP29" s="147"/>
      <c r="AQ29" s="147"/>
      <c r="AR29" s="147"/>
      <c r="AS29" s="147"/>
      <c r="AT29" s="147"/>
      <c r="AU29" s="147"/>
      <c r="AV29" s="147"/>
      <c r="AW29" s="147"/>
      <c r="AX29" s="147"/>
      <c r="AY29" s="147"/>
      <c r="AZ29" s="147"/>
      <c r="BA29" s="147"/>
      <c r="BB29" s="147"/>
      <c r="BC29" s="147"/>
      <c r="BD29" s="147"/>
      <c r="BE29" s="147"/>
      <c r="BF29" s="147"/>
      <c r="BG29" s="148"/>
      <c r="BH29" s="149"/>
    </row>
    <row r="30" spans="1:61">
      <c r="A30" s="183" t="str">
        <f>[2]CONTRATS!$A$30</f>
        <v>P1086</v>
      </c>
      <c r="B30" s="143" t="s">
        <v>77</v>
      </c>
      <c r="C30" s="144"/>
      <c r="D30" s="153">
        <v>1</v>
      </c>
      <c r="E30" s="153"/>
      <c r="F30" s="153" t="s">
        <v>71</v>
      </c>
      <c r="G30" s="51">
        <v>41034</v>
      </c>
      <c r="H30" s="29"/>
      <c r="I30" s="29">
        <f>G30+10</f>
        <v>41044</v>
      </c>
      <c r="J30" s="42">
        <v>41228</v>
      </c>
      <c r="K30" s="30">
        <f>(J30-I30)/7</f>
        <v>26.285714285714285</v>
      </c>
      <c r="L30" s="31" t="str">
        <f>VLOOKUP(A30,[2]CONTRATS!A:C,3,FALSE)</f>
        <v>A. Hendricx</v>
      </c>
      <c r="M30" s="158"/>
      <c r="N30" s="159"/>
      <c r="O30" s="147"/>
      <c r="P30" s="147"/>
      <c r="Q30" s="147"/>
      <c r="R30" s="147"/>
      <c r="S30" s="147"/>
      <c r="T30" s="147"/>
      <c r="U30" s="147"/>
      <c r="V30" s="147"/>
      <c r="W30" s="147"/>
      <c r="X30" s="147"/>
      <c r="Y30" s="147"/>
      <c r="Z30" s="147"/>
      <c r="AA30" s="147"/>
      <c r="AB30" s="147"/>
      <c r="AC30" s="147"/>
      <c r="AD30" s="147"/>
      <c r="AE30" s="147"/>
      <c r="AF30" s="147"/>
      <c r="AG30" s="147"/>
      <c r="AH30" s="147"/>
      <c r="AI30" s="147"/>
      <c r="AJ30" s="147"/>
      <c r="AK30" s="147"/>
      <c r="AL30" s="147"/>
      <c r="AM30" s="147"/>
      <c r="AN30" s="147"/>
      <c r="AO30" s="147"/>
      <c r="AP30" s="147"/>
      <c r="AQ30" s="147"/>
      <c r="AR30" s="147"/>
      <c r="AS30" s="147"/>
      <c r="AT30" s="147"/>
      <c r="AU30" s="147"/>
      <c r="AV30" s="147"/>
      <c r="AW30" s="147"/>
      <c r="AX30" s="147"/>
      <c r="AY30" s="147"/>
      <c r="AZ30" s="147"/>
      <c r="BA30" s="147"/>
      <c r="BB30" s="147"/>
      <c r="BC30" s="147"/>
      <c r="BD30" s="147"/>
      <c r="BE30" s="147"/>
      <c r="BF30" s="147"/>
      <c r="BG30" s="148"/>
      <c r="BH30" s="149"/>
    </row>
    <row r="31" spans="1:61">
      <c r="A31" s="183" t="str">
        <f>[2]CONTRATS!$A$30</f>
        <v>P1086</v>
      </c>
      <c r="B31" s="143" t="s">
        <v>77</v>
      </c>
      <c r="C31" s="144"/>
      <c r="D31" s="153">
        <v>8</v>
      </c>
      <c r="E31" s="153">
        <v>1299</v>
      </c>
      <c r="F31" s="153">
        <f>D31*E31</f>
        <v>10392</v>
      </c>
      <c r="G31" s="51">
        <v>41014</v>
      </c>
      <c r="H31" s="29"/>
      <c r="I31" s="29">
        <f>G31+10</f>
        <v>41024</v>
      </c>
      <c r="J31" s="51">
        <v>41075</v>
      </c>
      <c r="K31" s="30">
        <f>(J31-I31)/7</f>
        <v>7.2857142857142856</v>
      </c>
      <c r="L31" s="31" t="str">
        <f>VLOOKUP(A31,[2]CONTRATS!A:C,3,FALSE)</f>
        <v>A. Hendricx</v>
      </c>
      <c r="M31" s="158"/>
      <c r="N31" s="159"/>
      <c r="O31" s="147"/>
      <c r="P31" s="147"/>
      <c r="Q31" s="147"/>
      <c r="R31" s="147"/>
      <c r="S31" s="147"/>
      <c r="T31" s="147"/>
      <c r="U31" s="147"/>
      <c r="V31" s="147"/>
      <c r="W31" s="147"/>
      <c r="X31" s="147"/>
      <c r="Y31" s="147"/>
      <c r="Z31" s="147"/>
      <c r="AA31" s="147"/>
      <c r="AB31" s="147"/>
      <c r="AC31" s="147"/>
      <c r="AD31" s="147"/>
      <c r="AE31" s="147"/>
      <c r="AF31" s="147"/>
      <c r="AG31" s="147"/>
      <c r="AH31" s="147"/>
      <c r="AI31" s="147"/>
      <c r="AJ31" s="147"/>
      <c r="AK31" s="147"/>
      <c r="AL31" s="147"/>
      <c r="AM31" s="147"/>
      <c r="AN31" s="147"/>
      <c r="AO31" s="147"/>
      <c r="AP31" s="147"/>
      <c r="AQ31" s="147"/>
      <c r="AR31" s="147"/>
      <c r="AS31" s="147"/>
      <c r="AT31" s="147"/>
      <c r="AU31" s="147"/>
      <c r="AV31" s="147"/>
      <c r="AW31" s="147"/>
      <c r="AX31" s="147"/>
      <c r="AY31" s="147"/>
      <c r="AZ31" s="147"/>
      <c r="BA31" s="147"/>
      <c r="BB31" s="147"/>
      <c r="BC31" s="147"/>
      <c r="BD31" s="147"/>
      <c r="BE31" s="147"/>
      <c r="BF31" s="147"/>
      <c r="BG31" s="148"/>
      <c r="BH31" s="149"/>
    </row>
    <row r="32" spans="1:61">
      <c r="A32" s="183" t="str">
        <f>[2]CONTRATS!$A$30</f>
        <v>P1086</v>
      </c>
      <c r="B32" s="143" t="s">
        <v>77</v>
      </c>
      <c r="C32" s="144"/>
      <c r="D32" s="153">
        <v>2</v>
      </c>
      <c r="E32" s="153">
        <v>1299</v>
      </c>
      <c r="F32" s="153">
        <f>D32*E32</f>
        <v>2598</v>
      </c>
      <c r="G32" s="51">
        <v>41014</v>
      </c>
      <c r="H32" s="29"/>
      <c r="I32" s="29">
        <f>G32+10</f>
        <v>41024</v>
      </c>
      <c r="J32" s="51">
        <v>41075</v>
      </c>
      <c r="K32" s="30">
        <f>(J32-I32)/7</f>
        <v>7.2857142857142856</v>
      </c>
      <c r="L32" s="31" t="str">
        <f>VLOOKUP(A32,[2]CONTRATS!A:C,3,FALSE)</f>
        <v>A. Hendricx</v>
      </c>
      <c r="M32" s="158"/>
      <c r="N32" s="159"/>
      <c r="O32" s="147"/>
      <c r="P32" s="147"/>
      <c r="Q32" s="147"/>
      <c r="R32" s="147"/>
      <c r="S32" s="147"/>
      <c r="T32" s="147"/>
      <c r="U32" s="147"/>
      <c r="V32" s="147"/>
      <c r="W32" s="147"/>
      <c r="X32" s="147"/>
      <c r="Y32" s="147"/>
      <c r="Z32" s="147"/>
      <c r="AA32" s="147"/>
      <c r="AB32" s="147"/>
      <c r="AC32" s="147"/>
      <c r="AD32" s="147"/>
      <c r="AE32" s="147"/>
      <c r="AF32" s="147"/>
      <c r="AG32" s="147"/>
      <c r="AH32" s="147"/>
      <c r="AI32" s="147"/>
      <c r="AJ32" s="147"/>
      <c r="AK32" s="147"/>
      <c r="AL32" s="147"/>
      <c r="AM32" s="147"/>
      <c r="AN32" s="147"/>
      <c r="AO32" s="147"/>
      <c r="AP32" s="147"/>
      <c r="AQ32" s="147"/>
      <c r="AR32" s="147"/>
      <c r="AS32" s="147"/>
      <c r="AT32" s="147"/>
      <c r="AU32" s="147"/>
      <c r="AV32" s="147"/>
      <c r="AW32" s="147"/>
      <c r="AX32" s="147"/>
      <c r="AY32" s="147"/>
      <c r="AZ32" s="147"/>
      <c r="BA32" s="147"/>
      <c r="BB32" s="147"/>
      <c r="BC32" s="147"/>
      <c r="BD32" s="147"/>
      <c r="BE32" s="147"/>
      <c r="BF32" s="147"/>
      <c r="BG32" s="148"/>
      <c r="BH32" s="149"/>
    </row>
    <row r="33" spans="1:60">
      <c r="A33" s="183" t="str">
        <f>[2]CONTRATS!$A$30</f>
        <v>P1086</v>
      </c>
      <c r="B33" s="143" t="s">
        <v>77</v>
      </c>
      <c r="C33" s="144"/>
      <c r="D33" s="153">
        <v>38</v>
      </c>
      <c r="E33" s="153">
        <v>353</v>
      </c>
      <c r="F33" s="153">
        <f>D33*E33</f>
        <v>13414</v>
      </c>
      <c r="G33" s="51">
        <v>40998</v>
      </c>
      <c r="H33" s="29"/>
      <c r="I33" s="29">
        <f>G33+10</f>
        <v>41008</v>
      </c>
      <c r="J33" s="51">
        <v>41075</v>
      </c>
      <c r="K33" s="30">
        <f>(J33-I33)/7</f>
        <v>9.5714285714285712</v>
      </c>
      <c r="L33" s="31" t="str">
        <f>VLOOKUP(A33,[2]CONTRATS!A:C,3,FALSE)</f>
        <v>A. Hendricx</v>
      </c>
      <c r="M33" s="158"/>
      <c r="N33" s="159"/>
      <c r="O33" s="147"/>
      <c r="P33" s="147"/>
      <c r="Q33" s="147"/>
      <c r="R33" s="147"/>
      <c r="S33" s="147"/>
      <c r="T33" s="147"/>
      <c r="U33" s="147"/>
      <c r="V33" s="147"/>
      <c r="W33" s="147"/>
      <c r="X33" s="147"/>
      <c r="Y33" s="147"/>
      <c r="Z33" s="147"/>
      <c r="AA33" s="147"/>
      <c r="AB33" s="147"/>
      <c r="AC33" s="147"/>
      <c r="AD33" s="147"/>
      <c r="AE33" s="147"/>
      <c r="AF33" s="147"/>
      <c r="AG33" s="147"/>
      <c r="AH33" s="147"/>
      <c r="AI33" s="147"/>
      <c r="AJ33" s="147"/>
      <c r="AK33" s="147"/>
      <c r="AL33" s="147"/>
      <c r="AM33" s="147"/>
      <c r="AN33" s="147"/>
      <c r="AO33" s="147"/>
      <c r="AP33" s="147"/>
      <c r="AQ33" s="147"/>
      <c r="AR33" s="147"/>
      <c r="AS33" s="147"/>
      <c r="AT33" s="147"/>
      <c r="AU33" s="147"/>
      <c r="AV33" s="147"/>
      <c r="AW33" s="147"/>
      <c r="AX33" s="147"/>
      <c r="AY33" s="147"/>
      <c r="AZ33" s="147"/>
      <c r="BA33" s="147"/>
      <c r="BB33" s="147"/>
      <c r="BC33" s="147"/>
      <c r="BD33" s="147"/>
      <c r="BE33" s="147"/>
      <c r="BF33" s="147"/>
      <c r="BG33" s="148"/>
      <c r="BH33" s="149"/>
    </row>
    <row r="34" spans="1:60">
      <c r="A34" s="183" t="str">
        <f>[2]CONTRATS!$A$29</f>
        <v>P1085</v>
      </c>
      <c r="B34" s="143" t="s">
        <v>78</v>
      </c>
      <c r="C34" s="144"/>
      <c r="D34" s="132">
        <v>1</v>
      </c>
      <c r="E34" s="29" t="s">
        <v>69</v>
      </c>
      <c r="F34" s="29" t="s">
        <v>69</v>
      </c>
      <c r="G34" s="290" t="s">
        <v>19</v>
      </c>
      <c r="H34" s="291"/>
      <c r="I34" s="291"/>
      <c r="J34" s="291"/>
      <c r="K34" s="291"/>
      <c r="L34" s="292"/>
      <c r="M34" s="189"/>
      <c r="N34" s="190"/>
      <c r="O34" s="191"/>
      <c r="P34" s="191"/>
      <c r="Q34" s="191"/>
      <c r="R34" s="191"/>
      <c r="S34" s="191"/>
      <c r="T34" s="191"/>
      <c r="U34" s="191"/>
      <c r="V34" s="191"/>
      <c r="W34" s="191"/>
      <c r="X34" s="191"/>
      <c r="Y34" s="191"/>
      <c r="Z34" s="191"/>
      <c r="AA34" s="191"/>
      <c r="AB34" s="191"/>
      <c r="AC34" s="191"/>
      <c r="AD34" s="191"/>
      <c r="AE34" s="191"/>
      <c r="AF34" s="191"/>
      <c r="AG34" s="191"/>
      <c r="AH34" s="191"/>
      <c r="AI34" s="191"/>
      <c r="AJ34" s="191"/>
      <c r="AK34" s="191"/>
      <c r="AL34" s="191"/>
      <c r="AM34" s="191"/>
      <c r="AN34" s="191"/>
      <c r="AO34" s="191"/>
      <c r="AP34" s="191"/>
      <c r="AQ34" s="191"/>
      <c r="AR34" s="191"/>
      <c r="AS34" s="191"/>
      <c r="AT34" s="191"/>
      <c r="AU34" s="191"/>
      <c r="AV34" s="191"/>
      <c r="AW34" s="191"/>
      <c r="AX34" s="191"/>
      <c r="AY34" s="191"/>
      <c r="AZ34" s="191"/>
      <c r="BA34" s="191"/>
      <c r="BB34" s="191"/>
      <c r="BC34" s="191"/>
      <c r="BD34" s="191"/>
      <c r="BE34" s="191"/>
      <c r="BF34" s="191"/>
      <c r="BG34" s="192"/>
      <c r="BH34" s="193"/>
    </row>
    <row r="35" spans="1:60">
      <c r="A35" s="183" t="str">
        <f>[2]CONTRATS!$A$29</f>
        <v>P1085</v>
      </c>
      <c r="B35" s="143" t="s">
        <v>78</v>
      </c>
      <c r="C35" s="144"/>
      <c r="D35" s="153">
        <v>1</v>
      </c>
      <c r="E35" s="153" t="s">
        <v>72</v>
      </c>
      <c r="F35" s="153" t="s">
        <v>72</v>
      </c>
      <c r="G35" s="51">
        <v>41131</v>
      </c>
      <c r="H35" s="29"/>
      <c r="I35" s="29">
        <f>G33+10</f>
        <v>41008</v>
      </c>
      <c r="J35" s="51"/>
      <c r="K35" s="30"/>
      <c r="L35" s="31" t="str">
        <f>VLOOKUP(A35,[2]CONTRATS!A:C,3,FALSE)</f>
        <v>A. Hendricx</v>
      </c>
      <c r="M35" s="158"/>
      <c r="N35" s="159"/>
      <c r="O35" s="147"/>
      <c r="P35" s="147"/>
      <c r="Q35" s="147"/>
      <c r="R35" s="147"/>
      <c r="S35" s="147"/>
      <c r="T35" s="147"/>
      <c r="U35" s="147"/>
      <c r="V35" s="147"/>
      <c r="W35" s="147"/>
      <c r="X35" s="147"/>
      <c r="Y35" s="147"/>
      <c r="Z35" s="147"/>
      <c r="AA35" s="147"/>
      <c r="AB35" s="147"/>
      <c r="AC35" s="147"/>
      <c r="AD35" s="147"/>
      <c r="AE35" s="147"/>
      <c r="AF35" s="147"/>
      <c r="AG35" s="147"/>
      <c r="AH35" s="147"/>
      <c r="AI35" s="147"/>
      <c r="AJ35" s="147"/>
      <c r="AK35" s="147"/>
      <c r="AL35" s="147"/>
      <c r="AM35" s="147"/>
      <c r="AN35" s="147"/>
      <c r="AO35" s="147"/>
      <c r="AP35" s="147"/>
      <c r="AQ35" s="147"/>
      <c r="AR35" s="147"/>
      <c r="AS35" s="147"/>
      <c r="AT35" s="147"/>
      <c r="AU35" s="147"/>
      <c r="AV35" s="147"/>
      <c r="AW35" s="147"/>
      <c r="AX35" s="147"/>
      <c r="AY35" s="147"/>
      <c r="AZ35" s="147"/>
      <c r="BA35" s="147"/>
      <c r="BB35" s="147"/>
      <c r="BC35" s="147"/>
      <c r="BD35" s="147"/>
      <c r="BE35" s="147"/>
      <c r="BF35" s="147"/>
      <c r="BG35" s="148"/>
      <c r="BH35" s="149"/>
    </row>
    <row r="36" spans="1:60">
      <c r="A36" s="183" t="str">
        <f>[2]CONTRATS!$A$29</f>
        <v>P1085</v>
      </c>
      <c r="B36" s="143" t="s">
        <v>78</v>
      </c>
      <c r="C36" s="131"/>
      <c r="D36" s="153">
        <v>1</v>
      </c>
      <c r="E36" s="153" t="s">
        <v>72</v>
      </c>
      <c r="F36" s="153" t="s">
        <v>72</v>
      </c>
      <c r="G36" s="51">
        <v>41120</v>
      </c>
      <c r="H36" s="29"/>
      <c r="I36" s="29">
        <f t="shared" ref="I36:I43" si="1">G36+10</f>
        <v>41130</v>
      </c>
      <c r="J36" s="51"/>
      <c r="K36" s="30"/>
      <c r="L36" s="31" t="str">
        <f>VLOOKUP(A36,[2]CONTRATS!A:C,3,FALSE)</f>
        <v>A. Hendricx</v>
      </c>
      <c r="M36" s="158"/>
      <c r="N36" s="159"/>
      <c r="O36" s="147"/>
      <c r="P36" s="147"/>
      <c r="Q36" s="147"/>
      <c r="R36" s="147"/>
      <c r="S36" s="147"/>
      <c r="T36" s="147"/>
      <c r="U36" s="147"/>
      <c r="V36" s="147"/>
      <c r="W36" s="147"/>
      <c r="X36" s="147"/>
      <c r="Y36" s="147"/>
      <c r="Z36" s="147"/>
      <c r="AA36" s="147"/>
      <c r="AB36" s="147"/>
      <c r="AC36" s="147"/>
      <c r="AD36" s="147"/>
      <c r="AE36" s="147"/>
      <c r="AF36" s="147"/>
      <c r="AG36" s="147"/>
      <c r="AH36" s="147"/>
      <c r="AI36" s="147"/>
      <c r="AJ36" s="147"/>
      <c r="AK36" s="147"/>
      <c r="AL36" s="147"/>
      <c r="AM36" s="147"/>
      <c r="AN36" s="147"/>
      <c r="AO36" s="147"/>
      <c r="AP36" s="147"/>
      <c r="AQ36" s="147"/>
      <c r="AR36" s="147"/>
      <c r="AS36" s="147"/>
      <c r="AT36" s="147"/>
      <c r="AU36" s="147"/>
      <c r="AV36" s="147"/>
      <c r="AW36" s="147"/>
      <c r="AX36" s="147"/>
      <c r="AY36" s="147"/>
      <c r="AZ36" s="147"/>
      <c r="BA36" s="147"/>
      <c r="BB36" s="147"/>
      <c r="BC36" s="147"/>
      <c r="BD36" s="147"/>
      <c r="BE36" s="147"/>
      <c r="BF36" s="147"/>
      <c r="BG36" s="148"/>
      <c r="BH36" s="149"/>
    </row>
    <row r="37" spans="1:60">
      <c r="A37" s="183" t="str">
        <f>[2]CONTRATS!$A$29</f>
        <v>P1085</v>
      </c>
      <c r="B37" s="143" t="s">
        <v>78</v>
      </c>
      <c r="C37" s="131"/>
      <c r="D37" s="153">
        <v>1</v>
      </c>
      <c r="E37" s="153" t="s">
        <v>72</v>
      </c>
      <c r="F37" s="153" t="s">
        <v>72</v>
      </c>
      <c r="G37" s="51">
        <v>41105</v>
      </c>
      <c r="H37" s="29"/>
      <c r="I37" s="29">
        <f t="shared" si="1"/>
        <v>41115</v>
      </c>
      <c r="J37" s="51"/>
      <c r="K37" s="30"/>
      <c r="L37" s="31" t="str">
        <f>VLOOKUP(A37,[2]CONTRATS!A:C,3,FALSE)</f>
        <v>A. Hendricx</v>
      </c>
      <c r="M37" s="158"/>
      <c r="N37" s="159"/>
      <c r="O37" s="147"/>
      <c r="P37" s="147"/>
      <c r="Q37" s="147"/>
      <c r="R37" s="147"/>
      <c r="S37" s="147"/>
      <c r="T37" s="147"/>
      <c r="U37" s="147"/>
      <c r="V37" s="147"/>
      <c r="W37" s="147"/>
      <c r="X37" s="147"/>
      <c r="Y37" s="147"/>
      <c r="Z37" s="147"/>
      <c r="AA37" s="147"/>
      <c r="AB37" s="147"/>
      <c r="AC37" s="147"/>
      <c r="AD37" s="147"/>
      <c r="AE37" s="147"/>
      <c r="AF37" s="147"/>
      <c r="AG37" s="147"/>
      <c r="AH37" s="147"/>
      <c r="AI37" s="147"/>
      <c r="AJ37" s="147"/>
      <c r="AK37" s="147"/>
      <c r="AL37" s="147"/>
      <c r="AM37" s="147"/>
      <c r="AN37" s="147"/>
      <c r="AO37" s="147"/>
      <c r="AP37" s="147"/>
      <c r="AQ37" s="147"/>
      <c r="AR37" s="147"/>
      <c r="AS37" s="147"/>
      <c r="AT37" s="147"/>
      <c r="AU37" s="147"/>
      <c r="AV37" s="147"/>
      <c r="AW37" s="147"/>
      <c r="AX37" s="147"/>
      <c r="AY37" s="147"/>
      <c r="AZ37" s="147"/>
      <c r="BA37" s="147"/>
      <c r="BB37" s="147"/>
      <c r="BC37" s="147"/>
      <c r="BD37" s="147"/>
      <c r="BE37" s="147"/>
      <c r="BF37" s="147"/>
      <c r="BG37" s="148"/>
      <c r="BH37" s="149"/>
    </row>
    <row r="38" spans="1:60">
      <c r="A38" s="183" t="str">
        <f>[2]CONTRATS!$A$29</f>
        <v>P1085</v>
      </c>
      <c r="B38" s="143" t="s">
        <v>78</v>
      </c>
      <c r="C38" s="131"/>
      <c r="D38" s="153">
        <v>1</v>
      </c>
      <c r="E38" s="153" t="s">
        <v>72</v>
      </c>
      <c r="F38" s="153" t="s">
        <v>72</v>
      </c>
      <c r="G38" s="51">
        <v>41115</v>
      </c>
      <c r="H38" s="29"/>
      <c r="I38" s="29">
        <f t="shared" si="1"/>
        <v>41125</v>
      </c>
      <c r="J38" s="51"/>
      <c r="K38" s="30"/>
      <c r="L38" s="31" t="str">
        <f>VLOOKUP(A38,[2]CONTRATS!A:C,3,FALSE)</f>
        <v>A. Hendricx</v>
      </c>
      <c r="M38" s="158"/>
      <c r="N38" s="159"/>
      <c r="O38" s="147"/>
      <c r="P38" s="147"/>
      <c r="Q38" s="147"/>
      <c r="R38" s="147"/>
      <c r="S38" s="147"/>
      <c r="T38" s="147"/>
      <c r="U38" s="147"/>
      <c r="V38" s="147"/>
      <c r="W38" s="147"/>
      <c r="X38" s="147"/>
      <c r="Y38" s="147"/>
      <c r="Z38" s="147"/>
      <c r="AA38" s="147"/>
      <c r="AB38" s="147"/>
      <c r="AC38" s="147"/>
      <c r="AD38" s="147"/>
      <c r="AE38" s="147"/>
      <c r="AF38" s="147"/>
      <c r="AG38" s="147"/>
      <c r="AH38" s="147"/>
      <c r="AI38" s="147"/>
      <c r="AJ38" s="147"/>
      <c r="AK38" s="147"/>
      <c r="AL38" s="147"/>
      <c r="AM38" s="147"/>
      <c r="AN38" s="147"/>
      <c r="AO38" s="147"/>
      <c r="AP38" s="147"/>
      <c r="AQ38" s="147"/>
      <c r="AR38" s="147"/>
      <c r="AS38" s="147"/>
      <c r="AT38" s="147"/>
      <c r="AU38" s="147"/>
      <c r="AV38" s="147"/>
      <c r="AW38" s="147"/>
      <c r="AX38" s="147"/>
      <c r="AY38" s="147"/>
      <c r="AZ38" s="147"/>
      <c r="BA38" s="147"/>
      <c r="BB38" s="147"/>
      <c r="BC38" s="147"/>
      <c r="BD38" s="147"/>
      <c r="BE38" s="147"/>
      <c r="BF38" s="147"/>
      <c r="BG38" s="148"/>
      <c r="BH38" s="149"/>
    </row>
    <row r="39" spans="1:60">
      <c r="A39" s="183" t="str">
        <f>[2]CONTRATS!$A$29</f>
        <v>P1085</v>
      </c>
      <c r="B39" s="143" t="s">
        <v>78</v>
      </c>
      <c r="C39" s="131"/>
      <c r="D39" s="153">
        <v>1</v>
      </c>
      <c r="E39" s="153" t="s">
        <v>72</v>
      </c>
      <c r="F39" s="153" t="s">
        <v>72</v>
      </c>
      <c r="G39" s="51">
        <v>41115</v>
      </c>
      <c r="H39" s="29"/>
      <c r="I39" s="29">
        <f t="shared" si="1"/>
        <v>41125</v>
      </c>
      <c r="J39" s="51"/>
      <c r="K39" s="30"/>
      <c r="L39" s="31" t="str">
        <f>VLOOKUP(A39,[2]CONTRATS!A:C,3,FALSE)</f>
        <v>A. Hendricx</v>
      </c>
      <c r="M39" s="158"/>
      <c r="N39" s="159"/>
      <c r="O39" s="147"/>
      <c r="P39" s="147"/>
      <c r="Q39" s="147"/>
      <c r="R39" s="147"/>
      <c r="S39" s="147"/>
      <c r="T39" s="147"/>
      <c r="U39" s="147"/>
      <c r="V39" s="147"/>
      <c r="W39" s="147"/>
      <c r="X39" s="147"/>
      <c r="Y39" s="147"/>
      <c r="Z39" s="147"/>
      <c r="AA39" s="147"/>
      <c r="AB39" s="147"/>
      <c r="AC39" s="147"/>
      <c r="AD39" s="147"/>
      <c r="AE39" s="147"/>
      <c r="AF39" s="147"/>
      <c r="AG39" s="147"/>
      <c r="AH39" s="147"/>
      <c r="AI39" s="147"/>
      <c r="AJ39" s="147"/>
      <c r="AK39" s="147"/>
      <c r="AL39" s="147"/>
      <c r="AM39" s="147"/>
      <c r="AN39" s="147"/>
      <c r="AO39" s="147"/>
      <c r="AP39" s="147"/>
      <c r="AQ39" s="147"/>
      <c r="AR39" s="147"/>
      <c r="AS39" s="147"/>
      <c r="AT39" s="147"/>
      <c r="AU39" s="147"/>
      <c r="AV39" s="147"/>
      <c r="AW39" s="147"/>
      <c r="AX39" s="147"/>
      <c r="AY39" s="147"/>
      <c r="AZ39" s="147"/>
      <c r="BA39" s="147"/>
      <c r="BB39" s="147"/>
      <c r="BC39" s="147"/>
      <c r="BD39" s="147"/>
      <c r="BE39" s="147"/>
      <c r="BF39" s="147"/>
      <c r="BG39" s="148"/>
      <c r="BH39" s="149"/>
    </row>
    <row r="40" spans="1:60">
      <c r="A40" s="183" t="str">
        <f>[2]CONTRATS!$A$29</f>
        <v>P1085</v>
      </c>
      <c r="B40" s="143" t="s">
        <v>78</v>
      </c>
      <c r="C40" s="131"/>
      <c r="D40" s="153">
        <v>1</v>
      </c>
      <c r="E40" s="153" t="s">
        <v>72</v>
      </c>
      <c r="F40" s="153" t="s">
        <v>72</v>
      </c>
      <c r="G40" s="51">
        <v>41120</v>
      </c>
      <c r="H40" s="29"/>
      <c r="I40" s="29">
        <f t="shared" si="1"/>
        <v>41130</v>
      </c>
      <c r="J40" s="51"/>
      <c r="K40" s="30"/>
      <c r="L40" s="31" t="str">
        <f>VLOOKUP(A40,[2]CONTRATS!A:C,3,FALSE)</f>
        <v>A. Hendricx</v>
      </c>
      <c r="M40" s="158"/>
      <c r="N40" s="159"/>
      <c r="O40" s="147"/>
      <c r="P40" s="147"/>
      <c r="Q40" s="147"/>
      <c r="R40" s="147"/>
      <c r="S40" s="147"/>
      <c r="T40" s="147"/>
      <c r="U40" s="147"/>
      <c r="V40" s="147"/>
      <c r="W40" s="147"/>
      <c r="X40" s="147"/>
      <c r="Y40" s="147"/>
      <c r="Z40" s="147"/>
      <c r="AA40" s="147"/>
      <c r="AB40" s="147"/>
      <c r="AC40" s="147"/>
      <c r="AD40" s="147"/>
      <c r="AE40" s="147"/>
      <c r="AF40" s="147"/>
      <c r="AG40" s="147"/>
      <c r="AH40" s="147"/>
      <c r="AI40" s="147"/>
      <c r="AJ40" s="147"/>
      <c r="AK40" s="147"/>
      <c r="AL40" s="147"/>
      <c r="AM40" s="147"/>
      <c r="AN40" s="147"/>
      <c r="AO40" s="147"/>
      <c r="AP40" s="147"/>
      <c r="AQ40" s="147"/>
      <c r="AR40" s="147"/>
      <c r="AS40" s="147"/>
      <c r="AT40" s="147"/>
      <c r="AU40" s="147"/>
      <c r="AV40" s="147"/>
      <c r="AW40" s="147"/>
      <c r="AX40" s="147"/>
      <c r="AY40" s="147"/>
      <c r="AZ40" s="147"/>
      <c r="BA40" s="147"/>
      <c r="BB40" s="147"/>
      <c r="BC40" s="147"/>
      <c r="BD40" s="147"/>
      <c r="BE40" s="147"/>
      <c r="BF40" s="147"/>
      <c r="BG40" s="148"/>
      <c r="BH40" s="149"/>
    </row>
    <row r="41" spans="1:60">
      <c r="A41" s="183" t="str">
        <f>[2]CONTRATS!$A$29</f>
        <v>P1085</v>
      </c>
      <c r="B41" s="143" t="s">
        <v>78</v>
      </c>
      <c r="C41" s="131"/>
      <c r="D41" s="153">
        <v>1</v>
      </c>
      <c r="E41" s="153" t="s">
        <v>72</v>
      </c>
      <c r="F41" s="153" t="s">
        <v>72</v>
      </c>
      <c r="G41" s="51">
        <v>41110</v>
      </c>
      <c r="H41" s="29"/>
      <c r="I41" s="29">
        <f t="shared" si="1"/>
        <v>41120</v>
      </c>
      <c r="J41" s="51"/>
      <c r="K41" s="30"/>
      <c r="L41" s="31" t="str">
        <f>VLOOKUP(A41,[2]CONTRATS!A:C,3,FALSE)</f>
        <v>A. Hendricx</v>
      </c>
      <c r="M41" s="158"/>
      <c r="N41" s="159"/>
      <c r="O41" s="147"/>
      <c r="P41" s="147"/>
      <c r="Q41" s="147"/>
      <c r="R41" s="147"/>
      <c r="S41" s="147"/>
      <c r="T41" s="147"/>
      <c r="U41" s="147"/>
      <c r="V41" s="147"/>
      <c r="W41" s="147"/>
      <c r="X41" s="147"/>
      <c r="Y41" s="147"/>
      <c r="Z41" s="147"/>
      <c r="AA41" s="147"/>
      <c r="AB41" s="147"/>
      <c r="AC41" s="147"/>
      <c r="AD41" s="147"/>
      <c r="AE41" s="147"/>
      <c r="AF41" s="147"/>
      <c r="AG41" s="147"/>
      <c r="AH41" s="147"/>
      <c r="AI41" s="147"/>
      <c r="AJ41" s="147"/>
      <c r="AK41" s="147"/>
      <c r="AL41" s="147"/>
      <c r="AM41" s="147"/>
      <c r="AN41" s="147"/>
      <c r="AO41" s="147"/>
      <c r="AP41" s="147"/>
      <c r="AQ41" s="147"/>
      <c r="AR41" s="147"/>
      <c r="AS41" s="147"/>
      <c r="AT41" s="147"/>
      <c r="AU41" s="147"/>
      <c r="AV41" s="147"/>
      <c r="AW41" s="147"/>
      <c r="AX41" s="147"/>
      <c r="AY41" s="147"/>
      <c r="AZ41" s="147"/>
      <c r="BA41" s="147"/>
      <c r="BB41" s="147"/>
      <c r="BC41" s="147"/>
      <c r="BD41" s="147"/>
      <c r="BE41" s="147"/>
      <c r="BF41" s="147"/>
      <c r="BG41" s="148"/>
      <c r="BH41" s="149"/>
    </row>
    <row r="42" spans="1:60">
      <c r="A42" s="183" t="str">
        <f>[2]CONTRATS!$A$29</f>
        <v>P1085</v>
      </c>
      <c r="B42" s="143" t="s">
        <v>78</v>
      </c>
      <c r="C42" s="131"/>
      <c r="D42" s="153">
        <v>1</v>
      </c>
      <c r="E42" s="153" t="s">
        <v>72</v>
      </c>
      <c r="F42" s="153" t="s">
        <v>72</v>
      </c>
      <c r="G42" s="51">
        <v>41110</v>
      </c>
      <c r="H42" s="29"/>
      <c r="I42" s="29">
        <f t="shared" si="1"/>
        <v>41120</v>
      </c>
      <c r="J42" s="51"/>
      <c r="K42" s="30"/>
      <c r="L42" s="31" t="str">
        <f>VLOOKUP(A42,[2]CONTRATS!A:C,3,FALSE)</f>
        <v>A. Hendricx</v>
      </c>
      <c r="M42" s="158"/>
      <c r="N42" s="159"/>
      <c r="O42" s="147"/>
      <c r="P42" s="147"/>
      <c r="Q42" s="147"/>
      <c r="R42" s="147"/>
      <c r="S42" s="147"/>
      <c r="T42" s="147"/>
      <c r="U42" s="147"/>
      <c r="V42" s="147"/>
      <c r="W42" s="147"/>
      <c r="X42" s="147"/>
      <c r="Y42" s="147"/>
      <c r="Z42" s="147"/>
      <c r="AA42" s="147"/>
      <c r="AB42" s="147"/>
      <c r="AC42" s="147"/>
      <c r="AD42" s="147"/>
      <c r="AE42" s="147"/>
      <c r="AF42" s="147"/>
      <c r="AG42" s="147"/>
      <c r="AH42" s="147"/>
      <c r="AI42" s="147"/>
      <c r="AJ42" s="147"/>
      <c r="AK42" s="147"/>
      <c r="AL42" s="147"/>
      <c r="AM42" s="147"/>
      <c r="AN42" s="147"/>
      <c r="AO42" s="147"/>
      <c r="AP42" s="147"/>
      <c r="AQ42" s="147"/>
      <c r="AR42" s="147"/>
      <c r="AS42" s="147"/>
      <c r="AT42" s="147"/>
      <c r="AU42" s="147"/>
      <c r="AV42" s="147"/>
      <c r="AW42" s="147"/>
      <c r="AX42" s="147"/>
      <c r="AY42" s="147"/>
      <c r="AZ42" s="147"/>
      <c r="BA42" s="147"/>
      <c r="BB42" s="147"/>
      <c r="BC42" s="147"/>
      <c r="BD42" s="147"/>
      <c r="BE42" s="147"/>
      <c r="BF42" s="147"/>
      <c r="BG42" s="148"/>
      <c r="BH42" s="149"/>
    </row>
    <row r="43" spans="1:60">
      <c r="A43" s="183" t="str">
        <f>[2]CONTRATS!$A$29</f>
        <v>P1085</v>
      </c>
      <c r="B43" s="143" t="s">
        <v>78</v>
      </c>
      <c r="C43" s="131"/>
      <c r="D43" s="153">
        <v>1</v>
      </c>
      <c r="E43" s="153" t="s">
        <v>72</v>
      </c>
      <c r="F43" s="153" t="s">
        <v>72</v>
      </c>
      <c r="G43" s="51">
        <v>41153</v>
      </c>
      <c r="H43" s="29"/>
      <c r="I43" s="29">
        <f t="shared" si="1"/>
        <v>41163</v>
      </c>
      <c r="J43" s="51"/>
      <c r="K43" s="30"/>
      <c r="L43" s="31" t="str">
        <f>VLOOKUP(A43,[2]CONTRATS!A:C,3,FALSE)</f>
        <v>A. Hendricx</v>
      </c>
      <c r="M43" s="158"/>
      <c r="N43" s="159"/>
      <c r="O43" s="147"/>
      <c r="P43" s="147"/>
      <c r="Q43" s="147"/>
      <c r="R43" s="147"/>
      <c r="S43" s="147"/>
      <c r="T43" s="147"/>
      <c r="U43" s="147"/>
      <c r="V43" s="147"/>
      <c r="W43" s="147"/>
      <c r="X43" s="147"/>
      <c r="Y43" s="147"/>
      <c r="Z43" s="147"/>
      <c r="AA43" s="147"/>
      <c r="AB43" s="147"/>
      <c r="AC43" s="147"/>
      <c r="AD43" s="147"/>
      <c r="AE43" s="147"/>
      <c r="AF43" s="147"/>
      <c r="AG43" s="147"/>
      <c r="AH43" s="147"/>
      <c r="AI43" s="147"/>
      <c r="AJ43" s="147"/>
      <c r="AK43" s="147"/>
      <c r="AL43" s="147"/>
      <c r="AM43" s="147"/>
      <c r="AN43" s="147"/>
      <c r="AO43" s="147"/>
      <c r="AP43" s="147"/>
      <c r="AQ43" s="147"/>
      <c r="AR43" s="147"/>
      <c r="AS43" s="147"/>
      <c r="AT43" s="147"/>
      <c r="AU43" s="147"/>
      <c r="AV43" s="147"/>
      <c r="AW43" s="147"/>
      <c r="AX43" s="147"/>
      <c r="AY43" s="147"/>
      <c r="AZ43" s="147"/>
      <c r="BA43" s="147"/>
      <c r="BB43" s="147"/>
      <c r="BC43" s="147"/>
      <c r="BD43" s="147"/>
      <c r="BE43" s="147"/>
      <c r="BF43" s="147"/>
      <c r="BG43" s="148"/>
      <c r="BH43" s="149"/>
    </row>
    <row r="44" spans="1:60">
      <c r="A44" s="183"/>
      <c r="B44" s="143"/>
      <c r="C44" s="131"/>
      <c r="D44" s="132"/>
      <c r="E44" s="132"/>
      <c r="F44" s="153"/>
      <c r="G44" s="51"/>
      <c r="H44" s="29"/>
      <c r="I44" s="29"/>
      <c r="J44" s="51"/>
      <c r="K44" s="30"/>
      <c r="L44" s="31"/>
      <c r="M44" s="158"/>
      <c r="N44" s="159"/>
      <c r="O44" s="147"/>
      <c r="P44" s="147"/>
      <c r="Q44" s="147"/>
      <c r="R44" s="147"/>
      <c r="S44" s="147"/>
      <c r="T44" s="147"/>
      <c r="U44" s="147"/>
      <c r="V44" s="147"/>
      <c r="W44" s="147"/>
      <c r="X44" s="147"/>
      <c r="Y44" s="147"/>
      <c r="Z44" s="147"/>
      <c r="AA44" s="147"/>
      <c r="AB44" s="147"/>
      <c r="AC44" s="147"/>
      <c r="AD44" s="147"/>
      <c r="AE44" s="147"/>
      <c r="AF44" s="147"/>
      <c r="AG44" s="147"/>
      <c r="AH44" s="147"/>
      <c r="AI44" s="147"/>
      <c r="AJ44" s="147"/>
      <c r="AK44" s="147"/>
      <c r="AL44" s="147"/>
      <c r="AM44" s="147"/>
      <c r="AN44" s="147"/>
      <c r="AO44" s="147"/>
      <c r="AP44" s="147"/>
      <c r="AQ44" s="147"/>
      <c r="AR44" s="147"/>
      <c r="AS44" s="147"/>
      <c r="AT44" s="147"/>
      <c r="AU44" s="147"/>
      <c r="AV44" s="147"/>
      <c r="AW44" s="147"/>
      <c r="AX44" s="147"/>
      <c r="AY44" s="147"/>
      <c r="AZ44" s="147"/>
      <c r="BA44" s="147"/>
      <c r="BB44" s="147"/>
      <c r="BC44" s="147"/>
      <c r="BD44" s="147"/>
      <c r="BE44" s="147"/>
      <c r="BF44" s="147"/>
      <c r="BG44" s="148"/>
      <c r="BH44" s="149"/>
    </row>
    <row r="45" spans="1:60">
      <c r="A45" s="129" t="str">
        <f>[2]CONTRATS!A24</f>
        <v>P1093</v>
      </c>
      <c r="B45" s="130" t="s">
        <v>79</v>
      </c>
      <c r="C45" s="131"/>
      <c r="D45" s="132"/>
      <c r="E45" s="132"/>
      <c r="F45" s="153" t="s">
        <v>71</v>
      </c>
      <c r="G45" s="284" t="s">
        <v>73</v>
      </c>
      <c r="H45" s="285"/>
      <c r="I45" s="285"/>
      <c r="J45" s="286"/>
      <c r="K45" s="30"/>
      <c r="L45" s="31" t="str">
        <f>VLOOKUP(A45,[2]CONTRATS!A:C,3,FALSE)</f>
        <v>A. Hendricx</v>
      </c>
      <c r="M45" s="158"/>
      <c r="N45" s="159"/>
      <c r="O45" s="147"/>
      <c r="P45" s="147"/>
      <c r="Q45" s="147"/>
      <c r="R45" s="147"/>
      <c r="S45" s="147"/>
      <c r="T45" s="147"/>
      <c r="U45" s="147"/>
      <c r="V45" s="147"/>
      <c r="W45" s="147"/>
      <c r="X45" s="147"/>
      <c r="Y45" s="147"/>
      <c r="Z45" s="147"/>
      <c r="AA45" s="147"/>
      <c r="AB45" s="147"/>
      <c r="AC45" s="147"/>
      <c r="AD45" s="147"/>
      <c r="AE45" s="147"/>
      <c r="AF45" s="147"/>
      <c r="AG45" s="147"/>
      <c r="AH45" s="147"/>
      <c r="AI45" s="147"/>
      <c r="AJ45" s="147"/>
      <c r="AK45" s="147"/>
      <c r="AL45" s="147"/>
      <c r="AM45" s="147"/>
      <c r="AN45" s="147"/>
      <c r="AO45" s="147"/>
      <c r="AP45" s="147"/>
      <c r="AQ45" s="147"/>
      <c r="AR45" s="147"/>
      <c r="AS45" s="147"/>
      <c r="AT45" s="147"/>
      <c r="AU45" s="147"/>
      <c r="AV45" s="147"/>
      <c r="AW45" s="147"/>
      <c r="AX45" s="147"/>
      <c r="AY45" s="147"/>
      <c r="AZ45" s="147"/>
      <c r="BA45" s="147"/>
      <c r="BB45" s="147"/>
      <c r="BC45" s="147"/>
      <c r="BD45" s="147"/>
      <c r="BE45" s="147"/>
      <c r="BF45" s="147"/>
      <c r="BG45" s="148"/>
      <c r="BH45" s="149"/>
    </row>
    <row r="46" spans="1:60">
      <c r="A46" s="129" t="str">
        <f>[2]CONTRATS!A25</f>
        <v>P1094</v>
      </c>
      <c r="B46" s="143" t="s">
        <v>79</v>
      </c>
      <c r="C46" s="144"/>
      <c r="D46" s="153"/>
      <c r="E46" s="153"/>
      <c r="F46" s="153" t="s">
        <v>71</v>
      </c>
      <c r="G46" s="284" t="s">
        <v>73</v>
      </c>
      <c r="H46" s="285"/>
      <c r="I46" s="285"/>
      <c r="J46" s="286"/>
      <c r="K46" s="30"/>
      <c r="L46" s="31" t="str">
        <f>VLOOKUP(A46,[2]CONTRATS!A:C,3,FALSE)</f>
        <v>A. Hendricx</v>
      </c>
      <c r="M46" s="158"/>
      <c r="N46" s="159"/>
      <c r="O46" s="147"/>
      <c r="P46" s="147"/>
      <c r="Q46" s="147"/>
      <c r="R46" s="147"/>
      <c r="S46" s="147"/>
      <c r="T46" s="147"/>
      <c r="U46" s="147"/>
      <c r="V46" s="147"/>
      <c r="W46" s="147"/>
      <c r="X46" s="147"/>
      <c r="Y46" s="147"/>
      <c r="Z46" s="147"/>
      <c r="AA46" s="147"/>
      <c r="AB46" s="147"/>
      <c r="AC46" s="147"/>
      <c r="AD46" s="147"/>
      <c r="AE46" s="147"/>
      <c r="AF46" s="147"/>
      <c r="AG46" s="147"/>
      <c r="AH46" s="147"/>
      <c r="AI46" s="147"/>
      <c r="AJ46" s="147"/>
      <c r="AK46" s="147"/>
      <c r="AL46" s="147"/>
      <c r="AM46" s="147"/>
      <c r="AN46" s="147"/>
      <c r="AO46" s="147"/>
      <c r="AP46" s="147"/>
      <c r="AQ46" s="147"/>
      <c r="AR46" s="147"/>
      <c r="AS46" s="147"/>
      <c r="AT46" s="147"/>
      <c r="AU46" s="147"/>
      <c r="AV46" s="147"/>
      <c r="AW46" s="147"/>
      <c r="AX46" s="147"/>
      <c r="AY46" s="147"/>
      <c r="AZ46" s="147"/>
      <c r="BA46" s="147"/>
      <c r="BB46" s="147"/>
      <c r="BC46" s="147"/>
      <c r="BD46" s="147"/>
      <c r="BE46" s="147"/>
      <c r="BF46" s="147"/>
      <c r="BG46" s="148"/>
      <c r="BH46" s="149"/>
    </row>
    <row r="47" spans="1:60">
      <c r="A47" s="129" t="str">
        <f>[2]CONTRATS!A23</f>
        <v>P1092</v>
      </c>
      <c r="B47" s="143" t="s">
        <v>84</v>
      </c>
      <c r="C47" s="144"/>
      <c r="D47" s="153"/>
      <c r="E47" s="153"/>
      <c r="F47" s="153" t="s">
        <v>71</v>
      </c>
      <c r="G47" s="284" t="s">
        <v>73</v>
      </c>
      <c r="H47" s="285"/>
      <c r="I47" s="285"/>
      <c r="J47" s="286"/>
      <c r="K47" s="30"/>
      <c r="L47" s="31" t="str">
        <f>VLOOKUP(A47,[2]CONTRATS!A:C,3,FALSE)</f>
        <v>N. Decroocq</v>
      </c>
      <c r="M47" s="158"/>
      <c r="N47" s="159"/>
      <c r="O47" s="147"/>
      <c r="P47" s="147"/>
      <c r="Q47" s="147"/>
      <c r="R47" s="147"/>
      <c r="S47" s="147"/>
      <c r="T47" s="147"/>
      <c r="U47" s="147"/>
      <c r="V47" s="147"/>
      <c r="W47" s="147"/>
      <c r="X47" s="147"/>
      <c r="Y47" s="147"/>
      <c r="Z47" s="147"/>
      <c r="AA47" s="147"/>
      <c r="AB47" s="147"/>
      <c r="AC47" s="147"/>
      <c r="AD47" s="147"/>
      <c r="AE47" s="147"/>
      <c r="AF47" s="147"/>
      <c r="AG47" s="147"/>
      <c r="AH47" s="147"/>
      <c r="AI47" s="147"/>
      <c r="AJ47" s="147"/>
      <c r="AK47" s="147"/>
      <c r="AL47" s="147"/>
      <c r="AM47" s="147"/>
      <c r="AN47" s="147"/>
      <c r="AO47" s="147"/>
      <c r="AP47" s="147"/>
      <c r="AQ47" s="147"/>
      <c r="AR47" s="147"/>
      <c r="AS47" s="147"/>
      <c r="AT47" s="147"/>
      <c r="AU47" s="147"/>
      <c r="AV47" s="147"/>
      <c r="AW47" s="147"/>
      <c r="AX47" s="147"/>
      <c r="AY47" s="147"/>
      <c r="AZ47" s="147"/>
      <c r="BA47" s="147"/>
      <c r="BB47" s="147"/>
      <c r="BC47" s="147"/>
      <c r="BD47" s="147"/>
      <c r="BE47" s="147"/>
      <c r="BF47" s="147"/>
      <c r="BG47" s="148"/>
      <c r="BH47" s="149"/>
    </row>
    <row r="48" spans="1:60">
      <c r="A48" s="183"/>
      <c r="B48" s="143"/>
      <c r="C48" s="144"/>
      <c r="D48" s="153"/>
      <c r="E48" s="153"/>
      <c r="F48" s="153"/>
      <c r="G48" s="150"/>
      <c r="H48" s="194"/>
      <c r="I48" s="150"/>
      <c r="J48" s="51"/>
      <c r="K48" s="31"/>
      <c r="L48" s="31"/>
      <c r="M48" s="158"/>
      <c r="N48" s="159"/>
      <c r="O48" s="147"/>
      <c r="P48" s="147"/>
      <c r="Q48" s="147"/>
      <c r="R48" s="147"/>
      <c r="S48" s="147"/>
      <c r="T48" s="147"/>
      <c r="U48" s="147"/>
      <c r="V48" s="147"/>
      <c r="W48" s="147"/>
      <c r="X48" s="147"/>
      <c r="Y48" s="147"/>
      <c r="Z48" s="147"/>
      <c r="AA48" s="147"/>
      <c r="AB48" s="147"/>
      <c r="AC48" s="147"/>
      <c r="AD48" s="147"/>
      <c r="AE48" s="147"/>
      <c r="AF48" s="147"/>
      <c r="AG48" s="147"/>
      <c r="AH48" s="147"/>
      <c r="AI48" s="147"/>
      <c r="AJ48" s="147"/>
      <c r="AK48" s="147"/>
      <c r="AL48" s="147"/>
      <c r="AM48" s="147"/>
      <c r="AN48" s="147"/>
      <c r="AO48" s="147"/>
      <c r="AP48" s="147"/>
      <c r="AQ48" s="147"/>
      <c r="AR48" s="147"/>
      <c r="AS48" s="147"/>
      <c r="AT48" s="147"/>
      <c r="AU48" s="147"/>
      <c r="AV48" s="147"/>
      <c r="AW48" s="147"/>
      <c r="AX48" s="147"/>
      <c r="AY48" s="147"/>
      <c r="AZ48" s="147"/>
      <c r="BA48" s="147"/>
      <c r="BB48" s="147"/>
      <c r="BC48" s="147"/>
      <c r="BD48" s="147"/>
      <c r="BE48" s="147"/>
      <c r="BF48" s="147"/>
      <c r="BG48" s="148"/>
      <c r="BH48" s="149"/>
    </row>
    <row r="49" spans="1:60">
      <c r="A49" s="163"/>
      <c r="B49" s="164"/>
      <c r="C49" s="165"/>
      <c r="D49" s="166"/>
      <c r="E49" s="166"/>
      <c r="F49" s="166"/>
      <c r="G49" s="167"/>
      <c r="H49" s="168"/>
      <c r="I49" s="167"/>
      <c r="J49" s="80"/>
      <c r="K49" s="81"/>
      <c r="L49" s="81"/>
      <c r="M49" s="169"/>
      <c r="N49" s="170"/>
      <c r="O49" s="171"/>
      <c r="P49" s="171"/>
      <c r="Q49" s="171"/>
      <c r="R49" s="171"/>
      <c r="S49" s="171"/>
      <c r="T49" s="171"/>
      <c r="U49" s="171"/>
      <c r="V49" s="171"/>
      <c r="W49" s="171"/>
      <c r="X49" s="171"/>
      <c r="Y49" s="171"/>
      <c r="Z49" s="171"/>
      <c r="AA49" s="171"/>
      <c r="AB49" s="171"/>
      <c r="AC49" s="171"/>
      <c r="AD49" s="171"/>
      <c r="AE49" s="171"/>
      <c r="AF49" s="171"/>
      <c r="AG49" s="171"/>
      <c r="AH49" s="171"/>
      <c r="AI49" s="171"/>
      <c r="AJ49" s="171"/>
      <c r="AK49" s="171"/>
      <c r="AL49" s="171"/>
      <c r="AM49" s="171"/>
      <c r="AN49" s="171"/>
      <c r="AO49" s="171"/>
      <c r="AP49" s="171"/>
      <c r="AQ49" s="171"/>
      <c r="AR49" s="171"/>
      <c r="AS49" s="171"/>
      <c r="AT49" s="171"/>
      <c r="AU49" s="171"/>
      <c r="AV49" s="171"/>
      <c r="AW49" s="171"/>
      <c r="AX49" s="171"/>
      <c r="AY49" s="171"/>
      <c r="AZ49" s="171"/>
      <c r="BA49" s="171"/>
      <c r="BB49" s="171"/>
      <c r="BC49" s="171"/>
      <c r="BD49" s="171"/>
      <c r="BE49" s="171"/>
      <c r="BF49" s="171"/>
      <c r="BG49" s="172"/>
      <c r="BH49" s="173"/>
    </row>
    <row r="50" spans="1:60">
      <c r="A50" s="7"/>
      <c r="B50" s="7"/>
      <c r="C50" s="174"/>
      <c r="D50" s="174"/>
      <c r="E50" s="174"/>
      <c r="J50" s="94"/>
      <c r="K50" s="94"/>
      <c r="L50" s="94"/>
      <c r="M50" s="174"/>
      <c r="N50" s="174"/>
      <c r="O50" s="174"/>
      <c r="P50" s="174"/>
      <c r="Q50" s="174"/>
      <c r="R50" s="174"/>
      <c r="S50" s="174"/>
      <c r="T50" s="174"/>
      <c r="U50" s="174"/>
      <c r="V50" s="174"/>
      <c r="W50" s="174"/>
      <c r="X50" s="174"/>
      <c r="Y50" s="174"/>
      <c r="Z50" s="174"/>
      <c r="AA50" s="174"/>
      <c r="AB50" s="174"/>
      <c r="AC50" s="174"/>
      <c r="AD50" s="174"/>
      <c r="AE50" s="174"/>
      <c r="AF50" s="174"/>
      <c r="AG50" s="174"/>
      <c r="AH50" s="174"/>
      <c r="AI50" s="174"/>
      <c r="AJ50" s="174"/>
      <c r="AK50" s="174"/>
      <c r="AL50" s="174"/>
      <c r="AM50" s="174"/>
      <c r="AN50" s="176"/>
      <c r="AO50" s="176"/>
      <c r="AP50" s="176"/>
      <c r="AQ50" s="174"/>
      <c r="AR50" s="174"/>
      <c r="AS50" s="174"/>
      <c r="AT50" s="174"/>
      <c r="AU50" s="174"/>
      <c r="AV50" s="174"/>
      <c r="AW50" s="174"/>
      <c r="AX50" s="174"/>
      <c r="AY50" s="174"/>
      <c r="AZ50" s="174"/>
      <c r="BA50" s="174"/>
      <c r="BB50" s="174"/>
      <c r="BC50" s="174"/>
      <c r="BD50" s="174"/>
      <c r="BE50" s="174"/>
      <c r="BF50" s="174"/>
      <c r="BG50" s="174"/>
      <c r="BH50" s="174"/>
    </row>
    <row r="51" spans="1:60" s="95" customFormat="1">
      <c r="A51" s="177"/>
      <c r="B51" s="177"/>
      <c r="D51" s="91"/>
      <c r="E51" s="91" t="s">
        <v>23</v>
      </c>
      <c r="F51" s="92">
        <f>SUM(F7:F49)</f>
        <v>26404</v>
      </c>
      <c r="G51" s="92"/>
      <c r="H51" s="93"/>
      <c r="I51" s="92"/>
      <c r="J51" s="94"/>
      <c r="K51" s="94"/>
      <c r="L51" s="94"/>
      <c r="M51" s="94">
        <f>SUM(M7:M49)</f>
        <v>0</v>
      </c>
      <c r="N51" s="94"/>
      <c r="O51" s="94">
        <f>SUM(O7:O49)</f>
        <v>136000</v>
      </c>
      <c r="P51" s="94">
        <f>SUM(P7:P49)</f>
        <v>0</v>
      </c>
      <c r="Q51" s="94"/>
      <c r="R51" s="94">
        <f>SUM(R7:R49)</f>
        <v>0</v>
      </c>
      <c r="S51" s="94">
        <f>SUM(S7:S49)</f>
        <v>0</v>
      </c>
      <c r="T51" s="94"/>
      <c r="U51" s="94">
        <f>SUM(U7:U49)</f>
        <v>0</v>
      </c>
      <c r="V51" s="94">
        <f>SUM(V7:V49)</f>
        <v>0</v>
      </c>
      <c r="W51" s="94"/>
      <c r="X51" s="94">
        <f>SUM(X7:X49)</f>
        <v>0</v>
      </c>
      <c r="Y51" s="94">
        <f>SUM(Y7:Y49)</f>
        <v>0</v>
      </c>
      <c r="Z51" s="94"/>
      <c r="AA51" s="94">
        <f>SUM(AA7:AA49)</f>
        <v>0</v>
      </c>
      <c r="AB51" s="94">
        <f>SUM(AB7:AB49)</f>
        <v>0</v>
      </c>
      <c r="AC51" s="94"/>
      <c r="AD51" s="94">
        <f>SUM(AD7:AD49)</f>
        <v>0</v>
      </c>
      <c r="AE51" s="94">
        <f>SUM(AE7:AE49)</f>
        <v>0</v>
      </c>
      <c r="AF51" s="94"/>
      <c r="AG51" s="94">
        <f>SUM(AG7:AG49)</f>
        <v>0</v>
      </c>
      <c r="AH51" s="94">
        <f>SUM(AH7:AH49)</f>
        <v>0</v>
      </c>
      <c r="AI51" s="94"/>
      <c r="AJ51" s="94">
        <f>SUM(AJ7:AJ49)</f>
        <v>0</v>
      </c>
      <c r="AK51" s="94">
        <f>SUM(AK7:AK49)</f>
        <v>0</v>
      </c>
      <c r="AL51" s="94"/>
      <c r="AM51" s="94">
        <f>SUM(AM7:AM49)</f>
        <v>0</v>
      </c>
      <c r="AN51" s="94">
        <f>SUM(AN7:AN49)</f>
        <v>0</v>
      </c>
      <c r="AO51" s="94"/>
      <c r="AP51" s="94">
        <f>SUM(AP7:AP49)</f>
        <v>0</v>
      </c>
      <c r="AQ51" s="94">
        <f>SUM(AQ7:AQ49)</f>
        <v>0</v>
      </c>
      <c r="AR51" s="94"/>
      <c r="AS51" s="94">
        <f>SUM(AS7:AS49)</f>
        <v>0</v>
      </c>
      <c r="AT51" s="94">
        <f>SUM(AT7:AT49)</f>
        <v>0</v>
      </c>
      <c r="AU51" s="94"/>
      <c r="AV51" s="94">
        <f>SUM(AV7:AV49)</f>
        <v>0</v>
      </c>
      <c r="AW51" s="94">
        <f>SUM(AW7:AW49)</f>
        <v>0</v>
      </c>
      <c r="AX51" s="94"/>
      <c r="AY51" s="94">
        <f>SUM(AY7:AY49)</f>
        <v>0</v>
      </c>
      <c r="AZ51" s="94">
        <f>SUM(AZ7:AZ49)</f>
        <v>0</v>
      </c>
      <c r="BA51" s="94"/>
      <c r="BB51" s="94">
        <f>SUM(BB7:BB49)</f>
        <v>0</v>
      </c>
      <c r="BC51" s="94">
        <f>SUM(BC7:BC49)</f>
        <v>0</v>
      </c>
      <c r="BD51" s="94"/>
      <c r="BE51" s="94">
        <f>SUM(BE7:BE49)</f>
        <v>0</v>
      </c>
      <c r="BF51" s="94">
        <f>SUM(BF7:BF49)</f>
        <v>0</v>
      </c>
      <c r="BG51" s="94"/>
      <c r="BH51" s="94">
        <f>SUM(BH7:BH49)</f>
        <v>0</v>
      </c>
    </row>
    <row r="52" spans="1:60">
      <c r="D52" s="91"/>
      <c r="E52" s="91" t="s">
        <v>24</v>
      </c>
      <c r="F52" s="92">
        <f>M51+P51+S51+V51+Y51+AB51+AE51+AH51+AK51+AN51+AQ51+AT51+AW51+AZ51+BC51+BF51</f>
        <v>0</v>
      </c>
      <c r="G52" s="96">
        <f>F52/F51</f>
        <v>0</v>
      </c>
      <c r="H52" s="97"/>
      <c r="I52" s="92"/>
    </row>
    <row r="53" spans="1:60">
      <c r="D53" s="91"/>
      <c r="E53" s="91" t="s">
        <v>25</v>
      </c>
      <c r="F53" s="98">
        <f>F51-F52</f>
        <v>26404</v>
      </c>
      <c r="G53" s="98"/>
      <c r="H53" s="195"/>
      <c r="I53" s="98"/>
    </row>
    <row r="55" spans="1:60">
      <c r="F55" s="1"/>
      <c r="G55" s="99"/>
      <c r="H55" s="4" t="s">
        <v>26</v>
      </c>
    </row>
    <row r="56" spans="1:60">
      <c r="F56" s="1"/>
      <c r="G56" s="100"/>
      <c r="H56" s="4" t="s">
        <v>27</v>
      </c>
    </row>
    <row r="57" spans="1:60">
      <c r="G57" s="101"/>
      <c r="H57" s="4" t="s">
        <v>28</v>
      </c>
      <c r="O57" s="264" t="s">
        <v>29</v>
      </c>
      <c r="P57" s="265"/>
      <c r="Q57" s="265"/>
      <c r="R57" s="265"/>
      <c r="S57" s="265"/>
      <c r="T57" s="265"/>
      <c r="U57" s="265"/>
      <c r="V57" s="266"/>
      <c r="W57" s="102"/>
    </row>
    <row r="58" spans="1:60">
      <c r="G58" s="103"/>
      <c r="H58" s="4" t="s">
        <v>30</v>
      </c>
      <c r="O58" s="267"/>
      <c r="P58" s="268"/>
      <c r="Q58" s="268"/>
      <c r="R58" s="268"/>
      <c r="S58" s="268"/>
      <c r="T58" s="268"/>
      <c r="U58" s="268"/>
      <c r="V58" s="269"/>
      <c r="W58" s="102"/>
    </row>
    <row r="72" spans="8:8">
      <c r="H72" s="4"/>
    </row>
    <row r="73" spans="8:8">
      <c r="H73" s="4"/>
    </row>
    <row r="74" spans="8:8">
      <c r="H74" s="4"/>
    </row>
    <row r="75" spans="8:8">
      <c r="H75" s="4"/>
    </row>
  </sheetData>
  <mergeCells count="23">
    <mergeCell ref="M4:BH4"/>
    <mergeCell ref="M5:O5"/>
    <mergeCell ref="P5:R5"/>
    <mergeCell ref="S5:U5"/>
    <mergeCell ref="V5:X5"/>
    <mergeCell ref="Y5:AA5"/>
    <mergeCell ref="AB5:AD5"/>
    <mergeCell ref="AE5:AG5"/>
    <mergeCell ref="AH5:AJ5"/>
    <mergeCell ref="AK5:AM5"/>
    <mergeCell ref="O57:V58"/>
    <mergeCell ref="BF5:BH5"/>
    <mergeCell ref="G28:L28"/>
    <mergeCell ref="G34:L34"/>
    <mergeCell ref="G45:J45"/>
    <mergeCell ref="G46:J46"/>
    <mergeCell ref="G47:J47"/>
    <mergeCell ref="AN5:AP5"/>
    <mergeCell ref="AQ5:AS5"/>
    <mergeCell ref="AT5:AV5"/>
    <mergeCell ref="AW5:AY5"/>
    <mergeCell ref="AZ5:BB5"/>
    <mergeCell ref="BC5:BE5"/>
  </mergeCells>
  <conditionalFormatting sqref="K2:K4">
    <cfRule type="colorScale" priority="5">
      <colorScale>
        <cfvo type="min" val="0"/>
        <cfvo type="num" val="12"/>
        <cfvo type="max" val="0"/>
        <color rgb="FFF8696B"/>
        <color rgb="FFFFEB84"/>
        <color rgb="FF63BE7B"/>
      </colorScale>
    </cfRule>
    <cfRule type="colorScale" priority="6">
      <colorScale>
        <cfvo type="formula" val="&quot;si$I$7&lt;$I$2&quot;"/>
        <cfvo type="formula" val="$K$7=$K$3"/>
        <cfvo type="formula" val="$K$7&gt;$K$3"/>
        <color rgb="FFF8696B"/>
        <color rgb="FFFFEB84"/>
        <color rgb="FF63BE7B"/>
      </colorScale>
    </cfRule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2">
    <cfRule type="expression" dxfId="98" priority="4">
      <formula>"&lt;$I$2"</formula>
    </cfRule>
  </conditionalFormatting>
  <conditionalFormatting sqref="K29:K33">
    <cfRule type="cellIs" dxfId="97" priority="2" operator="between">
      <formula>10</formula>
      <formula>14</formula>
    </cfRule>
    <cfRule type="cellIs" dxfId="96" priority="3" operator="lessThan">
      <formula>10</formula>
    </cfRule>
  </conditionalFormatting>
  <conditionalFormatting sqref="K29:K33">
    <cfRule type="cellIs" dxfId="95" priority="1" operator="greaterThan">
      <formula>14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I62"/>
  <sheetViews>
    <sheetView workbookViewId="0">
      <selection activeCell="L39" sqref="L39"/>
    </sheetView>
  </sheetViews>
  <sheetFormatPr baseColWidth="10" defaultRowHeight="15"/>
  <cols>
    <col min="1" max="2" width="15.140625" style="1" customWidth="1"/>
    <col min="3" max="3" width="22" style="1" bestFit="1" customWidth="1"/>
    <col min="4" max="4" width="10" style="1" customWidth="1"/>
    <col min="5" max="5" width="13.28515625" style="1" customWidth="1"/>
    <col min="6" max="6" width="12.5703125" style="4" customWidth="1"/>
    <col min="7" max="7" width="13.42578125" style="4" customWidth="1"/>
    <col min="8" max="8" width="13.42578125" style="175" customWidth="1"/>
    <col min="9" max="9" width="13.42578125" style="4" customWidth="1"/>
    <col min="10" max="10" width="11.85546875" style="87" customWidth="1"/>
    <col min="11" max="11" width="19.7109375" style="87" customWidth="1"/>
    <col min="12" max="12" width="14.140625" style="87" customWidth="1"/>
    <col min="13" max="13" width="8.28515625" style="7" customWidth="1"/>
    <col min="14" max="14" width="8.5703125" style="7" customWidth="1"/>
    <col min="15" max="16" width="8.28515625" style="7" customWidth="1"/>
    <col min="17" max="17" width="8.5703125" style="7" customWidth="1"/>
    <col min="18" max="19" width="8.28515625" style="7" customWidth="1"/>
    <col min="20" max="20" width="8.5703125" style="7" customWidth="1"/>
    <col min="21" max="22" width="8.28515625" style="7" customWidth="1"/>
    <col min="23" max="23" width="8.5703125" style="7" customWidth="1"/>
    <col min="24" max="25" width="8.28515625" style="7" customWidth="1"/>
    <col min="26" max="26" width="8.5703125" style="7" customWidth="1"/>
    <col min="27" max="28" width="8.28515625" style="7" customWidth="1"/>
    <col min="29" max="29" width="8.5703125" style="7" customWidth="1"/>
    <col min="30" max="31" width="8.28515625" style="7" customWidth="1"/>
    <col min="32" max="32" width="8.5703125" style="7" customWidth="1"/>
    <col min="33" max="34" width="8.28515625" style="7" customWidth="1"/>
    <col min="35" max="35" width="8.5703125" style="7" customWidth="1"/>
    <col min="36" max="37" width="8.28515625" style="7" customWidth="1"/>
    <col min="38" max="38" width="8.5703125" style="7" customWidth="1"/>
    <col min="39" max="40" width="8.28515625" style="7" customWidth="1"/>
    <col min="41" max="41" width="8.5703125" style="7" customWidth="1"/>
    <col min="42" max="43" width="8.28515625" style="7" customWidth="1"/>
    <col min="44" max="44" width="8.5703125" style="7" customWidth="1"/>
    <col min="45" max="46" width="8.28515625" style="7" customWidth="1"/>
    <col min="47" max="47" width="8.5703125" style="7" customWidth="1"/>
    <col min="48" max="49" width="8.28515625" style="7" customWidth="1"/>
    <col min="50" max="50" width="8.5703125" style="7" customWidth="1"/>
    <col min="51" max="52" width="8.28515625" style="7" customWidth="1"/>
    <col min="53" max="53" width="8.5703125" style="7" customWidth="1"/>
    <col min="54" max="55" width="8.28515625" style="7" customWidth="1"/>
    <col min="56" max="56" width="8.5703125" style="7" customWidth="1"/>
    <col min="57" max="57" width="8.28515625" style="7" customWidth="1"/>
    <col min="58" max="58" width="8.28515625" style="1" customWidth="1"/>
    <col min="59" max="59" width="8.5703125" style="1" customWidth="1"/>
    <col min="60" max="60" width="8.28515625" style="1" customWidth="1"/>
    <col min="61" max="16384" width="11.42578125" style="1"/>
  </cols>
  <sheetData>
    <row r="1" spans="1:60">
      <c r="F1" s="2"/>
      <c r="G1" s="2"/>
      <c r="H1" s="3"/>
      <c r="I1" s="2"/>
      <c r="J1" s="4"/>
      <c r="K1" s="4"/>
      <c r="L1" s="4"/>
      <c r="M1" s="5" t="s">
        <v>0</v>
      </c>
      <c r="N1" s="6"/>
      <c r="O1" s="6"/>
    </row>
    <row r="2" spans="1:60">
      <c r="F2" s="2"/>
      <c r="G2" s="2"/>
      <c r="H2" s="3"/>
      <c r="I2" s="2"/>
      <c r="J2" s="4"/>
      <c r="K2" s="8" t="s">
        <v>1</v>
      </c>
      <c r="L2" s="4"/>
      <c r="M2" s="9" t="s">
        <v>2</v>
      </c>
      <c r="N2" s="10"/>
      <c r="O2" s="10"/>
    </row>
    <row r="3" spans="1:60">
      <c r="B3" s="11"/>
      <c r="F3" s="2"/>
      <c r="G3" s="2"/>
      <c r="H3" s="3"/>
      <c r="I3" s="2"/>
      <c r="J3" s="4"/>
      <c r="K3" s="12" t="s">
        <v>3</v>
      </c>
      <c r="L3" s="4"/>
    </row>
    <row r="4" spans="1:60">
      <c r="F4" s="2"/>
      <c r="G4" s="2"/>
      <c r="H4" s="3"/>
      <c r="I4" s="2"/>
      <c r="J4" s="4"/>
      <c r="K4" s="13" t="s">
        <v>4</v>
      </c>
      <c r="L4" s="4"/>
      <c r="M4" s="277" t="s">
        <v>5</v>
      </c>
      <c r="N4" s="278"/>
      <c r="O4" s="278"/>
      <c r="P4" s="278"/>
      <c r="Q4" s="278"/>
      <c r="R4" s="278"/>
      <c r="S4" s="278"/>
      <c r="T4" s="278"/>
      <c r="U4" s="278"/>
      <c r="V4" s="278"/>
      <c r="W4" s="278"/>
      <c r="X4" s="278"/>
      <c r="Y4" s="278"/>
      <c r="Z4" s="278"/>
      <c r="AA4" s="278"/>
      <c r="AB4" s="278"/>
      <c r="AC4" s="278"/>
      <c r="AD4" s="278"/>
      <c r="AE4" s="278"/>
      <c r="AF4" s="278"/>
      <c r="AG4" s="278"/>
      <c r="AH4" s="278"/>
      <c r="AI4" s="278"/>
      <c r="AJ4" s="278"/>
      <c r="AK4" s="278"/>
      <c r="AL4" s="278"/>
      <c r="AM4" s="278"/>
      <c r="AN4" s="278"/>
      <c r="AO4" s="278"/>
      <c r="AP4" s="278"/>
      <c r="AQ4" s="278"/>
      <c r="AR4" s="278"/>
      <c r="AS4" s="278"/>
      <c r="AT4" s="278"/>
      <c r="AU4" s="278"/>
      <c r="AV4" s="278"/>
      <c r="AW4" s="278"/>
      <c r="AX4" s="278"/>
      <c r="AY4" s="278"/>
      <c r="AZ4" s="278"/>
      <c r="BA4" s="278"/>
      <c r="BB4" s="278"/>
      <c r="BC4" s="278"/>
      <c r="BD4" s="278"/>
      <c r="BE4" s="278"/>
      <c r="BF4" s="278"/>
      <c r="BG4" s="278"/>
      <c r="BH4" s="279"/>
    </row>
    <row r="5" spans="1:60" ht="15" customHeight="1">
      <c r="F5" s="2"/>
      <c r="G5" s="2"/>
      <c r="H5" s="3"/>
      <c r="I5" s="2"/>
      <c r="J5" s="4"/>
      <c r="K5" s="4"/>
      <c r="L5" s="4"/>
      <c r="M5" s="280" t="s">
        <v>37</v>
      </c>
      <c r="N5" s="271"/>
      <c r="O5" s="276"/>
      <c r="P5" s="270" t="s">
        <v>38</v>
      </c>
      <c r="Q5" s="271"/>
      <c r="R5" s="276"/>
      <c r="S5" s="270" t="s">
        <v>39</v>
      </c>
      <c r="T5" s="271"/>
      <c r="U5" s="276"/>
      <c r="V5" s="270" t="s">
        <v>39</v>
      </c>
      <c r="W5" s="271"/>
      <c r="X5" s="276"/>
      <c r="Y5" s="270" t="s">
        <v>40</v>
      </c>
      <c r="Z5" s="271"/>
      <c r="AA5" s="276"/>
      <c r="AB5" s="270" t="s">
        <v>41</v>
      </c>
      <c r="AC5" s="271"/>
      <c r="AD5" s="276"/>
      <c r="AE5" s="270" t="s">
        <v>42</v>
      </c>
      <c r="AF5" s="271"/>
      <c r="AG5" s="276"/>
      <c r="AH5" s="270" t="s">
        <v>43</v>
      </c>
      <c r="AI5" s="271"/>
      <c r="AJ5" s="276"/>
      <c r="AK5" s="281" t="s">
        <v>44</v>
      </c>
      <c r="AL5" s="282"/>
      <c r="AM5" s="283"/>
      <c r="AN5" s="270" t="s">
        <v>45</v>
      </c>
      <c r="AO5" s="271"/>
      <c r="AP5" s="276"/>
      <c r="AQ5" s="270" t="s">
        <v>46</v>
      </c>
      <c r="AR5" s="271"/>
      <c r="AS5" s="276"/>
      <c r="AT5" s="270" t="s">
        <v>47</v>
      </c>
      <c r="AU5" s="271"/>
      <c r="AV5" s="276"/>
      <c r="AW5" s="270" t="s">
        <v>48</v>
      </c>
      <c r="AX5" s="271"/>
      <c r="AY5" s="276"/>
      <c r="AZ5" s="270" t="s">
        <v>49</v>
      </c>
      <c r="BA5" s="271"/>
      <c r="BB5" s="276"/>
      <c r="BC5" s="270" t="s">
        <v>50</v>
      </c>
      <c r="BD5" s="271"/>
      <c r="BE5" s="276"/>
      <c r="BF5" s="270" t="s">
        <v>51</v>
      </c>
      <c r="BG5" s="271"/>
      <c r="BH5" s="272"/>
    </row>
    <row r="6" spans="1:60" s="23" customFormat="1" ht="60">
      <c r="A6" s="14" t="s">
        <v>6</v>
      </c>
      <c r="B6" s="15" t="s">
        <v>7</v>
      </c>
      <c r="C6" s="16" t="s">
        <v>8</v>
      </c>
      <c r="D6" s="16" t="s">
        <v>65</v>
      </c>
      <c r="E6" s="17" t="s">
        <v>66</v>
      </c>
      <c r="F6" s="17" t="s">
        <v>67</v>
      </c>
      <c r="G6" s="17" t="s">
        <v>10</v>
      </c>
      <c r="H6" s="18" t="s">
        <v>11</v>
      </c>
      <c r="I6" s="17" t="s">
        <v>12</v>
      </c>
      <c r="J6" s="19" t="s">
        <v>13</v>
      </c>
      <c r="K6" s="20" t="s">
        <v>14</v>
      </c>
      <c r="L6" s="196" t="s">
        <v>15</v>
      </c>
      <c r="M6" s="21" t="s">
        <v>16</v>
      </c>
      <c r="N6" s="16" t="s">
        <v>17</v>
      </c>
      <c r="O6" s="16" t="s">
        <v>18</v>
      </c>
      <c r="P6" s="21" t="s">
        <v>16</v>
      </c>
      <c r="Q6" s="16" t="s">
        <v>17</v>
      </c>
      <c r="R6" s="16" t="s">
        <v>18</v>
      </c>
      <c r="S6" s="21" t="s">
        <v>16</v>
      </c>
      <c r="T6" s="16" t="s">
        <v>17</v>
      </c>
      <c r="U6" s="16" t="s">
        <v>18</v>
      </c>
      <c r="V6" s="21" t="s">
        <v>16</v>
      </c>
      <c r="W6" s="16" t="s">
        <v>17</v>
      </c>
      <c r="X6" s="16" t="s">
        <v>18</v>
      </c>
      <c r="Y6" s="21" t="s">
        <v>16</v>
      </c>
      <c r="Z6" s="16" t="s">
        <v>17</v>
      </c>
      <c r="AA6" s="16" t="s">
        <v>18</v>
      </c>
      <c r="AB6" s="21" t="s">
        <v>16</v>
      </c>
      <c r="AC6" s="16" t="s">
        <v>17</v>
      </c>
      <c r="AD6" s="16" t="s">
        <v>18</v>
      </c>
      <c r="AE6" s="21" t="s">
        <v>16</v>
      </c>
      <c r="AF6" s="16" t="s">
        <v>17</v>
      </c>
      <c r="AG6" s="16" t="s">
        <v>18</v>
      </c>
      <c r="AH6" s="21" t="s">
        <v>16</v>
      </c>
      <c r="AI6" s="16" t="s">
        <v>17</v>
      </c>
      <c r="AJ6" s="16" t="s">
        <v>18</v>
      </c>
      <c r="AK6" s="21" t="s">
        <v>16</v>
      </c>
      <c r="AL6" s="16" t="s">
        <v>17</v>
      </c>
      <c r="AM6" s="16" t="s">
        <v>18</v>
      </c>
      <c r="AN6" s="21" t="s">
        <v>16</v>
      </c>
      <c r="AO6" s="16" t="s">
        <v>17</v>
      </c>
      <c r="AP6" s="16" t="s">
        <v>18</v>
      </c>
      <c r="AQ6" s="21" t="s">
        <v>16</v>
      </c>
      <c r="AR6" s="16" t="s">
        <v>17</v>
      </c>
      <c r="AS6" s="16" t="s">
        <v>18</v>
      </c>
      <c r="AT6" s="21" t="s">
        <v>16</v>
      </c>
      <c r="AU6" s="16" t="s">
        <v>17</v>
      </c>
      <c r="AV6" s="16" t="s">
        <v>18</v>
      </c>
      <c r="AW6" s="21" t="s">
        <v>16</v>
      </c>
      <c r="AX6" s="16" t="s">
        <v>17</v>
      </c>
      <c r="AY6" s="16" t="s">
        <v>18</v>
      </c>
      <c r="AZ6" s="21" t="s">
        <v>16</v>
      </c>
      <c r="BA6" s="16" t="s">
        <v>17</v>
      </c>
      <c r="BB6" s="16" t="s">
        <v>18</v>
      </c>
      <c r="BC6" s="21" t="s">
        <v>16</v>
      </c>
      <c r="BD6" s="16" t="s">
        <v>17</v>
      </c>
      <c r="BE6" s="16" t="s">
        <v>18</v>
      </c>
      <c r="BF6" s="21" t="s">
        <v>16</v>
      </c>
      <c r="BG6" s="16" t="s">
        <v>17</v>
      </c>
      <c r="BH6" s="22" t="s">
        <v>18</v>
      </c>
    </row>
    <row r="7" spans="1:60">
      <c r="A7" s="129" t="str">
        <f>[2]CONTRATS!$A$33</f>
        <v>P1065</v>
      </c>
      <c r="B7" s="130" t="s">
        <v>76</v>
      </c>
      <c r="C7" s="179"/>
      <c r="D7" s="197">
        <v>15</v>
      </c>
      <c r="E7" s="197">
        <v>1147.0999999999999</v>
      </c>
      <c r="F7" s="198">
        <f t="shared" ref="F7:F20" si="0">E7*D7</f>
        <v>17206.5</v>
      </c>
      <c r="G7" s="29">
        <v>40945</v>
      </c>
      <c r="H7" s="29"/>
      <c r="I7" s="29">
        <f>G7+10</f>
        <v>40955</v>
      </c>
      <c r="J7" s="29">
        <v>41044</v>
      </c>
      <c r="K7" s="30">
        <f>(J7-I7)/7</f>
        <v>12.714285714285714</v>
      </c>
      <c r="L7" s="199" t="str">
        <f>VLOOKUP(A7,[2]CONTRATS!A:C,3,FALSE)</f>
        <v>AS. Sant</v>
      </c>
      <c r="M7" s="200"/>
      <c r="N7" s="201"/>
      <c r="O7" s="27"/>
      <c r="P7" s="27"/>
      <c r="Q7" s="201"/>
      <c r="R7" s="27"/>
      <c r="S7" s="202"/>
      <c r="T7" s="203">
        <v>6.45</v>
      </c>
      <c r="U7" s="202">
        <f>T7*S7</f>
        <v>0</v>
      </c>
      <c r="V7" s="204"/>
      <c r="W7" s="205">
        <f>7.48</f>
        <v>7.48</v>
      </c>
      <c r="X7" s="206">
        <f>W7*V7</f>
        <v>0</v>
      </c>
      <c r="Y7" s="27"/>
      <c r="Z7" s="201"/>
      <c r="AA7" s="27"/>
      <c r="AB7" s="142"/>
      <c r="AC7" s="207"/>
      <c r="AD7" s="142"/>
      <c r="AE7" s="27"/>
      <c r="AF7" s="201"/>
      <c r="AG7" s="27"/>
      <c r="AH7" s="27"/>
      <c r="AI7" s="201"/>
      <c r="AJ7" s="27"/>
      <c r="AK7" s="27"/>
      <c r="AL7" s="201"/>
      <c r="AM7" s="27"/>
      <c r="AN7" s="27"/>
      <c r="AO7" s="201"/>
      <c r="AP7" s="27"/>
      <c r="AQ7" s="27"/>
      <c r="AR7" s="201"/>
      <c r="AS7" s="27"/>
      <c r="AT7" s="27"/>
      <c r="AU7" s="201"/>
      <c r="AV7" s="27"/>
      <c r="AW7" s="142"/>
      <c r="AX7" s="207"/>
      <c r="AY7" s="142"/>
      <c r="AZ7" s="27"/>
      <c r="BA7" s="201"/>
      <c r="BB7" s="27"/>
      <c r="BC7" s="27"/>
      <c r="BD7" s="201"/>
      <c r="BE7" s="27"/>
      <c r="BF7" s="27"/>
      <c r="BG7" s="208"/>
      <c r="BH7" s="209"/>
    </row>
    <row r="8" spans="1:60">
      <c r="A8" s="183" t="str">
        <f>[2]CONTRATS!$A$33</f>
        <v>P1065</v>
      </c>
      <c r="B8" s="143" t="s">
        <v>76</v>
      </c>
      <c r="C8" s="181"/>
      <c r="D8" s="197">
        <v>15</v>
      </c>
      <c r="E8" s="52">
        <v>1547</v>
      </c>
      <c r="F8" s="150">
        <f t="shared" si="0"/>
        <v>23205</v>
      </c>
      <c r="G8" s="29">
        <v>40956</v>
      </c>
      <c r="H8" s="29"/>
      <c r="I8" s="29">
        <f t="shared" ref="I8:I23" si="1">G8+10</f>
        <v>40966</v>
      </c>
      <c r="J8" s="29">
        <v>41044</v>
      </c>
      <c r="K8" s="30">
        <f t="shared" ref="K8:K19" si="2">(J8-I8)/7</f>
        <v>11.142857142857142</v>
      </c>
      <c r="L8" s="199" t="str">
        <f>VLOOKUP(A8,[2]CONTRATS!A:C,3,FALSE)</f>
        <v>AS. Sant</v>
      </c>
      <c r="M8" s="210"/>
      <c r="N8" s="205">
        <v>5.34</v>
      </c>
      <c r="O8" s="204">
        <f>N8*M8</f>
        <v>0</v>
      </c>
      <c r="P8" s="151"/>
      <c r="Q8" s="211"/>
      <c r="R8" s="151"/>
      <c r="S8" s="41"/>
      <c r="T8" s="212"/>
      <c r="U8" s="41"/>
      <c r="V8" s="41"/>
      <c r="W8" s="212"/>
      <c r="X8" s="41"/>
      <c r="Y8" s="41"/>
      <c r="Z8" s="212"/>
      <c r="AA8" s="41"/>
      <c r="AB8" s="41"/>
      <c r="AC8" s="212"/>
      <c r="AD8" s="41"/>
      <c r="AE8" s="151"/>
      <c r="AF8" s="211"/>
      <c r="AG8" s="151"/>
      <c r="AH8" s="41"/>
      <c r="AI8" s="212"/>
      <c r="AJ8" s="41"/>
      <c r="AK8" s="151"/>
      <c r="AL8" s="211"/>
      <c r="AM8" s="151"/>
      <c r="AN8" s="151"/>
      <c r="AO8" s="211"/>
      <c r="AP8" s="151"/>
      <c r="AQ8" s="41"/>
      <c r="AR8" s="212"/>
      <c r="AS8" s="41"/>
      <c r="AT8" s="41"/>
      <c r="AU8" s="212"/>
      <c r="AV8" s="41"/>
      <c r="AW8" s="151"/>
      <c r="AX8" s="211"/>
      <c r="AY8" s="151"/>
      <c r="AZ8" s="151"/>
      <c r="BA8" s="211"/>
      <c r="BB8" s="151"/>
      <c r="BC8" s="41"/>
      <c r="BD8" s="212"/>
      <c r="BE8" s="41"/>
      <c r="BF8" s="41"/>
      <c r="BG8" s="213"/>
      <c r="BH8" s="214"/>
    </row>
    <row r="9" spans="1:60">
      <c r="A9" s="183" t="str">
        <f>[2]CONTRATS!$A$33</f>
        <v>P1065</v>
      </c>
      <c r="B9" s="143" t="s">
        <v>76</v>
      </c>
      <c r="C9" s="181"/>
      <c r="D9" s="197">
        <v>15</v>
      </c>
      <c r="E9" s="52">
        <v>1186</v>
      </c>
      <c r="F9" s="150">
        <f t="shared" si="0"/>
        <v>17790</v>
      </c>
      <c r="G9" s="29">
        <v>40963</v>
      </c>
      <c r="H9" s="29"/>
      <c r="I9" s="29">
        <f t="shared" si="1"/>
        <v>40973</v>
      </c>
      <c r="J9" s="29">
        <v>41044</v>
      </c>
      <c r="K9" s="30">
        <f t="shared" si="2"/>
        <v>10.142857142857142</v>
      </c>
      <c r="L9" s="199" t="str">
        <f>VLOOKUP(A9,[2]CONTRATS!A:C,3,FALSE)</f>
        <v>AS. Sant</v>
      </c>
      <c r="M9" s="210"/>
      <c r="N9" s="205">
        <v>5.0199999999999996</v>
      </c>
      <c r="O9" s="204">
        <f>N9*M9</f>
        <v>0</v>
      </c>
      <c r="P9" s="151"/>
      <c r="Q9" s="211"/>
      <c r="R9" s="151"/>
      <c r="S9" s="151"/>
      <c r="T9" s="211"/>
      <c r="U9" s="151"/>
      <c r="V9" s="151"/>
      <c r="W9" s="211"/>
      <c r="X9" s="151"/>
      <c r="Y9" s="41"/>
      <c r="Z9" s="212"/>
      <c r="AA9" s="41"/>
      <c r="AB9" s="41"/>
      <c r="AC9" s="212"/>
      <c r="AD9" s="41"/>
      <c r="AE9" s="151"/>
      <c r="AF9" s="211"/>
      <c r="AG9" s="151"/>
      <c r="AH9" s="41"/>
      <c r="AI9" s="212"/>
      <c r="AJ9" s="41"/>
      <c r="AK9" s="151"/>
      <c r="AL9" s="211"/>
      <c r="AM9" s="151"/>
      <c r="AN9" s="151"/>
      <c r="AO9" s="211"/>
      <c r="AP9" s="151"/>
      <c r="AQ9" s="41"/>
      <c r="AR9" s="212"/>
      <c r="AS9" s="41"/>
      <c r="AT9" s="41"/>
      <c r="AU9" s="212"/>
      <c r="AV9" s="41"/>
      <c r="AW9" s="151"/>
      <c r="AX9" s="211"/>
      <c r="AY9" s="151"/>
      <c r="AZ9" s="151"/>
      <c r="BA9" s="211"/>
      <c r="BB9" s="151"/>
      <c r="BC9" s="41"/>
      <c r="BD9" s="212"/>
      <c r="BE9" s="41"/>
      <c r="BF9" s="41"/>
      <c r="BG9" s="212"/>
      <c r="BH9" s="215"/>
    </row>
    <row r="10" spans="1:60">
      <c r="A10" s="183" t="str">
        <f>[2]CONTRATS!$A$33</f>
        <v>P1065</v>
      </c>
      <c r="B10" s="143" t="s">
        <v>76</v>
      </c>
      <c r="C10" s="181"/>
      <c r="D10" s="197">
        <v>15</v>
      </c>
      <c r="E10" s="52">
        <v>3966.8</v>
      </c>
      <c r="F10" s="150">
        <f t="shared" si="0"/>
        <v>59502</v>
      </c>
      <c r="G10" s="29">
        <v>40983</v>
      </c>
      <c r="H10" s="29"/>
      <c r="I10" s="29">
        <f t="shared" si="1"/>
        <v>40993</v>
      </c>
      <c r="J10" s="29">
        <v>41044</v>
      </c>
      <c r="K10" s="30">
        <f t="shared" si="2"/>
        <v>7.2857142857142856</v>
      </c>
      <c r="L10" s="199" t="str">
        <f>VLOOKUP(A10,[2]CONTRATS!A:C,3,FALSE)</f>
        <v>AS. Sant</v>
      </c>
      <c r="M10" s="216"/>
      <c r="N10" s="212"/>
      <c r="O10" s="41"/>
      <c r="P10" s="151"/>
      <c r="Q10" s="211"/>
      <c r="R10" s="151"/>
      <c r="S10" s="151"/>
      <c r="T10" s="211"/>
      <c r="U10" s="151"/>
      <c r="V10" s="73">
        <f>F10</f>
        <v>59502</v>
      </c>
      <c r="W10" s="152">
        <v>8</v>
      </c>
      <c r="X10" s="73">
        <f>W10*V10</f>
        <v>476016</v>
      </c>
      <c r="Y10" s="151"/>
      <c r="Z10" s="211"/>
      <c r="AA10" s="151"/>
      <c r="AB10" s="151"/>
      <c r="AC10" s="211"/>
      <c r="AD10" s="151"/>
      <c r="AE10" s="151"/>
      <c r="AF10" s="211"/>
      <c r="AG10" s="151"/>
      <c r="AH10" s="41"/>
      <c r="AI10" s="212"/>
      <c r="AJ10" s="41"/>
      <c r="AK10" s="41"/>
      <c r="AL10" s="212"/>
      <c r="AM10" s="41"/>
      <c r="AN10" s="151"/>
      <c r="AO10" s="211"/>
      <c r="AP10" s="151"/>
      <c r="AQ10" s="41"/>
      <c r="AR10" s="212"/>
      <c r="AS10" s="41"/>
      <c r="AT10" s="41"/>
      <c r="AU10" s="212"/>
      <c r="AV10" s="41"/>
      <c r="AW10" s="151"/>
      <c r="AX10" s="211"/>
      <c r="AY10" s="151"/>
      <c r="AZ10" s="151"/>
      <c r="BA10" s="211"/>
      <c r="BB10" s="151"/>
      <c r="BC10" s="41"/>
      <c r="BD10" s="212"/>
      <c r="BE10" s="41"/>
      <c r="BF10" s="204"/>
      <c r="BG10" s="205">
        <v>5.0199999999999996</v>
      </c>
      <c r="BH10" s="217">
        <f>BG10*BF10</f>
        <v>0</v>
      </c>
    </row>
    <row r="11" spans="1:60">
      <c r="A11" s="183" t="str">
        <f>[2]CONTRATS!$A$33</f>
        <v>P1065</v>
      </c>
      <c r="B11" s="143" t="s">
        <v>76</v>
      </c>
      <c r="C11" s="181"/>
      <c r="D11" s="197">
        <v>15</v>
      </c>
      <c r="E11" s="52">
        <v>2582</v>
      </c>
      <c r="F11" s="150">
        <f t="shared" si="0"/>
        <v>38730</v>
      </c>
      <c r="G11" s="29">
        <v>40961</v>
      </c>
      <c r="H11" s="29"/>
      <c r="I11" s="29">
        <f t="shared" si="1"/>
        <v>40971</v>
      </c>
      <c r="J11" s="29">
        <v>41044</v>
      </c>
      <c r="K11" s="30">
        <f t="shared" si="2"/>
        <v>10.428571428571429</v>
      </c>
      <c r="L11" s="199" t="str">
        <f>VLOOKUP(A11,[2]CONTRATS!A:C,3,FALSE)</f>
        <v>AS. Sant</v>
      </c>
      <c r="M11" s="210"/>
      <c r="N11" s="205">
        <v>4.4400000000000004</v>
      </c>
      <c r="O11" s="204">
        <f>N11*M11</f>
        <v>0</v>
      </c>
      <c r="P11" s="151"/>
      <c r="Q11" s="211"/>
      <c r="R11" s="151"/>
      <c r="S11" s="151"/>
      <c r="T11" s="211"/>
      <c r="U11" s="151"/>
      <c r="V11" s="41"/>
      <c r="W11" s="212"/>
      <c r="X11" s="41"/>
      <c r="Y11" s="41"/>
      <c r="Z11" s="212"/>
      <c r="AA11" s="41"/>
      <c r="AB11" s="41"/>
      <c r="AC11" s="212"/>
      <c r="AD11" s="41"/>
      <c r="AE11" s="151"/>
      <c r="AF11" s="211"/>
      <c r="AG11" s="151"/>
      <c r="AH11" s="151"/>
      <c r="AI11" s="211"/>
      <c r="AJ11" s="151"/>
      <c r="AK11" s="151"/>
      <c r="AL11" s="211"/>
      <c r="AM11" s="151"/>
      <c r="AN11" s="151"/>
      <c r="AO11" s="211"/>
      <c r="AP11" s="151"/>
      <c r="AQ11" s="151"/>
      <c r="AR11" s="211"/>
      <c r="AS11" s="151"/>
      <c r="AT11" s="41"/>
      <c r="AU11" s="212"/>
      <c r="AV11" s="41"/>
      <c r="AW11" s="41"/>
      <c r="AX11" s="212"/>
      <c r="AY11" s="41"/>
      <c r="AZ11" s="151"/>
      <c r="BA11" s="211"/>
      <c r="BB11" s="151"/>
      <c r="BC11" s="41"/>
      <c r="BD11" s="212"/>
      <c r="BE11" s="41"/>
      <c r="BF11" s="41"/>
      <c r="BG11" s="212"/>
      <c r="BH11" s="215"/>
    </row>
    <row r="12" spans="1:60">
      <c r="A12" s="183" t="str">
        <f>[2]CONTRATS!$A$33</f>
        <v>P1065</v>
      </c>
      <c r="B12" s="143" t="s">
        <v>76</v>
      </c>
      <c r="C12" s="181"/>
      <c r="D12" s="197">
        <v>15</v>
      </c>
      <c r="E12" s="52">
        <v>133.30000000000001</v>
      </c>
      <c r="F12" s="150">
        <f t="shared" si="0"/>
        <v>1999.5000000000002</v>
      </c>
      <c r="G12" s="29">
        <v>40962</v>
      </c>
      <c r="H12" s="29"/>
      <c r="I12" s="29">
        <f t="shared" si="1"/>
        <v>40972</v>
      </c>
      <c r="J12" s="29">
        <v>41044</v>
      </c>
      <c r="K12" s="30">
        <f t="shared" si="2"/>
        <v>10.285714285714286</v>
      </c>
      <c r="L12" s="199" t="str">
        <f>VLOOKUP(A12,[2]CONTRATS!A:C,3,FALSE)</f>
        <v>AS. Sant</v>
      </c>
      <c r="M12" s="216"/>
      <c r="N12" s="212"/>
      <c r="O12" s="41"/>
      <c r="P12" s="151"/>
      <c r="Q12" s="211"/>
      <c r="R12" s="151"/>
      <c r="S12" s="151"/>
      <c r="T12" s="211"/>
      <c r="U12" s="151"/>
      <c r="V12" s="151"/>
      <c r="W12" s="211"/>
      <c r="X12" s="151"/>
      <c r="Y12" s="151"/>
      <c r="Z12" s="211"/>
      <c r="AA12" s="151"/>
      <c r="AB12" s="151"/>
      <c r="AC12" s="211"/>
      <c r="AD12" s="151"/>
      <c r="AE12" s="41"/>
      <c r="AF12" s="212"/>
      <c r="AG12" s="41"/>
      <c r="AH12" s="147"/>
      <c r="AI12" s="218"/>
      <c r="AJ12" s="147"/>
      <c r="AK12" s="151"/>
      <c r="AL12" s="211"/>
      <c r="AM12" s="151"/>
      <c r="AN12" s="41"/>
      <c r="AO12" s="212"/>
      <c r="AP12" s="41"/>
      <c r="AQ12" s="151"/>
      <c r="AR12" s="211"/>
      <c r="AS12" s="151"/>
      <c r="AT12" s="41"/>
      <c r="AU12" s="212"/>
      <c r="AV12" s="41"/>
      <c r="AW12" s="151"/>
      <c r="AX12" s="211"/>
      <c r="AY12" s="151"/>
      <c r="AZ12" s="41"/>
      <c r="BA12" s="212"/>
      <c r="BB12" s="41"/>
      <c r="BC12" s="41"/>
      <c r="BD12" s="212"/>
      <c r="BE12" s="41"/>
      <c r="BF12" s="204"/>
      <c r="BG12" s="205">
        <v>4.5</v>
      </c>
      <c r="BH12" s="217">
        <f>BG12*BF12</f>
        <v>0</v>
      </c>
    </row>
    <row r="13" spans="1:60">
      <c r="A13" s="183" t="str">
        <f>[2]CONTRATS!$A$33</f>
        <v>P1065</v>
      </c>
      <c r="B13" s="143" t="s">
        <v>76</v>
      </c>
      <c r="C13" s="181"/>
      <c r="D13" s="197">
        <v>15</v>
      </c>
      <c r="E13" s="52">
        <v>419.9</v>
      </c>
      <c r="F13" s="150">
        <f t="shared" si="0"/>
        <v>6298.5</v>
      </c>
      <c r="G13" s="29">
        <v>40928</v>
      </c>
      <c r="H13" s="29"/>
      <c r="I13" s="29">
        <f t="shared" si="1"/>
        <v>40938</v>
      </c>
      <c r="J13" s="29">
        <v>41044</v>
      </c>
      <c r="K13" s="30">
        <f t="shared" si="2"/>
        <v>15.142857142857142</v>
      </c>
      <c r="L13" s="199" t="str">
        <f>VLOOKUP(A13,[2]CONTRATS!A:C,3,FALSE)</f>
        <v>AS. Sant</v>
      </c>
      <c r="M13" s="216"/>
      <c r="N13" s="212"/>
      <c r="O13" s="41"/>
      <c r="P13" s="151"/>
      <c r="Q13" s="211"/>
      <c r="R13" s="151"/>
      <c r="S13" s="151"/>
      <c r="T13" s="211"/>
      <c r="U13" s="151"/>
      <c r="V13" s="151"/>
      <c r="W13" s="211"/>
      <c r="X13" s="151"/>
      <c r="Y13" s="151"/>
      <c r="Z13" s="211"/>
      <c r="AA13" s="151"/>
      <c r="AB13" s="151"/>
      <c r="AC13" s="211"/>
      <c r="AD13" s="151"/>
      <c r="AE13" s="41"/>
      <c r="AF13" s="212"/>
      <c r="AG13" s="41"/>
      <c r="AH13" s="41"/>
      <c r="AI13" s="212"/>
      <c r="AJ13" s="41"/>
      <c r="AK13" s="41"/>
      <c r="AL13" s="212"/>
      <c r="AM13" s="41"/>
      <c r="AN13" s="151"/>
      <c r="AO13" s="211"/>
      <c r="AP13" s="151"/>
      <c r="AQ13" s="41"/>
      <c r="AR13" s="212"/>
      <c r="AS13" s="41"/>
      <c r="AT13" s="41"/>
      <c r="AU13" s="212"/>
      <c r="AV13" s="41"/>
      <c r="AW13" s="204"/>
      <c r="AX13" s="205">
        <v>10.9</v>
      </c>
      <c r="AY13" s="204">
        <f>AX13*AW13</f>
        <v>0</v>
      </c>
      <c r="AZ13" s="41"/>
      <c r="BA13" s="212"/>
      <c r="BB13" s="41"/>
      <c r="BC13" s="151"/>
      <c r="BD13" s="211"/>
      <c r="BE13" s="151"/>
      <c r="BF13" s="151"/>
      <c r="BG13" s="211"/>
      <c r="BH13" s="219"/>
    </row>
    <row r="14" spans="1:60">
      <c r="A14" s="183" t="str">
        <f>[2]CONTRATS!$A$33</f>
        <v>P1065</v>
      </c>
      <c r="B14" s="143" t="s">
        <v>76</v>
      </c>
      <c r="C14" s="181"/>
      <c r="D14" s="197">
        <v>15</v>
      </c>
      <c r="E14" s="52">
        <v>1615.5</v>
      </c>
      <c r="F14" s="150">
        <f t="shared" si="0"/>
        <v>24232.5</v>
      </c>
      <c r="G14" s="29">
        <v>40898</v>
      </c>
      <c r="H14" s="29"/>
      <c r="I14" s="29">
        <f t="shared" si="1"/>
        <v>40908</v>
      </c>
      <c r="J14" s="29">
        <v>41044</v>
      </c>
      <c r="K14" s="30">
        <f t="shared" si="2"/>
        <v>19.428571428571427</v>
      </c>
      <c r="L14" s="199" t="str">
        <f>VLOOKUP(A14,[2]CONTRATS!A:C,3,FALSE)</f>
        <v>AS. Sant</v>
      </c>
      <c r="M14" s="216"/>
      <c r="N14" s="212"/>
      <c r="O14" s="41"/>
      <c r="P14" s="151"/>
      <c r="Q14" s="211"/>
      <c r="R14" s="151"/>
      <c r="S14" s="151"/>
      <c r="T14" s="211"/>
      <c r="U14" s="151"/>
      <c r="V14" s="151"/>
      <c r="W14" s="211"/>
      <c r="X14" s="151"/>
      <c r="Y14" s="151"/>
      <c r="Z14" s="211"/>
      <c r="AA14" s="151"/>
      <c r="AB14" s="151"/>
      <c r="AC14" s="211"/>
      <c r="AD14" s="151"/>
      <c r="AE14" s="73">
        <f>F14</f>
        <v>24232.5</v>
      </c>
      <c r="AF14" s="152">
        <v>4.9000000000000004</v>
      </c>
      <c r="AG14" s="73">
        <f>AF14*AE14</f>
        <v>118739.25000000001</v>
      </c>
      <c r="AH14" s="41"/>
      <c r="AI14" s="212"/>
      <c r="AJ14" s="41"/>
      <c r="AK14" s="41"/>
      <c r="AL14" s="212"/>
      <c r="AM14" s="41"/>
      <c r="AN14" s="151"/>
      <c r="AO14" s="211"/>
      <c r="AP14" s="151"/>
      <c r="AQ14" s="41"/>
      <c r="AR14" s="212"/>
      <c r="AS14" s="41"/>
      <c r="AT14" s="41"/>
      <c r="AU14" s="212"/>
      <c r="AV14" s="41"/>
      <c r="AW14" s="151"/>
      <c r="AX14" s="211"/>
      <c r="AY14" s="151"/>
      <c r="AZ14" s="151"/>
      <c r="BA14" s="211"/>
      <c r="BB14" s="151"/>
      <c r="BC14" s="41"/>
      <c r="BD14" s="212"/>
      <c r="BE14" s="41"/>
      <c r="BF14" s="151"/>
      <c r="BG14" s="211"/>
      <c r="BH14" s="219"/>
    </row>
    <row r="15" spans="1:60">
      <c r="A15" s="183" t="str">
        <f>[2]CONTRATS!$A$33</f>
        <v>P1065</v>
      </c>
      <c r="B15" s="143" t="s">
        <v>76</v>
      </c>
      <c r="C15" s="181"/>
      <c r="D15" s="197">
        <v>15</v>
      </c>
      <c r="E15" s="52">
        <v>756</v>
      </c>
      <c r="F15" s="150">
        <f t="shared" si="0"/>
        <v>11340</v>
      </c>
      <c r="G15" s="29">
        <v>40942</v>
      </c>
      <c r="H15" s="29"/>
      <c r="I15" s="29">
        <f t="shared" si="1"/>
        <v>40952</v>
      </c>
      <c r="J15" s="29">
        <v>41044</v>
      </c>
      <c r="K15" s="30">
        <f t="shared" si="2"/>
        <v>13.142857142857142</v>
      </c>
      <c r="L15" s="199" t="str">
        <f>VLOOKUP(A15,[2]CONTRATS!A:C,3,FALSE)</f>
        <v>AS. Sant</v>
      </c>
      <c r="M15" s="210"/>
      <c r="N15" s="205">
        <v>4.55</v>
      </c>
      <c r="O15" s="204">
        <f>N15*M15</f>
        <v>0</v>
      </c>
      <c r="P15" s="151"/>
      <c r="Q15" s="211"/>
      <c r="R15" s="151"/>
      <c r="S15" s="151"/>
      <c r="T15" s="211"/>
      <c r="U15" s="151"/>
      <c r="V15" s="151"/>
      <c r="W15" s="211"/>
      <c r="X15" s="151"/>
      <c r="Y15" s="41"/>
      <c r="Z15" s="212"/>
      <c r="AA15" s="41"/>
      <c r="AB15" s="41"/>
      <c r="AC15" s="212"/>
      <c r="AD15" s="41"/>
      <c r="AE15" s="151"/>
      <c r="AF15" s="211"/>
      <c r="AG15" s="151"/>
      <c r="AH15" s="41"/>
      <c r="AI15" s="212"/>
      <c r="AJ15" s="41"/>
      <c r="AK15" s="151"/>
      <c r="AL15" s="211"/>
      <c r="AM15" s="151"/>
      <c r="AN15" s="151"/>
      <c r="AO15" s="211"/>
      <c r="AP15" s="151"/>
      <c r="AQ15" s="41"/>
      <c r="AR15" s="212"/>
      <c r="AS15" s="41"/>
      <c r="AT15" s="41"/>
      <c r="AU15" s="212"/>
      <c r="AV15" s="41"/>
      <c r="AW15" s="41"/>
      <c r="AX15" s="212"/>
      <c r="AY15" s="41"/>
      <c r="AZ15" s="151"/>
      <c r="BA15" s="211"/>
      <c r="BB15" s="151"/>
      <c r="BC15" s="41"/>
      <c r="BD15" s="212"/>
      <c r="BE15" s="41"/>
      <c r="BF15" s="41"/>
      <c r="BG15" s="212"/>
      <c r="BH15" s="215"/>
    </row>
    <row r="16" spans="1:60">
      <c r="A16" s="183" t="str">
        <f>[2]CONTRATS!$A$33</f>
        <v>P1065</v>
      </c>
      <c r="B16" s="143" t="s">
        <v>76</v>
      </c>
      <c r="C16" s="181"/>
      <c r="D16" s="197">
        <v>15</v>
      </c>
      <c r="E16" s="52">
        <v>4950</v>
      </c>
      <c r="F16" s="150">
        <f t="shared" si="0"/>
        <v>74250</v>
      </c>
      <c r="G16" s="29">
        <v>40964</v>
      </c>
      <c r="H16" s="29"/>
      <c r="I16" s="29">
        <f t="shared" si="1"/>
        <v>40974</v>
      </c>
      <c r="J16" s="29">
        <v>41044</v>
      </c>
      <c r="K16" s="30">
        <f t="shared" si="2"/>
        <v>10</v>
      </c>
      <c r="L16" s="199" t="str">
        <f>VLOOKUP(A16,[2]CONTRATS!A:C,3,FALSE)</f>
        <v>AS. Sant</v>
      </c>
      <c r="M16" s="210"/>
      <c r="N16" s="205">
        <v>4.45</v>
      </c>
      <c r="O16" s="204">
        <f>N16*M16</f>
        <v>0</v>
      </c>
      <c r="P16" s="151"/>
      <c r="Q16" s="211"/>
      <c r="R16" s="151"/>
      <c r="S16" s="151"/>
      <c r="T16" s="211"/>
      <c r="U16" s="151"/>
      <c r="V16" s="41"/>
      <c r="W16" s="212"/>
      <c r="X16" s="41"/>
      <c r="Y16" s="41"/>
      <c r="Z16" s="212"/>
      <c r="AA16" s="41"/>
      <c r="AB16" s="41"/>
      <c r="AC16" s="212"/>
      <c r="AD16" s="41"/>
      <c r="AE16" s="151"/>
      <c r="AF16" s="211"/>
      <c r="AG16" s="151"/>
      <c r="AH16" s="41"/>
      <c r="AI16" s="212"/>
      <c r="AJ16" s="41"/>
      <c r="AK16" s="73">
        <f>F16</f>
        <v>74250</v>
      </c>
      <c r="AL16" s="152">
        <v>5</v>
      </c>
      <c r="AM16" s="73">
        <f>AL16*AK16</f>
        <v>371250</v>
      </c>
      <c r="AN16" s="151"/>
      <c r="AO16" s="211"/>
      <c r="AP16" s="151"/>
      <c r="AQ16" s="41"/>
      <c r="AR16" s="212"/>
      <c r="AS16" s="41"/>
      <c r="AT16" s="41"/>
      <c r="AU16" s="212"/>
      <c r="AV16" s="41"/>
      <c r="AW16" s="151"/>
      <c r="AX16" s="211"/>
      <c r="AY16" s="151"/>
      <c r="AZ16" s="151"/>
      <c r="BA16" s="211"/>
      <c r="BB16" s="151"/>
      <c r="BC16" s="41"/>
      <c r="BD16" s="212"/>
      <c r="BE16" s="41"/>
      <c r="BF16" s="41"/>
      <c r="BG16" s="212"/>
      <c r="BH16" s="215"/>
    </row>
    <row r="17" spans="1:61">
      <c r="A17" s="183" t="str">
        <f>[2]CONTRATS!$A$33</f>
        <v>P1065</v>
      </c>
      <c r="B17" s="143" t="s">
        <v>76</v>
      </c>
      <c r="C17" s="181"/>
      <c r="D17" s="197">
        <v>15</v>
      </c>
      <c r="E17" s="52">
        <v>2520.4</v>
      </c>
      <c r="F17" s="150">
        <f t="shared" si="0"/>
        <v>37806</v>
      </c>
      <c r="G17" s="29">
        <v>40964</v>
      </c>
      <c r="H17" s="29"/>
      <c r="I17" s="29">
        <f t="shared" si="1"/>
        <v>40974</v>
      </c>
      <c r="J17" s="29">
        <v>41044</v>
      </c>
      <c r="K17" s="30">
        <f t="shared" si="2"/>
        <v>10</v>
      </c>
      <c r="L17" s="199" t="str">
        <f>VLOOKUP(A17,[2]CONTRATS!A:C,3,FALSE)</f>
        <v>AS. Sant</v>
      </c>
      <c r="M17" s="216"/>
      <c r="N17" s="212"/>
      <c r="O17" s="41"/>
      <c r="P17" s="73">
        <f>F17</f>
        <v>37806</v>
      </c>
      <c r="Q17" s="152">
        <v>10</v>
      </c>
      <c r="R17" s="73">
        <f>Q17*P17</f>
        <v>378060</v>
      </c>
      <c r="S17" s="151"/>
      <c r="T17" s="211"/>
      <c r="U17" s="151"/>
      <c r="V17" s="151"/>
      <c r="W17" s="211"/>
      <c r="X17" s="151"/>
      <c r="Y17" s="151"/>
      <c r="Z17" s="211"/>
      <c r="AA17" s="151"/>
      <c r="AB17" s="151"/>
      <c r="AC17" s="211"/>
      <c r="AD17" s="151"/>
      <c r="AE17" s="41"/>
      <c r="AF17" s="212"/>
      <c r="AG17" s="41"/>
      <c r="AH17" s="41"/>
      <c r="AI17" s="212"/>
      <c r="AJ17" s="41"/>
      <c r="AK17" s="151"/>
      <c r="AL17" s="211"/>
      <c r="AM17" s="151"/>
      <c r="AN17" s="151"/>
      <c r="AO17" s="211"/>
      <c r="AP17" s="151"/>
      <c r="AQ17" s="41"/>
      <c r="AR17" s="212"/>
      <c r="AS17" s="41"/>
      <c r="AT17" s="41"/>
      <c r="AU17" s="212"/>
      <c r="AV17" s="41"/>
      <c r="AW17" s="220"/>
      <c r="AX17" s="221">
        <v>8.17</v>
      </c>
      <c r="AY17" s="220">
        <f>AX17*AW17</f>
        <v>0</v>
      </c>
      <c r="AZ17" s="41"/>
      <c r="BA17" s="212"/>
      <c r="BB17" s="41"/>
      <c r="BC17" s="41"/>
      <c r="BD17" s="212"/>
      <c r="BE17" s="41"/>
      <c r="BF17" s="41"/>
      <c r="BG17" s="212"/>
      <c r="BH17" s="215"/>
      <c r="BI17" s="4"/>
    </row>
    <row r="18" spans="1:61">
      <c r="A18" s="183" t="str">
        <f>[2]CONTRATS!$A$33</f>
        <v>P1065</v>
      </c>
      <c r="B18" s="143" t="s">
        <v>76</v>
      </c>
      <c r="C18" s="181"/>
      <c r="D18" s="197">
        <v>15</v>
      </c>
      <c r="E18" s="52">
        <v>215</v>
      </c>
      <c r="F18" s="150">
        <f t="shared" si="0"/>
        <v>3225</v>
      </c>
      <c r="G18" s="29">
        <v>40963</v>
      </c>
      <c r="H18" s="29"/>
      <c r="I18" s="29">
        <f t="shared" si="1"/>
        <v>40973</v>
      </c>
      <c r="J18" s="29">
        <v>41044</v>
      </c>
      <c r="K18" s="30">
        <f t="shared" si="2"/>
        <v>10.142857142857142</v>
      </c>
      <c r="L18" s="199" t="str">
        <f>VLOOKUP(A18,[2]CONTRATS!A:C,3,FALSE)</f>
        <v>AS. Sant</v>
      </c>
      <c r="M18" s="216"/>
      <c r="N18" s="212"/>
      <c r="O18" s="41"/>
      <c r="P18" s="41"/>
      <c r="Q18" s="212"/>
      <c r="R18" s="41"/>
      <c r="S18" s="41"/>
      <c r="T18" s="212"/>
      <c r="U18" s="41"/>
      <c r="V18" s="41"/>
      <c r="W18" s="212"/>
      <c r="X18" s="41"/>
      <c r="Y18" s="41"/>
      <c r="Z18" s="212"/>
      <c r="AA18" s="41"/>
      <c r="AB18" s="41"/>
      <c r="AC18" s="212"/>
      <c r="AD18" s="41"/>
      <c r="AE18" s="41"/>
      <c r="AF18" s="212"/>
      <c r="AG18" s="41"/>
      <c r="AH18" s="41"/>
      <c r="AI18" s="212"/>
      <c r="AJ18" s="41"/>
      <c r="AK18" s="41"/>
      <c r="AL18" s="212"/>
      <c r="AM18" s="41"/>
      <c r="AN18" s="41"/>
      <c r="AO18" s="212"/>
      <c r="AP18" s="41"/>
      <c r="AQ18" s="41"/>
      <c r="AR18" s="212"/>
      <c r="AS18" s="41"/>
      <c r="AT18" s="41"/>
      <c r="AU18" s="212"/>
      <c r="AV18" s="41"/>
      <c r="AW18" s="41"/>
      <c r="AX18" s="212"/>
      <c r="AY18" s="41"/>
      <c r="AZ18" s="41"/>
      <c r="BA18" s="212"/>
      <c r="BB18" s="41"/>
      <c r="BC18" s="41"/>
      <c r="BD18" s="212"/>
      <c r="BE18" s="41"/>
      <c r="BF18" s="220"/>
      <c r="BG18" s="221">
        <v>9.01</v>
      </c>
      <c r="BH18" s="222">
        <f>BG18*BF18</f>
        <v>0</v>
      </c>
    </row>
    <row r="19" spans="1:61">
      <c r="A19" s="183" t="str">
        <f>[2]CONTRATS!$A$33</f>
        <v>P1065</v>
      </c>
      <c r="B19" s="143" t="s">
        <v>76</v>
      </c>
      <c r="C19" s="181"/>
      <c r="D19" s="197">
        <v>15</v>
      </c>
      <c r="E19" s="52">
        <v>131</v>
      </c>
      <c r="F19" s="150">
        <f t="shared" si="0"/>
        <v>1965</v>
      </c>
      <c r="G19" s="29">
        <v>40955</v>
      </c>
      <c r="H19" s="29"/>
      <c r="I19" s="29">
        <f t="shared" si="1"/>
        <v>40965</v>
      </c>
      <c r="J19" s="28">
        <v>41044</v>
      </c>
      <c r="K19" s="30">
        <f t="shared" si="2"/>
        <v>11.285714285714286</v>
      </c>
      <c r="L19" s="199" t="str">
        <f>VLOOKUP(A19,[2]CONTRATS!A:C,3,FALSE)</f>
        <v>AS. Sant</v>
      </c>
      <c r="M19" s="216"/>
      <c r="N19" s="212"/>
      <c r="O19" s="41"/>
      <c r="P19" s="151"/>
      <c r="Q19" s="211"/>
      <c r="R19" s="151"/>
      <c r="S19" s="151"/>
      <c r="T19" s="211"/>
      <c r="U19" s="151"/>
      <c r="V19" s="151"/>
      <c r="W19" s="211"/>
      <c r="X19" s="151"/>
      <c r="Y19" s="151"/>
      <c r="Z19" s="211"/>
      <c r="AA19" s="151"/>
      <c r="AB19" s="151"/>
      <c r="AC19" s="211"/>
      <c r="AD19" s="151"/>
      <c r="AE19" s="151"/>
      <c r="AF19" s="211"/>
      <c r="AG19" s="151"/>
      <c r="AH19" s="41"/>
      <c r="AI19" s="212"/>
      <c r="AJ19" s="41"/>
      <c r="AK19" s="151"/>
      <c r="AL19" s="211"/>
      <c r="AM19" s="151"/>
      <c r="AN19" s="151"/>
      <c r="AO19" s="211"/>
      <c r="AP19" s="151"/>
      <c r="AQ19" s="151"/>
      <c r="AR19" s="211"/>
      <c r="AS19" s="151"/>
      <c r="AT19" s="41"/>
      <c r="AU19" s="212"/>
      <c r="AV19" s="41"/>
      <c r="AW19" s="220"/>
      <c r="AX19" s="221">
        <v>12.58</v>
      </c>
      <c r="AY19" s="220">
        <f>AX19*AW19</f>
        <v>0</v>
      </c>
      <c r="AZ19" s="151"/>
      <c r="BA19" s="211"/>
      <c r="BB19" s="151"/>
      <c r="BC19" s="41"/>
      <c r="BD19" s="212"/>
      <c r="BE19" s="41"/>
      <c r="BF19" s="204"/>
      <c r="BG19" s="205">
        <v>5</v>
      </c>
      <c r="BH19" s="217">
        <f>BG19*BF19</f>
        <v>0</v>
      </c>
    </row>
    <row r="20" spans="1:61">
      <c r="A20" s="183" t="str">
        <f>[2]CONTRATS!$A$35</f>
        <v>P1067</v>
      </c>
      <c r="B20" s="143" t="s">
        <v>77</v>
      </c>
      <c r="C20" s="144"/>
      <c r="D20" s="197"/>
      <c r="E20" s="144"/>
      <c r="F20" s="150">
        <f t="shared" si="0"/>
        <v>0</v>
      </c>
      <c r="G20" s="290" t="s">
        <v>19</v>
      </c>
      <c r="H20" s="291"/>
      <c r="I20" s="291"/>
      <c r="J20" s="293"/>
      <c r="K20" s="223"/>
      <c r="L20" s="224" t="str">
        <f>VLOOKUP(A20,[2]CONTRATS!A:C,3,FALSE)</f>
        <v>AS. Sant</v>
      </c>
      <c r="M20" s="189"/>
      <c r="N20" s="223"/>
      <c r="O20" s="191"/>
      <c r="P20" s="191"/>
      <c r="Q20" s="223"/>
      <c r="R20" s="191"/>
      <c r="S20" s="191"/>
      <c r="T20" s="223"/>
      <c r="U20" s="191"/>
      <c r="V20" s="191"/>
      <c r="W20" s="223"/>
      <c r="X20" s="191"/>
      <c r="Y20" s="191"/>
      <c r="Z20" s="223"/>
      <c r="AA20" s="191"/>
      <c r="AB20" s="191"/>
      <c r="AC20" s="223"/>
      <c r="AD20" s="191"/>
      <c r="AE20" s="191"/>
      <c r="AF20" s="223"/>
      <c r="AG20" s="191"/>
      <c r="AH20" s="191"/>
      <c r="AI20" s="223"/>
      <c r="AJ20" s="191"/>
      <c r="AK20" s="191"/>
      <c r="AL20" s="223"/>
      <c r="AM20" s="191"/>
      <c r="AN20" s="191"/>
      <c r="AO20" s="223"/>
      <c r="AP20" s="191"/>
      <c r="AQ20" s="191"/>
      <c r="AR20" s="223"/>
      <c r="AS20" s="191"/>
      <c r="AT20" s="191"/>
      <c r="AU20" s="223"/>
      <c r="AV20" s="191"/>
      <c r="AW20" s="191"/>
      <c r="AX20" s="223"/>
      <c r="AY20" s="191"/>
      <c r="AZ20" s="191"/>
      <c r="BA20" s="223"/>
      <c r="BB20" s="191"/>
      <c r="BC20" s="191"/>
      <c r="BD20" s="223"/>
      <c r="BE20" s="191"/>
      <c r="BF20" s="220"/>
      <c r="BG20" s="221">
        <v>4.5</v>
      </c>
      <c r="BH20" s="222">
        <f>BG20*BF20</f>
        <v>0</v>
      </c>
    </row>
    <row r="21" spans="1:61">
      <c r="A21" s="183" t="str">
        <f>[2]CONTRATS!$A$35</f>
        <v>P1067</v>
      </c>
      <c r="B21" s="143" t="s">
        <v>77</v>
      </c>
      <c r="C21" s="144"/>
      <c r="D21" s="197"/>
      <c r="E21" s="144"/>
      <c r="F21" s="150">
        <v>0</v>
      </c>
      <c r="G21" s="290" t="s">
        <v>19</v>
      </c>
      <c r="H21" s="291"/>
      <c r="I21" s="291"/>
      <c r="J21" s="293"/>
      <c r="K21" s="223"/>
      <c r="L21" s="224" t="str">
        <f>VLOOKUP(A21,[2]CONTRATS!A:C,3,FALSE)</f>
        <v>AS. Sant</v>
      </c>
      <c r="M21" s="189"/>
      <c r="N21" s="223"/>
      <c r="O21" s="191"/>
      <c r="P21" s="191"/>
      <c r="Q21" s="223"/>
      <c r="R21" s="191"/>
      <c r="S21" s="191"/>
      <c r="T21" s="223"/>
      <c r="U21" s="191"/>
      <c r="V21" s="191"/>
      <c r="W21" s="223"/>
      <c r="X21" s="191"/>
      <c r="Y21" s="191"/>
      <c r="Z21" s="223"/>
      <c r="AA21" s="191"/>
      <c r="AB21" s="191"/>
      <c r="AC21" s="223"/>
      <c r="AD21" s="191"/>
      <c r="AE21" s="191"/>
      <c r="AF21" s="223"/>
      <c r="AG21" s="191"/>
      <c r="AH21" s="191"/>
      <c r="AI21" s="223"/>
      <c r="AJ21" s="191"/>
      <c r="AK21" s="191"/>
      <c r="AL21" s="223"/>
      <c r="AM21" s="191"/>
      <c r="AN21" s="191"/>
      <c r="AO21" s="223"/>
      <c r="AP21" s="191"/>
      <c r="AQ21" s="191"/>
      <c r="AR21" s="223"/>
      <c r="AS21" s="191"/>
      <c r="AT21" s="191"/>
      <c r="AU21" s="223"/>
      <c r="AV21" s="191"/>
      <c r="AW21" s="191"/>
      <c r="AX21" s="223"/>
      <c r="AY21" s="191"/>
      <c r="AZ21" s="191"/>
      <c r="BA21" s="223"/>
      <c r="BB21" s="191"/>
      <c r="BC21" s="191"/>
      <c r="BD21" s="223"/>
      <c r="BE21" s="191"/>
      <c r="BF21" s="191"/>
      <c r="BG21" s="223"/>
      <c r="BH21" s="225"/>
    </row>
    <row r="22" spans="1:61">
      <c r="A22" s="183" t="str">
        <f>[2]CONTRATS!$A$35</f>
        <v>P1067</v>
      </c>
      <c r="B22" s="143" t="s">
        <v>77</v>
      </c>
      <c r="C22" s="144"/>
      <c r="D22" s="197"/>
      <c r="E22" s="144"/>
      <c r="F22" s="45" t="s">
        <v>74</v>
      </c>
      <c r="G22" s="29">
        <v>40988</v>
      </c>
      <c r="H22" s="29"/>
      <c r="I22" s="29">
        <f t="shared" si="1"/>
        <v>40998</v>
      </c>
      <c r="J22" s="29">
        <v>41105</v>
      </c>
      <c r="K22" s="30">
        <f t="shared" ref="K22:K28" si="3">(J22-I22)/7</f>
        <v>15.285714285714286</v>
      </c>
      <c r="L22" s="199" t="str">
        <f>VLOOKUP(A22,[2]CONTRATS!A:C,3,FALSE)</f>
        <v>AS. Sant</v>
      </c>
      <c r="M22" s="216"/>
      <c r="N22" s="212"/>
      <c r="O22" s="41"/>
      <c r="P22" s="41"/>
      <c r="Q22" s="212"/>
      <c r="R22" s="41"/>
      <c r="S22" s="41"/>
      <c r="T22" s="212"/>
      <c r="U22" s="41"/>
      <c r="V22" s="41"/>
      <c r="W22" s="212"/>
      <c r="X22" s="41"/>
      <c r="Y22" s="41"/>
      <c r="Z22" s="212"/>
      <c r="AA22" s="41"/>
      <c r="AB22" s="41"/>
      <c r="AC22" s="212"/>
      <c r="AD22" s="41"/>
      <c r="AE22" s="41"/>
      <c r="AF22" s="212"/>
      <c r="AG22" s="41"/>
      <c r="AH22" s="41"/>
      <c r="AI22" s="212"/>
      <c r="AJ22" s="41"/>
      <c r="AK22" s="41"/>
      <c r="AL22" s="212"/>
      <c r="AM22" s="41"/>
      <c r="AN22" s="41"/>
      <c r="AO22" s="212"/>
      <c r="AP22" s="41"/>
      <c r="AQ22" s="41"/>
      <c r="AR22" s="212"/>
      <c r="AS22" s="41"/>
      <c r="AT22" s="41"/>
      <c r="AU22" s="212"/>
      <c r="AV22" s="41"/>
      <c r="AW22" s="41"/>
      <c r="AX22" s="212"/>
      <c r="AY22" s="41"/>
      <c r="AZ22" s="41"/>
      <c r="BA22" s="212"/>
      <c r="BB22" s="41"/>
      <c r="BC22" s="41"/>
      <c r="BD22" s="212"/>
      <c r="BE22" s="41"/>
      <c r="BF22" s="41"/>
      <c r="BG22" s="212"/>
      <c r="BH22" s="215"/>
    </row>
    <row r="23" spans="1:61">
      <c r="A23" s="183" t="str">
        <f>[2]CONTRATS!$A$35</f>
        <v>P1067</v>
      </c>
      <c r="B23" s="143" t="s">
        <v>77</v>
      </c>
      <c r="C23" s="144"/>
      <c r="D23" s="197"/>
      <c r="E23" s="144"/>
      <c r="F23" s="45" t="s">
        <v>74</v>
      </c>
      <c r="G23" s="29">
        <v>40909</v>
      </c>
      <c r="H23" s="29"/>
      <c r="I23" s="29">
        <f t="shared" si="1"/>
        <v>40919</v>
      </c>
      <c r="J23" s="28">
        <v>41061</v>
      </c>
      <c r="K23" s="30">
        <f t="shared" si="3"/>
        <v>20.285714285714285</v>
      </c>
      <c r="L23" s="199" t="str">
        <f>VLOOKUP(A23,[2]CONTRATS!A:C,3,FALSE)</f>
        <v>AS. Sant</v>
      </c>
      <c r="M23" s="216"/>
      <c r="N23" s="212"/>
      <c r="O23" s="41"/>
      <c r="P23" s="41"/>
      <c r="Q23" s="212"/>
      <c r="R23" s="41"/>
      <c r="S23" s="41"/>
      <c r="T23" s="212"/>
      <c r="U23" s="41"/>
      <c r="V23" s="41"/>
      <c r="W23" s="212"/>
      <c r="X23" s="41"/>
      <c r="Y23" s="41"/>
      <c r="Z23" s="212"/>
      <c r="AA23" s="41"/>
      <c r="AB23" s="41"/>
      <c r="AC23" s="212"/>
      <c r="AD23" s="41"/>
      <c r="AE23" s="41"/>
      <c r="AF23" s="212"/>
      <c r="AG23" s="41"/>
      <c r="AH23" s="41"/>
      <c r="AI23" s="212"/>
      <c r="AJ23" s="41"/>
      <c r="AK23" s="41"/>
      <c r="AL23" s="212"/>
      <c r="AM23" s="41"/>
      <c r="AN23" s="41"/>
      <c r="AO23" s="212"/>
      <c r="AP23" s="41"/>
      <c r="AQ23" s="41"/>
      <c r="AR23" s="212"/>
      <c r="AS23" s="41"/>
      <c r="AT23" s="41"/>
      <c r="AU23" s="212"/>
      <c r="AV23" s="41"/>
      <c r="AW23" s="41"/>
      <c r="AX23" s="212"/>
      <c r="AY23" s="41"/>
      <c r="AZ23" s="41"/>
      <c r="BA23" s="212"/>
      <c r="BB23" s="41"/>
      <c r="BC23" s="41"/>
      <c r="BD23" s="212"/>
      <c r="BE23" s="41"/>
      <c r="BF23" s="41"/>
      <c r="BG23" s="212"/>
      <c r="BH23" s="215"/>
    </row>
    <row r="24" spans="1:61">
      <c r="A24" s="183" t="str">
        <f>[2]CONTRATS!$A$34</f>
        <v>P1066</v>
      </c>
      <c r="B24" s="143" t="s">
        <v>78</v>
      </c>
      <c r="C24" s="144"/>
      <c r="D24" s="197"/>
      <c r="E24" s="144"/>
      <c r="F24" s="150" t="s">
        <v>72</v>
      </c>
      <c r="G24" s="284" t="s">
        <v>73</v>
      </c>
      <c r="H24" s="285"/>
      <c r="I24" s="285"/>
      <c r="J24" s="286"/>
      <c r="K24" s="30"/>
      <c r="L24" s="199" t="str">
        <f>VLOOKUP(A24,[2]CONTRATS!A:C,3,FALSE)</f>
        <v>A. Hendricx</v>
      </c>
      <c r="M24" s="216"/>
      <c r="N24" s="212"/>
      <c r="O24" s="41"/>
      <c r="P24" s="41"/>
      <c r="Q24" s="212"/>
      <c r="R24" s="41"/>
      <c r="S24" s="41"/>
      <c r="T24" s="212"/>
      <c r="U24" s="41"/>
      <c r="V24" s="41"/>
      <c r="W24" s="212"/>
      <c r="X24" s="41"/>
      <c r="Y24" s="41"/>
      <c r="Z24" s="212"/>
      <c r="AA24" s="41"/>
      <c r="AB24" s="41"/>
      <c r="AC24" s="212"/>
      <c r="AD24" s="41"/>
      <c r="AE24" s="41"/>
      <c r="AF24" s="212"/>
      <c r="AG24" s="41"/>
      <c r="AH24" s="41"/>
      <c r="AI24" s="212"/>
      <c r="AJ24" s="41"/>
      <c r="AK24" s="41"/>
      <c r="AL24" s="212"/>
      <c r="AM24" s="41"/>
      <c r="AN24" s="41"/>
      <c r="AO24" s="212"/>
      <c r="AP24" s="41"/>
      <c r="AQ24" s="41"/>
      <c r="AR24" s="212"/>
      <c r="AS24" s="41"/>
      <c r="AT24" s="41"/>
      <c r="AU24" s="212"/>
      <c r="AV24" s="41"/>
      <c r="AW24" s="41"/>
      <c r="AX24" s="212"/>
      <c r="AY24" s="41"/>
      <c r="AZ24" s="41"/>
      <c r="BA24" s="212"/>
      <c r="BB24" s="41"/>
      <c r="BC24" s="41"/>
      <c r="BD24" s="212"/>
      <c r="BE24" s="41"/>
      <c r="BF24" s="41"/>
      <c r="BG24" s="212"/>
      <c r="BH24" s="215"/>
    </row>
    <row r="25" spans="1:61">
      <c r="A25" s="183" t="str">
        <f>[2]CONTRATS!$A$34</f>
        <v>P1066</v>
      </c>
      <c r="B25" s="143" t="s">
        <v>78</v>
      </c>
      <c r="C25" s="144"/>
      <c r="D25" s="197"/>
      <c r="E25" s="144"/>
      <c r="F25" s="150" t="s">
        <v>72</v>
      </c>
      <c r="G25" s="284" t="s">
        <v>73</v>
      </c>
      <c r="H25" s="285"/>
      <c r="I25" s="285"/>
      <c r="J25" s="286"/>
      <c r="K25" s="30"/>
      <c r="L25" s="199" t="str">
        <f>VLOOKUP(A25,[2]CONTRATS!A:C,3,FALSE)</f>
        <v>A. Hendricx</v>
      </c>
      <c r="M25" s="216"/>
      <c r="N25" s="212"/>
      <c r="O25" s="41"/>
      <c r="P25" s="41"/>
      <c r="Q25" s="212"/>
      <c r="R25" s="41"/>
      <c r="S25" s="41"/>
      <c r="T25" s="212"/>
      <c r="U25" s="41"/>
      <c r="V25" s="41"/>
      <c r="W25" s="212"/>
      <c r="X25" s="41"/>
      <c r="Y25" s="41"/>
      <c r="Z25" s="212"/>
      <c r="AA25" s="41"/>
      <c r="AB25" s="41"/>
      <c r="AC25" s="212"/>
      <c r="AD25" s="41"/>
      <c r="AE25" s="41"/>
      <c r="AF25" s="212"/>
      <c r="AG25" s="41"/>
      <c r="AH25" s="41"/>
      <c r="AI25" s="212"/>
      <c r="AJ25" s="41"/>
      <c r="AK25" s="41"/>
      <c r="AL25" s="212"/>
      <c r="AM25" s="41"/>
      <c r="AN25" s="41"/>
      <c r="AO25" s="212"/>
      <c r="AP25" s="41"/>
      <c r="AQ25" s="41"/>
      <c r="AR25" s="212"/>
      <c r="AS25" s="41"/>
      <c r="AT25" s="41"/>
      <c r="AU25" s="212"/>
      <c r="AV25" s="41"/>
      <c r="AW25" s="41"/>
      <c r="AX25" s="212"/>
      <c r="AY25" s="41"/>
      <c r="AZ25" s="41"/>
      <c r="BA25" s="212"/>
      <c r="BB25" s="41"/>
      <c r="BC25" s="41"/>
      <c r="BD25" s="212"/>
      <c r="BE25" s="41"/>
      <c r="BF25" s="41"/>
      <c r="BG25" s="212"/>
      <c r="BH25" s="215"/>
    </row>
    <row r="26" spans="1:61">
      <c r="A26" s="183" t="str">
        <f>[2]CONTRATS!$A$34</f>
        <v>P1066</v>
      </c>
      <c r="B26" s="143" t="s">
        <v>78</v>
      </c>
      <c r="C26" s="144"/>
      <c r="D26" s="197"/>
      <c r="E26" s="144"/>
      <c r="F26" s="150" t="s">
        <v>72</v>
      </c>
      <c r="G26" s="284" t="s">
        <v>73</v>
      </c>
      <c r="H26" s="285"/>
      <c r="I26" s="285"/>
      <c r="J26" s="286"/>
      <c r="K26" s="30"/>
      <c r="L26" s="199" t="str">
        <f>VLOOKUP(A26,[2]CONTRATS!A:C,3,FALSE)</f>
        <v>A. Hendricx</v>
      </c>
      <c r="M26" s="216"/>
      <c r="N26" s="212"/>
      <c r="O26" s="41"/>
      <c r="P26" s="41"/>
      <c r="Q26" s="212"/>
      <c r="R26" s="41"/>
      <c r="S26" s="41"/>
      <c r="T26" s="212"/>
      <c r="U26" s="41"/>
      <c r="V26" s="41"/>
      <c r="W26" s="212"/>
      <c r="X26" s="41"/>
      <c r="Y26" s="41"/>
      <c r="Z26" s="212"/>
      <c r="AA26" s="41"/>
      <c r="AB26" s="41"/>
      <c r="AC26" s="212"/>
      <c r="AD26" s="41"/>
      <c r="AE26" s="41"/>
      <c r="AF26" s="212"/>
      <c r="AG26" s="41"/>
      <c r="AH26" s="41"/>
      <c r="AI26" s="212"/>
      <c r="AJ26" s="41"/>
      <c r="AK26" s="41"/>
      <c r="AL26" s="212"/>
      <c r="AM26" s="41"/>
      <c r="AN26" s="41"/>
      <c r="AO26" s="212"/>
      <c r="AP26" s="41"/>
      <c r="AQ26" s="41"/>
      <c r="AR26" s="212"/>
      <c r="AS26" s="41"/>
      <c r="AT26" s="41"/>
      <c r="AU26" s="212"/>
      <c r="AV26" s="41"/>
      <c r="AW26" s="41"/>
      <c r="AX26" s="212"/>
      <c r="AY26" s="41"/>
      <c r="AZ26" s="41"/>
      <c r="BA26" s="212"/>
      <c r="BB26" s="41"/>
      <c r="BC26" s="41"/>
      <c r="BD26" s="212"/>
      <c r="BE26" s="41"/>
      <c r="BF26" s="41"/>
      <c r="BG26" s="212"/>
      <c r="BH26" s="215"/>
    </row>
    <row r="27" spans="1:61">
      <c r="A27" s="183" t="s">
        <v>75</v>
      </c>
      <c r="B27" s="143" t="s">
        <v>79</v>
      </c>
      <c r="C27" s="144"/>
      <c r="D27" s="197">
        <v>15</v>
      </c>
      <c r="E27" s="144"/>
      <c r="F27" s="150">
        <v>63000</v>
      </c>
      <c r="G27" s="51">
        <v>40969</v>
      </c>
      <c r="H27" s="29"/>
      <c r="I27" s="29">
        <f>G27+10</f>
        <v>40979</v>
      </c>
      <c r="J27" s="51">
        <v>41044</v>
      </c>
      <c r="K27" s="30">
        <f t="shared" si="3"/>
        <v>9.2857142857142865</v>
      </c>
      <c r="L27" s="199" t="str">
        <f>VLOOKUP(A27,[2]CONTRATS!A:C,3,FALSE)</f>
        <v>AS. Sant</v>
      </c>
      <c r="M27" s="160"/>
      <c r="N27" s="211"/>
      <c r="O27" s="151"/>
      <c r="P27" s="151"/>
      <c r="Q27" s="211"/>
      <c r="R27" s="151"/>
      <c r="S27" s="151"/>
      <c r="T27" s="211"/>
      <c r="U27" s="151"/>
      <c r="V27" s="151"/>
      <c r="W27" s="211"/>
      <c r="X27" s="151"/>
      <c r="Y27" s="151"/>
      <c r="Z27" s="211"/>
      <c r="AA27" s="151"/>
      <c r="AB27" s="151"/>
      <c r="AC27" s="211"/>
      <c r="AD27" s="151"/>
      <c r="AE27" s="151"/>
      <c r="AF27" s="211"/>
      <c r="AG27" s="151"/>
      <c r="AH27" s="73">
        <f>F27</f>
        <v>63000</v>
      </c>
      <c r="AI27" s="152">
        <v>5</v>
      </c>
      <c r="AJ27" s="73">
        <f>AI27*AH27</f>
        <v>315000</v>
      </c>
      <c r="AK27" s="41"/>
      <c r="AL27" s="212"/>
      <c r="AM27" s="41"/>
      <c r="AN27" s="151"/>
      <c r="AO27" s="211"/>
      <c r="AP27" s="151"/>
      <c r="AQ27" s="41"/>
      <c r="AR27" s="212"/>
      <c r="AS27" s="41"/>
      <c r="AT27" s="41"/>
      <c r="AU27" s="212"/>
      <c r="AV27" s="41"/>
      <c r="AW27" s="41"/>
      <c r="AX27" s="212"/>
      <c r="AY27" s="41"/>
      <c r="AZ27" s="41"/>
      <c r="BA27" s="212"/>
      <c r="BB27" s="41"/>
      <c r="BC27" s="151"/>
      <c r="BD27" s="211"/>
      <c r="BE27" s="151"/>
      <c r="BF27" s="151"/>
      <c r="BG27" s="211"/>
      <c r="BH27" s="219"/>
    </row>
    <row r="28" spans="1:61">
      <c r="A28" s="163" t="s">
        <v>75</v>
      </c>
      <c r="B28" s="164" t="s">
        <v>79</v>
      </c>
      <c r="C28" s="165"/>
      <c r="D28" s="226">
        <v>15</v>
      </c>
      <c r="E28" s="165"/>
      <c r="F28" s="167">
        <v>14352.5</v>
      </c>
      <c r="G28" s="80">
        <v>40969</v>
      </c>
      <c r="H28" s="227"/>
      <c r="I28" s="227">
        <f>G28+10</f>
        <v>40979</v>
      </c>
      <c r="J28" s="80">
        <v>41044</v>
      </c>
      <c r="K28" s="228">
        <f t="shared" si="3"/>
        <v>9.2857142857142865</v>
      </c>
      <c r="L28" s="229" t="str">
        <f>VLOOKUP(A27,[2]CONTRATS!A:C,3,FALSE)</f>
        <v>AS. Sant</v>
      </c>
      <c r="M28" s="230"/>
      <c r="N28" s="231"/>
      <c r="O28" s="232"/>
      <c r="P28" s="232"/>
      <c r="Q28" s="231"/>
      <c r="R28" s="232"/>
      <c r="S28" s="232"/>
      <c r="T28" s="231"/>
      <c r="U28" s="232"/>
      <c r="V28" s="232"/>
      <c r="W28" s="231"/>
      <c r="X28" s="232"/>
      <c r="Y28" s="232"/>
      <c r="Z28" s="231"/>
      <c r="AA28" s="232"/>
      <c r="AB28" s="232"/>
      <c r="AC28" s="231"/>
      <c r="AD28" s="232"/>
      <c r="AE28" s="232"/>
      <c r="AF28" s="231"/>
      <c r="AG28" s="232"/>
      <c r="AH28" s="78"/>
      <c r="AI28" s="233"/>
      <c r="AJ28" s="78"/>
      <c r="AK28" s="78"/>
      <c r="AL28" s="233"/>
      <c r="AM28" s="78"/>
      <c r="AN28" s="232"/>
      <c r="AO28" s="231"/>
      <c r="AP28" s="232"/>
      <c r="AQ28" s="78"/>
      <c r="AR28" s="233"/>
      <c r="AS28" s="78"/>
      <c r="AT28" s="78"/>
      <c r="AU28" s="233"/>
      <c r="AV28" s="78"/>
      <c r="AW28" s="78"/>
      <c r="AX28" s="233"/>
      <c r="AY28" s="78"/>
      <c r="AZ28" s="78"/>
      <c r="BA28" s="233"/>
      <c r="BB28" s="78"/>
      <c r="BC28" s="232"/>
      <c r="BD28" s="231"/>
      <c r="BE28" s="232"/>
      <c r="BF28" s="232"/>
      <c r="BG28" s="234"/>
      <c r="BH28" s="235"/>
    </row>
    <row r="29" spans="1:61">
      <c r="A29" s="7"/>
      <c r="B29" s="7"/>
      <c r="C29" s="174"/>
      <c r="D29" s="174"/>
      <c r="E29" s="174"/>
      <c r="J29" s="94"/>
      <c r="K29" s="94"/>
      <c r="L29" s="94"/>
      <c r="M29" s="174"/>
      <c r="N29" s="174"/>
      <c r="O29" s="174"/>
      <c r="P29" s="174"/>
      <c r="Q29" s="174"/>
      <c r="R29" s="174"/>
      <c r="S29" s="174"/>
      <c r="T29" s="174"/>
      <c r="U29" s="174"/>
      <c r="V29" s="174"/>
      <c r="W29" s="174"/>
      <c r="X29" s="174"/>
      <c r="Y29" s="174"/>
      <c r="Z29" s="174"/>
      <c r="AA29" s="174"/>
      <c r="AB29" s="174"/>
      <c r="AC29" s="174"/>
      <c r="AD29" s="174"/>
      <c r="AE29" s="174"/>
      <c r="AF29" s="174"/>
      <c r="AG29" s="174"/>
      <c r="AH29" s="174"/>
      <c r="AI29" s="174"/>
      <c r="AJ29" s="174"/>
      <c r="AK29" s="174"/>
      <c r="AL29" s="174"/>
      <c r="AM29" s="174"/>
      <c r="AN29" s="176"/>
      <c r="AO29" s="176"/>
      <c r="AP29" s="176"/>
      <c r="AQ29" s="174"/>
      <c r="AR29" s="174"/>
      <c r="AS29" s="174"/>
      <c r="AT29" s="174"/>
      <c r="AU29" s="174"/>
      <c r="AV29" s="174"/>
      <c r="AW29" s="174"/>
      <c r="AX29" s="174"/>
      <c r="AY29" s="174"/>
      <c r="AZ29" s="174"/>
      <c r="BA29" s="174"/>
      <c r="BB29" s="174"/>
      <c r="BC29" s="174"/>
      <c r="BD29" s="174"/>
      <c r="BE29" s="174"/>
      <c r="BF29" s="174"/>
      <c r="BG29" s="174"/>
      <c r="BH29" s="174"/>
    </row>
    <row r="30" spans="1:61" s="95" customFormat="1">
      <c r="A30" s="177"/>
      <c r="B30" s="177"/>
      <c r="D30" s="238"/>
      <c r="E30" s="238"/>
      <c r="F30" s="239"/>
      <c r="G30" s="239"/>
      <c r="H30" s="240"/>
      <c r="I30" s="239"/>
      <c r="J30" s="176"/>
      <c r="K30" s="176"/>
      <c r="L30" s="94"/>
      <c r="M30" s="94">
        <f>SUM(M7:M28)</f>
        <v>0</v>
      </c>
      <c r="N30" s="94"/>
      <c r="O30" s="94">
        <f>SUM(O7:O28)</f>
        <v>0</v>
      </c>
      <c r="P30" s="94">
        <f>SUM(P7:P28)</f>
        <v>37806</v>
      </c>
      <c r="Q30" s="94"/>
      <c r="R30" s="94">
        <f>SUM(R7:R28)</f>
        <v>378060</v>
      </c>
      <c r="S30" s="94">
        <f>SUM(S7:S28)</f>
        <v>0</v>
      </c>
      <c r="T30" s="94"/>
      <c r="U30" s="94">
        <f>SUM(U7:U28)</f>
        <v>0</v>
      </c>
      <c r="V30" s="94">
        <f>SUM(V7:V28)</f>
        <v>59502</v>
      </c>
      <c r="W30" s="94"/>
      <c r="X30" s="94">
        <f>SUM(X7:X28)</f>
        <v>476016</v>
      </c>
      <c r="Y30" s="94">
        <f>SUM(Y7:Y28)</f>
        <v>0</v>
      </c>
      <c r="Z30" s="94"/>
      <c r="AA30" s="94">
        <f>SUM(AA7:AA28)</f>
        <v>0</v>
      </c>
      <c r="AB30" s="94">
        <f>SUM(AB7:AB28)</f>
        <v>0</v>
      </c>
      <c r="AC30" s="94"/>
      <c r="AD30" s="94">
        <f>SUM(AD7:AD28)</f>
        <v>0</v>
      </c>
      <c r="AE30" s="94">
        <f>SUM(AE7:AE28)</f>
        <v>24232.5</v>
      </c>
      <c r="AF30" s="94"/>
      <c r="AG30" s="94">
        <f>SUM(AG7:AG28)</f>
        <v>118739.25000000001</v>
      </c>
      <c r="AH30" s="94">
        <f>SUM(AH7:AH28)</f>
        <v>63000</v>
      </c>
      <c r="AI30" s="94"/>
      <c r="AJ30" s="94">
        <f>SUM(AJ7:AJ28)</f>
        <v>315000</v>
      </c>
      <c r="AK30" s="94">
        <f>SUM(AK7:AK28)</f>
        <v>74250</v>
      </c>
      <c r="AL30" s="94"/>
      <c r="AM30" s="94">
        <f>SUM(AM7:AM28)</f>
        <v>371250</v>
      </c>
      <c r="AN30" s="94">
        <f>SUM(AN7:AN28)</f>
        <v>0</v>
      </c>
      <c r="AO30" s="94"/>
      <c r="AP30" s="94">
        <f>SUM(AP7:AP28)</f>
        <v>0</v>
      </c>
      <c r="AQ30" s="94">
        <f>SUM(AQ7:AQ28)</f>
        <v>0</v>
      </c>
      <c r="AR30" s="94"/>
      <c r="AS30" s="94">
        <f>SUM(AS7:AS28)</f>
        <v>0</v>
      </c>
      <c r="AT30" s="94">
        <f>SUM(AT7:AT28)</f>
        <v>0</v>
      </c>
      <c r="AU30" s="94"/>
      <c r="AV30" s="94">
        <f>SUM(AV7:AV28)</f>
        <v>0</v>
      </c>
      <c r="AW30" s="94">
        <f>SUM(AW7:AW28)</f>
        <v>0</v>
      </c>
      <c r="AX30" s="94"/>
      <c r="AY30" s="94">
        <f>SUM(AY7:AY28)</f>
        <v>0</v>
      </c>
      <c r="AZ30" s="94">
        <f>SUM(AZ7:AZ28)</f>
        <v>0</v>
      </c>
      <c r="BA30" s="94"/>
      <c r="BB30" s="94">
        <f>SUM(BB7:BB28)</f>
        <v>0</v>
      </c>
      <c r="BC30" s="94">
        <f>SUM(BC7:BC28)</f>
        <v>0</v>
      </c>
      <c r="BD30" s="94"/>
      <c r="BE30" s="94">
        <f>SUM(BE7:BE28)</f>
        <v>0</v>
      </c>
      <c r="BF30" s="94">
        <f>SUM(BF7:BF28)</f>
        <v>0</v>
      </c>
      <c r="BG30" s="94"/>
      <c r="BH30" s="94">
        <f>SUM(BH7:BH28)</f>
        <v>0</v>
      </c>
    </row>
    <row r="31" spans="1:61">
      <c r="D31" s="238"/>
      <c r="E31" s="238"/>
      <c r="F31" s="239"/>
      <c r="G31" s="241"/>
      <c r="H31" s="242"/>
      <c r="I31" s="239"/>
      <c r="J31" s="251"/>
      <c r="K31" s="251"/>
    </row>
    <row r="32" spans="1:61">
      <c r="D32" s="238"/>
      <c r="E32" s="238"/>
      <c r="F32" s="243"/>
      <c r="G32" s="244"/>
      <c r="H32" s="245"/>
      <c r="I32" s="243"/>
      <c r="J32" s="251"/>
      <c r="K32" s="251"/>
    </row>
    <row r="33" spans="4:19">
      <c r="D33" s="246"/>
      <c r="E33" s="246"/>
      <c r="F33" s="113"/>
      <c r="G33" s="113"/>
      <c r="H33" s="237"/>
      <c r="I33" s="113"/>
      <c r="J33" s="251"/>
      <c r="K33" s="251"/>
    </row>
    <row r="34" spans="4:19">
      <c r="D34" s="246"/>
      <c r="E34" s="246"/>
      <c r="F34" s="113"/>
      <c r="G34" s="250"/>
      <c r="H34" s="113"/>
      <c r="I34" s="113"/>
      <c r="J34" s="251"/>
      <c r="K34" s="251"/>
    </row>
    <row r="35" spans="4:19">
      <c r="D35" s="246"/>
      <c r="E35" s="246"/>
      <c r="F35" s="113"/>
      <c r="G35" s="250"/>
      <c r="H35" s="113"/>
      <c r="I35" s="113"/>
      <c r="J35" s="251"/>
      <c r="K35" s="251"/>
    </row>
    <row r="36" spans="4:19">
      <c r="D36" s="246"/>
      <c r="E36" s="246"/>
      <c r="F36" s="113"/>
      <c r="G36" s="250"/>
      <c r="H36" s="113"/>
      <c r="I36" s="113"/>
      <c r="J36" s="251"/>
      <c r="K36" s="251"/>
      <c r="N36" s="264" t="s">
        <v>29</v>
      </c>
      <c r="O36" s="265"/>
      <c r="P36" s="265"/>
      <c r="Q36" s="265"/>
      <c r="R36" s="265"/>
      <c r="S36" s="266"/>
    </row>
    <row r="37" spans="4:19">
      <c r="D37" s="246"/>
      <c r="E37" s="246"/>
      <c r="F37" s="113"/>
      <c r="G37" s="250"/>
      <c r="H37" s="113"/>
      <c r="I37" s="113"/>
      <c r="J37" s="251"/>
      <c r="K37" s="251"/>
      <c r="N37" s="267"/>
      <c r="O37" s="268"/>
      <c r="P37" s="268"/>
      <c r="Q37" s="268"/>
      <c r="R37" s="268"/>
      <c r="S37" s="269"/>
    </row>
    <row r="38" spans="4:19">
      <c r="D38" s="246"/>
      <c r="E38" s="246"/>
      <c r="F38" s="113"/>
      <c r="G38" s="113"/>
      <c r="H38" s="237"/>
      <c r="I38" s="113"/>
      <c r="J38" s="251"/>
      <c r="K38" s="251"/>
    </row>
    <row r="59" spans="8:8">
      <c r="H59" s="4"/>
    </row>
    <row r="60" spans="8:8">
      <c r="H60" s="4"/>
    </row>
    <row r="61" spans="8:8">
      <c r="H61" s="4"/>
    </row>
    <row r="62" spans="8:8">
      <c r="H62" s="4"/>
    </row>
  </sheetData>
  <mergeCells count="23">
    <mergeCell ref="M4:BH4"/>
    <mergeCell ref="M5:O5"/>
    <mergeCell ref="P5:R5"/>
    <mergeCell ref="S5:U5"/>
    <mergeCell ref="V5:X5"/>
    <mergeCell ref="Y5:AA5"/>
    <mergeCell ref="AB5:AD5"/>
    <mergeCell ref="AE5:AG5"/>
    <mergeCell ref="AH5:AJ5"/>
    <mergeCell ref="AK5:AM5"/>
    <mergeCell ref="N36:S37"/>
    <mergeCell ref="BF5:BH5"/>
    <mergeCell ref="G20:J20"/>
    <mergeCell ref="G21:J21"/>
    <mergeCell ref="G24:J24"/>
    <mergeCell ref="G25:J25"/>
    <mergeCell ref="G26:J26"/>
    <mergeCell ref="AN5:AP5"/>
    <mergeCell ref="AQ5:AS5"/>
    <mergeCell ref="AT5:AV5"/>
    <mergeCell ref="AW5:AY5"/>
    <mergeCell ref="AZ5:BB5"/>
    <mergeCell ref="BC5:BE5"/>
  </mergeCells>
  <conditionalFormatting sqref="K2:K4">
    <cfRule type="colorScale" priority="5">
      <colorScale>
        <cfvo type="min" val="0"/>
        <cfvo type="num" val="12"/>
        <cfvo type="max" val="0"/>
        <color rgb="FFF8696B"/>
        <color rgb="FFFFEB84"/>
        <color rgb="FF63BE7B"/>
      </colorScale>
    </cfRule>
    <cfRule type="colorScale" priority="6">
      <colorScale>
        <cfvo type="formula" val="&quot;si$I$7&lt;$I$2&quot;"/>
        <cfvo type="formula" val="$K$7=$K$3"/>
        <cfvo type="formula" val="$K$7&gt;$K$3"/>
        <color rgb="FFF8696B"/>
        <color rgb="FFFFEB84"/>
        <color rgb="FF63BE7B"/>
      </colorScale>
    </cfRule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2">
    <cfRule type="expression" dxfId="94" priority="4">
      <formula>"&lt;$I$2"</formula>
    </cfRule>
  </conditionalFormatting>
  <conditionalFormatting sqref="K7:K19 K22:K23 K27:K28">
    <cfRule type="cellIs" dxfId="93" priority="2" operator="between">
      <formula>10</formula>
      <formula>14</formula>
    </cfRule>
    <cfRule type="cellIs" dxfId="92" priority="3" operator="lessThan">
      <formula>10</formula>
    </cfRule>
  </conditionalFormatting>
  <conditionalFormatting sqref="K7:K19 K22:K23 K27:K28">
    <cfRule type="cellIs" dxfId="91" priority="1" operator="greaterThan">
      <formula>14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U177"/>
  <sheetViews>
    <sheetView tabSelected="1" workbookViewId="0">
      <selection activeCell="J13" sqref="J13"/>
    </sheetView>
  </sheetViews>
  <sheetFormatPr baseColWidth="10" defaultRowHeight="15"/>
  <cols>
    <col min="1" max="1" width="28.28515625" customWidth="1"/>
    <col min="19" max="19" width="9.7109375" style="105" customWidth="1"/>
    <col min="20" max="20" width="9.7109375" customWidth="1"/>
    <col min="21" max="21" width="10.85546875" customWidth="1"/>
  </cols>
  <sheetData>
    <row r="1" spans="1:21" ht="18.75">
      <c r="A1" s="104" t="s">
        <v>59</v>
      </c>
    </row>
    <row r="2" spans="1:21" ht="18.75">
      <c r="A2" s="104"/>
    </row>
    <row r="3" spans="1:21">
      <c r="A3" s="116" t="s">
        <v>60</v>
      </c>
      <c r="B3" s="117">
        <v>40996</v>
      </c>
    </row>
    <row r="5" spans="1:21">
      <c r="A5" s="118" t="s">
        <v>61</v>
      </c>
      <c r="B5" s="119">
        <v>40878</v>
      </c>
      <c r="C5" s="119">
        <v>40909</v>
      </c>
      <c r="D5" s="119">
        <v>40940</v>
      </c>
      <c r="E5" s="119">
        <v>40969</v>
      </c>
      <c r="F5" s="119">
        <v>41000</v>
      </c>
      <c r="G5" s="119">
        <v>41030</v>
      </c>
      <c r="H5" s="119">
        <v>41061</v>
      </c>
      <c r="I5" s="119">
        <v>41091</v>
      </c>
      <c r="J5" s="119">
        <v>41122</v>
      </c>
      <c r="K5" s="119">
        <v>41153</v>
      </c>
      <c r="L5" s="119">
        <v>41183</v>
      </c>
      <c r="M5" s="119">
        <v>41214</v>
      </c>
      <c r="N5" s="119">
        <v>41244</v>
      </c>
      <c r="O5" s="119">
        <v>41275</v>
      </c>
      <c r="P5" s="119">
        <v>41306</v>
      </c>
      <c r="Q5" s="119">
        <v>41334</v>
      </c>
      <c r="R5" s="119">
        <v>41365</v>
      </c>
      <c r="S5" s="294" t="s">
        <v>31</v>
      </c>
      <c r="T5" s="294" t="s">
        <v>32</v>
      </c>
      <c r="U5" s="295" t="s">
        <v>33</v>
      </c>
    </row>
    <row r="6" spans="1:21">
      <c r="A6" s="118"/>
      <c r="B6" s="119"/>
      <c r="C6" s="119"/>
      <c r="D6" s="119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294"/>
      <c r="T6" s="294"/>
      <c r="U6" s="295"/>
    </row>
    <row r="7" spans="1:21">
      <c r="S7"/>
    </row>
    <row r="8" spans="1:21">
      <c r="A8" s="106" t="s">
        <v>37</v>
      </c>
      <c r="B8" s="107"/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</row>
    <row r="9" spans="1:21">
      <c r="A9" s="112" t="s">
        <v>62</v>
      </c>
      <c r="B9" s="109">
        <v>156451.28000000003</v>
      </c>
      <c r="C9" s="109">
        <v>17093</v>
      </c>
      <c r="D9" s="109"/>
      <c r="E9" s="109">
        <v>1888.5500000000002</v>
      </c>
      <c r="F9" s="109">
        <v>37306.799999999996</v>
      </c>
      <c r="G9" s="109">
        <v>124588.72</v>
      </c>
      <c r="H9" s="109">
        <v>54240</v>
      </c>
      <c r="I9" s="109"/>
      <c r="J9" s="109"/>
      <c r="K9" s="109">
        <v>43120</v>
      </c>
      <c r="L9" s="109"/>
      <c r="M9" s="109">
        <v>43120</v>
      </c>
      <c r="N9" s="109"/>
      <c r="O9" s="109"/>
      <c r="P9" s="109"/>
      <c r="Q9" s="109">
        <v>0</v>
      </c>
      <c r="R9" s="109">
        <v>32340</v>
      </c>
      <c r="S9" s="110">
        <f>SUM(B9:R9)</f>
        <v>510148.35</v>
      </c>
      <c r="T9" s="108"/>
    </row>
    <row r="10" spans="1:21">
      <c r="A10" s="120" t="s">
        <v>64</v>
      </c>
      <c r="B10" s="109"/>
      <c r="C10" s="109"/>
      <c r="D10" s="109"/>
      <c r="E10" s="109"/>
      <c r="F10" s="109"/>
      <c r="G10" s="253">
        <f ca="1">SUM(SUMIF('Contrat Allemagne'!$J$7:$J$145,41030,'Contrat Allemagne'!$O$7:$O$53),(SUMIF('Contrat Allemagne'!$J$7:$J$145,41044,'Contrat Allemagne'!$O$7:$O$53)),(SUMIF('Contrat Allemagne'!$J$7:$J$145,41059,'Contrat Allemagne'!$O$7:$O$53)))</f>
        <v>13500</v>
      </c>
      <c r="H10" s="253">
        <f ca="1">SUM(SUMIF('Contrat Allemagne'!$J$7:$J$145,41061,'Contrat Allemagne'!$O$7:$O$53),(SUMIF('Contrat Allemagne'!$J$7:$J$145,41075,'Contrat Allemagne'!$O$7:$O$53)),(SUMIF('Contrat Allemagne'!$J$7:$J$145,41090,'Contrat Allemagne'!$O$7:$O$53)))</f>
        <v>6000</v>
      </c>
      <c r="I10" s="253">
        <f ca="1">SUM(SUMIF('Contrat Allemagne'!$J$7:$J$145,41091,'Contrat Allemagne'!$O$7:$O$53),(SUMIF('Contrat Allemagne'!$J$7:$J$145,41105,'Contrat Allemagne'!$O$7:$O$53)),(SUMIF('Contrat Allemagne'!$J$7:$J$145,41120,'Contrat Allemagne'!$O$7:$O$53)))</f>
        <v>0</v>
      </c>
      <c r="J10" s="253">
        <f ca="1">SUM(SUMIF('Contrat Allemagne'!$J$7:$J$145,41122,'Contrat Allemagne'!$O$7:$O$53),(SUMIF('Contrat Allemagne'!$J$7:$J$145,41136,'Contrat Allemagne'!$O$7:$O$53)),(SUMIF('Contrat Allemagne'!$J$7:$J$145,41151,'Contrat Allemagne'!$O$7:$O$53)))</f>
        <v>43528</v>
      </c>
      <c r="K10" s="253"/>
      <c r="L10" s="253"/>
      <c r="M10" s="253"/>
      <c r="N10" s="253"/>
      <c r="O10" s="253"/>
      <c r="P10" s="253"/>
      <c r="Q10" s="253"/>
      <c r="R10" s="253"/>
      <c r="S10" s="254"/>
      <c r="T10" s="108">
        <f ca="1">SUM(B10:R10)</f>
        <v>63028</v>
      </c>
    </row>
    <row r="11" spans="1:21">
      <c r="A11" s="120" t="s">
        <v>80</v>
      </c>
      <c r="B11" s="109"/>
      <c r="C11" s="109"/>
      <c r="D11" s="109"/>
      <c r="E11" s="109"/>
      <c r="F11" s="109"/>
      <c r="G11" s="253">
        <f ca="1">SUM(SUMIF('Contrat Finlande'!$J$7:$J$45,41030,'Contrat Finlande'!$O$7:$O$53),(SUMIF('Contrat Finlande'!$J$7:$J$145,41044,'Contrat Finlande'!$O$7:$O$53)),(SUMIF('Contrat Finlande'!$J$7:$J$145,41059,'Contrat Finlande'!$O$7:$O$53)))</f>
        <v>75000</v>
      </c>
      <c r="H11" s="253">
        <f ca="1">SUM(SUMIF('Contrat Finlande'!$J$7:$J$45,41061,'Contrat Finlande'!$O$7:$O$53),(SUMIF('Contrat Finlande'!$J$7:$J$145,41075,'Contrat Finlande'!$O$7:$O$53)),(SUMIF('Contrat Finlande'!$J$7:$J$145,41090,'Contrat Finlande'!$O$7:$O$53)))</f>
        <v>1000</v>
      </c>
      <c r="I11" s="253">
        <f ca="1">SUM(SUMIF('Contrat Finlande'!$J$7:$J$145,41091,'Contrat Finlande'!$O$7:$O$53),(SUMIF('Contrat Finlande'!$J$7:$J$145,41105,'Contrat Finlande'!$O$7:$O$53)),(SUMIF('Contrat Finlande'!$J$7:$J$145,41120,'Contrat Finlande'!$O$7:$O$53)))</f>
        <v>15000</v>
      </c>
      <c r="J11" s="253">
        <f ca="1">SUM(SUMIF('Contrat Finlande'!$J$7:$J$145,41122,'Contrat Finlande'!$O$7:$O$53),(SUMIF('Contrat Finlande'!$J$7:$J$145,41136,'Contrat Finlande'!$O$7:$O$53)),(SUMIF('Contrat Finlande'!$J$7:$J$145,41151,'Contrat Finlande'!$O$7:$O$53)))</f>
        <v>0</v>
      </c>
      <c r="K11" s="253"/>
      <c r="L11" s="253"/>
      <c r="M11" s="253"/>
      <c r="N11" s="253"/>
      <c r="O11" s="253"/>
      <c r="P11" s="253"/>
      <c r="Q11" s="253"/>
      <c r="R11" s="253"/>
      <c r="S11" s="254"/>
      <c r="T11" s="108">
        <f ca="1">SUM(B11:R11)</f>
        <v>91000</v>
      </c>
    </row>
    <row r="12" spans="1:21">
      <c r="A12" s="120" t="s">
        <v>81</v>
      </c>
      <c r="B12" s="109"/>
      <c r="C12" s="109"/>
      <c r="D12" s="109"/>
      <c r="E12" s="109"/>
      <c r="F12" s="109"/>
      <c r="G12" s="253">
        <f ca="1">SUM(SUMIF('Contrat Inde'!$J$7:$J$145,41030,'Contrat Inde'!$O$7:$O$53),(SUMIF('Contrat Inde'!$J$7:$J$145,41044,'Contrat Inde'!$O$7:$O$53)),(SUMIF('Contrat Inde'!$J$7:$J$145,41059,'Contrat Inde'!$O$7:$O$53)))</f>
        <v>24000</v>
      </c>
      <c r="H12" s="253">
        <f ca="1">SUM(SUMIF('Contrat Inde'!$J$7:$J$45,41061,'Contrat Inde'!$O$7:$O$53),(SUMIF('Contrat Inde'!$J$7:$J$145,41075,'Contrat Inde'!$O$7:$O$53)),(SUMIF('Contrat Inde'!$J$7:$J$145,41090,'Contrat Inde'!$O$7:$O$53)))</f>
        <v>45000</v>
      </c>
      <c r="I12" s="253">
        <f ca="1">SUM(SUMIF('Contrat Inde'!$J$7:$J$145,41091,'Contrat Inde'!$O$7:$O$53),(SUMIF('Contrat Inde'!$J$7:$J$145,41105,'Contrat Inde'!$O$7:$O$53)),(SUMIF('Contrat Inde'!$J$7:$J$145,41120,'Contrat Inde'!$O$7:$O$53)))</f>
        <v>17000</v>
      </c>
      <c r="J12" s="253">
        <f ca="1">SUM(SUMIF('Contrat Inde'!$J$7:$J$145,41122,'Contrat Inde'!$O$7:$O$53),(SUMIF('Contrat Inde'!$J$7:$J$145,41136,'Contrat Inde'!$O$7:$O$53)),(SUMIF('Contrat Inde'!$J$7:$J$145,41151,'Contrat Inde'!$O$7:$O$53)))</f>
        <v>50000</v>
      </c>
      <c r="K12" s="253"/>
      <c r="L12" s="253"/>
      <c r="M12" s="253"/>
      <c r="N12" s="253"/>
      <c r="O12" s="253"/>
      <c r="P12" s="253"/>
      <c r="Q12" s="253"/>
      <c r="R12" s="253"/>
      <c r="S12" s="254"/>
      <c r="T12" s="108">
        <f ca="1">SUM(B12:R12)</f>
        <v>136000</v>
      </c>
    </row>
    <row r="13" spans="1:21">
      <c r="A13" s="120" t="s">
        <v>82</v>
      </c>
      <c r="B13" s="109"/>
      <c r="C13" s="109"/>
      <c r="D13" s="109"/>
      <c r="E13" s="109"/>
      <c r="F13" s="109"/>
      <c r="G13" s="253"/>
      <c r="H13" s="253"/>
      <c r="I13" s="253"/>
      <c r="J13" s="253"/>
      <c r="K13" s="253"/>
      <c r="L13" s="253"/>
      <c r="M13" s="253"/>
      <c r="N13" s="253"/>
      <c r="O13" s="253"/>
      <c r="P13" s="253"/>
      <c r="Q13" s="253"/>
      <c r="R13" s="253"/>
      <c r="S13" s="254"/>
      <c r="T13" s="108">
        <f>SUM(B13:R13)</f>
        <v>0</v>
      </c>
    </row>
    <row r="14" spans="1:21">
      <c r="A14" s="112" t="s">
        <v>34</v>
      </c>
      <c r="B14" s="109">
        <f>SUM(B10:B13)</f>
        <v>0</v>
      </c>
      <c r="C14" s="109">
        <f t="shared" ref="C14:G14" si="0">SUM(C10:C13)</f>
        <v>0</v>
      </c>
      <c r="D14" s="109">
        <f t="shared" si="0"/>
        <v>0</v>
      </c>
      <c r="E14" s="109">
        <f t="shared" si="0"/>
        <v>0</v>
      </c>
      <c r="F14" s="109">
        <f t="shared" si="0"/>
        <v>0</v>
      </c>
      <c r="G14" s="109">
        <f t="shared" ca="1" si="0"/>
        <v>112500</v>
      </c>
      <c r="H14" s="109"/>
      <c r="I14" s="109"/>
      <c r="J14" s="109"/>
      <c r="K14" s="109"/>
      <c r="L14" s="109"/>
      <c r="M14" s="109"/>
      <c r="N14" s="109"/>
      <c r="O14" s="109"/>
      <c r="P14" s="109"/>
      <c r="Q14" s="109"/>
      <c r="R14" s="109"/>
      <c r="S14" s="108"/>
      <c r="T14" s="110">
        <f ca="1">SUM(T10:T13)</f>
        <v>290028</v>
      </c>
    </row>
    <row r="15" spans="1:21">
      <c r="A15" s="112" t="s">
        <v>35</v>
      </c>
      <c r="B15" s="111">
        <f>B14+B9</f>
        <v>156451.28000000003</v>
      </c>
      <c r="C15" s="109">
        <f t="shared" ref="C15:R15" si="1">C14+C9</f>
        <v>17093</v>
      </c>
      <c r="D15" s="109">
        <f t="shared" si="1"/>
        <v>0</v>
      </c>
      <c r="E15" s="109">
        <f t="shared" si="1"/>
        <v>1888.5500000000002</v>
      </c>
      <c r="F15" s="109">
        <f t="shared" si="1"/>
        <v>37306.799999999996</v>
      </c>
      <c r="G15" s="109">
        <f t="shared" ca="1" si="1"/>
        <v>237088.72</v>
      </c>
      <c r="H15" s="109">
        <f t="shared" si="1"/>
        <v>54240</v>
      </c>
      <c r="I15" s="109">
        <f t="shared" si="1"/>
        <v>0</v>
      </c>
      <c r="J15" s="109">
        <f t="shared" si="1"/>
        <v>0</v>
      </c>
      <c r="K15" s="109">
        <f t="shared" si="1"/>
        <v>43120</v>
      </c>
      <c r="L15" s="109">
        <f t="shared" si="1"/>
        <v>0</v>
      </c>
      <c r="M15" s="109">
        <f t="shared" si="1"/>
        <v>43120</v>
      </c>
      <c r="N15" s="109">
        <f t="shared" si="1"/>
        <v>0</v>
      </c>
      <c r="O15" s="109">
        <f t="shared" si="1"/>
        <v>0</v>
      </c>
      <c r="P15" s="109">
        <f t="shared" si="1"/>
        <v>0</v>
      </c>
      <c r="Q15" s="109">
        <f t="shared" si="1"/>
        <v>0</v>
      </c>
      <c r="R15" s="109">
        <f t="shared" si="1"/>
        <v>32340</v>
      </c>
      <c r="S15" s="108"/>
      <c r="T15" s="108"/>
      <c r="U15" s="110">
        <f ca="1">S9+T14</f>
        <v>800176.35</v>
      </c>
    </row>
    <row r="16" spans="1:21">
      <c r="A16" s="112" t="s">
        <v>36</v>
      </c>
      <c r="B16" s="111">
        <v>90000</v>
      </c>
      <c r="C16" s="111">
        <v>90000</v>
      </c>
      <c r="D16" s="111">
        <v>90000</v>
      </c>
      <c r="E16" s="111">
        <v>90000</v>
      </c>
      <c r="F16" s="111">
        <v>90000</v>
      </c>
      <c r="G16" s="111">
        <v>90000</v>
      </c>
      <c r="H16" s="111">
        <v>90000</v>
      </c>
      <c r="I16" s="111">
        <v>90000</v>
      </c>
      <c r="J16" s="111">
        <v>90000</v>
      </c>
      <c r="K16" s="111">
        <v>90000</v>
      </c>
      <c r="L16" s="111">
        <v>90000</v>
      </c>
      <c r="M16" s="111">
        <v>90000</v>
      </c>
      <c r="N16" s="111">
        <v>90000</v>
      </c>
      <c r="O16" s="111">
        <v>90000</v>
      </c>
      <c r="P16" s="111">
        <v>90000</v>
      </c>
      <c r="Q16" s="111">
        <v>90000</v>
      </c>
      <c r="R16" s="111">
        <v>90000</v>
      </c>
    </row>
    <row r="17" spans="1:21">
      <c r="A17" s="112"/>
      <c r="B17" s="111"/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1"/>
      <c r="R17" s="111"/>
    </row>
    <row r="18" spans="1:21">
      <c r="A18" s="106" t="s">
        <v>38</v>
      </c>
      <c r="B18" s="107"/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</row>
    <row r="19" spans="1:21">
      <c r="A19" s="112" t="s">
        <v>62</v>
      </c>
      <c r="B19" s="109">
        <v>6352</v>
      </c>
      <c r="C19" s="109">
        <v>7456</v>
      </c>
      <c r="D19" s="109">
        <v>35447</v>
      </c>
      <c r="E19" s="109">
        <v>15902</v>
      </c>
      <c r="F19" s="109">
        <v>32870</v>
      </c>
      <c r="G19" s="109">
        <v>17520</v>
      </c>
      <c r="H19" s="109">
        <v>3504</v>
      </c>
      <c r="I19" s="109"/>
      <c r="J19" s="109"/>
      <c r="K19" s="109"/>
      <c r="L19" s="109"/>
      <c r="M19" s="109"/>
      <c r="N19" s="109"/>
      <c r="O19" s="109"/>
      <c r="P19" s="109"/>
      <c r="Q19" s="109"/>
      <c r="R19" s="109"/>
      <c r="S19" s="110">
        <f>SUM(B19:R19)</f>
        <v>119051</v>
      </c>
      <c r="T19" s="108"/>
    </row>
    <row r="20" spans="1:21">
      <c r="A20" s="120" t="s">
        <v>64</v>
      </c>
      <c r="B20" s="109"/>
      <c r="C20" s="109"/>
      <c r="D20" s="109"/>
      <c r="E20" s="109"/>
      <c r="F20" s="109"/>
      <c r="G20" s="253"/>
      <c r="H20" s="253"/>
      <c r="I20" s="253"/>
      <c r="J20" s="253"/>
      <c r="K20" s="253"/>
      <c r="L20" s="253"/>
      <c r="M20" s="253"/>
      <c r="N20" s="253"/>
      <c r="O20" s="253"/>
      <c r="P20" s="253"/>
      <c r="Q20" s="253"/>
      <c r="R20" s="253"/>
      <c r="S20" s="254"/>
      <c r="T20" s="108">
        <f>SUM(B20:R20)</f>
        <v>0</v>
      </c>
    </row>
    <row r="21" spans="1:21">
      <c r="A21" s="120" t="s">
        <v>80</v>
      </c>
      <c r="B21" s="109"/>
      <c r="C21" s="109"/>
      <c r="D21" s="109"/>
      <c r="E21" s="109"/>
      <c r="F21" s="109"/>
      <c r="G21" s="253"/>
      <c r="H21" s="253"/>
      <c r="I21" s="253"/>
      <c r="J21" s="253"/>
      <c r="K21" s="253"/>
      <c r="L21" s="253"/>
      <c r="M21" s="253"/>
      <c r="N21" s="253"/>
      <c r="O21" s="253"/>
      <c r="P21" s="253"/>
      <c r="Q21" s="253"/>
      <c r="R21" s="253"/>
      <c r="S21" s="254"/>
      <c r="T21" s="108">
        <f>SUM(B21:R21)</f>
        <v>0</v>
      </c>
    </row>
    <row r="22" spans="1:21">
      <c r="A22" s="120" t="s">
        <v>81</v>
      </c>
      <c r="B22" s="109"/>
      <c r="C22" s="109"/>
      <c r="D22" s="109"/>
      <c r="E22" s="109"/>
      <c r="F22" s="109"/>
      <c r="G22" s="253"/>
      <c r="H22" s="253"/>
      <c r="I22" s="253"/>
      <c r="J22" s="253"/>
      <c r="K22" s="253"/>
      <c r="L22" s="253"/>
      <c r="M22" s="253"/>
      <c r="N22" s="253"/>
      <c r="O22" s="253"/>
      <c r="P22" s="253"/>
      <c r="Q22" s="253"/>
      <c r="R22" s="253"/>
      <c r="S22" s="254"/>
      <c r="T22" s="108">
        <f>SUM(B22:R22)</f>
        <v>0</v>
      </c>
    </row>
    <row r="23" spans="1:21">
      <c r="A23" s="120" t="s">
        <v>82</v>
      </c>
      <c r="B23" s="109"/>
      <c r="C23" s="109"/>
      <c r="D23" s="109"/>
      <c r="E23" s="109"/>
      <c r="F23" s="109"/>
      <c r="G23" s="253"/>
      <c r="H23" s="253"/>
      <c r="I23" s="253"/>
      <c r="J23" s="253"/>
      <c r="K23" s="253"/>
      <c r="L23" s="253"/>
      <c r="M23" s="253"/>
      <c r="N23" s="253"/>
      <c r="O23" s="253"/>
      <c r="P23" s="253"/>
      <c r="Q23" s="253"/>
      <c r="R23" s="253"/>
      <c r="S23" s="254"/>
      <c r="T23" s="108">
        <f>SUM(B23:R23)</f>
        <v>0</v>
      </c>
    </row>
    <row r="24" spans="1:21">
      <c r="A24" s="112" t="s">
        <v>34</v>
      </c>
      <c r="B24" s="109">
        <f>SUM(B20:B23)</f>
        <v>0</v>
      </c>
      <c r="C24" s="109">
        <f t="shared" ref="C24:R24" si="2">SUM(C20:C23)</f>
        <v>0</v>
      </c>
      <c r="D24" s="109">
        <f t="shared" si="2"/>
        <v>0</v>
      </c>
      <c r="E24" s="109">
        <f t="shared" si="2"/>
        <v>0</v>
      </c>
      <c r="F24" s="109">
        <f t="shared" si="2"/>
        <v>0</v>
      </c>
      <c r="G24" s="109">
        <f t="shared" si="2"/>
        <v>0</v>
      </c>
      <c r="H24" s="109">
        <f t="shared" si="2"/>
        <v>0</v>
      </c>
      <c r="I24" s="109">
        <f t="shared" si="2"/>
        <v>0</v>
      </c>
      <c r="J24" s="109">
        <f t="shared" si="2"/>
        <v>0</v>
      </c>
      <c r="K24" s="109">
        <f t="shared" si="2"/>
        <v>0</v>
      </c>
      <c r="L24" s="109">
        <f t="shared" si="2"/>
        <v>0</v>
      </c>
      <c r="M24" s="109">
        <f t="shared" si="2"/>
        <v>0</v>
      </c>
      <c r="N24" s="109">
        <f t="shared" si="2"/>
        <v>0</v>
      </c>
      <c r="O24" s="109">
        <f t="shared" si="2"/>
        <v>0</v>
      </c>
      <c r="P24" s="109">
        <f t="shared" si="2"/>
        <v>0</v>
      </c>
      <c r="Q24" s="109">
        <f t="shared" si="2"/>
        <v>0</v>
      </c>
      <c r="R24" s="109">
        <f t="shared" si="2"/>
        <v>0</v>
      </c>
      <c r="S24" s="108"/>
      <c r="T24" s="110">
        <f>SUM(T20:T23)</f>
        <v>0</v>
      </c>
    </row>
    <row r="25" spans="1:21">
      <c r="A25" s="112" t="s">
        <v>35</v>
      </c>
      <c r="B25" s="111">
        <f>B24+B19</f>
        <v>6352</v>
      </c>
      <c r="C25" s="111">
        <f t="shared" ref="C25:R25" si="3">C24+C19</f>
        <v>7456</v>
      </c>
      <c r="D25" s="111">
        <f t="shared" si="3"/>
        <v>35447</v>
      </c>
      <c r="E25" s="111">
        <f t="shared" si="3"/>
        <v>15902</v>
      </c>
      <c r="F25" s="111">
        <f t="shared" si="3"/>
        <v>32870</v>
      </c>
      <c r="G25" s="111">
        <f t="shared" si="3"/>
        <v>17520</v>
      </c>
      <c r="H25" s="111">
        <f t="shared" si="3"/>
        <v>3504</v>
      </c>
      <c r="I25" s="111">
        <f t="shared" si="3"/>
        <v>0</v>
      </c>
      <c r="J25" s="111">
        <f t="shared" si="3"/>
        <v>0</v>
      </c>
      <c r="K25" s="111">
        <f t="shared" si="3"/>
        <v>0</v>
      </c>
      <c r="L25" s="111">
        <f t="shared" si="3"/>
        <v>0</v>
      </c>
      <c r="M25" s="111">
        <f t="shared" si="3"/>
        <v>0</v>
      </c>
      <c r="N25" s="111">
        <f t="shared" si="3"/>
        <v>0</v>
      </c>
      <c r="O25" s="111">
        <f t="shared" si="3"/>
        <v>0</v>
      </c>
      <c r="P25" s="111">
        <f t="shared" si="3"/>
        <v>0</v>
      </c>
      <c r="Q25" s="111">
        <f t="shared" si="3"/>
        <v>0</v>
      </c>
      <c r="R25" s="111">
        <f t="shared" si="3"/>
        <v>0</v>
      </c>
      <c r="S25" s="108"/>
      <c r="T25" s="108"/>
      <c r="U25" s="110">
        <f>S19+T24</f>
        <v>119051</v>
      </c>
    </row>
    <row r="26" spans="1:21">
      <c r="A26" s="112" t="s">
        <v>36</v>
      </c>
      <c r="B26" s="111">
        <v>53000</v>
      </c>
      <c r="C26" s="111">
        <v>53000</v>
      </c>
      <c r="D26" s="111">
        <v>53000</v>
      </c>
      <c r="E26" s="111">
        <v>53000</v>
      </c>
      <c r="F26" s="111">
        <v>53000</v>
      </c>
      <c r="G26" s="111">
        <v>53000</v>
      </c>
      <c r="H26" s="111">
        <v>53000</v>
      </c>
      <c r="I26" s="111">
        <v>53000</v>
      </c>
      <c r="J26" s="111">
        <v>53000</v>
      </c>
      <c r="K26" s="111">
        <v>53000</v>
      </c>
      <c r="L26" s="111">
        <v>53000</v>
      </c>
      <c r="M26" s="111">
        <v>53000</v>
      </c>
      <c r="N26" s="111">
        <v>53000</v>
      </c>
      <c r="O26" s="111">
        <v>53000</v>
      </c>
      <c r="P26" s="111">
        <v>53000</v>
      </c>
      <c r="Q26" s="111">
        <v>53000</v>
      </c>
      <c r="R26" s="111">
        <v>53000</v>
      </c>
    </row>
    <row r="27" spans="1:21">
      <c r="A27" s="112"/>
      <c r="B27" s="111"/>
      <c r="C27" s="111"/>
      <c r="D27" s="111"/>
      <c r="E27" s="111"/>
      <c r="F27" s="111"/>
      <c r="G27" s="111"/>
      <c r="H27" s="111"/>
      <c r="I27" s="111"/>
      <c r="J27" s="111"/>
      <c r="K27" s="111"/>
      <c r="L27" s="111"/>
      <c r="M27" s="111"/>
      <c r="N27" s="111"/>
      <c r="O27" s="111"/>
      <c r="P27" s="111"/>
      <c r="Q27" s="111"/>
      <c r="R27" s="111"/>
    </row>
    <row r="28" spans="1:21">
      <c r="A28" s="106" t="s">
        <v>39</v>
      </c>
      <c r="B28" s="107"/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</row>
    <row r="29" spans="1:21">
      <c r="A29" s="112" t="s">
        <v>62</v>
      </c>
      <c r="B29" s="109">
        <v>90013.14</v>
      </c>
      <c r="C29" s="109">
        <v>68713</v>
      </c>
      <c r="D29" s="109">
        <v>36193</v>
      </c>
      <c r="E29" s="109">
        <v>26321</v>
      </c>
      <c r="F29" s="109">
        <v>51717</v>
      </c>
      <c r="G29" s="109">
        <v>39055</v>
      </c>
      <c r="H29" s="109">
        <v>17600</v>
      </c>
      <c r="I29" s="109">
        <v>2010</v>
      </c>
      <c r="J29" s="109">
        <v>4986</v>
      </c>
      <c r="K29" s="109"/>
      <c r="L29" s="109">
        <v>19610</v>
      </c>
      <c r="M29" s="109"/>
      <c r="N29" s="109">
        <v>2010</v>
      </c>
      <c r="O29" s="109"/>
      <c r="P29" s="109">
        <v>2479</v>
      </c>
      <c r="Q29" s="109">
        <v>13200</v>
      </c>
      <c r="R29" s="109"/>
      <c r="S29" s="110">
        <f>SUM(B29:R29)</f>
        <v>373907.14</v>
      </c>
      <c r="T29" s="108"/>
    </row>
    <row r="30" spans="1:21">
      <c r="A30" s="120" t="s">
        <v>64</v>
      </c>
      <c r="B30" s="109"/>
      <c r="C30" s="109"/>
      <c r="D30" s="109"/>
      <c r="E30" s="109"/>
      <c r="F30" s="109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4"/>
      <c r="T30" s="108">
        <f>SUM(B30:R30)</f>
        <v>0</v>
      </c>
    </row>
    <row r="31" spans="1:21">
      <c r="A31" s="120" t="s">
        <v>80</v>
      </c>
      <c r="B31" s="109"/>
      <c r="C31" s="109"/>
      <c r="D31" s="109"/>
      <c r="E31" s="109"/>
      <c r="F31" s="109"/>
      <c r="G31" s="253"/>
      <c r="H31" s="253"/>
      <c r="I31" s="253"/>
      <c r="J31" s="253"/>
      <c r="K31" s="253"/>
      <c r="L31" s="253"/>
      <c r="M31" s="253"/>
      <c r="N31" s="253"/>
      <c r="O31" s="253"/>
      <c r="P31" s="253"/>
      <c r="Q31" s="253"/>
      <c r="R31" s="253"/>
      <c r="S31" s="254"/>
      <c r="T31" s="108">
        <f>SUM(B31:R31)</f>
        <v>0</v>
      </c>
    </row>
    <row r="32" spans="1:21">
      <c r="A32" s="120" t="s">
        <v>81</v>
      </c>
      <c r="B32" s="109"/>
      <c r="C32" s="109"/>
      <c r="D32" s="109"/>
      <c r="E32" s="109"/>
      <c r="F32" s="109"/>
      <c r="G32" s="253"/>
      <c r="H32" s="253"/>
      <c r="I32" s="253"/>
      <c r="J32" s="253"/>
      <c r="K32" s="253"/>
      <c r="L32" s="253"/>
      <c r="M32" s="253"/>
      <c r="N32" s="253"/>
      <c r="O32" s="253"/>
      <c r="P32" s="253"/>
      <c r="Q32" s="253"/>
      <c r="R32" s="253"/>
      <c r="S32" s="254"/>
      <c r="T32" s="108">
        <f>SUM(B32:R32)</f>
        <v>0</v>
      </c>
    </row>
    <row r="33" spans="1:21">
      <c r="A33" s="120" t="s">
        <v>82</v>
      </c>
      <c r="B33" s="109"/>
      <c r="C33" s="109"/>
      <c r="D33" s="109"/>
      <c r="E33" s="109"/>
      <c r="F33" s="109"/>
      <c r="G33" s="253"/>
      <c r="H33" s="253"/>
      <c r="I33" s="253"/>
      <c r="J33" s="253"/>
      <c r="K33" s="253"/>
      <c r="L33" s="253"/>
      <c r="M33" s="253"/>
      <c r="N33" s="253"/>
      <c r="O33" s="253"/>
      <c r="P33" s="253"/>
      <c r="Q33" s="253"/>
      <c r="R33" s="253"/>
      <c r="S33" s="254"/>
      <c r="T33" s="108">
        <f>SUM(B33:R33)</f>
        <v>0</v>
      </c>
    </row>
    <row r="34" spans="1:21">
      <c r="A34" s="112" t="s">
        <v>34</v>
      </c>
      <c r="B34" s="109">
        <f>SUM(B30:B33)</f>
        <v>0</v>
      </c>
      <c r="C34" s="109">
        <f t="shared" ref="C34:R34" si="4">SUM(C30:C33)</f>
        <v>0</v>
      </c>
      <c r="D34" s="109">
        <f t="shared" si="4"/>
        <v>0</v>
      </c>
      <c r="E34" s="109">
        <f t="shared" si="4"/>
        <v>0</v>
      </c>
      <c r="F34" s="109">
        <f t="shared" si="4"/>
        <v>0</v>
      </c>
      <c r="G34" s="109">
        <f t="shared" si="4"/>
        <v>0</v>
      </c>
      <c r="H34" s="109">
        <f t="shared" si="4"/>
        <v>0</v>
      </c>
      <c r="I34" s="109">
        <f t="shared" si="4"/>
        <v>0</v>
      </c>
      <c r="J34" s="109">
        <f t="shared" si="4"/>
        <v>0</v>
      </c>
      <c r="K34" s="109">
        <f t="shared" si="4"/>
        <v>0</v>
      </c>
      <c r="L34" s="109">
        <f t="shared" si="4"/>
        <v>0</v>
      </c>
      <c r="M34" s="109">
        <f t="shared" si="4"/>
        <v>0</v>
      </c>
      <c r="N34" s="109">
        <f t="shared" si="4"/>
        <v>0</v>
      </c>
      <c r="O34" s="109">
        <f t="shared" si="4"/>
        <v>0</v>
      </c>
      <c r="P34" s="109">
        <f t="shared" si="4"/>
        <v>0</v>
      </c>
      <c r="Q34" s="109">
        <f t="shared" si="4"/>
        <v>0</v>
      </c>
      <c r="R34" s="109">
        <f t="shared" si="4"/>
        <v>0</v>
      </c>
      <c r="S34" s="108"/>
      <c r="T34" s="110">
        <f>SUM(T30:T33)</f>
        <v>0</v>
      </c>
    </row>
    <row r="35" spans="1:21">
      <c r="A35" s="112" t="s">
        <v>35</v>
      </c>
      <c r="B35" s="111">
        <f>B34+B29</f>
        <v>90013.14</v>
      </c>
      <c r="C35" s="111">
        <f t="shared" ref="C35:R35" si="5">C34+C29</f>
        <v>68713</v>
      </c>
      <c r="D35" s="111">
        <f t="shared" si="5"/>
        <v>36193</v>
      </c>
      <c r="E35" s="111">
        <f t="shared" si="5"/>
        <v>26321</v>
      </c>
      <c r="F35" s="111">
        <f t="shared" si="5"/>
        <v>51717</v>
      </c>
      <c r="G35" s="111">
        <f t="shared" si="5"/>
        <v>39055</v>
      </c>
      <c r="H35" s="111">
        <f t="shared" si="5"/>
        <v>17600</v>
      </c>
      <c r="I35" s="111">
        <f t="shared" si="5"/>
        <v>2010</v>
      </c>
      <c r="J35" s="111">
        <f t="shared" si="5"/>
        <v>4986</v>
      </c>
      <c r="K35" s="111">
        <f t="shared" si="5"/>
        <v>0</v>
      </c>
      <c r="L35" s="111">
        <f t="shared" si="5"/>
        <v>19610</v>
      </c>
      <c r="M35" s="111">
        <f t="shared" si="5"/>
        <v>0</v>
      </c>
      <c r="N35" s="111">
        <f t="shared" si="5"/>
        <v>2010</v>
      </c>
      <c r="O35" s="111">
        <f t="shared" si="5"/>
        <v>0</v>
      </c>
      <c r="P35" s="111">
        <f t="shared" si="5"/>
        <v>2479</v>
      </c>
      <c r="Q35" s="111">
        <f t="shared" si="5"/>
        <v>13200</v>
      </c>
      <c r="R35" s="111">
        <f t="shared" si="5"/>
        <v>0</v>
      </c>
      <c r="S35" s="108"/>
      <c r="T35" s="108"/>
      <c r="U35" s="110">
        <f>S29+T34</f>
        <v>373907.14</v>
      </c>
    </row>
    <row r="36" spans="1:21">
      <c r="A36" s="112" t="s">
        <v>36</v>
      </c>
      <c r="B36" s="111">
        <v>70000</v>
      </c>
      <c r="C36" s="111">
        <v>70000</v>
      </c>
      <c r="D36" s="111">
        <v>70000</v>
      </c>
      <c r="E36" s="111">
        <v>70000</v>
      </c>
      <c r="F36" s="111">
        <v>70000</v>
      </c>
      <c r="G36" s="111">
        <v>70000</v>
      </c>
      <c r="H36" s="111">
        <v>70000</v>
      </c>
      <c r="I36" s="111">
        <v>70000</v>
      </c>
      <c r="J36" s="111">
        <v>70000</v>
      </c>
      <c r="K36" s="111">
        <v>70000</v>
      </c>
      <c r="L36" s="111">
        <v>70000</v>
      </c>
      <c r="M36" s="111">
        <v>70000</v>
      </c>
      <c r="N36" s="111">
        <v>70000</v>
      </c>
      <c r="O36" s="111">
        <v>70000</v>
      </c>
      <c r="P36" s="111">
        <v>70000</v>
      </c>
      <c r="Q36" s="111">
        <v>70000</v>
      </c>
      <c r="R36" s="111">
        <v>70000</v>
      </c>
    </row>
    <row r="37" spans="1:21">
      <c r="A37" s="112"/>
      <c r="B37" s="111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</row>
    <row r="38" spans="1:21">
      <c r="A38" s="106" t="s">
        <v>40</v>
      </c>
      <c r="B38" s="107"/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</row>
    <row r="39" spans="1:21">
      <c r="A39" s="112" t="s">
        <v>62</v>
      </c>
      <c r="B39" s="109">
        <v>88131</v>
      </c>
      <c r="C39" s="109">
        <v>15962.890000000003</v>
      </c>
      <c r="D39" s="109">
        <v>25827.51999999999</v>
      </c>
      <c r="E39" s="109">
        <v>45315.98</v>
      </c>
      <c r="F39" s="109">
        <v>42709.560000000005</v>
      </c>
      <c r="G39" s="109">
        <v>9042.1200000000008</v>
      </c>
      <c r="H39" s="109">
        <v>17805.8</v>
      </c>
      <c r="I39" s="109"/>
      <c r="J39" s="109"/>
      <c r="K39" s="109"/>
      <c r="L39" s="109"/>
      <c r="M39" s="109"/>
      <c r="N39" s="109"/>
      <c r="O39" s="109"/>
      <c r="P39" s="109"/>
      <c r="Q39" s="109"/>
      <c r="R39" s="109"/>
      <c r="S39" s="110">
        <f>SUM(B39:R39)</f>
        <v>244794.86999999997</v>
      </c>
      <c r="T39" s="108"/>
    </row>
    <row r="40" spans="1:21">
      <c r="A40" s="120" t="s">
        <v>64</v>
      </c>
      <c r="B40" s="109"/>
      <c r="C40" s="109"/>
      <c r="D40" s="109"/>
      <c r="E40" s="109"/>
      <c r="F40" s="109"/>
      <c r="G40" s="253"/>
      <c r="H40" s="253"/>
      <c r="I40" s="253"/>
      <c r="J40" s="253"/>
      <c r="K40" s="253"/>
      <c r="L40" s="253"/>
      <c r="M40" s="253"/>
      <c r="N40" s="253"/>
      <c r="O40" s="253"/>
      <c r="P40" s="253"/>
      <c r="Q40" s="253"/>
      <c r="R40" s="253"/>
      <c r="S40" s="254"/>
      <c r="T40" s="108">
        <f>SUM(B40:R40)</f>
        <v>0</v>
      </c>
    </row>
    <row r="41" spans="1:21">
      <c r="A41" s="120" t="s">
        <v>80</v>
      </c>
      <c r="B41" s="109"/>
      <c r="C41" s="109"/>
      <c r="D41" s="109"/>
      <c r="E41" s="109"/>
      <c r="F41" s="109"/>
      <c r="G41" s="253"/>
      <c r="H41" s="253"/>
      <c r="I41" s="253"/>
      <c r="J41" s="253"/>
      <c r="K41" s="253"/>
      <c r="L41" s="253"/>
      <c r="M41" s="253"/>
      <c r="N41" s="253"/>
      <c r="O41" s="253"/>
      <c r="P41" s="253"/>
      <c r="Q41" s="253"/>
      <c r="R41" s="253"/>
      <c r="S41" s="254"/>
      <c r="T41" s="108">
        <f>SUM(B41:R41)</f>
        <v>0</v>
      </c>
    </row>
    <row r="42" spans="1:21">
      <c r="A42" s="120" t="s">
        <v>81</v>
      </c>
      <c r="B42" s="109"/>
      <c r="C42" s="109"/>
      <c r="D42" s="109"/>
      <c r="E42" s="109"/>
      <c r="F42" s="109"/>
      <c r="G42" s="253"/>
      <c r="H42" s="253"/>
      <c r="I42" s="253"/>
      <c r="J42" s="253"/>
      <c r="K42" s="253"/>
      <c r="L42" s="253"/>
      <c r="M42" s="253"/>
      <c r="N42" s="253"/>
      <c r="O42" s="253"/>
      <c r="P42" s="253"/>
      <c r="Q42" s="253"/>
      <c r="R42" s="253"/>
      <c r="S42" s="254"/>
      <c r="T42" s="108">
        <f>SUM(B42:R42)</f>
        <v>0</v>
      </c>
    </row>
    <row r="43" spans="1:21">
      <c r="A43" s="120" t="s">
        <v>82</v>
      </c>
      <c r="B43" s="109"/>
      <c r="C43" s="109"/>
      <c r="D43" s="109"/>
      <c r="E43" s="109"/>
      <c r="F43" s="109"/>
      <c r="G43" s="253"/>
      <c r="H43" s="253"/>
      <c r="I43" s="253"/>
      <c r="J43" s="253"/>
      <c r="K43" s="253"/>
      <c r="L43" s="253"/>
      <c r="M43" s="253"/>
      <c r="N43" s="253"/>
      <c r="O43" s="253"/>
      <c r="P43" s="253"/>
      <c r="Q43" s="253"/>
      <c r="R43" s="253"/>
      <c r="S43" s="254"/>
      <c r="T43" s="108">
        <f>SUM(B43:R43)</f>
        <v>0</v>
      </c>
    </row>
    <row r="44" spans="1:21">
      <c r="A44" s="112" t="s">
        <v>34</v>
      </c>
      <c r="B44" s="109">
        <f>SUM(B40:B43)</f>
        <v>0</v>
      </c>
      <c r="C44" s="109">
        <f t="shared" ref="C44:R44" si="6">SUM(C40:C43)</f>
        <v>0</v>
      </c>
      <c r="D44" s="109">
        <f t="shared" si="6"/>
        <v>0</v>
      </c>
      <c r="E44" s="109">
        <f t="shared" si="6"/>
        <v>0</v>
      </c>
      <c r="F44" s="109">
        <f t="shared" si="6"/>
        <v>0</v>
      </c>
      <c r="G44" s="109">
        <f t="shared" si="6"/>
        <v>0</v>
      </c>
      <c r="H44" s="109">
        <f t="shared" si="6"/>
        <v>0</v>
      </c>
      <c r="I44" s="109">
        <f t="shared" si="6"/>
        <v>0</v>
      </c>
      <c r="J44" s="109">
        <f t="shared" si="6"/>
        <v>0</v>
      </c>
      <c r="K44" s="109">
        <f t="shared" si="6"/>
        <v>0</v>
      </c>
      <c r="L44" s="109">
        <f t="shared" si="6"/>
        <v>0</v>
      </c>
      <c r="M44" s="109">
        <f t="shared" si="6"/>
        <v>0</v>
      </c>
      <c r="N44" s="109">
        <f t="shared" si="6"/>
        <v>0</v>
      </c>
      <c r="O44" s="109">
        <f t="shared" si="6"/>
        <v>0</v>
      </c>
      <c r="P44" s="109">
        <f t="shared" si="6"/>
        <v>0</v>
      </c>
      <c r="Q44" s="109">
        <f t="shared" si="6"/>
        <v>0</v>
      </c>
      <c r="R44" s="109">
        <f t="shared" si="6"/>
        <v>0</v>
      </c>
      <c r="S44" s="108"/>
      <c r="T44" s="110">
        <f>SUM(T40:T43)</f>
        <v>0</v>
      </c>
    </row>
    <row r="45" spans="1:21">
      <c r="A45" s="112" t="s">
        <v>35</v>
      </c>
      <c r="B45" s="111">
        <f>B44+B39</f>
        <v>88131</v>
      </c>
      <c r="C45" s="111">
        <f t="shared" ref="C45:R45" si="7">C44+C39</f>
        <v>15962.890000000003</v>
      </c>
      <c r="D45" s="111">
        <f t="shared" si="7"/>
        <v>25827.51999999999</v>
      </c>
      <c r="E45" s="111">
        <f t="shared" si="7"/>
        <v>45315.98</v>
      </c>
      <c r="F45" s="111">
        <f t="shared" si="7"/>
        <v>42709.560000000005</v>
      </c>
      <c r="G45" s="111">
        <f t="shared" si="7"/>
        <v>9042.1200000000008</v>
      </c>
      <c r="H45" s="111">
        <f t="shared" si="7"/>
        <v>17805.8</v>
      </c>
      <c r="I45" s="111">
        <f t="shared" si="7"/>
        <v>0</v>
      </c>
      <c r="J45" s="111">
        <f t="shared" si="7"/>
        <v>0</v>
      </c>
      <c r="K45" s="111">
        <f t="shared" si="7"/>
        <v>0</v>
      </c>
      <c r="L45" s="111">
        <f t="shared" si="7"/>
        <v>0</v>
      </c>
      <c r="M45" s="111">
        <f t="shared" si="7"/>
        <v>0</v>
      </c>
      <c r="N45" s="111">
        <f t="shared" si="7"/>
        <v>0</v>
      </c>
      <c r="O45" s="111">
        <f t="shared" si="7"/>
        <v>0</v>
      </c>
      <c r="P45" s="111">
        <f t="shared" si="7"/>
        <v>0</v>
      </c>
      <c r="Q45" s="111">
        <f t="shared" si="7"/>
        <v>0</v>
      </c>
      <c r="R45" s="111">
        <f t="shared" si="7"/>
        <v>0</v>
      </c>
      <c r="S45" s="108"/>
      <c r="T45" s="108"/>
      <c r="U45" s="110">
        <f>S39+T44</f>
        <v>244794.86999999997</v>
      </c>
    </row>
    <row r="46" spans="1:21">
      <c r="A46" s="112" t="s">
        <v>36</v>
      </c>
      <c r="B46" s="111">
        <v>100000</v>
      </c>
      <c r="C46" s="111">
        <v>100000</v>
      </c>
      <c r="D46" s="111">
        <v>100000</v>
      </c>
      <c r="E46" s="111">
        <v>100000</v>
      </c>
      <c r="F46" s="111">
        <v>100000</v>
      </c>
      <c r="G46" s="111">
        <v>100000</v>
      </c>
      <c r="H46" s="111">
        <v>100000</v>
      </c>
      <c r="I46" s="111">
        <v>100000</v>
      </c>
      <c r="J46" s="111">
        <v>100000</v>
      </c>
      <c r="K46" s="111">
        <v>100000</v>
      </c>
      <c r="L46" s="111">
        <v>100000</v>
      </c>
      <c r="M46" s="111">
        <v>100000</v>
      </c>
      <c r="N46" s="111">
        <v>100000</v>
      </c>
      <c r="O46" s="111">
        <v>100000</v>
      </c>
      <c r="P46" s="111">
        <v>100000</v>
      </c>
      <c r="Q46" s="111">
        <v>100000</v>
      </c>
      <c r="R46" s="111">
        <v>100000</v>
      </c>
    </row>
    <row r="47" spans="1:21">
      <c r="A47" s="112"/>
      <c r="B47" s="111"/>
      <c r="C47" s="111"/>
      <c r="D47" s="111"/>
      <c r="E47" s="111"/>
      <c r="F47" s="111"/>
      <c r="G47" s="111"/>
      <c r="H47" s="111"/>
      <c r="I47" s="111"/>
      <c r="J47" s="111"/>
      <c r="K47" s="111"/>
      <c r="L47" s="111"/>
      <c r="M47" s="111"/>
      <c r="N47" s="111"/>
      <c r="O47" s="111"/>
      <c r="P47" s="111"/>
      <c r="Q47" s="111"/>
      <c r="R47" s="111"/>
    </row>
    <row r="48" spans="1:21">
      <c r="A48" s="106" t="s">
        <v>41</v>
      </c>
      <c r="B48" s="107"/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</row>
    <row r="49" spans="1:21">
      <c r="A49" s="112" t="s">
        <v>62</v>
      </c>
      <c r="B49" s="109"/>
      <c r="C49" s="109">
        <v>2600</v>
      </c>
      <c r="D49" s="109"/>
      <c r="E49" s="109"/>
      <c r="F49" s="109"/>
      <c r="G49" s="109"/>
      <c r="H49" s="109"/>
      <c r="I49" s="109"/>
      <c r="J49" s="109"/>
      <c r="K49" s="109"/>
      <c r="L49" s="109"/>
      <c r="M49" s="109"/>
      <c r="N49" s="109"/>
      <c r="O49" s="109"/>
      <c r="P49" s="109"/>
      <c r="Q49" s="109"/>
      <c r="R49" s="109"/>
      <c r="S49" s="110">
        <f>SUM(B49:R49)</f>
        <v>2600</v>
      </c>
      <c r="T49" s="108"/>
    </row>
    <row r="50" spans="1:21">
      <c r="A50" s="120" t="s">
        <v>64</v>
      </c>
      <c r="B50" s="109"/>
      <c r="C50" s="109"/>
      <c r="D50" s="109"/>
      <c r="E50" s="109"/>
      <c r="F50" s="109"/>
      <c r="G50" s="253"/>
      <c r="H50" s="253"/>
      <c r="I50" s="253"/>
      <c r="J50" s="253"/>
      <c r="K50" s="253"/>
      <c r="L50" s="253"/>
      <c r="M50" s="253"/>
      <c r="N50" s="253"/>
      <c r="O50" s="253"/>
      <c r="P50" s="253"/>
      <c r="Q50" s="253"/>
      <c r="R50" s="253"/>
      <c r="S50" s="254"/>
      <c r="T50" s="108">
        <f>SUM(B50:R50)</f>
        <v>0</v>
      </c>
    </row>
    <row r="51" spans="1:21">
      <c r="A51" s="120" t="s">
        <v>80</v>
      </c>
      <c r="B51" s="109"/>
      <c r="C51" s="109"/>
      <c r="D51" s="109"/>
      <c r="E51" s="109"/>
      <c r="F51" s="109"/>
      <c r="G51" s="253"/>
      <c r="H51" s="253"/>
      <c r="I51" s="253"/>
      <c r="J51" s="253"/>
      <c r="K51" s="253"/>
      <c r="L51" s="253"/>
      <c r="M51" s="253"/>
      <c r="N51" s="253"/>
      <c r="O51" s="253"/>
      <c r="P51" s="253"/>
      <c r="Q51" s="253"/>
      <c r="R51" s="253"/>
      <c r="S51" s="254"/>
      <c r="T51" s="108">
        <f>SUM(B51:R51)</f>
        <v>0</v>
      </c>
    </row>
    <row r="52" spans="1:21">
      <c r="A52" s="120" t="s">
        <v>81</v>
      </c>
      <c r="B52" s="109"/>
      <c r="C52" s="109"/>
      <c r="D52" s="109"/>
      <c r="E52" s="109"/>
      <c r="F52" s="109"/>
      <c r="G52" s="253"/>
      <c r="H52" s="253"/>
      <c r="I52" s="253"/>
      <c r="J52" s="253"/>
      <c r="K52" s="253"/>
      <c r="L52" s="253"/>
      <c r="M52" s="253"/>
      <c r="N52" s="253"/>
      <c r="O52" s="253"/>
      <c r="P52" s="253"/>
      <c r="Q52" s="253"/>
      <c r="R52" s="253"/>
      <c r="S52" s="254"/>
      <c r="T52" s="108">
        <f>SUM(B52:R52)</f>
        <v>0</v>
      </c>
    </row>
    <row r="53" spans="1:21">
      <c r="A53" s="120" t="s">
        <v>82</v>
      </c>
      <c r="B53" s="109"/>
      <c r="C53" s="109"/>
      <c r="D53" s="109"/>
      <c r="E53" s="109"/>
      <c r="F53" s="109"/>
      <c r="G53" s="253"/>
      <c r="H53" s="253"/>
      <c r="I53" s="253"/>
      <c r="J53" s="253"/>
      <c r="K53" s="253"/>
      <c r="L53" s="253"/>
      <c r="M53" s="253"/>
      <c r="N53" s="253"/>
      <c r="O53" s="253"/>
      <c r="P53" s="253"/>
      <c r="Q53" s="253"/>
      <c r="R53" s="253"/>
      <c r="S53" s="254"/>
      <c r="T53" s="108">
        <f>SUM(B53:R53)</f>
        <v>0</v>
      </c>
    </row>
    <row r="54" spans="1:21">
      <c r="A54" s="112" t="s">
        <v>34</v>
      </c>
      <c r="B54" s="109">
        <f>SUM(B50:B53)</f>
        <v>0</v>
      </c>
      <c r="C54" s="109">
        <f t="shared" ref="C54:R54" si="8">SUM(C50:C53)</f>
        <v>0</v>
      </c>
      <c r="D54" s="109">
        <f t="shared" si="8"/>
        <v>0</v>
      </c>
      <c r="E54" s="109">
        <f t="shared" si="8"/>
        <v>0</v>
      </c>
      <c r="F54" s="109">
        <f t="shared" si="8"/>
        <v>0</v>
      </c>
      <c r="G54" s="109">
        <f t="shared" si="8"/>
        <v>0</v>
      </c>
      <c r="H54" s="109">
        <f t="shared" si="8"/>
        <v>0</v>
      </c>
      <c r="I54" s="109">
        <f t="shared" si="8"/>
        <v>0</v>
      </c>
      <c r="J54" s="109">
        <f t="shared" si="8"/>
        <v>0</v>
      </c>
      <c r="K54" s="109">
        <f t="shared" si="8"/>
        <v>0</v>
      </c>
      <c r="L54" s="109">
        <f t="shared" si="8"/>
        <v>0</v>
      </c>
      <c r="M54" s="109">
        <f t="shared" si="8"/>
        <v>0</v>
      </c>
      <c r="N54" s="109">
        <f t="shared" si="8"/>
        <v>0</v>
      </c>
      <c r="O54" s="109">
        <f t="shared" si="8"/>
        <v>0</v>
      </c>
      <c r="P54" s="109">
        <f t="shared" si="8"/>
        <v>0</v>
      </c>
      <c r="Q54" s="109">
        <f t="shared" si="8"/>
        <v>0</v>
      </c>
      <c r="R54" s="109">
        <f t="shared" si="8"/>
        <v>0</v>
      </c>
      <c r="S54" s="108"/>
      <c r="T54" s="110">
        <f>SUM(T50:T53)</f>
        <v>0</v>
      </c>
    </row>
    <row r="55" spans="1:21">
      <c r="A55" s="112" t="s">
        <v>35</v>
      </c>
      <c r="B55" s="111">
        <f>B54+B49</f>
        <v>0</v>
      </c>
      <c r="C55" s="111">
        <f t="shared" ref="C55:R55" si="9">C54+C49</f>
        <v>2600</v>
      </c>
      <c r="D55" s="111">
        <f t="shared" si="9"/>
        <v>0</v>
      </c>
      <c r="E55" s="111">
        <f t="shared" si="9"/>
        <v>0</v>
      </c>
      <c r="F55" s="111">
        <f t="shared" si="9"/>
        <v>0</v>
      </c>
      <c r="G55" s="111">
        <f t="shared" si="9"/>
        <v>0</v>
      </c>
      <c r="H55" s="111">
        <f t="shared" si="9"/>
        <v>0</v>
      </c>
      <c r="I55" s="111">
        <f t="shared" si="9"/>
        <v>0</v>
      </c>
      <c r="J55" s="111">
        <f t="shared" si="9"/>
        <v>0</v>
      </c>
      <c r="K55" s="111">
        <f t="shared" si="9"/>
        <v>0</v>
      </c>
      <c r="L55" s="111">
        <f t="shared" si="9"/>
        <v>0</v>
      </c>
      <c r="M55" s="111">
        <f t="shared" si="9"/>
        <v>0</v>
      </c>
      <c r="N55" s="111">
        <f t="shared" si="9"/>
        <v>0</v>
      </c>
      <c r="O55" s="111">
        <f t="shared" si="9"/>
        <v>0</v>
      </c>
      <c r="P55" s="111">
        <f t="shared" si="9"/>
        <v>0</v>
      </c>
      <c r="Q55" s="111">
        <f t="shared" si="9"/>
        <v>0</v>
      </c>
      <c r="R55" s="111">
        <f t="shared" si="9"/>
        <v>0</v>
      </c>
      <c r="S55" s="108"/>
      <c r="T55" s="108"/>
      <c r="U55" s="110">
        <f>S49+T54</f>
        <v>2600</v>
      </c>
    </row>
    <row r="56" spans="1:21">
      <c r="A56" s="112" t="s">
        <v>36</v>
      </c>
      <c r="B56" s="111">
        <v>80000</v>
      </c>
      <c r="C56" s="111">
        <v>80000</v>
      </c>
      <c r="D56" s="111">
        <v>80000</v>
      </c>
      <c r="E56" s="111">
        <v>80000</v>
      </c>
      <c r="F56" s="111">
        <v>80000</v>
      </c>
      <c r="G56" s="111">
        <v>80000</v>
      </c>
      <c r="H56" s="111">
        <v>80000</v>
      </c>
      <c r="I56" s="111">
        <v>80000</v>
      </c>
      <c r="J56" s="111">
        <v>80000</v>
      </c>
      <c r="K56" s="111">
        <v>80000</v>
      </c>
      <c r="L56" s="111">
        <v>80000</v>
      </c>
      <c r="M56" s="111">
        <v>80000</v>
      </c>
      <c r="N56" s="111">
        <v>80000</v>
      </c>
      <c r="O56" s="111">
        <v>80000</v>
      </c>
      <c r="P56" s="111">
        <v>80000</v>
      </c>
      <c r="Q56" s="111">
        <v>80000</v>
      </c>
      <c r="R56" s="111">
        <v>80000</v>
      </c>
    </row>
    <row r="57" spans="1:21">
      <c r="A57" s="112"/>
      <c r="B57" s="111"/>
      <c r="C57" s="111"/>
      <c r="D57" s="111"/>
      <c r="E57" s="111"/>
      <c r="F57" s="111"/>
      <c r="G57" s="111"/>
      <c r="H57" s="111"/>
      <c r="I57" s="111"/>
      <c r="J57" s="111"/>
      <c r="K57" s="111"/>
      <c r="L57" s="111"/>
      <c r="M57" s="111"/>
      <c r="N57" s="111"/>
      <c r="O57" s="111"/>
      <c r="P57" s="111"/>
      <c r="Q57" s="111"/>
      <c r="R57" s="111"/>
    </row>
    <row r="58" spans="1:21">
      <c r="A58" s="106" t="s">
        <v>42</v>
      </c>
      <c r="B58" s="107"/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</row>
    <row r="59" spans="1:21">
      <c r="A59" s="112" t="s">
        <v>62</v>
      </c>
      <c r="B59" s="109">
        <v>28766</v>
      </c>
      <c r="C59" s="109">
        <v>225</v>
      </c>
      <c r="D59" s="109"/>
      <c r="E59" s="109"/>
      <c r="F59" s="109"/>
      <c r="G59" s="109"/>
      <c r="H59" s="109"/>
      <c r="I59" s="109"/>
      <c r="J59" s="109"/>
      <c r="K59" s="109"/>
      <c r="L59" s="109"/>
      <c r="M59" s="109"/>
      <c r="N59" s="109"/>
      <c r="O59" s="109"/>
      <c r="P59" s="109"/>
      <c r="Q59" s="109"/>
      <c r="R59" s="109"/>
      <c r="S59" s="110">
        <f>SUM(B59:R59)</f>
        <v>28991</v>
      </c>
      <c r="T59" s="108"/>
    </row>
    <row r="60" spans="1:21">
      <c r="A60" s="120" t="s">
        <v>64</v>
      </c>
      <c r="B60" s="109"/>
      <c r="C60" s="109"/>
      <c r="D60" s="109"/>
      <c r="E60" s="109"/>
      <c r="F60" s="109"/>
      <c r="G60" s="253"/>
      <c r="H60" s="253"/>
      <c r="I60" s="253"/>
      <c r="J60" s="253"/>
      <c r="K60" s="253"/>
      <c r="L60" s="253"/>
      <c r="M60" s="253"/>
      <c r="N60" s="253"/>
      <c r="O60" s="253"/>
      <c r="P60" s="253"/>
      <c r="Q60" s="253"/>
      <c r="R60" s="253"/>
      <c r="S60" s="254"/>
      <c r="T60" s="108">
        <f>SUM(B60:R60)</f>
        <v>0</v>
      </c>
    </row>
    <row r="61" spans="1:21">
      <c r="A61" s="120" t="s">
        <v>80</v>
      </c>
      <c r="B61" s="109"/>
      <c r="C61" s="109"/>
      <c r="D61" s="109"/>
      <c r="E61" s="109"/>
      <c r="F61" s="109"/>
      <c r="G61" s="253"/>
      <c r="H61" s="253"/>
      <c r="I61" s="253"/>
      <c r="J61" s="253"/>
      <c r="K61" s="253"/>
      <c r="L61" s="253"/>
      <c r="M61" s="253"/>
      <c r="N61" s="253"/>
      <c r="O61" s="253"/>
      <c r="P61" s="253"/>
      <c r="Q61" s="253"/>
      <c r="R61" s="253"/>
      <c r="S61" s="254"/>
      <c r="T61" s="108">
        <f>SUM(B61:R61)</f>
        <v>0</v>
      </c>
    </row>
    <row r="62" spans="1:21">
      <c r="A62" s="120" t="s">
        <v>81</v>
      </c>
      <c r="B62" s="109"/>
      <c r="C62" s="109"/>
      <c r="D62" s="109"/>
      <c r="E62" s="109"/>
      <c r="F62" s="109"/>
      <c r="G62" s="253"/>
      <c r="H62" s="253"/>
      <c r="I62" s="253"/>
      <c r="J62" s="253"/>
      <c r="K62" s="253"/>
      <c r="L62" s="253"/>
      <c r="M62" s="253"/>
      <c r="N62" s="253"/>
      <c r="O62" s="253"/>
      <c r="P62" s="253"/>
      <c r="Q62" s="253"/>
      <c r="R62" s="253"/>
      <c r="S62" s="254"/>
      <c r="T62" s="108">
        <f>SUM(B62:R62)</f>
        <v>0</v>
      </c>
    </row>
    <row r="63" spans="1:21">
      <c r="A63" s="120" t="s">
        <v>82</v>
      </c>
      <c r="B63" s="109"/>
      <c r="C63" s="109"/>
      <c r="D63" s="109"/>
      <c r="E63" s="109"/>
      <c r="F63" s="109"/>
      <c r="G63" s="253"/>
      <c r="H63" s="253"/>
      <c r="I63" s="253"/>
      <c r="J63" s="253"/>
      <c r="K63" s="253"/>
      <c r="L63" s="253"/>
      <c r="M63" s="253"/>
      <c r="N63" s="253"/>
      <c r="O63" s="253"/>
      <c r="P63" s="253"/>
      <c r="Q63" s="253"/>
      <c r="R63" s="253"/>
      <c r="S63" s="254"/>
      <c r="T63" s="108">
        <f>SUM(B63:R63)</f>
        <v>0</v>
      </c>
    </row>
    <row r="64" spans="1:21">
      <c r="A64" s="112" t="s">
        <v>34</v>
      </c>
      <c r="B64" s="109">
        <f>SUM(B60:B63)</f>
        <v>0</v>
      </c>
      <c r="C64" s="109">
        <f t="shared" ref="C64:R64" si="10">SUM(C60:C63)</f>
        <v>0</v>
      </c>
      <c r="D64" s="109">
        <f t="shared" si="10"/>
        <v>0</v>
      </c>
      <c r="E64" s="109">
        <f t="shared" si="10"/>
        <v>0</v>
      </c>
      <c r="F64" s="109">
        <f t="shared" si="10"/>
        <v>0</v>
      </c>
      <c r="G64" s="109">
        <f t="shared" si="10"/>
        <v>0</v>
      </c>
      <c r="H64" s="109">
        <f t="shared" si="10"/>
        <v>0</v>
      </c>
      <c r="I64" s="109">
        <f t="shared" si="10"/>
        <v>0</v>
      </c>
      <c r="J64" s="109">
        <f t="shared" si="10"/>
        <v>0</v>
      </c>
      <c r="K64" s="109">
        <f t="shared" si="10"/>
        <v>0</v>
      </c>
      <c r="L64" s="109">
        <f t="shared" si="10"/>
        <v>0</v>
      </c>
      <c r="M64" s="109">
        <f t="shared" si="10"/>
        <v>0</v>
      </c>
      <c r="N64" s="109">
        <f t="shared" si="10"/>
        <v>0</v>
      </c>
      <c r="O64" s="109">
        <f t="shared" si="10"/>
        <v>0</v>
      </c>
      <c r="P64" s="109">
        <f t="shared" si="10"/>
        <v>0</v>
      </c>
      <c r="Q64" s="109">
        <f t="shared" si="10"/>
        <v>0</v>
      </c>
      <c r="R64" s="109">
        <f t="shared" si="10"/>
        <v>0</v>
      </c>
      <c r="S64" s="108"/>
      <c r="T64" s="110">
        <f>SUM(T60:T63)</f>
        <v>0</v>
      </c>
    </row>
    <row r="65" spans="1:21">
      <c r="A65" s="112" t="s">
        <v>35</v>
      </c>
      <c r="B65" s="111">
        <f>B64+B59</f>
        <v>28766</v>
      </c>
      <c r="C65" s="111">
        <f t="shared" ref="C65:R65" si="11">C64+C59</f>
        <v>225</v>
      </c>
      <c r="D65" s="111">
        <f t="shared" si="11"/>
        <v>0</v>
      </c>
      <c r="E65" s="111">
        <f t="shared" si="11"/>
        <v>0</v>
      </c>
      <c r="F65" s="111">
        <f t="shared" si="11"/>
        <v>0</v>
      </c>
      <c r="G65" s="111">
        <f t="shared" si="11"/>
        <v>0</v>
      </c>
      <c r="H65" s="111">
        <f t="shared" si="11"/>
        <v>0</v>
      </c>
      <c r="I65" s="111">
        <f t="shared" si="11"/>
        <v>0</v>
      </c>
      <c r="J65" s="111">
        <f t="shared" si="11"/>
        <v>0</v>
      </c>
      <c r="K65" s="111">
        <f t="shared" si="11"/>
        <v>0</v>
      </c>
      <c r="L65" s="111">
        <f t="shared" si="11"/>
        <v>0</v>
      </c>
      <c r="M65" s="111">
        <f t="shared" si="11"/>
        <v>0</v>
      </c>
      <c r="N65" s="111">
        <f t="shared" si="11"/>
        <v>0</v>
      </c>
      <c r="O65" s="111">
        <f t="shared" si="11"/>
        <v>0</v>
      </c>
      <c r="P65" s="111">
        <f t="shared" si="11"/>
        <v>0</v>
      </c>
      <c r="Q65" s="111">
        <f t="shared" si="11"/>
        <v>0</v>
      </c>
      <c r="R65" s="111">
        <f t="shared" si="11"/>
        <v>0</v>
      </c>
      <c r="S65" s="108"/>
      <c r="T65" s="108"/>
      <c r="U65" s="110">
        <f>S59+T64</f>
        <v>28991</v>
      </c>
    </row>
    <row r="66" spans="1:21">
      <c r="A66" s="112" t="s">
        <v>36</v>
      </c>
      <c r="B66" s="111">
        <v>110000</v>
      </c>
      <c r="C66" s="111">
        <v>110000</v>
      </c>
      <c r="D66" s="111">
        <v>110000</v>
      </c>
      <c r="E66" s="111">
        <v>110000</v>
      </c>
      <c r="F66" s="111">
        <v>110000</v>
      </c>
      <c r="G66" s="111">
        <v>110000</v>
      </c>
      <c r="H66" s="111">
        <v>110000</v>
      </c>
      <c r="I66" s="111">
        <v>110000</v>
      </c>
      <c r="J66" s="111">
        <v>110000</v>
      </c>
      <c r="K66" s="111">
        <v>110000</v>
      </c>
      <c r="L66" s="111">
        <v>110000</v>
      </c>
      <c r="M66" s="111">
        <v>110000</v>
      </c>
      <c r="N66" s="111">
        <v>110000</v>
      </c>
      <c r="O66" s="111">
        <v>110000</v>
      </c>
      <c r="P66" s="111">
        <v>110000</v>
      </c>
      <c r="Q66" s="111">
        <v>110000</v>
      </c>
      <c r="R66" s="111">
        <v>110000</v>
      </c>
    </row>
    <row r="67" spans="1:21">
      <c r="A67" s="112"/>
      <c r="B67" s="111"/>
      <c r="C67" s="111"/>
      <c r="D67" s="111"/>
      <c r="E67" s="111"/>
      <c r="F67" s="111"/>
      <c r="G67" s="111"/>
      <c r="H67" s="111"/>
      <c r="I67" s="111"/>
      <c r="J67" s="111"/>
      <c r="K67" s="111"/>
      <c r="L67" s="111"/>
      <c r="M67" s="111"/>
      <c r="N67" s="111"/>
      <c r="O67" s="111"/>
      <c r="P67" s="111"/>
      <c r="Q67" s="111"/>
      <c r="R67" s="111"/>
    </row>
    <row r="68" spans="1:21">
      <c r="A68" s="106" t="s">
        <v>83</v>
      </c>
      <c r="B68" s="107"/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</row>
    <row r="69" spans="1:21">
      <c r="A69" s="112" t="s">
        <v>62</v>
      </c>
      <c r="B69" s="109"/>
      <c r="C69" s="109"/>
      <c r="D69" s="109"/>
      <c r="E69" s="109"/>
      <c r="F69" s="109"/>
      <c r="G69" s="109"/>
      <c r="H69" s="109"/>
      <c r="I69" s="109"/>
      <c r="J69" s="109"/>
      <c r="K69" s="109"/>
      <c r="L69" s="109"/>
      <c r="M69" s="109"/>
      <c r="N69" s="109"/>
      <c r="O69" s="109"/>
      <c r="P69" s="109"/>
      <c r="Q69" s="109"/>
      <c r="R69" s="109"/>
      <c r="S69" s="110">
        <f>SUM(B69:R69)</f>
        <v>0</v>
      </c>
      <c r="T69" s="108"/>
    </row>
    <row r="70" spans="1:21">
      <c r="A70" s="120" t="s">
        <v>64</v>
      </c>
      <c r="B70" s="109"/>
      <c r="C70" s="109"/>
      <c r="D70" s="109"/>
      <c r="E70" s="109"/>
      <c r="F70" s="109"/>
      <c r="G70" s="253"/>
      <c r="H70" s="253"/>
      <c r="I70" s="253"/>
      <c r="J70" s="253"/>
      <c r="K70" s="253"/>
      <c r="L70" s="253"/>
      <c r="M70" s="253"/>
      <c r="N70" s="253"/>
      <c r="O70" s="253"/>
      <c r="P70" s="253"/>
      <c r="Q70" s="253"/>
      <c r="R70" s="253"/>
      <c r="S70" s="254"/>
      <c r="T70" s="108">
        <f>SUM(B70:R70)</f>
        <v>0</v>
      </c>
    </row>
    <row r="71" spans="1:21">
      <c r="A71" s="120" t="s">
        <v>80</v>
      </c>
      <c r="B71" s="109"/>
      <c r="C71" s="109"/>
      <c r="D71" s="109"/>
      <c r="E71" s="109"/>
      <c r="F71" s="109"/>
      <c r="G71" s="253"/>
      <c r="H71" s="253"/>
      <c r="I71" s="253"/>
      <c r="J71" s="253"/>
      <c r="K71" s="253"/>
      <c r="L71" s="253"/>
      <c r="M71" s="253"/>
      <c r="N71" s="253"/>
      <c r="O71" s="253"/>
      <c r="P71" s="253"/>
      <c r="Q71" s="253"/>
      <c r="R71" s="253"/>
      <c r="S71" s="254"/>
      <c r="T71" s="108">
        <f>SUM(B71:R71)</f>
        <v>0</v>
      </c>
    </row>
    <row r="72" spans="1:21">
      <c r="A72" s="120" t="s">
        <v>81</v>
      </c>
      <c r="B72" s="109"/>
      <c r="C72" s="109"/>
      <c r="D72" s="109"/>
      <c r="E72" s="109"/>
      <c r="F72" s="109"/>
      <c r="G72" s="253"/>
      <c r="H72" s="253"/>
      <c r="I72" s="253"/>
      <c r="J72" s="253"/>
      <c r="K72" s="253"/>
      <c r="L72" s="253"/>
      <c r="M72" s="253"/>
      <c r="N72" s="253"/>
      <c r="O72" s="253"/>
      <c r="P72" s="253"/>
      <c r="Q72" s="253"/>
      <c r="R72" s="253"/>
      <c r="S72" s="254"/>
      <c r="T72" s="108">
        <f>SUM(B72:R72)</f>
        <v>0</v>
      </c>
    </row>
    <row r="73" spans="1:21">
      <c r="A73" s="120" t="s">
        <v>82</v>
      </c>
      <c r="B73" s="109"/>
      <c r="C73" s="109"/>
      <c r="D73" s="109"/>
      <c r="E73" s="109"/>
      <c r="F73" s="109"/>
      <c r="G73" s="253"/>
      <c r="H73" s="253"/>
      <c r="I73" s="253"/>
      <c r="J73" s="253"/>
      <c r="K73" s="253"/>
      <c r="L73" s="253"/>
      <c r="M73" s="253"/>
      <c r="N73" s="253"/>
      <c r="O73" s="253"/>
      <c r="P73" s="253"/>
      <c r="Q73" s="253"/>
      <c r="R73" s="253"/>
      <c r="S73" s="254"/>
      <c r="T73" s="108">
        <f>SUM(B73:R73)</f>
        <v>0</v>
      </c>
    </row>
    <row r="74" spans="1:21">
      <c r="A74" s="112" t="s">
        <v>34</v>
      </c>
      <c r="B74" s="109">
        <f>SUM(B70:B73)</f>
        <v>0</v>
      </c>
      <c r="C74" s="109">
        <f t="shared" ref="C74:R74" si="12">SUM(C70:C73)</f>
        <v>0</v>
      </c>
      <c r="D74" s="109">
        <f t="shared" si="12"/>
        <v>0</v>
      </c>
      <c r="E74" s="109">
        <f t="shared" si="12"/>
        <v>0</v>
      </c>
      <c r="F74" s="109">
        <f t="shared" si="12"/>
        <v>0</v>
      </c>
      <c r="G74" s="109">
        <f t="shared" si="12"/>
        <v>0</v>
      </c>
      <c r="H74" s="109">
        <f t="shared" si="12"/>
        <v>0</v>
      </c>
      <c r="I74" s="109">
        <f t="shared" si="12"/>
        <v>0</v>
      </c>
      <c r="J74" s="109">
        <f t="shared" si="12"/>
        <v>0</v>
      </c>
      <c r="K74" s="109">
        <f t="shared" si="12"/>
        <v>0</v>
      </c>
      <c r="L74" s="109">
        <f t="shared" si="12"/>
        <v>0</v>
      </c>
      <c r="M74" s="109">
        <f t="shared" si="12"/>
        <v>0</v>
      </c>
      <c r="N74" s="109">
        <f t="shared" si="12"/>
        <v>0</v>
      </c>
      <c r="O74" s="109">
        <f t="shared" si="12"/>
        <v>0</v>
      </c>
      <c r="P74" s="109">
        <f t="shared" si="12"/>
        <v>0</v>
      </c>
      <c r="Q74" s="109">
        <f t="shared" si="12"/>
        <v>0</v>
      </c>
      <c r="R74" s="109">
        <f t="shared" si="12"/>
        <v>0</v>
      </c>
      <c r="S74" s="108"/>
      <c r="T74" s="110">
        <f>SUM(T70:T73)</f>
        <v>0</v>
      </c>
    </row>
    <row r="75" spans="1:21">
      <c r="A75" s="112" t="s">
        <v>35</v>
      </c>
      <c r="B75" s="111">
        <f>B74+B69</f>
        <v>0</v>
      </c>
      <c r="C75" s="111">
        <f t="shared" ref="C75:R75" si="13">C74+C69</f>
        <v>0</v>
      </c>
      <c r="D75" s="111">
        <f t="shared" si="13"/>
        <v>0</v>
      </c>
      <c r="E75" s="111">
        <f t="shared" si="13"/>
        <v>0</v>
      </c>
      <c r="F75" s="111">
        <f t="shared" si="13"/>
        <v>0</v>
      </c>
      <c r="G75" s="111">
        <f t="shared" si="13"/>
        <v>0</v>
      </c>
      <c r="H75" s="111">
        <f t="shared" si="13"/>
        <v>0</v>
      </c>
      <c r="I75" s="111">
        <f t="shared" si="13"/>
        <v>0</v>
      </c>
      <c r="J75" s="111">
        <f t="shared" si="13"/>
        <v>0</v>
      </c>
      <c r="K75" s="111">
        <f t="shared" si="13"/>
        <v>0</v>
      </c>
      <c r="L75" s="111">
        <f t="shared" si="13"/>
        <v>0</v>
      </c>
      <c r="M75" s="111">
        <f t="shared" si="13"/>
        <v>0</v>
      </c>
      <c r="N75" s="111">
        <f t="shared" si="13"/>
        <v>0</v>
      </c>
      <c r="O75" s="111">
        <f t="shared" si="13"/>
        <v>0</v>
      </c>
      <c r="P75" s="111">
        <f t="shared" si="13"/>
        <v>0</v>
      </c>
      <c r="Q75" s="111">
        <f t="shared" si="13"/>
        <v>0</v>
      </c>
      <c r="R75" s="111">
        <f t="shared" si="13"/>
        <v>0</v>
      </c>
      <c r="S75" s="108"/>
      <c r="T75" s="108"/>
      <c r="U75" s="110">
        <f>S69+T74</f>
        <v>0</v>
      </c>
    </row>
    <row r="76" spans="1:21">
      <c r="A76" s="112" t="s">
        <v>36</v>
      </c>
      <c r="B76" s="111">
        <v>30000</v>
      </c>
      <c r="C76" s="111">
        <v>30000</v>
      </c>
      <c r="D76" s="111">
        <v>30000</v>
      </c>
      <c r="E76" s="111">
        <v>30000</v>
      </c>
      <c r="F76" s="111">
        <v>30000</v>
      </c>
      <c r="G76" s="111">
        <v>30000</v>
      </c>
      <c r="H76" s="111">
        <v>30000</v>
      </c>
      <c r="I76" s="111">
        <v>30000</v>
      </c>
      <c r="J76" s="111">
        <v>30000</v>
      </c>
      <c r="K76" s="111">
        <v>30000</v>
      </c>
      <c r="L76" s="111">
        <v>30000</v>
      </c>
      <c r="M76" s="111">
        <v>30000</v>
      </c>
      <c r="N76" s="111">
        <v>30000</v>
      </c>
      <c r="O76" s="111">
        <v>30000</v>
      </c>
      <c r="P76" s="111">
        <v>30000</v>
      </c>
      <c r="Q76" s="111">
        <v>30000</v>
      </c>
      <c r="R76" s="111">
        <v>30000</v>
      </c>
    </row>
    <row r="77" spans="1:21">
      <c r="A77" s="112"/>
      <c r="B77" s="111"/>
      <c r="C77" s="111"/>
      <c r="D77" s="111"/>
      <c r="E77" s="111"/>
      <c r="F77" s="111"/>
      <c r="G77" s="111"/>
      <c r="H77" s="111"/>
      <c r="I77" s="111"/>
      <c r="J77" s="111"/>
      <c r="K77" s="111"/>
      <c r="L77" s="111"/>
      <c r="M77" s="111"/>
      <c r="N77" s="111"/>
      <c r="O77" s="111"/>
      <c r="P77" s="111"/>
      <c r="Q77" s="111"/>
      <c r="R77" s="111"/>
    </row>
    <row r="78" spans="1:21">
      <c r="A78" s="106" t="s">
        <v>43</v>
      </c>
      <c r="B78" s="107"/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</row>
    <row r="79" spans="1:21">
      <c r="A79" s="112" t="s">
        <v>62</v>
      </c>
      <c r="B79" s="109"/>
      <c r="C79" s="109"/>
      <c r="D79" s="109"/>
      <c r="E79" s="109"/>
      <c r="F79" s="109"/>
      <c r="G79" s="109"/>
      <c r="H79" s="109"/>
      <c r="I79" s="109"/>
      <c r="J79" s="109"/>
      <c r="K79" s="109"/>
      <c r="L79" s="109"/>
      <c r="M79" s="109"/>
      <c r="N79" s="109"/>
      <c r="O79" s="109"/>
      <c r="P79" s="109"/>
      <c r="Q79" s="109"/>
      <c r="R79" s="109"/>
      <c r="S79" s="110">
        <f>SUM(B79:R79)</f>
        <v>0</v>
      </c>
      <c r="T79" s="108"/>
    </row>
    <row r="80" spans="1:21">
      <c r="A80" s="120" t="s">
        <v>64</v>
      </c>
      <c r="B80" s="109"/>
      <c r="C80" s="109"/>
      <c r="D80" s="109"/>
      <c r="E80" s="109"/>
      <c r="F80" s="109"/>
      <c r="G80" s="253"/>
      <c r="H80" s="253"/>
      <c r="I80" s="253"/>
      <c r="J80" s="253"/>
      <c r="K80" s="253"/>
      <c r="L80" s="253"/>
      <c r="M80" s="253"/>
      <c r="N80" s="253"/>
      <c r="O80" s="253"/>
      <c r="P80" s="253"/>
      <c r="Q80" s="253"/>
      <c r="R80" s="253"/>
      <c r="S80" s="254"/>
      <c r="T80" s="108">
        <f>SUM(B80:R80)</f>
        <v>0</v>
      </c>
    </row>
    <row r="81" spans="1:21">
      <c r="A81" s="120" t="s">
        <v>80</v>
      </c>
      <c r="B81" s="109"/>
      <c r="C81" s="109"/>
      <c r="D81" s="109"/>
      <c r="E81" s="109"/>
      <c r="F81" s="109"/>
      <c r="G81" s="253"/>
      <c r="H81" s="253"/>
      <c r="I81" s="253"/>
      <c r="J81" s="253"/>
      <c r="K81" s="253"/>
      <c r="L81" s="253"/>
      <c r="M81" s="253"/>
      <c r="N81" s="253"/>
      <c r="O81" s="253"/>
      <c r="P81" s="253"/>
      <c r="Q81" s="253"/>
      <c r="R81" s="253"/>
      <c r="S81" s="254"/>
      <c r="T81" s="108">
        <f>SUM(B81:R81)</f>
        <v>0</v>
      </c>
    </row>
    <row r="82" spans="1:21">
      <c r="A82" s="120" t="s">
        <v>81</v>
      </c>
      <c r="B82" s="109"/>
      <c r="C82" s="109"/>
      <c r="D82" s="109"/>
      <c r="E82" s="109"/>
      <c r="F82" s="109"/>
      <c r="G82" s="253"/>
      <c r="H82" s="253"/>
      <c r="I82" s="253"/>
      <c r="J82" s="253"/>
      <c r="K82" s="253"/>
      <c r="L82" s="253"/>
      <c r="M82" s="253"/>
      <c r="N82" s="253"/>
      <c r="O82" s="253"/>
      <c r="P82" s="253"/>
      <c r="Q82" s="253"/>
      <c r="R82" s="253"/>
      <c r="S82" s="254"/>
      <c r="T82" s="108">
        <f>SUM(B82:R82)</f>
        <v>0</v>
      </c>
    </row>
    <row r="83" spans="1:21">
      <c r="A83" s="120" t="s">
        <v>82</v>
      </c>
      <c r="B83" s="109"/>
      <c r="C83" s="109"/>
      <c r="D83" s="109"/>
      <c r="E83" s="109"/>
      <c r="F83" s="109"/>
      <c r="G83" s="253"/>
      <c r="H83" s="253"/>
      <c r="I83" s="253"/>
      <c r="J83" s="253"/>
      <c r="K83" s="253"/>
      <c r="L83" s="253"/>
      <c r="M83" s="253"/>
      <c r="N83" s="253"/>
      <c r="O83" s="253"/>
      <c r="P83" s="253"/>
      <c r="Q83" s="253"/>
      <c r="R83" s="253"/>
      <c r="S83" s="254"/>
      <c r="T83" s="108">
        <f>SUM(B83:R83)</f>
        <v>0</v>
      </c>
    </row>
    <row r="84" spans="1:21">
      <c r="A84" s="112" t="s">
        <v>34</v>
      </c>
      <c r="B84" s="109">
        <f>SUM(B80:B83)</f>
        <v>0</v>
      </c>
      <c r="C84" s="109">
        <f t="shared" ref="C84:R84" si="14">SUM(C80:C83)</f>
        <v>0</v>
      </c>
      <c r="D84" s="109">
        <f t="shared" si="14"/>
        <v>0</v>
      </c>
      <c r="E84" s="109">
        <f t="shared" si="14"/>
        <v>0</v>
      </c>
      <c r="F84" s="109">
        <f t="shared" si="14"/>
        <v>0</v>
      </c>
      <c r="G84" s="109">
        <f t="shared" si="14"/>
        <v>0</v>
      </c>
      <c r="H84" s="109">
        <f t="shared" si="14"/>
        <v>0</v>
      </c>
      <c r="I84" s="109">
        <f t="shared" si="14"/>
        <v>0</v>
      </c>
      <c r="J84" s="109">
        <f t="shared" si="14"/>
        <v>0</v>
      </c>
      <c r="K84" s="109">
        <f t="shared" si="14"/>
        <v>0</v>
      </c>
      <c r="L84" s="109">
        <f t="shared" si="14"/>
        <v>0</v>
      </c>
      <c r="M84" s="109">
        <f t="shared" si="14"/>
        <v>0</v>
      </c>
      <c r="N84" s="109">
        <f t="shared" si="14"/>
        <v>0</v>
      </c>
      <c r="O84" s="109">
        <f t="shared" si="14"/>
        <v>0</v>
      </c>
      <c r="P84" s="109">
        <f t="shared" si="14"/>
        <v>0</v>
      </c>
      <c r="Q84" s="109">
        <f t="shared" si="14"/>
        <v>0</v>
      </c>
      <c r="R84" s="109">
        <f t="shared" si="14"/>
        <v>0</v>
      </c>
      <c r="S84" s="108"/>
      <c r="T84" s="110">
        <f>SUM(T80:T83)</f>
        <v>0</v>
      </c>
    </row>
    <row r="85" spans="1:21">
      <c r="A85" s="112" t="s">
        <v>35</v>
      </c>
      <c r="B85" s="111">
        <f>B84+B79</f>
        <v>0</v>
      </c>
      <c r="C85" s="111">
        <f t="shared" ref="C85:R85" si="15">C84+C79</f>
        <v>0</v>
      </c>
      <c r="D85" s="111">
        <f t="shared" si="15"/>
        <v>0</v>
      </c>
      <c r="E85" s="111">
        <f t="shared" si="15"/>
        <v>0</v>
      </c>
      <c r="F85" s="111">
        <f t="shared" si="15"/>
        <v>0</v>
      </c>
      <c r="G85" s="111">
        <f t="shared" si="15"/>
        <v>0</v>
      </c>
      <c r="H85" s="111">
        <f t="shared" si="15"/>
        <v>0</v>
      </c>
      <c r="I85" s="111">
        <f t="shared" si="15"/>
        <v>0</v>
      </c>
      <c r="J85" s="111">
        <f t="shared" si="15"/>
        <v>0</v>
      </c>
      <c r="K85" s="111">
        <f t="shared" si="15"/>
        <v>0</v>
      </c>
      <c r="L85" s="111">
        <f t="shared" si="15"/>
        <v>0</v>
      </c>
      <c r="M85" s="111">
        <f t="shared" si="15"/>
        <v>0</v>
      </c>
      <c r="N85" s="111">
        <f t="shared" si="15"/>
        <v>0</v>
      </c>
      <c r="O85" s="111">
        <f t="shared" si="15"/>
        <v>0</v>
      </c>
      <c r="P85" s="111">
        <f t="shared" si="15"/>
        <v>0</v>
      </c>
      <c r="Q85" s="111">
        <f t="shared" si="15"/>
        <v>0</v>
      </c>
      <c r="R85" s="111">
        <f t="shared" si="15"/>
        <v>0</v>
      </c>
      <c r="S85" s="108"/>
      <c r="T85" s="108"/>
      <c r="U85" s="110">
        <f>S79+T84</f>
        <v>0</v>
      </c>
    </row>
    <row r="86" spans="1:21">
      <c r="A86" s="112" t="s">
        <v>36</v>
      </c>
      <c r="B86" s="111">
        <v>90000</v>
      </c>
      <c r="C86" s="111">
        <v>90000</v>
      </c>
      <c r="D86" s="111">
        <v>90000</v>
      </c>
      <c r="E86" s="111">
        <v>90000</v>
      </c>
      <c r="F86" s="111">
        <v>90000</v>
      </c>
      <c r="G86" s="111">
        <v>90000</v>
      </c>
      <c r="H86" s="111">
        <v>90000</v>
      </c>
      <c r="I86" s="111">
        <v>90000</v>
      </c>
      <c r="J86" s="111">
        <v>90000</v>
      </c>
      <c r="K86" s="111">
        <v>90000</v>
      </c>
      <c r="L86" s="111">
        <v>90000</v>
      </c>
      <c r="M86" s="111">
        <v>90000</v>
      </c>
      <c r="N86" s="111">
        <v>90000</v>
      </c>
      <c r="O86" s="111">
        <v>90000</v>
      </c>
      <c r="P86" s="111">
        <v>90000</v>
      </c>
      <c r="Q86" s="111">
        <v>90000</v>
      </c>
      <c r="R86" s="111">
        <v>90000</v>
      </c>
    </row>
    <row r="87" spans="1:21">
      <c r="A87" s="112"/>
      <c r="B87" s="111"/>
      <c r="C87" s="111"/>
      <c r="D87" s="111"/>
      <c r="E87" s="111"/>
      <c r="F87" s="111"/>
      <c r="G87" s="111"/>
      <c r="H87" s="111"/>
      <c r="I87" s="111"/>
      <c r="J87" s="111"/>
      <c r="K87" s="111"/>
      <c r="L87" s="111"/>
      <c r="M87" s="111"/>
      <c r="N87" s="111"/>
      <c r="O87" s="111"/>
      <c r="P87" s="111"/>
      <c r="Q87" s="111"/>
      <c r="R87" s="111"/>
    </row>
    <row r="88" spans="1:21">
      <c r="A88" s="121" t="s">
        <v>44</v>
      </c>
      <c r="B88" s="107"/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</row>
    <row r="89" spans="1:21">
      <c r="A89" s="112" t="s">
        <v>62</v>
      </c>
      <c r="B89" s="109"/>
      <c r="C89" s="109"/>
      <c r="D89" s="109"/>
      <c r="E89" s="109"/>
      <c r="F89" s="109"/>
      <c r="G89" s="109"/>
      <c r="H89" s="109"/>
      <c r="I89" s="109"/>
      <c r="J89" s="109"/>
      <c r="K89" s="109"/>
      <c r="L89" s="109"/>
      <c r="M89" s="109"/>
      <c r="N89" s="109"/>
      <c r="O89" s="109"/>
      <c r="P89" s="109"/>
      <c r="Q89" s="109"/>
      <c r="R89" s="109"/>
      <c r="S89" s="110">
        <f>SUM(B89:R89)</f>
        <v>0</v>
      </c>
      <c r="T89" s="108"/>
    </row>
    <row r="90" spans="1:21">
      <c r="A90" s="120" t="s">
        <v>64</v>
      </c>
      <c r="B90" s="109"/>
      <c r="C90" s="109"/>
      <c r="D90" s="109"/>
      <c r="E90" s="109"/>
      <c r="F90" s="109"/>
      <c r="G90" s="253"/>
      <c r="H90" s="253"/>
      <c r="I90" s="253"/>
      <c r="J90" s="253"/>
      <c r="K90" s="253"/>
      <c r="L90" s="253"/>
      <c r="M90" s="253"/>
      <c r="N90" s="253"/>
      <c r="O90" s="253"/>
      <c r="P90" s="253"/>
      <c r="Q90" s="253"/>
      <c r="R90" s="253"/>
      <c r="S90" s="254"/>
      <c r="T90" s="108">
        <f>SUM(B90:R90)</f>
        <v>0</v>
      </c>
    </row>
    <row r="91" spans="1:21">
      <c r="A91" s="120" t="s">
        <v>80</v>
      </c>
      <c r="B91" s="109"/>
      <c r="C91" s="109"/>
      <c r="D91" s="109"/>
      <c r="E91" s="109"/>
      <c r="F91" s="109"/>
      <c r="G91" s="253"/>
      <c r="H91" s="253"/>
      <c r="I91" s="253"/>
      <c r="J91" s="253"/>
      <c r="K91" s="253"/>
      <c r="L91" s="253"/>
      <c r="M91" s="253"/>
      <c r="N91" s="253"/>
      <c r="O91" s="253"/>
      <c r="P91" s="253"/>
      <c r="Q91" s="253"/>
      <c r="R91" s="253"/>
      <c r="S91" s="254"/>
      <c r="T91" s="108">
        <f>SUM(B91:R91)</f>
        <v>0</v>
      </c>
    </row>
    <row r="92" spans="1:21">
      <c r="A92" s="120" t="s">
        <v>81</v>
      </c>
      <c r="B92" s="109"/>
      <c r="C92" s="109"/>
      <c r="D92" s="109"/>
      <c r="E92" s="109"/>
      <c r="F92" s="109"/>
      <c r="G92" s="253"/>
      <c r="H92" s="253"/>
      <c r="I92" s="253"/>
      <c r="J92" s="253"/>
      <c r="K92" s="253"/>
      <c r="L92" s="253"/>
      <c r="M92" s="253"/>
      <c r="N92" s="253"/>
      <c r="O92" s="253"/>
      <c r="P92" s="253"/>
      <c r="Q92" s="253"/>
      <c r="R92" s="253"/>
      <c r="S92" s="254"/>
      <c r="T92" s="108">
        <f>SUM(B92:R92)</f>
        <v>0</v>
      </c>
    </row>
    <row r="93" spans="1:21">
      <c r="A93" s="120" t="s">
        <v>82</v>
      </c>
      <c r="B93" s="109"/>
      <c r="C93" s="109"/>
      <c r="D93" s="109"/>
      <c r="E93" s="109"/>
      <c r="F93" s="109"/>
      <c r="G93" s="253"/>
      <c r="H93" s="253"/>
      <c r="I93" s="253"/>
      <c r="J93" s="253"/>
      <c r="K93" s="253"/>
      <c r="L93" s="253"/>
      <c r="M93" s="253"/>
      <c r="N93" s="253"/>
      <c r="O93" s="253"/>
      <c r="P93" s="253"/>
      <c r="Q93" s="253"/>
      <c r="R93" s="253"/>
      <c r="S93" s="254"/>
      <c r="T93" s="108">
        <f>SUM(B93:R93)</f>
        <v>0</v>
      </c>
    </row>
    <row r="94" spans="1:21">
      <c r="A94" s="112" t="s">
        <v>34</v>
      </c>
      <c r="B94" s="109">
        <f>SUM(B90:B93)</f>
        <v>0</v>
      </c>
      <c r="C94" s="109">
        <f t="shared" ref="C94:R94" si="16">SUM(C90:C93)</f>
        <v>0</v>
      </c>
      <c r="D94" s="109">
        <f t="shared" si="16"/>
        <v>0</v>
      </c>
      <c r="E94" s="109">
        <f t="shared" si="16"/>
        <v>0</v>
      </c>
      <c r="F94" s="109">
        <f t="shared" si="16"/>
        <v>0</v>
      </c>
      <c r="G94" s="109">
        <f t="shared" si="16"/>
        <v>0</v>
      </c>
      <c r="H94" s="109">
        <f t="shared" si="16"/>
        <v>0</v>
      </c>
      <c r="I94" s="109">
        <f t="shared" si="16"/>
        <v>0</v>
      </c>
      <c r="J94" s="109">
        <f t="shared" si="16"/>
        <v>0</v>
      </c>
      <c r="K94" s="109">
        <f t="shared" si="16"/>
        <v>0</v>
      </c>
      <c r="L94" s="109">
        <f t="shared" si="16"/>
        <v>0</v>
      </c>
      <c r="M94" s="109">
        <f t="shared" si="16"/>
        <v>0</v>
      </c>
      <c r="N94" s="109">
        <f t="shared" si="16"/>
        <v>0</v>
      </c>
      <c r="O94" s="109">
        <f t="shared" si="16"/>
        <v>0</v>
      </c>
      <c r="P94" s="109">
        <f t="shared" si="16"/>
        <v>0</v>
      </c>
      <c r="Q94" s="109">
        <f t="shared" si="16"/>
        <v>0</v>
      </c>
      <c r="R94" s="109">
        <f t="shared" si="16"/>
        <v>0</v>
      </c>
      <c r="S94" s="108"/>
      <c r="T94" s="110">
        <f>SUM(T90:T93)</f>
        <v>0</v>
      </c>
    </row>
    <row r="95" spans="1:21">
      <c r="A95" s="112" t="s">
        <v>35</v>
      </c>
      <c r="B95" s="111">
        <f>B94+B89</f>
        <v>0</v>
      </c>
      <c r="C95" s="111">
        <f t="shared" ref="C95:R95" si="17">C94+C89</f>
        <v>0</v>
      </c>
      <c r="D95" s="111">
        <f t="shared" si="17"/>
        <v>0</v>
      </c>
      <c r="E95" s="111">
        <f t="shared" si="17"/>
        <v>0</v>
      </c>
      <c r="F95" s="111">
        <f t="shared" si="17"/>
        <v>0</v>
      </c>
      <c r="G95" s="111">
        <f t="shared" si="17"/>
        <v>0</v>
      </c>
      <c r="H95" s="111">
        <f t="shared" si="17"/>
        <v>0</v>
      </c>
      <c r="I95" s="111">
        <f t="shared" si="17"/>
        <v>0</v>
      </c>
      <c r="J95" s="111">
        <f t="shared" si="17"/>
        <v>0</v>
      </c>
      <c r="K95" s="111">
        <f t="shared" si="17"/>
        <v>0</v>
      </c>
      <c r="L95" s="111">
        <f t="shared" si="17"/>
        <v>0</v>
      </c>
      <c r="M95" s="111">
        <f t="shared" si="17"/>
        <v>0</v>
      </c>
      <c r="N95" s="111">
        <f t="shared" si="17"/>
        <v>0</v>
      </c>
      <c r="O95" s="111">
        <f t="shared" si="17"/>
        <v>0</v>
      </c>
      <c r="P95" s="111">
        <f t="shared" si="17"/>
        <v>0</v>
      </c>
      <c r="Q95" s="111">
        <f t="shared" si="17"/>
        <v>0</v>
      </c>
      <c r="R95" s="111">
        <f t="shared" si="17"/>
        <v>0</v>
      </c>
      <c r="S95" s="108"/>
      <c r="T95" s="108"/>
      <c r="U95" s="110">
        <f>S89+T94</f>
        <v>0</v>
      </c>
    </row>
    <row r="96" spans="1:21">
      <c r="A96" s="112" t="s">
        <v>36</v>
      </c>
      <c r="B96" s="111">
        <v>50000</v>
      </c>
      <c r="C96" s="111">
        <v>50000</v>
      </c>
      <c r="D96" s="111">
        <v>50000</v>
      </c>
      <c r="E96" s="111">
        <v>50000</v>
      </c>
      <c r="F96" s="111">
        <v>50000</v>
      </c>
      <c r="G96" s="111">
        <v>50000</v>
      </c>
      <c r="H96" s="111">
        <v>50000</v>
      </c>
      <c r="I96" s="111">
        <v>50000</v>
      </c>
      <c r="J96" s="111">
        <v>50000</v>
      </c>
      <c r="K96" s="111">
        <v>50000</v>
      </c>
      <c r="L96" s="111">
        <v>50000</v>
      </c>
      <c r="M96" s="111">
        <v>50000</v>
      </c>
      <c r="N96" s="111">
        <v>50000</v>
      </c>
      <c r="O96" s="111">
        <v>50000</v>
      </c>
      <c r="P96" s="111">
        <v>50000</v>
      </c>
      <c r="Q96" s="111">
        <v>50000</v>
      </c>
      <c r="R96" s="111">
        <v>50000</v>
      </c>
    </row>
    <row r="97" spans="1:21">
      <c r="A97" s="112"/>
      <c r="B97" s="111"/>
      <c r="C97" s="111"/>
      <c r="D97" s="111"/>
      <c r="E97" s="111"/>
      <c r="F97" s="111"/>
      <c r="G97" s="111"/>
      <c r="H97" s="111"/>
      <c r="I97" s="111"/>
      <c r="J97" s="111"/>
      <c r="K97" s="111"/>
      <c r="L97" s="111"/>
      <c r="M97" s="111"/>
      <c r="N97" s="111"/>
      <c r="O97" s="111"/>
      <c r="P97" s="111"/>
      <c r="Q97" s="111"/>
      <c r="R97" s="111"/>
    </row>
    <row r="98" spans="1:21">
      <c r="A98" s="106" t="s">
        <v>45</v>
      </c>
      <c r="B98" s="107"/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</row>
    <row r="99" spans="1:21">
      <c r="A99" s="112" t="s">
        <v>62</v>
      </c>
      <c r="B99" s="109">
        <v>3050</v>
      </c>
      <c r="C99" s="109"/>
      <c r="D99" s="109"/>
      <c r="E99" s="109">
        <v>45550</v>
      </c>
      <c r="F99" s="109">
        <v>20295.560000000001</v>
      </c>
      <c r="G99" s="109">
        <v>36504.04</v>
      </c>
      <c r="H99" s="109"/>
      <c r="I99" s="109"/>
      <c r="J99" s="109">
        <v>4270.3999999999996</v>
      </c>
      <c r="K99" s="109"/>
      <c r="L99" s="109">
        <v>0</v>
      </c>
      <c r="M99" s="109"/>
      <c r="N99" s="109"/>
      <c r="O99" s="109"/>
      <c r="P99" s="109"/>
      <c r="Q99" s="109"/>
      <c r="R99" s="109"/>
      <c r="S99" s="110">
        <f>SUM(B99:R99)</f>
        <v>109670</v>
      </c>
      <c r="T99" s="108"/>
    </row>
    <row r="100" spans="1:21">
      <c r="A100" s="120" t="s">
        <v>64</v>
      </c>
      <c r="B100" s="109"/>
      <c r="C100" s="109"/>
      <c r="D100" s="109"/>
      <c r="E100" s="109"/>
      <c r="F100" s="109"/>
      <c r="G100" s="109"/>
      <c r="H100" s="109"/>
      <c r="I100" s="109"/>
      <c r="J100" s="109"/>
      <c r="K100" s="109"/>
      <c r="L100" s="109"/>
      <c r="M100" s="109"/>
      <c r="N100" s="109"/>
      <c r="O100" s="109"/>
      <c r="P100" s="109"/>
      <c r="Q100" s="109"/>
      <c r="R100" s="109"/>
      <c r="S100" s="108"/>
      <c r="T100" s="108">
        <f>SUM(B100:R100)</f>
        <v>0</v>
      </c>
    </row>
    <row r="101" spans="1:21">
      <c r="A101" s="120" t="s">
        <v>80</v>
      </c>
      <c r="B101" s="109"/>
      <c r="C101" s="109"/>
      <c r="D101" s="109"/>
      <c r="E101" s="109"/>
      <c r="F101" s="109"/>
      <c r="G101" s="109"/>
      <c r="H101" s="109"/>
      <c r="I101" s="109"/>
      <c r="J101" s="109"/>
      <c r="K101" s="109"/>
      <c r="L101" s="109"/>
      <c r="M101" s="109"/>
      <c r="N101" s="109"/>
      <c r="O101" s="109"/>
      <c r="P101" s="109"/>
      <c r="Q101" s="109"/>
      <c r="R101" s="109"/>
      <c r="S101" s="108"/>
      <c r="T101" s="108">
        <f>SUM(B101:R101)</f>
        <v>0</v>
      </c>
    </row>
    <row r="102" spans="1:21">
      <c r="A102" s="120" t="s">
        <v>81</v>
      </c>
      <c r="B102" s="109"/>
      <c r="C102" s="109"/>
      <c r="D102" s="109"/>
      <c r="E102" s="109"/>
      <c r="F102" s="109"/>
      <c r="G102" s="109"/>
      <c r="H102" s="109"/>
      <c r="I102" s="109"/>
      <c r="J102" s="109"/>
      <c r="K102" s="109"/>
      <c r="L102" s="109"/>
      <c r="M102" s="109"/>
      <c r="N102" s="109"/>
      <c r="O102" s="109"/>
      <c r="P102" s="109"/>
      <c r="Q102" s="109"/>
      <c r="R102" s="109"/>
      <c r="S102" s="108"/>
      <c r="T102" s="108">
        <f>SUM(B102:R102)</f>
        <v>0</v>
      </c>
    </row>
    <row r="103" spans="1:21">
      <c r="A103" s="120" t="s">
        <v>82</v>
      </c>
      <c r="B103" s="109"/>
      <c r="C103" s="109"/>
      <c r="D103" s="109"/>
      <c r="E103" s="109"/>
      <c r="F103" s="109"/>
      <c r="G103" s="109"/>
      <c r="H103" s="109"/>
      <c r="I103" s="109"/>
      <c r="J103" s="109"/>
      <c r="K103" s="109"/>
      <c r="L103" s="109"/>
      <c r="M103" s="109"/>
      <c r="N103" s="109"/>
      <c r="O103" s="109"/>
      <c r="P103" s="109"/>
      <c r="Q103" s="109"/>
      <c r="R103" s="109"/>
      <c r="S103" s="108"/>
      <c r="T103" s="108">
        <f>SUM(B103:R103)</f>
        <v>0</v>
      </c>
    </row>
    <row r="104" spans="1:21">
      <c r="A104" s="112" t="s">
        <v>34</v>
      </c>
      <c r="B104" s="109">
        <f>SUM(B100:B103)</f>
        <v>0</v>
      </c>
      <c r="C104" s="109">
        <f t="shared" ref="C104:R104" si="18">SUM(C100:C103)</f>
        <v>0</v>
      </c>
      <c r="D104" s="109">
        <f t="shared" si="18"/>
        <v>0</v>
      </c>
      <c r="E104" s="109">
        <f t="shared" si="18"/>
        <v>0</v>
      </c>
      <c r="F104" s="109">
        <f t="shared" si="18"/>
        <v>0</v>
      </c>
      <c r="G104" s="109">
        <f t="shared" si="18"/>
        <v>0</v>
      </c>
      <c r="H104" s="109">
        <f t="shared" si="18"/>
        <v>0</v>
      </c>
      <c r="I104" s="109">
        <f t="shared" si="18"/>
        <v>0</v>
      </c>
      <c r="J104" s="109">
        <f t="shared" si="18"/>
        <v>0</v>
      </c>
      <c r="K104" s="109">
        <f t="shared" si="18"/>
        <v>0</v>
      </c>
      <c r="L104" s="109">
        <f t="shared" si="18"/>
        <v>0</v>
      </c>
      <c r="M104" s="109">
        <f t="shared" si="18"/>
        <v>0</v>
      </c>
      <c r="N104" s="109">
        <f t="shared" si="18"/>
        <v>0</v>
      </c>
      <c r="O104" s="109">
        <f t="shared" si="18"/>
        <v>0</v>
      </c>
      <c r="P104" s="109">
        <f t="shared" si="18"/>
        <v>0</v>
      </c>
      <c r="Q104" s="109">
        <f t="shared" si="18"/>
        <v>0</v>
      </c>
      <c r="R104" s="109">
        <f t="shared" si="18"/>
        <v>0</v>
      </c>
      <c r="S104" s="108"/>
      <c r="T104" s="110">
        <f>SUM(T100:T103)</f>
        <v>0</v>
      </c>
    </row>
    <row r="105" spans="1:21">
      <c r="A105" s="112" t="s">
        <v>35</v>
      </c>
      <c r="B105" s="111">
        <f>B104+B99</f>
        <v>3050</v>
      </c>
      <c r="C105" s="111">
        <f t="shared" ref="C105:R105" si="19">C104+C99</f>
        <v>0</v>
      </c>
      <c r="D105" s="111">
        <f t="shared" si="19"/>
        <v>0</v>
      </c>
      <c r="E105" s="111">
        <f t="shared" si="19"/>
        <v>45550</v>
      </c>
      <c r="F105" s="111">
        <f t="shared" si="19"/>
        <v>20295.560000000001</v>
      </c>
      <c r="G105" s="111">
        <f t="shared" si="19"/>
        <v>36504.04</v>
      </c>
      <c r="H105" s="111">
        <f t="shared" si="19"/>
        <v>0</v>
      </c>
      <c r="I105" s="111">
        <f t="shared" si="19"/>
        <v>0</v>
      </c>
      <c r="J105" s="111">
        <f t="shared" si="19"/>
        <v>4270.3999999999996</v>
      </c>
      <c r="K105" s="111">
        <f t="shared" si="19"/>
        <v>0</v>
      </c>
      <c r="L105" s="111">
        <f t="shared" si="19"/>
        <v>0</v>
      </c>
      <c r="M105" s="111">
        <f t="shared" si="19"/>
        <v>0</v>
      </c>
      <c r="N105" s="111">
        <f t="shared" si="19"/>
        <v>0</v>
      </c>
      <c r="O105" s="111">
        <f t="shared" si="19"/>
        <v>0</v>
      </c>
      <c r="P105" s="111">
        <f t="shared" si="19"/>
        <v>0</v>
      </c>
      <c r="Q105" s="111">
        <f t="shared" si="19"/>
        <v>0</v>
      </c>
      <c r="R105" s="111">
        <f t="shared" si="19"/>
        <v>0</v>
      </c>
      <c r="S105" s="108"/>
      <c r="T105" s="108"/>
      <c r="U105" s="110">
        <f>S99+T104</f>
        <v>109670</v>
      </c>
    </row>
    <row r="106" spans="1:21">
      <c r="A106" s="112" t="s">
        <v>36</v>
      </c>
      <c r="B106" s="111">
        <v>90000</v>
      </c>
      <c r="C106" s="111">
        <v>90000</v>
      </c>
      <c r="D106" s="111">
        <v>90000</v>
      </c>
      <c r="E106" s="111">
        <v>90000</v>
      </c>
      <c r="F106" s="111">
        <v>90000</v>
      </c>
      <c r="G106" s="111">
        <v>90000</v>
      </c>
      <c r="H106" s="111">
        <v>90000</v>
      </c>
      <c r="I106" s="111">
        <v>90000</v>
      </c>
      <c r="J106" s="111">
        <v>90000</v>
      </c>
      <c r="K106" s="111">
        <v>90000</v>
      </c>
      <c r="L106" s="111">
        <v>90000</v>
      </c>
      <c r="M106" s="111">
        <v>90000</v>
      </c>
      <c r="N106" s="111">
        <v>90000</v>
      </c>
      <c r="O106" s="111">
        <v>90000</v>
      </c>
      <c r="P106" s="111">
        <v>90000</v>
      </c>
      <c r="Q106" s="111">
        <v>90000</v>
      </c>
      <c r="R106" s="111">
        <v>90000</v>
      </c>
    </row>
    <row r="107" spans="1:21">
      <c r="A107" s="112"/>
      <c r="B107" s="111"/>
      <c r="C107" s="111"/>
      <c r="D107" s="111"/>
      <c r="E107" s="111"/>
      <c r="F107" s="111"/>
      <c r="G107" s="111"/>
      <c r="H107" s="111"/>
      <c r="I107" s="111"/>
      <c r="J107" s="111"/>
      <c r="K107" s="111"/>
      <c r="L107" s="111"/>
      <c r="M107" s="111"/>
      <c r="N107" s="111"/>
      <c r="O107" s="111"/>
      <c r="P107" s="111"/>
      <c r="Q107" s="111"/>
      <c r="R107" s="111"/>
    </row>
    <row r="108" spans="1:21">
      <c r="A108" s="106" t="s">
        <v>46</v>
      </c>
      <c r="B108" s="107"/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</row>
    <row r="109" spans="1:21">
      <c r="A109" s="112" t="s">
        <v>62</v>
      </c>
      <c r="B109" s="109"/>
      <c r="C109" s="109"/>
      <c r="D109" s="109"/>
      <c r="E109" s="109"/>
      <c r="F109" s="109"/>
      <c r="G109" s="109"/>
      <c r="H109" s="109"/>
      <c r="I109" s="109"/>
      <c r="J109" s="109"/>
      <c r="K109" s="109"/>
      <c r="L109" s="109"/>
      <c r="M109" s="109"/>
      <c r="N109" s="109"/>
      <c r="O109" s="109"/>
      <c r="P109" s="109"/>
      <c r="Q109" s="109"/>
      <c r="R109" s="109"/>
      <c r="S109" s="110">
        <f>SUM(B109:R109)</f>
        <v>0</v>
      </c>
      <c r="T109" s="108"/>
    </row>
    <row r="110" spans="1:21">
      <c r="A110" s="120" t="s">
        <v>64</v>
      </c>
      <c r="B110" s="109"/>
      <c r="C110" s="109"/>
      <c r="D110" s="109"/>
      <c r="E110" s="109"/>
      <c r="F110" s="109"/>
      <c r="G110" s="109"/>
      <c r="H110" s="109"/>
      <c r="I110" s="109"/>
      <c r="J110" s="109"/>
      <c r="K110" s="109"/>
      <c r="L110" s="109"/>
      <c r="M110" s="109"/>
      <c r="N110" s="109"/>
      <c r="O110" s="109"/>
      <c r="P110" s="109"/>
      <c r="Q110" s="109"/>
      <c r="R110" s="109"/>
      <c r="S110" s="108"/>
      <c r="T110" s="108">
        <f>SUM(B110:R110)</f>
        <v>0</v>
      </c>
    </row>
    <row r="111" spans="1:21">
      <c r="A111" s="120" t="s">
        <v>80</v>
      </c>
      <c r="B111" s="109"/>
      <c r="C111" s="109"/>
      <c r="D111" s="109"/>
      <c r="E111" s="109"/>
      <c r="F111" s="109"/>
      <c r="G111" s="109"/>
      <c r="H111" s="109"/>
      <c r="I111" s="109"/>
      <c r="J111" s="109"/>
      <c r="K111" s="109"/>
      <c r="L111" s="109"/>
      <c r="M111" s="109"/>
      <c r="N111" s="109"/>
      <c r="O111" s="109"/>
      <c r="P111" s="109"/>
      <c r="Q111" s="109"/>
      <c r="R111" s="109"/>
      <c r="S111" s="108"/>
      <c r="T111" s="108">
        <f>SUM(B111:R111)</f>
        <v>0</v>
      </c>
    </row>
    <row r="112" spans="1:21">
      <c r="A112" s="120" t="s">
        <v>81</v>
      </c>
      <c r="B112" s="109"/>
      <c r="C112" s="109"/>
      <c r="D112" s="109"/>
      <c r="E112" s="109"/>
      <c r="F112" s="109"/>
      <c r="G112" s="109"/>
      <c r="H112" s="109"/>
      <c r="I112" s="109"/>
      <c r="J112" s="109"/>
      <c r="K112" s="109"/>
      <c r="L112" s="109"/>
      <c r="M112" s="109"/>
      <c r="N112" s="109"/>
      <c r="O112" s="109"/>
      <c r="P112" s="109"/>
      <c r="Q112" s="109"/>
      <c r="R112" s="109"/>
      <c r="S112" s="108"/>
      <c r="T112" s="108">
        <f>SUM(B112:R112)</f>
        <v>0</v>
      </c>
    </row>
    <row r="113" spans="1:21">
      <c r="A113" s="120" t="s">
        <v>82</v>
      </c>
      <c r="B113" s="109"/>
      <c r="C113" s="109"/>
      <c r="D113" s="109"/>
      <c r="E113" s="109"/>
      <c r="F113" s="109"/>
      <c r="G113" s="109"/>
      <c r="H113" s="109"/>
      <c r="I113" s="109"/>
      <c r="J113" s="109"/>
      <c r="K113" s="109"/>
      <c r="L113" s="109"/>
      <c r="M113" s="109"/>
      <c r="N113" s="109"/>
      <c r="O113" s="109"/>
      <c r="P113" s="109"/>
      <c r="Q113" s="109"/>
      <c r="R113" s="109"/>
      <c r="S113" s="108"/>
      <c r="T113" s="108">
        <f>SUM(B113:R113)</f>
        <v>0</v>
      </c>
    </row>
    <row r="114" spans="1:21">
      <c r="A114" s="112" t="s">
        <v>34</v>
      </c>
      <c r="B114" s="109">
        <f>SUM(B110:B113)</f>
        <v>0</v>
      </c>
      <c r="C114" s="109">
        <f t="shared" ref="C114:R114" si="20">SUM(C110:C113)</f>
        <v>0</v>
      </c>
      <c r="D114" s="109">
        <f t="shared" si="20"/>
        <v>0</v>
      </c>
      <c r="E114" s="109">
        <f t="shared" si="20"/>
        <v>0</v>
      </c>
      <c r="F114" s="109">
        <f t="shared" si="20"/>
        <v>0</v>
      </c>
      <c r="G114" s="109">
        <f t="shared" si="20"/>
        <v>0</v>
      </c>
      <c r="H114" s="109">
        <f t="shared" si="20"/>
        <v>0</v>
      </c>
      <c r="I114" s="109">
        <f t="shared" si="20"/>
        <v>0</v>
      </c>
      <c r="J114" s="109">
        <f t="shared" si="20"/>
        <v>0</v>
      </c>
      <c r="K114" s="109">
        <f t="shared" si="20"/>
        <v>0</v>
      </c>
      <c r="L114" s="109">
        <f t="shared" si="20"/>
        <v>0</v>
      </c>
      <c r="M114" s="109">
        <f t="shared" si="20"/>
        <v>0</v>
      </c>
      <c r="N114" s="109">
        <f t="shared" si="20"/>
        <v>0</v>
      </c>
      <c r="O114" s="109">
        <f t="shared" si="20"/>
        <v>0</v>
      </c>
      <c r="P114" s="109">
        <f t="shared" si="20"/>
        <v>0</v>
      </c>
      <c r="Q114" s="109">
        <f t="shared" si="20"/>
        <v>0</v>
      </c>
      <c r="R114" s="109">
        <f t="shared" si="20"/>
        <v>0</v>
      </c>
      <c r="S114" s="108"/>
      <c r="T114" s="110">
        <f>SUM(T110:T113)</f>
        <v>0</v>
      </c>
    </row>
    <row r="115" spans="1:21">
      <c r="A115" s="112" t="s">
        <v>35</v>
      </c>
      <c r="B115" s="111">
        <f>B114+B109</f>
        <v>0</v>
      </c>
      <c r="C115" s="111">
        <f t="shared" ref="C115:R115" si="21">C114+C109</f>
        <v>0</v>
      </c>
      <c r="D115" s="111">
        <f t="shared" si="21"/>
        <v>0</v>
      </c>
      <c r="E115" s="111">
        <f t="shared" si="21"/>
        <v>0</v>
      </c>
      <c r="F115" s="111">
        <f t="shared" si="21"/>
        <v>0</v>
      </c>
      <c r="G115" s="111">
        <f t="shared" si="21"/>
        <v>0</v>
      </c>
      <c r="H115" s="111">
        <f t="shared" si="21"/>
        <v>0</v>
      </c>
      <c r="I115" s="111">
        <f t="shared" si="21"/>
        <v>0</v>
      </c>
      <c r="J115" s="111">
        <f t="shared" si="21"/>
        <v>0</v>
      </c>
      <c r="K115" s="111">
        <f t="shared" si="21"/>
        <v>0</v>
      </c>
      <c r="L115" s="111">
        <f t="shared" si="21"/>
        <v>0</v>
      </c>
      <c r="M115" s="111">
        <f t="shared" si="21"/>
        <v>0</v>
      </c>
      <c r="N115" s="111">
        <f t="shared" si="21"/>
        <v>0</v>
      </c>
      <c r="O115" s="111">
        <f t="shared" si="21"/>
        <v>0</v>
      </c>
      <c r="P115" s="111">
        <f t="shared" si="21"/>
        <v>0</v>
      </c>
      <c r="Q115" s="111">
        <f t="shared" si="21"/>
        <v>0</v>
      </c>
      <c r="R115" s="111">
        <f t="shared" si="21"/>
        <v>0</v>
      </c>
      <c r="S115" s="108"/>
      <c r="T115" s="108"/>
      <c r="U115" s="110">
        <f>S109+T114</f>
        <v>0</v>
      </c>
    </row>
    <row r="116" spans="1:21">
      <c r="A116" s="112" t="s">
        <v>36</v>
      </c>
      <c r="B116" s="111">
        <v>0</v>
      </c>
      <c r="C116" s="111">
        <v>0</v>
      </c>
      <c r="D116" s="111">
        <v>0</v>
      </c>
      <c r="E116" s="111">
        <v>0</v>
      </c>
      <c r="F116" s="111">
        <v>0</v>
      </c>
      <c r="G116" s="111">
        <v>0</v>
      </c>
      <c r="H116" s="111">
        <v>0</v>
      </c>
      <c r="I116" s="111">
        <v>0</v>
      </c>
      <c r="J116" s="111">
        <v>0</v>
      </c>
      <c r="K116" s="111">
        <v>0</v>
      </c>
      <c r="L116" s="111">
        <v>0</v>
      </c>
      <c r="M116" s="111">
        <v>0</v>
      </c>
      <c r="N116" s="111">
        <v>0</v>
      </c>
      <c r="O116" s="111">
        <v>0</v>
      </c>
      <c r="P116" s="111">
        <v>0</v>
      </c>
      <c r="Q116" s="111">
        <v>0</v>
      </c>
      <c r="R116" s="111">
        <v>0</v>
      </c>
    </row>
    <row r="117" spans="1:21">
      <c r="A117" s="112"/>
      <c r="B117" s="111"/>
      <c r="C117" s="111"/>
      <c r="D117" s="111"/>
      <c r="E117" s="111"/>
      <c r="F117" s="111"/>
      <c r="G117" s="111"/>
      <c r="H117" s="111"/>
      <c r="I117" s="111"/>
      <c r="J117" s="111"/>
      <c r="K117" s="111"/>
      <c r="L117" s="111"/>
      <c r="M117" s="111"/>
      <c r="N117" s="111"/>
      <c r="O117" s="111"/>
      <c r="P117" s="111"/>
      <c r="Q117" s="111"/>
      <c r="R117" s="111"/>
    </row>
    <row r="118" spans="1:21">
      <c r="A118" s="106" t="s">
        <v>47</v>
      </c>
      <c r="B118" s="107"/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</row>
    <row r="119" spans="1:21">
      <c r="A119" s="112" t="s">
        <v>62</v>
      </c>
      <c r="B119" s="109">
        <v>16878.5</v>
      </c>
      <c r="C119" s="109">
        <v>12650</v>
      </c>
      <c r="D119" s="109">
        <v>5760</v>
      </c>
      <c r="E119" s="109"/>
      <c r="F119" s="109"/>
      <c r="G119" s="109"/>
      <c r="H119" s="109"/>
      <c r="I119" s="109"/>
      <c r="J119" s="109"/>
      <c r="K119" s="109"/>
      <c r="L119" s="109"/>
      <c r="M119" s="109"/>
      <c r="N119" s="109"/>
      <c r="O119" s="109"/>
      <c r="P119" s="109"/>
      <c r="Q119" s="109"/>
      <c r="R119" s="109"/>
      <c r="S119" s="110">
        <f>SUM(B119:R119)</f>
        <v>35288.5</v>
      </c>
      <c r="T119" s="108"/>
    </row>
    <row r="120" spans="1:21">
      <c r="A120" s="120" t="s">
        <v>64</v>
      </c>
      <c r="B120" s="109"/>
      <c r="C120" s="109"/>
      <c r="D120" s="109"/>
      <c r="E120" s="109"/>
      <c r="F120" s="109"/>
      <c r="G120" s="109"/>
      <c r="H120" s="109"/>
      <c r="I120" s="109"/>
      <c r="J120" s="109"/>
      <c r="K120" s="109"/>
      <c r="L120" s="109"/>
      <c r="M120" s="109"/>
      <c r="N120" s="109"/>
      <c r="O120" s="109"/>
      <c r="P120" s="109"/>
      <c r="Q120" s="109"/>
      <c r="R120" s="109"/>
      <c r="S120" s="108"/>
      <c r="T120" s="108">
        <f>SUM(B120:R120)</f>
        <v>0</v>
      </c>
    </row>
    <row r="121" spans="1:21">
      <c r="A121" s="120" t="s">
        <v>80</v>
      </c>
      <c r="B121" s="109"/>
      <c r="C121" s="109"/>
      <c r="D121" s="109"/>
      <c r="E121" s="109"/>
      <c r="F121" s="109"/>
      <c r="G121" s="109"/>
      <c r="H121" s="109"/>
      <c r="I121" s="109"/>
      <c r="J121" s="109"/>
      <c r="K121" s="109"/>
      <c r="L121" s="109"/>
      <c r="M121" s="109"/>
      <c r="N121" s="109"/>
      <c r="O121" s="109"/>
      <c r="P121" s="109"/>
      <c r="Q121" s="109"/>
      <c r="R121" s="109"/>
      <c r="S121" s="108"/>
      <c r="T121" s="108">
        <f>SUM(B121:R121)</f>
        <v>0</v>
      </c>
    </row>
    <row r="122" spans="1:21">
      <c r="A122" s="120" t="s">
        <v>81</v>
      </c>
      <c r="B122" s="109"/>
      <c r="C122" s="109"/>
      <c r="D122" s="109"/>
      <c r="E122" s="109"/>
      <c r="F122" s="109"/>
      <c r="G122" s="109"/>
      <c r="H122" s="109"/>
      <c r="I122" s="109"/>
      <c r="J122" s="109"/>
      <c r="K122" s="109"/>
      <c r="L122" s="109"/>
      <c r="M122" s="109"/>
      <c r="N122" s="109"/>
      <c r="O122" s="109"/>
      <c r="P122" s="109"/>
      <c r="Q122" s="109"/>
      <c r="R122" s="109"/>
      <c r="S122" s="108"/>
      <c r="T122" s="108">
        <f>SUM(B122:R122)</f>
        <v>0</v>
      </c>
    </row>
    <row r="123" spans="1:21">
      <c r="A123" s="120" t="s">
        <v>82</v>
      </c>
      <c r="B123" s="109"/>
      <c r="C123" s="109"/>
      <c r="D123" s="109"/>
      <c r="E123" s="109"/>
      <c r="F123" s="109"/>
      <c r="G123" s="109"/>
      <c r="H123" s="109"/>
      <c r="I123" s="109"/>
      <c r="J123" s="109"/>
      <c r="K123" s="109"/>
      <c r="L123" s="109"/>
      <c r="M123" s="109"/>
      <c r="N123" s="109"/>
      <c r="O123" s="109"/>
      <c r="P123" s="109"/>
      <c r="Q123" s="109"/>
      <c r="R123" s="109"/>
      <c r="S123" s="108"/>
      <c r="T123" s="108">
        <f>SUM(B123:R123)</f>
        <v>0</v>
      </c>
    </row>
    <row r="124" spans="1:21">
      <c r="A124" s="112" t="s">
        <v>34</v>
      </c>
      <c r="B124" s="109">
        <f>SUM(B120:B123)</f>
        <v>0</v>
      </c>
      <c r="C124" s="109">
        <f t="shared" ref="C124:R124" si="22">SUM(C120:C123)</f>
        <v>0</v>
      </c>
      <c r="D124" s="109">
        <f t="shared" si="22"/>
        <v>0</v>
      </c>
      <c r="E124" s="109">
        <f t="shared" si="22"/>
        <v>0</v>
      </c>
      <c r="F124" s="109">
        <f t="shared" si="22"/>
        <v>0</v>
      </c>
      <c r="G124" s="109">
        <f t="shared" si="22"/>
        <v>0</v>
      </c>
      <c r="H124" s="109">
        <f t="shared" si="22"/>
        <v>0</v>
      </c>
      <c r="I124" s="109">
        <f t="shared" si="22"/>
        <v>0</v>
      </c>
      <c r="J124" s="109">
        <f t="shared" si="22"/>
        <v>0</v>
      </c>
      <c r="K124" s="109">
        <f t="shared" si="22"/>
        <v>0</v>
      </c>
      <c r="L124" s="109">
        <f t="shared" si="22"/>
        <v>0</v>
      </c>
      <c r="M124" s="109">
        <f t="shared" si="22"/>
        <v>0</v>
      </c>
      <c r="N124" s="109">
        <f t="shared" si="22"/>
        <v>0</v>
      </c>
      <c r="O124" s="109">
        <f t="shared" si="22"/>
        <v>0</v>
      </c>
      <c r="P124" s="109">
        <f t="shared" si="22"/>
        <v>0</v>
      </c>
      <c r="Q124" s="109">
        <f t="shared" si="22"/>
        <v>0</v>
      </c>
      <c r="R124" s="109">
        <f t="shared" si="22"/>
        <v>0</v>
      </c>
      <c r="S124" s="108"/>
      <c r="T124" s="110">
        <f>SUM(T120:T123)</f>
        <v>0</v>
      </c>
    </row>
    <row r="125" spans="1:21">
      <c r="A125" s="112" t="s">
        <v>35</v>
      </c>
      <c r="B125" s="111">
        <f>B124+B119</f>
        <v>16878.5</v>
      </c>
      <c r="C125" s="111">
        <f t="shared" ref="C125:R125" si="23">C124+C119</f>
        <v>12650</v>
      </c>
      <c r="D125" s="111">
        <f t="shared" si="23"/>
        <v>5760</v>
      </c>
      <c r="E125" s="111">
        <f t="shared" si="23"/>
        <v>0</v>
      </c>
      <c r="F125" s="111">
        <f t="shared" si="23"/>
        <v>0</v>
      </c>
      <c r="G125" s="111">
        <f t="shared" si="23"/>
        <v>0</v>
      </c>
      <c r="H125" s="111">
        <f t="shared" si="23"/>
        <v>0</v>
      </c>
      <c r="I125" s="111">
        <f t="shared" si="23"/>
        <v>0</v>
      </c>
      <c r="J125" s="111">
        <f t="shared" si="23"/>
        <v>0</v>
      </c>
      <c r="K125" s="111">
        <f t="shared" si="23"/>
        <v>0</v>
      </c>
      <c r="L125" s="111">
        <f t="shared" si="23"/>
        <v>0</v>
      </c>
      <c r="M125" s="111">
        <f t="shared" si="23"/>
        <v>0</v>
      </c>
      <c r="N125" s="111">
        <f t="shared" si="23"/>
        <v>0</v>
      </c>
      <c r="O125" s="111">
        <f t="shared" si="23"/>
        <v>0</v>
      </c>
      <c r="P125" s="111">
        <f t="shared" si="23"/>
        <v>0</v>
      </c>
      <c r="Q125" s="111">
        <f t="shared" si="23"/>
        <v>0</v>
      </c>
      <c r="R125" s="111">
        <f t="shared" si="23"/>
        <v>0</v>
      </c>
      <c r="S125" s="108"/>
      <c r="T125" s="108"/>
      <c r="U125" s="110">
        <f>S119+T124</f>
        <v>35288.5</v>
      </c>
    </row>
    <row r="126" spans="1:21">
      <c r="A126" s="112" t="s">
        <v>36</v>
      </c>
      <c r="B126" s="111">
        <v>60000</v>
      </c>
      <c r="C126" s="111">
        <v>60000</v>
      </c>
      <c r="D126" s="111">
        <v>60000</v>
      </c>
      <c r="E126" s="111">
        <v>60000</v>
      </c>
      <c r="F126" s="111">
        <v>60000</v>
      </c>
      <c r="G126" s="111">
        <v>60000</v>
      </c>
      <c r="H126" s="111">
        <v>60000</v>
      </c>
      <c r="I126" s="111">
        <v>60000</v>
      </c>
      <c r="J126" s="111">
        <v>60000</v>
      </c>
      <c r="K126" s="111">
        <v>60000</v>
      </c>
      <c r="L126" s="111">
        <v>60000</v>
      </c>
      <c r="M126" s="111">
        <v>60000</v>
      </c>
      <c r="N126" s="111">
        <v>60000</v>
      </c>
      <c r="O126" s="111">
        <v>60000</v>
      </c>
      <c r="P126" s="111">
        <v>60000</v>
      </c>
      <c r="Q126" s="111">
        <v>60000</v>
      </c>
      <c r="R126" s="111">
        <v>60000</v>
      </c>
    </row>
    <row r="127" spans="1:21">
      <c r="A127" s="112"/>
      <c r="B127" s="111"/>
      <c r="C127" s="111"/>
      <c r="D127" s="111"/>
      <c r="E127" s="111"/>
      <c r="F127" s="111"/>
      <c r="G127" s="111"/>
      <c r="H127" s="111"/>
      <c r="I127" s="111"/>
      <c r="J127" s="111"/>
      <c r="K127" s="111"/>
      <c r="L127" s="111"/>
      <c r="M127" s="111"/>
      <c r="N127" s="111"/>
      <c r="O127" s="111"/>
      <c r="P127" s="111"/>
      <c r="Q127" s="111"/>
      <c r="R127" s="111"/>
    </row>
    <row r="128" spans="1:21">
      <c r="A128" s="106" t="s">
        <v>48</v>
      </c>
      <c r="B128" s="107"/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</row>
    <row r="129" spans="1:21">
      <c r="A129" s="112" t="s">
        <v>62</v>
      </c>
      <c r="B129" s="109">
        <v>20500.950000000004</v>
      </c>
      <c r="C129" s="109">
        <v>15739.24</v>
      </c>
      <c r="D129" s="109">
        <v>1155</v>
      </c>
      <c r="E129" s="109">
        <v>380</v>
      </c>
      <c r="F129" s="109">
        <v>44627.12</v>
      </c>
      <c r="G129" s="109">
        <v>9648</v>
      </c>
      <c r="H129" s="109">
        <v>7360</v>
      </c>
      <c r="I129" s="109">
        <v>9082.7599999999984</v>
      </c>
      <c r="J129" s="109"/>
      <c r="K129" s="109"/>
      <c r="L129" s="109"/>
      <c r="M129" s="109"/>
      <c r="N129" s="109"/>
      <c r="O129" s="109"/>
      <c r="P129" s="109"/>
      <c r="Q129" s="109"/>
      <c r="R129" s="109"/>
      <c r="S129" s="110">
        <f>SUM(B129:R129)</f>
        <v>108493.06999999999</v>
      </c>
      <c r="T129" s="108"/>
    </row>
    <row r="130" spans="1:21">
      <c r="A130" s="120" t="s">
        <v>64</v>
      </c>
      <c r="B130" s="109"/>
      <c r="C130" s="109"/>
      <c r="D130" s="109"/>
      <c r="E130" s="109"/>
      <c r="F130" s="109"/>
      <c r="G130" s="109"/>
      <c r="H130" s="109"/>
      <c r="I130" s="109"/>
      <c r="J130" s="109"/>
      <c r="K130" s="109"/>
      <c r="L130" s="109"/>
      <c r="M130" s="109"/>
      <c r="N130" s="109"/>
      <c r="O130" s="109"/>
      <c r="P130" s="109"/>
      <c r="Q130" s="109"/>
      <c r="R130" s="109"/>
      <c r="S130" s="108"/>
      <c r="T130" s="108">
        <f>SUM(B130:R130)</f>
        <v>0</v>
      </c>
    </row>
    <row r="131" spans="1:21">
      <c r="A131" s="120" t="s">
        <v>80</v>
      </c>
      <c r="B131" s="109"/>
      <c r="C131" s="109"/>
      <c r="D131" s="109"/>
      <c r="E131" s="109"/>
      <c r="F131" s="109"/>
      <c r="G131" s="109"/>
      <c r="H131" s="109"/>
      <c r="I131" s="109"/>
      <c r="J131" s="109"/>
      <c r="K131" s="109"/>
      <c r="L131" s="109"/>
      <c r="M131" s="109"/>
      <c r="N131" s="109"/>
      <c r="O131" s="109"/>
      <c r="P131" s="109"/>
      <c r="Q131" s="109"/>
      <c r="R131" s="109"/>
      <c r="S131" s="108"/>
      <c r="T131" s="108">
        <f>SUM(B131:R131)</f>
        <v>0</v>
      </c>
    </row>
    <row r="132" spans="1:21">
      <c r="A132" s="120" t="s">
        <v>81</v>
      </c>
      <c r="B132" s="109"/>
      <c r="C132" s="109"/>
      <c r="D132" s="109"/>
      <c r="E132" s="109"/>
      <c r="F132" s="109"/>
      <c r="G132" s="109"/>
      <c r="H132" s="109"/>
      <c r="I132" s="109"/>
      <c r="J132" s="109"/>
      <c r="K132" s="109"/>
      <c r="L132" s="109"/>
      <c r="M132" s="109"/>
      <c r="N132" s="109"/>
      <c r="O132" s="109"/>
      <c r="P132" s="109"/>
      <c r="Q132" s="109"/>
      <c r="R132" s="109"/>
      <c r="S132" s="108"/>
      <c r="T132" s="108">
        <f>SUM(B132:R132)</f>
        <v>0</v>
      </c>
    </row>
    <row r="133" spans="1:21">
      <c r="A133" s="120" t="s">
        <v>82</v>
      </c>
      <c r="B133" s="109"/>
      <c r="C133" s="109"/>
      <c r="D133" s="109"/>
      <c r="E133" s="109"/>
      <c r="F133" s="109"/>
      <c r="G133" s="109"/>
      <c r="H133" s="109"/>
      <c r="I133" s="109"/>
      <c r="J133" s="109"/>
      <c r="K133" s="109"/>
      <c r="L133" s="109"/>
      <c r="M133" s="109"/>
      <c r="N133" s="109"/>
      <c r="O133" s="109"/>
      <c r="P133" s="109"/>
      <c r="Q133" s="109"/>
      <c r="R133" s="109"/>
      <c r="S133" s="108"/>
      <c r="T133" s="108">
        <f>SUM(B133:R133)</f>
        <v>0</v>
      </c>
    </row>
    <row r="134" spans="1:21">
      <c r="A134" s="112" t="s">
        <v>34</v>
      </c>
      <c r="B134" s="109">
        <f>SUM(B130:B133)</f>
        <v>0</v>
      </c>
      <c r="C134" s="109">
        <f t="shared" ref="C134:R134" si="24">SUM(C130:C133)</f>
        <v>0</v>
      </c>
      <c r="D134" s="109">
        <f t="shared" si="24"/>
        <v>0</v>
      </c>
      <c r="E134" s="109">
        <f t="shared" si="24"/>
        <v>0</v>
      </c>
      <c r="F134" s="109">
        <f t="shared" si="24"/>
        <v>0</v>
      </c>
      <c r="G134" s="109">
        <f t="shared" si="24"/>
        <v>0</v>
      </c>
      <c r="H134" s="109">
        <f t="shared" si="24"/>
        <v>0</v>
      </c>
      <c r="I134" s="109">
        <f t="shared" si="24"/>
        <v>0</v>
      </c>
      <c r="J134" s="109">
        <f t="shared" si="24"/>
        <v>0</v>
      </c>
      <c r="K134" s="109">
        <f t="shared" si="24"/>
        <v>0</v>
      </c>
      <c r="L134" s="109">
        <f t="shared" si="24"/>
        <v>0</v>
      </c>
      <c r="M134" s="109">
        <f t="shared" si="24"/>
        <v>0</v>
      </c>
      <c r="N134" s="109">
        <f t="shared" si="24"/>
        <v>0</v>
      </c>
      <c r="O134" s="109">
        <f t="shared" si="24"/>
        <v>0</v>
      </c>
      <c r="P134" s="109">
        <f t="shared" si="24"/>
        <v>0</v>
      </c>
      <c r="Q134" s="109">
        <f t="shared" si="24"/>
        <v>0</v>
      </c>
      <c r="R134" s="109">
        <f t="shared" si="24"/>
        <v>0</v>
      </c>
      <c r="S134" s="108"/>
      <c r="T134" s="110">
        <f>SUM(T130:T133)</f>
        <v>0</v>
      </c>
    </row>
    <row r="135" spans="1:21">
      <c r="A135" s="112" t="s">
        <v>35</v>
      </c>
      <c r="B135" s="111">
        <f>B134+B129</f>
        <v>20500.950000000004</v>
      </c>
      <c r="C135" s="111">
        <f t="shared" ref="C135:R135" si="25">C134+C129</f>
        <v>15739.24</v>
      </c>
      <c r="D135" s="111">
        <f t="shared" si="25"/>
        <v>1155</v>
      </c>
      <c r="E135" s="111">
        <f t="shared" si="25"/>
        <v>380</v>
      </c>
      <c r="F135" s="111">
        <f t="shared" si="25"/>
        <v>44627.12</v>
      </c>
      <c r="G135" s="111">
        <f t="shared" si="25"/>
        <v>9648</v>
      </c>
      <c r="H135" s="111">
        <f t="shared" si="25"/>
        <v>7360</v>
      </c>
      <c r="I135" s="111">
        <f t="shared" si="25"/>
        <v>9082.7599999999984</v>
      </c>
      <c r="J135" s="111">
        <f t="shared" si="25"/>
        <v>0</v>
      </c>
      <c r="K135" s="111">
        <f t="shared" si="25"/>
        <v>0</v>
      </c>
      <c r="L135" s="111">
        <f t="shared" si="25"/>
        <v>0</v>
      </c>
      <c r="M135" s="111">
        <f t="shared" si="25"/>
        <v>0</v>
      </c>
      <c r="N135" s="111">
        <f t="shared" si="25"/>
        <v>0</v>
      </c>
      <c r="O135" s="111">
        <f t="shared" si="25"/>
        <v>0</v>
      </c>
      <c r="P135" s="111">
        <f t="shared" si="25"/>
        <v>0</v>
      </c>
      <c r="Q135" s="111">
        <f t="shared" si="25"/>
        <v>0</v>
      </c>
      <c r="R135" s="111">
        <f t="shared" si="25"/>
        <v>0</v>
      </c>
      <c r="S135" s="108"/>
      <c r="T135" s="108"/>
      <c r="U135" s="110">
        <f>S129+T134</f>
        <v>108493.06999999999</v>
      </c>
    </row>
    <row r="136" spans="1:21">
      <c r="A136" s="112" t="s">
        <v>36</v>
      </c>
      <c r="B136" s="111">
        <v>100000</v>
      </c>
      <c r="C136" s="111">
        <v>100000</v>
      </c>
      <c r="D136" s="111">
        <v>100000</v>
      </c>
      <c r="E136" s="111">
        <v>100000</v>
      </c>
      <c r="F136" s="111">
        <v>100000</v>
      </c>
      <c r="G136" s="111">
        <v>100000</v>
      </c>
      <c r="H136" s="111">
        <v>100000</v>
      </c>
      <c r="I136" s="111">
        <v>100000</v>
      </c>
      <c r="J136" s="111">
        <v>100000</v>
      </c>
      <c r="K136" s="111">
        <v>100000</v>
      </c>
      <c r="L136" s="111">
        <v>100000</v>
      </c>
      <c r="M136" s="111">
        <v>100000</v>
      </c>
      <c r="N136" s="111">
        <v>100000</v>
      </c>
      <c r="O136" s="111">
        <v>100000</v>
      </c>
      <c r="P136" s="111">
        <v>100000</v>
      </c>
      <c r="Q136" s="111">
        <v>100000</v>
      </c>
      <c r="R136" s="111">
        <v>100000</v>
      </c>
    </row>
    <row r="137" spans="1:21">
      <c r="A137" s="112"/>
      <c r="B137" s="111"/>
      <c r="C137" s="111"/>
      <c r="D137" s="111"/>
      <c r="E137" s="111"/>
      <c r="F137" s="111"/>
      <c r="G137" s="111"/>
      <c r="H137" s="111"/>
      <c r="I137" s="111"/>
      <c r="J137" s="111"/>
      <c r="K137" s="111"/>
      <c r="L137" s="111"/>
      <c r="M137" s="111"/>
      <c r="N137" s="111"/>
      <c r="O137" s="111"/>
      <c r="P137" s="111"/>
      <c r="Q137" s="111"/>
      <c r="R137" s="111"/>
    </row>
    <row r="138" spans="1:21">
      <c r="A138" s="106" t="s">
        <v>49</v>
      </c>
      <c r="B138" s="107"/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</row>
    <row r="139" spans="1:21">
      <c r="A139" s="112" t="s">
        <v>62</v>
      </c>
      <c r="B139" s="109"/>
      <c r="C139" s="109"/>
      <c r="D139" s="109"/>
      <c r="E139" s="109"/>
      <c r="F139" s="109"/>
      <c r="G139" s="109"/>
      <c r="H139" s="109"/>
      <c r="I139" s="109"/>
      <c r="J139" s="109"/>
      <c r="K139" s="109"/>
      <c r="L139" s="109"/>
      <c r="M139" s="109"/>
      <c r="N139" s="109"/>
      <c r="O139" s="109"/>
      <c r="P139" s="109"/>
      <c r="Q139" s="109"/>
      <c r="R139" s="109"/>
      <c r="S139" s="110">
        <f>SUM(B139:R139)</f>
        <v>0</v>
      </c>
      <c r="T139" s="108"/>
    </row>
    <row r="140" spans="1:21">
      <c r="A140" s="120" t="s">
        <v>64</v>
      </c>
      <c r="B140" s="109"/>
      <c r="C140" s="109"/>
      <c r="D140" s="109"/>
      <c r="E140" s="109"/>
      <c r="F140" s="109"/>
      <c r="G140" s="109"/>
      <c r="H140" s="109"/>
      <c r="I140" s="109"/>
      <c r="J140" s="109"/>
      <c r="K140" s="109"/>
      <c r="L140" s="109"/>
      <c r="M140" s="109"/>
      <c r="N140" s="109"/>
      <c r="O140" s="109"/>
      <c r="P140" s="109"/>
      <c r="Q140" s="109"/>
      <c r="R140" s="109"/>
      <c r="S140" s="108"/>
      <c r="T140" s="108">
        <f>SUM(B140:R140)</f>
        <v>0</v>
      </c>
    </row>
    <row r="141" spans="1:21">
      <c r="A141" s="120" t="s">
        <v>80</v>
      </c>
      <c r="B141" s="109"/>
      <c r="C141" s="109"/>
      <c r="D141" s="109"/>
      <c r="E141" s="109"/>
      <c r="F141" s="109"/>
      <c r="G141" s="109"/>
      <c r="H141" s="109"/>
      <c r="I141" s="109"/>
      <c r="J141" s="109"/>
      <c r="K141" s="109"/>
      <c r="L141" s="109"/>
      <c r="M141" s="109"/>
      <c r="N141" s="109"/>
      <c r="O141" s="109"/>
      <c r="P141" s="109"/>
      <c r="Q141" s="109"/>
      <c r="R141" s="109"/>
      <c r="S141" s="108"/>
      <c r="T141" s="108">
        <f>SUM(B141:R141)</f>
        <v>0</v>
      </c>
    </row>
    <row r="142" spans="1:21">
      <c r="A142" s="120" t="s">
        <v>81</v>
      </c>
      <c r="B142" s="109"/>
      <c r="C142" s="109"/>
      <c r="D142" s="109"/>
      <c r="E142" s="109"/>
      <c r="F142" s="109"/>
      <c r="G142" s="109"/>
      <c r="H142" s="109"/>
      <c r="I142" s="109"/>
      <c r="J142" s="109"/>
      <c r="K142" s="109"/>
      <c r="L142" s="109"/>
      <c r="M142" s="109"/>
      <c r="N142" s="109"/>
      <c r="O142" s="109"/>
      <c r="P142" s="109"/>
      <c r="Q142" s="109"/>
      <c r="R142" s="109"/>
      <c r="S142" s="108"/>
      <c r="T142" s="108">
        <f>SUM(B142:R142)</f>
        <v>0</v>
      </c>
    </row>
    <row r="143" spans="1:21">
      <c r="A143" s="120" t="s">
        <v>82</v>
      </c>
      <c r="B143" s="109"/>
      <c r="C143" s="109"/>
      <c r="D143" s="109"/>
      <c r="E143" s="109"/>
      <c r="F143" s="109"/>
      <c r="G143" s="109"/>
      <c r="H143" s="109"/>
      <c r="I143" s="109"/>
      <c r="J143" s="109"/>
      <c r="K143" s="109"/>
      <c r="L143" s="109"/>
      <c r="M143" s="109"/>
      <c r="N143" s="109"/>
      <c r="O143" s="109"/>
      <c r="P143" s="109"/>
      <c r="Q143" s="109"/>
      <c r="R143" s="109"/>
      <c r="S143" s="108"/>
      <c r="T143" s="108">
        <f>SUM(B143:R143)</f>
        <v>0</v>
      </c>
    </row>
    <row r="144" spans="1:21">
      <c r="A144" s="112" t="s">
        <v>34</v>
      </c>
      <c r="B144" s="109">
        <f>SUM(B140:B143)</f>
        <v>0</v>
      </c>
      <c r="C144" s="109">
        <f t="shared" ref="C144:R144" si="26">SUM(C140:C143)</f>
        <v>0</v>
      </c>
      <c r="D144" s="109">
        <f t="shared" si="26"/>
        <v>0</v>
      </c>
      <c r="E144" s="109">
        <f t="shared" si="26"/>
        <v>0</v>
      </c>
      <c r="F144" s="109">
        <f t="shared" si="26"/>
        <v>0</v>
      </c>
      <c r="G144" s="109">
        <f t="shared" si="26"/>
        <v>0</v>
      </c>
      <c r="H144" s="109">
        <f t="shared" si="26"/>
        <v>0</v>
      </c>
      <c r="I144" s="109">
        <f t="shared" si="26"/>
        <v>0</v>
      </c>
      <c r="J144" s="109">
        <f t="shared" si="26"/>
        <v>0</v>
      </c>
      <c r="K144" s="109">
        <f t="shared" si="26"/>
        <v>0</v>
      </c>
      <c r="L144" s="109">
        <f t="shared" si="26"/>
        <v>0</v>
      </c>
      <c r="M144" s="109">
        <f t="shared" si="26"/>
        <v>0</v>
      </c>
      <c r="N144" s="109">
        <f t="shared" si="26"/>
        <v>0</v>
      </c>
      <c r="O144" s="109">
        <f t="shared" si="26"/>
        <v>0</v>
      </c>
      <c r="P144" s="109">
        <f t="shared" si="26"/>
        <v>0</v>
      </c>
      <c r="Q144" s="109">
        <f t="shared" si="26"/>
        <v>0</v>
      </c>
      <c r="R144" s="109">
        <f t="shared" si="26"/>
        <v>0</v>
      </c>
      <c r="S144" s="108"/>
      <c r="T144" s="110">
        <f>SUM(T140:T143)</f>
        <v>0</v>
      </c>
    </row>
    <row r="145" spans="1:21">
      <c r="A145" s="112" t="s">
        <v>35</v>
      </c>
      <c r="B145" s="111">
        <f>B144+B139</f>
        <v>0</v>
      </c>
      <c r="C145" s="111">
        <f t="shared" ref="C145:R145" si="27">C144+C139</f>
        <v>0</v>
      </c>
      <c r="D145" s="111">
        <f t="shared" si="27"/>
        <v>0</v>
      </c>
      <c r="E145" s="111">
        <f t="shared" si="27"/>
        <v>0</v>
      </c>
      <c r="F145" s="111">
        <f t="shared" si="27"/>
        <v>0</v>
      </c>
      <c r="G145" s="111">
        <f t="shared" si="27"/>
        <v>0</v>
      </c>
      <c r="H145" s="111">
        <f t="shared" si="27"/>
        <v>0</v>
      </c>
      <c r="I145" s="111">
        <f t="shared" si="27"/>
        <v>0</v>
      </c>
      <c r="J145" s="111">
        <f t="shared" si="27"/>
        <v>0</v>
      </c>
      <c r="K145" s="111">
        <f t="shared" si="27"/>
        <v>0</v>
      </c>
      <c r="L145" s="111">
        <f t="shared" si="27"/>
        <v>0</v>
      </c>
      <c r="M145" s="111">
        <f t="shared" si="27"/>
        <v>0</v>
      </c>
      <c r="N145" s="111">
        <f t="shared" si="27"/>
        <v>0</v>
      </c>
      <c r="O145" s="111">
        <f t="shared" si="27"/>
        <v>0</v>
      </c>
      <c r="P145" s="111">
        <f t="shared" si="27"/>
        <v>0</v>
      </c>
      <c r="Q145" s="111">
        <f t="shared" si="27"/>
        <v>0</v>
      </c>
      <c r="R145" s="111">
        <f t="shared" si="27"/>
        <v>0</v>
      </c>
      <c r="S145" s="108"/>
      <c r="T145" s="108"/>
      <c r="U145" s="110">
        <f>S139+T144</f>
        <v>0</v>
      </c>
    </row>
    <row r="146" spans="1:21">
      <c r="A146" s="112" t="s">
        <v>36</v>
      </c>
      <c r="B146" s="111">
        <v>20000</v>
      </c>
      <c r="C146" s="111">
        <v>20000</v>
      </c>
      <c r="D146" s="111">
        <v>20000</v>
      </c>
      <c r="E146" s="111">
        <v>20000</v>
      </c>
      <c r="F146" s="111">
        <v>20000</v>
      </c>
      <c r="G146" s="111">
        <v>20000</v>
      </c>
      <c r="H146" s="111">
        <v>20000</v>
      </c>
      <c r="I146" s="111">
        <v>20000</v>
      </c>
      <c r="J146" s="111">
        <v>20000</v>
      </c>
      <c r="K146" s="111">
        <v>20000</v>
      </c>
      <c r="L146" s="111">
        <v>20000</v>
      </c>
      <c r="M146" s="111">
        <v>20000</v>
      </c>
      <c r="N146" s="111">
        <v>20000</v>
      </c>
      <c r="O146" s="111">
        <v>20000</v>
      </c>
      <c r="P146" s="111">
        <v>20000</v>
      </c>
      <c r="Q146" s="111">
        <v>20000</v>
      </c>
      <c r="R146" s="111">
        <v>20000</v>
      </c>
    </row>
    <row r="147" spans="1:21">
      <c r="A147" s="112"/>
      <c r="B147" s="111"/>
      <c r="C147" s="111"/>
      <c r="D147" s="111"/>
      <c r="E147" s="111"/>
      <c r="F147" s="111"/>
      <c r="G147" s="111"/>
      <c r="H147" s="111"/>
      <c r="I147" s="111"/>
      <c r="J147" s="111"/>
      <c r="K147" s="111"/>
      <c r="L147" s="111"/>
      <c r="M147" s="111"/>
      <c r="N147" s="111"/>
      <c r="O147" s="111"/>
      <c r="P147" s="111"/>
      <c r="Q147" s="111"/>
      <c r="R147" s="111"/>
    </row>
    <row r="148" spans="1:21">
      <c r="A148" s="106" t="s">
        <v>50</v>
      </c>
      <c r="B148" s="107"/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</row>
    <row r="149" spans="1:21">
      <c r="A149" s="112" t="s">
        <v>62</v>
      </c>
      <c r="B149" s="109">
        <v>25581.1</v>
      </c>
      <c r="C149" s="109">
        <v>16806.8</v>
      </c>
      <c r="D149" s="109">
        <v>9758.2000000000007</v>
      </c>
      <c r="E149" s="109">
        <v>11830</v>
      </c>
      <c r="F149" s="109">
        <v>14351.75</v>
      </c>
      <c r="G149" s="109"/>
      <c r="H149" s="109"/>
      <c r="I149" s="109"/>
      <c r="J149" s="109"/>
      <c r="K149" s="109"/>
      <c r="L149" s="109"/>
      <c r="M149" s="109"/>
      <c r="N149" s="109"/>
      <c r="O149" s="109"/>
      <c r="P149" s="109"/>
      <c r="Q149" s="109"/>
      <c r="R149" s="109"/>
      <c r="S149" s="110">
        <f>SUM(B149:R149)</f>
        <v>78327.849999999991</v>
      </c>
      <c r="T149" s="108"/>
    </row>
    <row r="150" spans="1:21">
      <c r="A150" s="120" t="s">
        <v>64</v>
      </c>
      <c r="B150" s="109"/>
      <c r="C150" s="109"/>
      <c r="D150" s="109"/>
      <c r="E150" s="109"/>
      <c r="F150" s="109"/>
      <c r="G150" s="109"/>
      <c r="H150" s="109"/>
      <c r="I150" s="109"/>
      <c r="J150" s="109"/>
      <c r="K150" s="109"/>
      <c r="L150" s="109"/>
      <c r="M150" s="109"/>
      <c r="N150" s="109"/>
      <c r="O150" s="109"/>
      <c r="P150" s="109"/>
      <c r="Q150" s="109"/>
      <c r="R150" s="109"/>
      <c r="S150" s="108"/>
      <c r="T150" s="108">
        <f>SUM(B150:R150)</f>
        <v>0</v>
      </c>
    </row>
    <row r="151" spans="1:21">
      <c r="A151" s="120" t="s">
        <v>80</v>
      </c>
      <c r="B151" s="109"/>
      <c r="C151" s="109"/>
      <c r="D151" s="109"/>
      <c r="E151" s="109"/>
      <c r="F151" s="109"/>
      <c r="G151" s="109"/>
      <c r="H151" s="109"/>
      <c r="I151" s="109"/>
      <c r="J151" s="109"/>
      <c r="K151" s="109"/>
      <c r="L151" s="109"/>
      <c r="M151" s="109"/>
      <c r="N151" s="109"/>
      <c r="O151" s="109"/>
      <c r="P151" s="109"/>
      <c r="Q151" s="109"/>
      <c r="R151" s="109"/>
      <c r="S151" s="108"/>
      <c r="T151" s="108">
        <f>SUM(B151:R151)</f>
        <v>0</v>
      </c>
    </row>
    <row r="152" spans="1:21">
      <c r="A152" s="120" t="s">
        <v>81</v>
      </c>
      <c r="B152" s="109"/>
      <c r="C152" s="109"/>
      <c r="D152" s="109"/>
      <c r="E152" s="109"/>
      <c r="F152" s="109"/>
      <c r="G152" s="109"/>
      <c r="H152" s="109"/>
      <c r="I152" s="109"/>
      <c r="J152" s="109"/>
      <c r="K152" s="109"/>
      <c r="L152" s="109"/>
      <c r="M152" s="109"/>
      <c r="N152" s="109"/>
      <c r="O152" s="109"/>
      <c r="P152" s="109"/>
      <c r="Q152" s="109"/>
      <c r="R152" s="109"/>
      <c r="S152" s="108"/>
      <c r="T152" s="108">
        <f>SUM(B152:R152)</f>
        <v>0</v>
      </c>
    </row>
    <row r="153" spans="1:21">
      <c r="A153" s="120" t="s">
        <v>82</v>
      </c>
      <c r="B153" s="109"/>
      <c r="C153" s="109"/>
      <c r="D153" s="109"/>
      <c r="E153" s="109"/>
      <c r="F153" s="109"/>
      <c r="G153" s="109"/>
      <c r="H153" s="109"/>
      <c r="I153" s="109"/>
      <c r="J153" s="109"/>
      <c r="K153" s="109"/>
      <c r="L153" s="109"/>
      <c r="M153" s="109"/>
      <c r="N153" s="109"/>
      <c r="O153" s="109"/>
      <c r="P153" s="109"/>
      <c r="Q153" s="109"/>
      <c r="R153" s="109"/>
      <c r="S153" s="108"/>
      <c r="T153" s="108">
        <f>SUM(B153:R153)</f>
        <v>0</v>
      </c>
    </row>
    <row r="154" spans="1:21">
      <c r="A154" s="112" t="s">
        <v>34</v>
      </c>
      <c r="B154" s="109">
        <f>SUM(B150:B153)</f>
        <v>0</v>
      </c>
      <c r="C154" s="109">
        <f t="shared" ref="C154:R154" si="28">SUM(C150:C153)</f>
        <v>0</v>
      </c>
      <c r="D154" s="109">
        <f t="shared" si="28"/>
        <v>0</v>
      </c>
      <c r="E154" s="109">
        <f t="shared" si="28"/>
        <v>0</v>
      </c>
      <c r="F154" s="109">
        <f t="shared" si="28"/>
        <v>0</v>
      </c>
      <c r="G154" s="109">
        <f t="shared" si="28"/>
        <v>0</v>
      </c>
      <c r="H154" s="109">
        <f t="shared" si="28"/>
        <v>0</v>
      </c>
      <c r="I154" s="109">
        <f t="shared" si="28"/>
        <v>0</v>
      </c>
      <c r="J154" s="109">
        <f t="shared" si="28"/>
        <v>0</v>
      </c>
      <c r="K154" s="109">
        <f t="shared" si="28"/>
        <v>0</v>
      </c>
      <c r="L154" s="109">
        <f t="shared" si="28"/>
        <v>0</v>
      </c>
      <c r="M154" s="109">
        <f t="shared" si="28"/>
        <v>0</v>
      </c>
      <c r="N154" s="109">
        <f t="shared" si="28"/>
        <v>0</v>
      </c>
      <c r="O154" s="109">
        <f t="shared" si="28"/>
        <v>0</v>
      </c>
      <c r="P154" s="109">
        <f t="shared" si="28"/>
        <v>0</v>
      </c>
      <c r="Q154" s="109">
        <f t="shared" si="28"/>
        <v>0</v>
      </c>
      <c r="R154" s="109">
        <f t="shared" si="28"/>
        <v>0</v>
      </c>
      <c r="S154" s="108"/>
      <c r="T154" s="110">
        <f>SUM(T150:T153)</f>
        <v>0</v>
      </c>
    </row>
    <row r="155" spans="1:21">
      <c r="A155" s="112" t="s">
        <v>35</v>
      </c>
      <c r="B155" s="111">
        <f>B154+B149</f>
        <v>25581.1</v>
      </c>
      <c r="C155" s="111">
        <f t="shared" ref="C155:R155" si="29">C154+C149</f>
        <v>16806.8</v>
      </c>
      <c r="D155" s="111">
        <f t="shared" si="29"/>
        <v>9758.2000000000007</v>
      </c>
      <c r="E155" s="111">
        <f t="shared" si="29"/>
        <v>11830</v>
      </c>
      <c r="F155" s="111">
        <f t="shared" si="29"/>
        <v>14351.75</v>
      </c>
      <c r="G155" s="111">
        <f t="shared" si="29"/>
        <v>0</v>
      </c>
      <c r="H155" s="111">
        <f t="shared" si="29"/>
        <v>0</v>
      </c>
      <c r="I155" s="111">
        <f t="shared" si="29"/>
        <v>0</v>
      </c>
      <c r="J155" s="111">
        <f t="shared" si="29"/>
        <v>0</v>
      </c>
      <c r="K155" s="111">
        <f t="shared" si="29"/>
        <v>0</v>
      </c>
      <c r="L155" s="111">
        <f t="shared" si="29"/>
        <v>0</v>
      </c>
      <c r="M155" s="111">
        <f t="shared" si="29"/>
        <v>0</v>
      </c>
      <c r="N155" s="111">
        <f t="shared" si="29"/>
        <v>0</v>
      </c>
      <c r="O155" s="111">
        <f t="shared" si="29"/>
        <v>0</v>
      </c>
      <c r="P155" s="111">
        <f t="shared" si="29"/>
        <v>0</v>
      </c>
      <c r="Q155" s="111">
        <f t="shared" si="29"/>
        <v>0</v>
      </c>
      <c r="R155" s="111">
        <f t="shared" si="29"/>
        <v>0</v>
      </c>
      <c r="S155" s="108"/>
      <c r="T155" s="108"/>
      <c r="U155" s="110">
        <f>S149+T154</f>
        <v>78327.849999999991</v>
      </c>
    </row>
    <row r="156" spans="1:21">
      <c r="A156" s="112" t="s">
        <v>36</v>
      </c>
      <c r="B156" s="111">
        <v>30000</v>
      </c>
      <c r="C156" s="111">
        <v>30000</v>
      </c>
      <c r="D156" s="111">
        <v>30000</v>
      </c>
      <c r="E156" s="111">
        <v>30000</v>
      </c>
      <c r="F156" s="111">
        <v>30000</v>
      </c>
      <c r="G156" s="111">
        <v>30000</v>
      </c>
      <c r="H156" s="111">
        <v>30000</v>
      </c>
      <c r="I156" s="111">
        <v>30000</v>
      </c>
      <c r="J156" s="111">
        <v>30000</v>
      </c>
      <c r="K156" s="111">
        <v>30000</v>
      </c>
      <c r="L156" s="111">
        <v>30000</v>
      </c>
      <c r="M156" s="111">
        <v>30000</v>
      </c>
      <c r="N156" s="111">
        <v>30000</v>
      </c>
      <c r="O156" s="111">
        <v>30000</v>
      </c>
      <c r="P156" s="111">
        <v>30000</v>
      </c>
      <c r="Q156" s="111">
        <v>30000</v>
      </c>
      <c r="R156" s="111">
        <v>30000</v>
      </c>
    </row>
    <row r="157" spans="1:21">
      <c r="A157" s="112"/>
      <c r="B157" s="111"/>
      <c r="C157" s="111"/>
      <c r="D157" s="111"/>
      <c r="E157" s="111"/>
      <c r="F157" s="111"/>
      <c r="G157" s="111"/>
      <c r="H157" s="111"/>
      <c r="I157" s="111"/>
      <c r="J157" s="111"/>
      <c r="K157" s="111"/>
      <c r="L157" s="111"/>
      <c r="M157" s="111"/>
      <c r="N157" s="111"/>
      <c r="O157" s="111"/>
      <c r="P157" s="111"/>
      <c r="Q157" s="111"/>
      <c r="R157" s="111"/>
    </row>
    <row r="158" spans="1:21">
      <c r="A158" s="106" t="s">
        <v>51</v>
      </c>
      <c r="B158" s="107"/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</row>
    <row r="159" spans="1:21">
      <c r="A159" s="112" t="s">
        <v>62</v>
      </c>
      <c r="B159" s="109">
        <v>58529.2</v>
      </c>
      <c r="C159" s="109">
        <v>23762.799999999999</v>
      </c>
      <c r="D159" s="109">
        <v>16517</v>
      </c>
      <c r="E159" s="109">
        <v>45101.900000000009</v>
      </c>
      <c r="F159" s="109">
        <v>18183.2</v>
      </c>
      <c r="G159" s="109">
        <v>16237.6</v>
      </c>
      <c r="H159" s="109">
        <v>19564</v>
      </c>
      <c r="I159" s="109">
        <v>12593.2</v>
      </c>
      <c r="J159" s="109">
        <v>4104</v>
      </c>
      <c r="K159" s="109"/>
      <c r="L159" s="109">
        <v>12637.2</v>
      </c>
      <c r="M159" s="109"/>
      <c r="N159" s="109"/>
      <c r="O159" s="109"/>
      <c r="P159" s="109"/>
      <c r="Q159" s="109">
        <v>9477.9</v>
      </c>
      <c r="R159" s="109"/>
      <c r="S159" s="110">
        <f>SUM(B159:R159)</f>
        <v>236708.00000000006</v>
      </c>
      <c r="T159" s="108"/>
    </row>
    <row r="160" spans="1:21">
      <c r="A160" s="120" t="s">
        <v>64</v>
      </c>
      <c r="B160" s="109"/>
      <c r="C160" s="109"/>
      <c r="D160" s="109"/>
      <c r="E160" s="109"/>
      <c r="F160" s="109"/>
      <c r="G160" s="109"/>
      <c r="H160" s="109"/>
      <c r="I160" s="109"/>
      <c r="J160" s="109"/>
      <c r="K160" s="109"/>
      <c r="L160" s="109"/>
      <c r="M160" s="109"/>
      <c r="N160" s="109"/>
      <c r="O160" s="109"/>
      <c r="P160" s="109"/>
      <c r="Q160" s="109"/>
      <c r="R160" s="109"/>
      <c r="S160" s="108"/>
      <c r="T160" s="108">
        <f>SUM(B160:R160)</f>
        <v>0</v>
      </c>
    </row>
    <row r="161" spans="1:21">
      <c r="A161" s="120" t="s">
        <v>80</v>
      </c>
      <c r="B161" s="109"/>
      <c r="C161" s="109"/>
      <c r="D161" s="109"/>
      <c r="E161" s="109"/>
      <c r="F161" s="109"/>
      <c r="G161" s="109"/>
      <c r="H161" s="109"/>
      <c r="I161" s="109"/>
      <c r="J161" s="109"/>
      <c r="K161" s="109"/>
      <c r="L161" s="109"/>
      <c r="M161" s="109"/>
      <c r="N161" s="109"/>
      <c r="O161" s="109"/>
      <c r="P161" s="109"/>
      <c r="Q161" s="109"/>
      <c r="R161" s="109"/>
      <c r="S161" s="108"/>
      <c r="T161" s="108">
        <f>SUM(B161:R161)</f>
        <v>0</v>
      </c>
    </row>
    <row r="162" spans="1:21">
      <c r="A162" s="120" t="s">
        <v>81</v>
      </c>
      <c r="B162" s="109"/>
      <c r="C162" s="109"/>
      <c r="D162" s="109"/>
      <c r="E162" s="109"/>
      <c r="F162" s="109"/>
      <c r="G162" s="109"/>
      <c r="H162" s="109"/>
      <c r="I162" s="109"/>
      <c r="J162" s="109"/>
      <c r="K162" s="109"/>
      <c r="L162" s="109"/>
      <c r="M162" s="109"/>
      <c r="N162" s="109"/>
      <c r="O162" s="109"/>
      <c r="P162" s="109"/>
      <c r="Q162" s="109"/>
      <c r="R162" s="109"/>
      <c r="S162" s="108"/>
      <c r="T162" s="108">
        <f>SUM(B162:R162)</f>
        <v>0</v>
      </c>
    </row>
    <row r="163" spans="1:21">
      <c r="A163" s="120" t="s">
        <v>82</v>
      </c>
      <c r="B163" s="109"/>
      <c r="C163" s="109"/>
      <c r="D163" s="109"/>
      <c r="E163" s="109"/>
      <c r="F163" s="109"/>
      <c r="G163" s="109"/>
      <c r="H163" s="109"/>
      <c r="I163" s="109"/>
      <c r="J163" s="109"/>
      <c r="K163" s="109"/>
      <c r="L163" s="109"/>
      <c r="M163" s="109"/>
      <c r="N163" s="109"/>
      <c r="O163" s="109"/>
      <c r="P163" s="109"/>
      <c r="Q163" s="109"/>
      <c r="R163" s="109"/>
      <c r="S163" s="108"/>
      <c r="T163" s="108">
        <f>SUM(B163:R163)</f>
        <v>0</v>
      </c>
    </row>
    <row r="164" spans="1:21">
      <c r="A164" s="112" t="s">
        <v>34</v>
      </c>
      <c r="B164" s="109">
        <f>SUM(B160:B163)</f>
        <v>0</v>
      </c>
      <c r="C164" s="109">
        <f t="shared" ref="C164:R164" si="30">SUM(C160:C163)</f>
        <v>0</v>
      </c>
      <c r="D164" s="109">
        <f t="shared" si="30"/>
        <v>0</v>
      </c>
      <c r="E164" s="109">
        <f t="shared" si="30"/>
        <v>0</v>
      </c>
      <c r="F164" s="109">
        <f t="shared" si="30"/>
        <v>0</v>
      </c>
      <c r="G164" s="109">
        <f t="shared" si="30"/>
        <v>0</v>
      </c>
      <c r="H164" s="109">
        <f t="shared" si="30"/>
        <v>0</v>
      </c>
      <c r="I164" s="109">
        <f t="shared" si="30"/>
        <v>0</v>
      </c>
      <c r="J164" s="109">
        <f t="shared" si="30"/>
        <v>0</v>
      </c>
      <c r="K164" s="109">
        <f t="shared" si="30"/>
        <v>0</v>
      </c>
      <c r="L164" s="109">
        <f t="shared" si="30"/>
        <v>0</v>
      </c>
      <c r="M164" s="109">
        <f t="shared" si="30"/>
        <v>0</v>
      </c>
      <c r="N164" s="109">
        <f t="shared" si="30"/>
        <v>0</v>
      </c>
      <c r="O164" s="109">
        <f t="shared" si="30"/>
        <v>0</v>
      </c>
      <c r="P164" s="109">
        <f t="shared" si="30"/>
        <v>0</v>
      </c>
      <c r="Q164" s="109">
        <f t="shared" si="30"/>
        <v>0</v>
      </c>
      <c r="R164" s="109">
        <f t="shared" si="30"/>
        <v>0</v>
      </c>
      <c r="S164" s="108"/>
      <c r="T164" s="110">
        <f>SUM(T160:T163)</f>
        <v>0</v>
      </c>
    </row>
    <row r="165" spans="1:21">
      <c r="A165" s="112" t="s">
        <v>35</v>
      </c>
      <c r="B165" s="111">
        <f>B164+B159</f>
        <v>58529.2</v>
      </c>
      <c r="C165" s="111">
        <f t="shared" ref="C165:R165" si="31">C164+C159</f>
        <v>23762.799999999999</v>
      </c>
      <c r="D165" s="111">
        <f t="shared" si="31"/>
        <v>16517</v>
      </c>
      <c r="E165" s="111">
        <f t="shared" si="31"/>
        <v>45101.900000000009</v>
      </c>
      <c r="F165" s="111">
        <f t="shared" si="31"/>
        <v>18183.2</v>
      </c>
      <c r="G165" s="111">
        <f t="shared" si="31"/>
        <v>16237.6</v>
      </c>
      <c r="H165" s="111">
        <f t="shared" si="31"/>
        <v>19564</v>
      </c>
      <c r="I165" s="111">
        <f t="shared" si="31"/>
        <v>12593.2</v>
      </c>
      <c r="J165" s="111">
        <f t="shared" si="31"/>
        <v>4104</v>
      </c>
      <c r="K165" s="111">
        <f t="shared" si="31"/>
        <v>0</v>
      </c>
      <c r="L165" s="111">
        <f t="shared" si="31"/>
        <v>12637.2</v>
      </c>
      <c r="M165" s="111">
        <f t="shared" si="31"/>
        <v>0</v>
      </c>
      <c r="N165" s="111">
        <f t="shared" si="31"/>
        <v>0</v>
      </c>
      <c r="O165" s="111">
        <f t="shared" si="31"/>
        <v>0</v>
      </c>
      <c r="P165" s="111">
        <f t="shared" si="31"/>
        <v>0</v>
      </c>
      <c r="Q165" s="111">
        <f t="shared" si="31"/>
        <v>9477.9</v>
      </c>
      <c r="R165" s="111">
        <f t="shared" si="31"/>
        <v>0</v>
      </c>
      <c r="S165" s="108"/>
      <c r="T165" s="108"/>
      <c r="U165" s="110">
        <f>S159+T164</f>
        <v>236708.00000000006</v>
      </c>
    </row>
    <row r="166" spans="1:21">
      <c r="A166" s="112" t="s">
        <v>36</v>
      </c>
      <c r="B166" s="111">
        <v>50000</v>
      </c>
      <c r="C166" s="111">
        <v>50000</v>
      </c>
      <c r="D166" s="111">
        <v>50000</v>
      </c>
      <c r="E166" s="111">
        <v>50000</v>
      </c>
      <c r="F166" s="111">
        <v>50000</v>
      </c>
      <c r="G166" s="111">
        <v>50000</v>
      </c>
      <c r="H166" s="111">
        <v>50000</v>
      </c>
      <c r="I166" s="111">
        <v>50000</v>
      </c>
      <c r="J166" s="111">
        <v>50000</v>
      </c>
      <c r="K166" s="111">
        <v>50000</v>
      </c>
      <c r="L166" s="111">
        <v>50000</v>
      </c>
      <c r="M166" s="111">
        <v>50000</v>
      </c>
      <c r="N166" s="111">
        <v>50000</v>
      </c>
      <c r="O166" s="111">
        <v>50000</v>
      </c>
      <c r="P166" s="111">
        <v>50000</v>
      </c>
      <c r="Q166" s="111">
        <v>50000</v>
      </c>
      <c r="R166" s="111">
        <v>50000</v>
      </c>
    </row>
    <row r="167" spans="1:21">
      <c r="A167" s="112"/>
      <c r="B167" s="111"/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</row>
    <row r="168" spans="1:21">
      <c r="A168" s="112"/>
      <c r="B168" s="111"/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</row>
    <row r="169" spans="1:21">
      <c r="A169" s="122" t="s">
        <v>63</v>
      </c>
      <c r="B169" s="123"/>
      <c r="C169" s="123"/>
      <c r="D169" s="123"/>
      <c r="E169" s="123"/>
      <c r="F169" s="123"/>
      <c r="G169" s="123"/>
      <c r="H169" s="123"/>
      <c r="I169" s="123"/>
      <c r="J169" s="123"/>
      <c r="K169" s="123"/>
      <c r="L169" s="123"/>
      <c r="M169" s="123"/>
      <c r="N169" s="123"/>
      <c r="O169" s="123"/>
      <c r="P169" s="123"/>
      <c r="Q169" s="123"/>
      <c r="R169" s="123"/>
      <c r="S169" s="107"/>
      <c r="T169" s="107"/>
      <c r="U169" s="107"/>
    </row>
    <row r="170" spans="1:21">
      <c r="A170" s="124" t="s">
        <v>62</v>
      </c>
      <c r="B170" s="125">
        <f t="shared" ref="B170:R174" si="32">B159+B149+B139+B129+B119+B109+B99+B89+B79+B69+B59+B49+B39+B29+B19+B9</f>
        <v>494253.17000000004</v>
      </c>
      <c r="C170" s="125">
        <f t="shared" si="32"/>
        <v>181008.72999999998</v>
      </c>
      <c r="D170" s="125">
        <f t="shared" si="32"/>
        <v>130657.71999999999</v>
      </c>
      <c r="E170" s="125">
        <f t="shared" si="32"/>
        <v>192289.43</v>
      </c>
      <c r="F170" s="125">
        <f t="shared" si="32"/>
        <v>262060.99</v>
      </c>
      <c r="G170" s="125">
        <f t="shared" si="32"/>
        <v>252595.47999999998</v>
      </c>
      <c r="H170" s="125">
        <f t="shared" si="32"/>
        <v>120073.8</v>
      </c>
      <c r="I170" s="125">
        <f t="shared" si="32"/>
        <v>23685.96</v>
      </c>
      <c r="J170" s="125">
        <f t="shared" si="32"/>
        <v>13360.4</v>
      </c>
      <c r="K170" s="125">
        <f t="shared" si="32"/>
        <v>43120</v>
      </c>
      <c r="L170" s="125">
        <f t="shared" si="32"/>
        <v>32247.200000000001</v>
      </c>
      <c r="M170" s="125">
        <f t="shared" si="32"/>
        <v>43120</v>
      </c>
      <c r="N170" s="125">
        <f t="shared" si="32"/>
        <v>2010</v>
      </c>
      <c r="O170" s="125">
        <f t="shared" si="32"/>
        <v>0</v>
      </c>
      <c r="P170" s="125">
        <f t="shared" si="32"/>
        <v>2479</v>
      </c>
      <c r="Q170" s="125">
        <f t="shared" si="32"/>
        <v>22677.9</v>
      </c>
      <c r="R170" s="125">
        <f t="shared" si="32"/>
        <v>32340</v>
      </c>
      <c r="S170" s="110">
        <f>SUM(B170:R170)</f>
        <v>1847979.7799999998</v>
      </c>
      <c r="T170" s="108"/>
    </row>
    <row r="171" spans="1:21">
      <c r="A171" s="252" t="s">
        <v>64</v>
      </c>
      <c r="B171" s="126">
        <f t="shared" si="32"/>
        <v>0</v>
      </c>
      <c r="C171" s="125">
        <f t="shared" si="32"/>
        <v>0</v>
      </c>
      <c r="D171" s="125">
        <f t="shared" si="32"/>
        <v>0</v>
      </c>
      <c r="E171" s="125">
        <f t="shared" si="32"/>
        <v>0</v>
      </c>
      <c r="F171" s="125">
        <f t="shared" si="32"/>
        <v>0</v>
      </c>
      <c r="G171" s="125">
        <f t="shared" ca="1" si="32"/>
        <v>13500</v>
      </c>
      <c r="H171" s="125">
        <f t="shared" ca="1" si="32"/>
        <v>6000</v>
      </c>
      <c r="I171" s="125">
        <f t="shared" ca="1" si="32"/>
        <v>0</v>
      </c>
      <c r="J171" s="125">
        <f t="shared" ca="1" si="32"/>
        <v>43528</v>
      </c>
      <c r="K171" s="125">
        <f t="shared" si="32"/>
        <v>0</v>
      </c>
      <c r="L171" s="125">
        <f t="shared" si="32"/>
        <v>0</v>
      </c>
      <c r="M171" s="125">
        <f t="shared" si="32"/>
        <v>0</v>
      </c>
      <c r="N171" s="125">
        <f t="shared" si="32"/>
        <v>0</v>
      </c>
      <c r="O171" s="125">
        <f t="shared" si="32"/>
        <v>0</v>
      </c>
      <c r="P171" s="125">
        <f t="shared" si="32"/>
        <v>0</v>
      </c>
      <c r="Q171" s="125">
        <f t="shared" si="32"/>
        <v>0</v>
      </c>
      <c r="R171" s="125">
        <f t="shared" si="32"/>
        <v>0</v>
      </c>
      <c r="S171" s="108"/>
      <c r="T171" s="108">
        <f ca="1">SUM(B171:R171)</f>
        <v>63028</v>
      </c>
    </row>
    <row r="172" spans="1:21">
      <c r="A172" s="252" t="s">
        <v>80</v>
      </c>
      <c r="B172" s="126">
        <f t="shared" si="32"/>
        <v>0</v>
      </c>
      <c r="C172" s="125">
        <f t="shared" si="32"/>
        <v>0</v>
      </c>
      <c r="D172" s="125">
        <f t="shared" si="32"/>
        <v>0</v>
      </c>
      <c r="E172" s="125">
        <f t="shared" si="32"/>
        <v>0</v>
      </c>
      <c r="F172" s="125">
        <f t="shared" si="32"/>
        <v>0</v>
      </c>
      <c r="G172" s="125">
        <f t="shared" ca="1" si="32"/>
        <v>75000</v>
      </c>
      <c r="H172" s="125">
        <f t="shared" ca="1" si="32"/>
        <v>1000</v>
      </c>
      <c r="I172" s="125">
        <f t="shared" ca="1" si="32"/>
        <v>15000</v>
      </c>
      <c r="J172" s="125">
        <f t="shared" ca="1" si="32"/>
        <v>0</v>
      </c>
      <c r="K172" s="125">
        <f t="shared" si="32"/>
        <v>0</v>
      </c>
      <c r="L172" s="125">
        <f t="shared" si="32"/>
        <v>0</v>
      </c>
      <c r="M172" s="125">
        <f t="shared" si="32"/>
        <v>0</v>
      </c>
      <c r="N172" s="125">
        <f t="shared" si="32"/>
        <v>0</v>
      </c>
      <c r="O172" s="125">
        <f t="shared" si="32"/>
        <v>0</v>
      </c>
      <c r="P172" s="125">
        <f t="shared" si="32"/>
        <v>0</v>
      </c>
      <c r="Q172" s="125">
        <f t="shared" si="32"/>
        <v>0</v>
      </c>
      <c r="R172" s="125">
        <f t="shared" si="32"/>
        <v>0</v>
      </c>
      <c r="S172" s="108"/>
      <c r="T172" s="108">
        <f ca="1">SUM(B172:R172)</f>
        <v>91000</v>
      </c>
    </row>
    <row r="173" spans="1:21">
      <c r="A173" s="252" t="s">
        <v>81</v>
      </c>
      <c r="B173" s="126">
        <f t="shared" si="32"/>
        <v>0</v>
      </c>
      <c r="C173" s="125">
        <f t="shared" si="32"/>
        <v>0</v>
      </c>
      <c r="D173" s="125">
        <f t="shared" si="32"/>
        <v>0</v>
      </c>
      <c r="E173" s="125">
        <f t="shared" si="32"/>
        <v>0</v>
      </c>
      <c r="F173" s="125">
        <f t="shared" si="32"/>
        <v>0</v>
      </c>
      <c r="G173" s="125">
        <f t="shared" ca="1" si="32"/>
        <v>24000</v>
      </c>
      <c r="H173" s="125">
        <f t="shared" ca="1" si="32"/>
        <v>45000</v>
      </c>
      <c r="I173" s="125">
        <f t="shared" ca="1" si="32"/>
        <v>17000</v>
      </c>
      <c r="J173" s="125">
        <f t="shared" ca="1" si="32"/>
        <v>50000</v>
      </c>
      <c r="K173" s="125">
        <f t="shared" si="32"/>
        <v>0</v>
      </c>
      <c r="L173" s="125">
        <f t="shared" si="32"/>
        <v>0</v>
      </c>
      <c r="M173" s="125">
        <f t="shared" si="32"/>
        <v>0</v>
      </c>
      <c r="N173" s="125">
        <f t="shared" si="32"/>
        <v>0</v>
      </c>
      <c r="O173" s="125">
        <f t="shared" si="32"/>
        <v>0</v>
      </c>
      <c r="P173" s="125">
        <f t="shared" si="32"/>
        <v>0</v>
      </c>
      <c r="Q173" s="125">
        <f t="shared" si="32"/>
        <v>0</v>
      </c>
      <c r="R173" s="125">
        <f t="shared" si="32"/>
        <v>0</v>
      </c>
      <c r="S173" s="108"/>
      <c r="T173" s="108">
        <f ca="1">SUM(B173:R173)</f>
        <v>136000</v>
      </c>
    </row>
    <row r="174" spans="1:21">
      <c r="A174" s="252" t="s">
        <v>82</v>
      </c>
      <c r="B174" s="126">
        <f t="shared" si="32"/>
        <v>0</v>
      </c>
      <c r="C174" s="125">
        <f t="shared" si="32"/>
        <v>0</v>
      </c>
      <c r="D174" s="125">
        <f t="shared" si="32"/>
        <v>0</v>
      </c>
      <c r="E174" s="125">
        <f t="shared" si="32"/>
        <v>0</v>
      </c>
      <c r="F174" s="125">
        <f t="shared" si="32"/>
        <v>0</v>
      </c>
      <c r="G174" s="125">
        <f t="shared" si="32"/>
        <v>0</v>
      </c>
      <c r="H174" s="125">
        <f t="shared" si="32"/>
        <v>0</v>
      </c>
      <c r="I174" s="125">
        <f t="shared" si="32"/>
        <v>0</v>
      </c>
      <c r="J174" s="125">
        <f t="shared" si="32"/>
        <v>0</v>
      </c>
      <c r="K174" s="125">
        <f t="shared" si="32"/>
        <v>0</v>
      </c>
      <c r="L174" s="125">
        <f t="shared" si="32"/>
        <v>0</v>
      </c>
      <c r="M174" s="125">
        <f t="shared" si="32"/>
        <v>0</v>
      </c>
      <c r="N174" s="125">
        <f t="shared" si="32"/>
        <v>0</v>
      </c>
      <c r="O174" s="125">
        <f t="shared" si="32"/>
        <v>0</v>
      </c>
      <c r="P174" s="125">
        <f t="shared" si="32"/>
        <v>0</v>
      </c>
      <c r="Q174" s="125">
        <f t="shared" si="32"/>
        <v>0</v>
      </c>
      <c r="R174" s="125">
        <f t="shared" si="32"/>
        <v>0</v>
      </c>
      <c r="S174" s="108"/>
      <c r="T174" s="108">
        <f>SUM(B174:R174)</f>
        <v>0</v>
      </c>
    </row>
    <row r="175" spans="1:21">
      <c r="A175" s="124" t="s">
        <v>34</v>
      </c>
      <c r="B175" s="125">
        <f>SUM(B171:B174)</f>
        <v>0</v>
      </c>
      <c r="C175" s="125">
        <f>SUM(C171:C174)</f>
        <v>0</v>
      </c>
      <c r="D175" s="125">
        <f t="shared" ref="D175:R175" si="33">SUM(D171:D174)</f>
        <v>0</v>
      </c>
      <c r="E175" s="125">
        <f t="shared" si="33"/>
        <v>0</v>
      </c>
      <c r="F175" s="125">
        <f t="shared" si="33"/>
        <v>0</v>
      </c>
      <c r="G175" s="125">
        <f t="shared" ca="1" si="33"/>
        <v>112500</v>
      </c>
      <c r="H175" s="125">
        <f t="shared" ca="1" si="33"/>
        <v>52000</v>
      </c>
      <c r="I175" s="125">
        <f t="shared" ca="1" si="33"/>
        <v>32000</v>
      </c>
      <c r="J175" s="125">
        <f t="shared" ca="1" si="33"/>
        <v>93528</v>
      </c>
      <c r="K175" s="125">
        <f t="shared" si="33"/>
        <v>0</v>
      </c>
      <c r="L175" s="125">
        <f t="shared" si="33"/>
        <v>0</v>
      </c>
      <c r="M175" s="125">
        <f t="shared" si="33"/>
        <v>0</v>
      </c>
      <c r="N175" s="125">
        <f t="shared" si="33"/>
        <v>0</v>
      </c>
      <c r="O175" s="125">
        <f t="shared" si="33"/>
        <v>0</v>
      </c>
      <c r="P175" s="125">
        <f t="shared" si="33"/>
        <v>0</v>
      </c>
      <c r="Q175" s="125">
        <f t="shared" si="33"/>
        <v>0</v>
      </c>
      <c r="R175" s="125">
        <f t="shared" si="33"/>
        <v>0</v>
      </c>
      <c r="S175" s="108"/>
      <c r="T175" s="110">
        <f ca="1">SUM(T171:T174)</f>
        <v>290028</v>
      </c>
    </row>
    <row r="176" spans="1:21">
      <c r="A176" s="124" t="s">
        <v>35</v>
      </c>
      <c r="B176" s="127">
        <f>B175+B170</f>
        <v>494253.17000000004</v>
      </c>
      <c r="C176" s="125">
        <f>C175+C170</f>
        <v>181008.72999999998</v>
      </c>
      <c r="D176" s="125">
        <f t="shared" ref="D176:R176" si="34">D175+D170</f>
        <v>130657.71999999999</v>
      </c>
      <c r="E176" s="125">
        <f t="shared" si="34"/>
        <v>192289.43</v>
      </c>
      <c r="F176" s="125">
        <f t="shared" si="34"/>
        <v>262060.99</v>
      </c>
      <c r="G176" s="125">
        <f t="shared" ca="1" si="34"/>
        <v>365095.48</v>
      </c>
      <c r="H176" s="125">
        <f t="shared" ca="1" si="34"/>
        <v>172073.8</v>
      </c>
      <c r="I176" s="125">
        <f t="shared" ca="1" si="34"/>
        <v>55685.96</v>
      </c>
      <c r="J176" s="125">
        <f t="shared" ca="1" si="34"/>
        <v>106888.4</v>
      </c>
      <c r="K176" s="125">
        <f t="shared" si="34"/>
        <v>43120</v>
      </c>
      <c r="L176" s="125">
        <f t="shared" si="34"/>
        <v>32247.200000000001</v>
      </c>
      <c r="M176" s="125">
        <f t="shared" si="34"/>
        <v>43120</v>
      </c>
      <c r="N176" s="125">
        <f t="shared" si="34"/>
        <v>2010</v>
      </c>
      <c r="O176" s="125">
        <f t="shared" si="34"/>
        <v>0</v>
      </c>
      <c r="P176" s="125">
        <f t="shared" si="34"/>
        <v>2479</v>
      </c>
      <c r="Q176" s="125">
        <f t="shared" si="34"/>
        <v>22677.9</v>
      </c>
      <c r="R176" s="125">
        <f t="shared" si="34"/>
        <v>32340</v>
      </c>
      <c r="S176" s="108"/>
      <c r="T176" s="108"/>
      <c r="U176" s="110">
        <f ca="1">S170+T175</f>
        <v>2138007.7799999998</v>
      </c>
    </row>
    <row r="177" spans="1:18">
      <c r="A177" s="124" t="s">
        <v>36</v>
      </c>
      <c r="B177" s="128">
        <f t="shared" ref="B177:R177" si="35">B166+B156+B146+B136+B126+B116+B106+B96+B86+B76+B66+B56+B46+B36+B26+B16</f>
        <v>1023000</v>
      </c>
      <c r="C177" s="128">
        <f t="shared" si="35"/>
        <v>1023000</v>
      </c>
      <c r="D177" s="128">
        <f t="shared" si="35"/>
        <v>1023000</v>
      </c>
      <c r="E177" s="128">
        <f t="shared" si="35"/>
        <v>1023000</v>
      </c>
      <c r="F177" s="128">
        <f t="shared" si="35"/>
        <v>1023000</v>
      </c>
      <c r="G177" s="128">
        <f t="shared" si="35"/>
        <v>1023000</v>
      </c>
      <c r="H177" s="128">
        <f t="shared" si="35"/>
        <v>1023000</v>
      </c>
      <c r="I177" s="128">
        <f t="shared" si="35"/>
        <v>1023000</v>
      </c>
      <c r="J177" s="128">
        <f t="shared" si="35"/>
        <v>1023000</v>
      </c>
      <c r="K177" s="128">
        <f t="shared" si="35"/>
        <v>1023000</v>
      </c>
      <c r="L177" s="128">
        <f t="shared" si="35"/>
        <v>1023000</v>
      </c>
      <c r="M177" s="128">
        <f t="shared" si="35"/>
        <v>1023000</v>
      </c>
      <c r="N177" s="128">
        <f t="shared" si="35"/>
        <v>1023000</v>
      </c>
      <c r="O177" s="128">
        <f t="shared" si="35"/>
        <v>1023000</v>
      </c>
      <c r="P177" s="128">
        <f t="shared" si="35"/>
        <v>1023000</v>
      </c>
      <c r="Q177" s="128">
        <f t="shared" si="35"/>
        <v>1023000</v>
      </c>
      <c r="R177" s="128">
        <f t="shared" si="35"/>
        <v>1023000</v>
      </c>
    </row>
  </sheetData>
  <mergeCells count="3">
    <mergeCell ref="S5:S6"/>
    <mergeCell ref="T5:T6"/>
    <mergeCell ref="U5:U6"/>
  </mergeCells>
  <conditionalFormatting sqref="B15:R15 B18:R18 B21:R21 B27:R27 B30:R30 B33:R33 B36:R36 B39:R39 B42:R42 B45:R45 B48:R48 B51:R51 B54:R54 B57:R57 B66:R66 B69:R69 B72:R72 B75:R75 B78:R78 B81:R81 B84:R84 B87:R87 B96:R96 B99:R99 B102:R102 B105:R105 B108:R108 B111:R111 B114:R114 B117:R117 B119:R119 B24:R24 B60:R60 B63:R63 B90:R90 B93:R93">
    <cfRule type="cellIs" dxfId="90" priority="91" operator="greaterThan">
      <formula>B16</formula>
    </cfRule>
  </conditionalFormatting>
  <conditionalFormatting sqref="B6:R6">
    <cfRule type="cellIs" dxfId="89" priority="90" operator="greaterThan">
      <formula>B13</formula>
    </cfRule>
  </conditionalFormatting>
  <conditionalFormatting sqref="C9:R9">
    <cfRule type="expression" dxfId="88" priority="89">
      <formula>C9&gt;C16</formula>
    </cfRule>
  </conditionalFormatting>
  <conditionalFormatting sqref="C19">
    <cfRule type="expression" dxfId="87" priority="88">
      <formula>C19&gt;C26</formula>
    </cfRule>
  </conditionalFormatting>
  <conditionalFormatting sqref="C19:R19">
    <cfRule type="expression" dxfId="86" priority="87">
      <formula>C19&gt;C26</formula>
    </cfRule>
  </conditionalFormatting>
  <conditionalFormatting sqref="B14">
    <cfRule type="expression" dxfId="85" priority="86">
      <formula>B14&gt;B16</formula>
    </cfRule>
  </conditionalFormatting>
  <conditionalFormatting sqref="C15">
    <cfRule type="expression" dxfId="84" priority="85">
      <formula>C$15&gt;C$16</formula>
    </cfRule>
  </conditionalFormatting>
  <conditionalFormatting sqref="C14">
    <cfRule type="expression" dxfId="83" priority="84">
      <formula>C$14&gt;C$16</formula>
    </cfRule>
  </conditionalFormatting>
  <conditionalFormatting sqref="D14">
    <cfRule type="expression" dxfId="82" priority="83">
      <formula>D14&gt;D$16</formula>
    </cfRule>
  </conditionalFormatting>
  <conditionalFormatting sqref="D15">
    <cfRule type="expression" dxfId="81" priority="82">
      <formula>D15&gt;D$16</formula>
    </cfRule>
  </conditionalFormatting>
  <conditionalFormatting sqref="E14">
    <cfRule type="expression" dxfId="80" priority="81">
      <formula>E14&gt;E$16</formula>
    </cfRule>
  </conditionalFormatting>
  <conditionalFormatting sqref="E15">
    <cfRule type="expression" dxfId="79" priority="80">
      <formula>E15&gt;E$16</formula>
    </cfRule>
  </conditionalFormatting>
  <conditionalFormatting sqref="D15">
    <cfRule type="expression" dxfId="78" priority="79">
      <formula>D$15&gt;D$16</formula>
    </cfRule>
  </conditionalFormatting>
  <conditionalFormatting sqref="D14">
    <cfRule type="expression" dxfId="77" priority="78">
      <formula>D$14&gt;D$16</formula>
    </cfRule>
  </conditionalFormatting>
  <conditionalFormatting sqref="E15">
    <cfRule type="expression" dxfId="76" priority="77">
      <formula>E$15&gt;E$16</formula>
    </cfRule>
  </conditionalFormatting>
  <conditionalFormatting sqref="E14">
    <cfRule type="expression" dxfId="75" priority="76">
      <formula>E14&gt;E$16</formula>
    </cfRule>
  </conditionalFormatting>
  <conditionalFormatting sqref="E15">
    <cfRule type="expression" dxfId="74" priority="75">
      <formula>E15&gt;E$16</formula>
    </cfRule>
  </conditionalFormatting>
  <conditionalFormatting sqref="E15">
    <cfRule type="expression" dxfId="73" priority="74">
      <formula>E$15&gt;E$16</formula>
    </cfRule>
  </conditionalFormatting>
  <conditionalFormatting sqref="E14">
    <cfRule type="expression" dxfId="72" priority="73">
      <formula>E$14&gt;E$16</formula>
    </cfRule>
  </conditionalFormatting>
  <conditionalFormatting sqref="F14">
    <cfRule type="expression" dxfId="71" priority="72">
      <formula>F14&gt;F$16</formula>
    </cfRule>
  </conditionalFormatting>
  <conditionalFormatting sqref="F15">
    <cfRule type="expression" dxfId="70" priority="71">
      <formula>F15&gt;F$16</formula>
    </cfRule>
  </conditionalFormatting>
  <conditionalFormatting sqref="F15">
    <cfRule type="expression" dxfId="69" priority="70">
      <formula>F$15&gt;F$16</formula>
    </cfRule>
  </conditionalFormatting>
  <conditionalFormatting sqref="F14">
    <cfRule type="expression" dxfId="68" priority="69">
      <formula>F$14&gt;F$16</formula>
    </cfRule>
  </conditionalFormatting>
  <conditionalFormatting sqref="G14">
    <cfRule type="expression" dxfId="67" priority="68">
      <formula>G14&gt;G$16</formula>
    </cfRule>
  </conditionalFormatting>
  <conditionalFormatting sqref="G15">
    <cfRule type="expression" dxfId="66" priority="67">
      <formula>G15&gt;G$16</formula>
    </cfRule>
  </conditionalFormatting>
  <conditionalFormatting sqref="G15">
    <cfRule type="expression" dxfId="65" priority="66">
      <formula>G$15&gt;G$16</formula>
    </cfRule>
  </conditionalFormatting>
  <conditionalFormatting sqref="G14">
    <cfRule type="expression" dxfId="64" priority="65">
      <formula>G$14&gt;G$16</formula>
    </cfRule>
  </conditionalFormatting>
  <conditionalFormatting sqref="H14:R14">
    <cfRule type="expression" dxfId="63" priority="64">
      <formula>H14&gt;H$16</formula>
    </cfRule>
  </conditionalFormatting>
  <conditionalFormatting sqref="H15:R15">
    <cfRule type="expression" dxfId="62" priority="63">
      <formula>H15&gt;H$16</formula>
    </cfRule>
  </conditionalFormatting>
  <conditionalFormatting sqref="H15:R15">
    <cfRule type="expression" dxfId="61" priority="62">
      <formula>H$15&gt;H$16</formula>
    </cfRule>
  </conditionalFormatting>
  <conditionalFormatting sqref="H14:R14">
    <cfRule type="expression" dxfId="60" priority="61">
      <formula>H$14&gt;H$16</formula>
    </cfRule>
  </conditionalFormatting>
  <conditionalFormatting sqref="B175">
    <cfRule type="expression" dxfId="59" priority="60">
      <formula>B175&gt;B177</formula>
    </cfRule>
  </conditionalFormatting>
  <conditionalFormatting sqref="C170">
    <cfRule type="expression" dxfId="58" priority="59">
      <formula>C170&gt;C177</formula>
    </cfRule>
  </conditionalFormatting>
  <conditionalFormatting sqref="C175">
    <cfRule type="expression" dxfId="57" priority="58">
      <formula>C175&gt;C177</formula>
    </cfRule>
  </conditionalFormatting>
  <conditionalFormatting sqref="C176">
    <cfRule type="expression" dxfId="56" priority="57">
      <formula>C176&gt;C177</formula>
    </cfRule>
  </conditionalFormatting>
  <conditionalFormatting sqref="C170">
    <cfRule type="expression" dxfId="55" priority="56">
      <formula>C170&gt;C177</formula>
    </cfRule>
  </conditionalFormatting>
  <conditionalFormatting sqref="C176">
    <cfRule type="expression" dxfId="54" priority="55">
      <formula>C$15&gt;C$16</formula>
    </cfRule>
  </conditionalFormatting>
  <conditionalFormatting sqref="C175">
    <cfRule type="expression" dxfId="53" priority="54">
      <formula>C$14&gt;C$16</formula>
    </cfRule>
  </conditionalFormatting>
  <conditionalFormatting sqref="D170">
    <cfRule type="expression" dxfId="52" priority="53">
      <formula>D170&gt;D177</formula>
    </cfRule>
  </conditionalFormatting>
  <conditionalFormatting sqref="D175">
    <cfRule type="expression" dxfId="51" priority="52">
      <formula>D175&gt;D177</formula>
    </cfRule>
  </conditionalFormatting>
  <conditionalFormatting sqref="D176">
    <cfRule type="expression" dxfId="50" priority="51">
      <formula>D176&gt;D177</formula>
    </cfRule>
  </conditionalFormatting>
  <conditionalFormatting sqref="E170:R170">
    <cfRule type="expression" dxfId="49" priority="50">
      <formula>E170&gt;E177</formula>
    </cfRule>
  </conditionalFormatting>
  <conditionalFormatting sqref="E175:R175">
    <cfRule type="expression" dxfId="48" priority="49">
      <formula>E175&gt;E177</formula>
    </cfRule>
  </conditionalFormatting>
  <conditionalFormatting sqref="E176:R176">
    <cfRule type="expression" dxfId="47" priority="48">
      <formula>E176&gt;E177</formula>
    </cfRule>
  </conditionalFormatting>
  <conditionalFormatting sqref="H24">
    <cfRule type="expression" dxfId="46" priority="47">
      <formula>H24&gt;H$16</formula>
    </cfRule>
  </conditionalFormatting>
  <conditionalFormatting sqref="H24">
    <cfRule type="expression" dxfId="45" priority="46">
      <formula>H$14&gt;H$16</formula>
    </cfRule>
  </conditionalFormatting>
  <conditionalFormatting sqref="H34">
    <cfRule type="expression" dxfId="44" priority="45">
      <formula>H34&gt;H$16</formula>
    </cfRule>
  </conditionalFormatting>
  <conditionalFormatting sqref="H34">
    <cfRule type="expression" dxfId="43" priority="44">
      <formula>H$14&gt;H$16</formula>
    </cfRule>
  </conditionalFormatting>
  <conditionalFormatting sqref="C29:R29">
    <cfRule type="expression" dxfId="42" priority="43">
      <formula>C29&gt;C36</formula>
    </cfRule>
  </conditionalFormatting>
  <conditionalFormatting sqref="C35">
    <cfRule type="expression" dxfId="41" priority="42">
      <formula>C35&gt;C$16</formula>
    </cfRule>
  </conditionalFormatting>
  <conditionalFormatting sqref="C35">
    <cfRule type="expression" dxfId="40" priority="41">
      <formula>C$15&gt;C$16</formula>
    </cfRule>
  </conditionalFormatting>
  <conditionalFormatting sqref="D35:R35">
    <cfRule type="expression" dxfId="39" priority="40">
      <formula>D35&gt;D$16</formula>
    </cfRule>
  </conditionalFormatting>
  <conditionalFormatting sqref="D35">
    <cfRule type="expression" dxfId="38" priority="39">
      <formula>D$15&gt;D$16</formula>
    </cfRule>
  </conditionalFormatting>
  <conditionalFormatting sqref="B39:R39">
    <cfRule type="expression" dxfId="37" priority="38">
      <formula>B39&gt;B46</formula>
    </cfRule>
  </conditionalFormatting>
  <conditionalFormatting sqref="B45:R45">
    <cfRule type="expression" dxfId="36" priority="37">
      <formula>B45&gt;B$16</formula>
    </cfRule>
  </conditionalFormatting>
  <conditionalFormatting sqref="B49:R49">
    <cfRule type="expression" dxfId="35" priority="36">
      <formula>B49&gt;B56</formula>
    </cfRule>
  </conditionalFormatting>
  <conditionalFormatting sqref="B55:R55">
    <cfRule type="expression" dxfId="34" priority="35">
      <formula>B55&gt;B56</formula>
    </cfRule>
  </conditionalFormatting>
  <conditionalFormatting sqref="B59:R59">
    <cfRule type="expression" dxfId="33" priority="34">
      <formula>B59&gt;B66</formula>
    </cfRule>
  </conditionalFormatting>
  <conditionalFormatting sqref="B65:R65">
    <cfRule type="expression" dxfId="32" priority="33">
      <formula>B65&gt;B66</formula>
    </cfRule>
  </conditionalFormatting>
  <conditionalFormatting sqref="B69:R69">
    <cfRule type="expression" dxfId="31" priority="32">
      <formula>B69&gt;B76</formula>
    </cfRule>
  </conditionalFormatting>
  <conditionalFormatting sqref="B75:R75">
    <cfRule type="expression" dxfId="30" priority="31">
      <formula>B75&gt;B76</formula>
    </cfRule>
  </conditionalFormatting>
  <conditionalFormatting sqref="B79:R79">
    <cfRule type="expression" dxfId="29" priority="30">
      <formula>B79&gt;B86</formula>
    </cfRule>
  </conditionalFormatting>
  <conditionalFormatting sqref="B85:R85">
    <cfRule type="expression" dxfId="28" priority="29">
      <formula>B85&gt;B86</formula>
    </cfRule>
  </conditionalFormatting>
  <conditionalFormatting sqref="B89:R89">
    <cfRule type="expression" dxfId="27" priority="28">
      <formula>B89&gt;B96</formula>
    </cfRule>
  </conditionalFormatting>
  <conditionalFormatting sqref="B95:R95">
    <cfRule type="expression" dxfId="26" priority="27">
      <formula>B95&gt;B96</formula>
    </cfRule>
  </conditionalFormatting>
  <conditionalFormatting sqref="B99:R99">
    <cfRule type="expression" dxfId="25" priority="26">
      <formula>B99&gt;B106</formula>
    </cfRule>
  </conditionalFormatting>
  <conditionalFormatting sqref="B105:R105">
    <cfRule type="expression" dxfId="24" priority="25">
      <formula>B105&gt;B106</formula>
    </cfRule>
  </conditionalFormatting>
  <conditionalFormatting sqref="B109:R109">
    <cfRule type="expression" dxfId="23" priority="24">
      <formula>B109&gt;B116</formula>
    </cfRule>
  </conditionalFormatting>
  <conditionalFormatting sqref="B115:R115">
    <cfRule type="expression" dxfId="22" priority="23">
      <formula>B115&gt;B116</formula>
    </cfRule>
  </conditionalFormatting>
  <conditionalFormatting sqref="B119:R119">
    <cfRule type="expression" dxfId="21" priority="22">
      <formula>B119&gt;B126</formula>
    </cfRule>
  </conditionalFormatting>
  <conditionalFormatting sqref="B125:R125">
    <cfRule type="expression" dxfId="20" priority="21">
      <formula>B125&gt;B126</formula>
    </cfRule>
  </conditionalFormatting>
  <conditionalFormatting sqref="B129:R129">
    <cfRule type="expression" dxfId="19" priority="20">
      <formula>B129&gt;B136</formula>
    </cfRule>
  </conditionalFormatting>
  <conditionalFormatting sqref="B135:R135">
    <cfRule type="expression" dxfId="18" priority="19">
      <formula>B135&gt;B136</formula>
    </cfRule>
  </conditionalFormatting>
  <conditionalFormatting sqref="B139:R139">
    <cfRule type="expression" dxfId="17" priority="18">
      <formula>B139&gt;B146</formula>
    </cfRule>
  </conditionalFormatting>
  <conditionalFormatting sqref="B145:R145">
    <cfRule type="expression" dxfId="16" priority="17">
      <formula>B145&gt;B146</formula>
    </cfRule>
  </conditionalFormatting>
  <conditionalFormatting sqref="B149:R149">
    <cfRule type="expression" dxfId="15" priority="16">
      <formula>B149&gt;B156</formula>
    </cfRule>
  </conditionalFormatting>
  <conditionalFormatting sqref="B155:R155">
    <cfRule type="expression" dxfId="14" priority="15">
      <formula>B155&gt;B156</formula>
    </cfRule>
  </conditionalFormatting>
  <conditionalFormatting sqref="B159:R159">
    <cfRule type="expression" dxfId="13" priority="14">
      <formula>B159&gt;B166</formula>
    </cfRule>
  </conditionalFormatting>
  <conditionalFormatting sqref="B165:R165">
    <cfRule type="expression" dxfId="12" priority="13">
      <formula>B165&gt;B166</formula>
    </cfRule>
  </conditionalFormatting>
  <conditionalFormatting sqref="B170:R170">
    <cfRule type="expression" dxfId="11" priority="12">
      <formula>B170&gt;B177</formula>
    </cfRule>
  </conditionalFormatting>
  <conditionalFormatting sqref="B176:R176">
    <cfRule type="expression" dxfId="10" priority="11">
      <formula>B176&gt;B177</formula>
    </cfRule>
  </conditionalFormatting>
  <conditionalFormatting sqref="B29:R29">
    <cfRule type="expression" dxfId="9" priority="10">
      <formula>B29&gt;B36</formula>
    </cfRule>
  </conditionalFormatting>
  <conditionalFormatting sqref="B35:R35">
    <cfRule type="expression" dxfId="8" priority="9">
      <formula>B35&gt;B$16</formula>
    </cfRule>
  </conditionalFormatting>
  <conditionalFormatting sqref="B25:R25">
    <cfRule type="expression" dxfId="7" priority="8">
      <formula>B25&gt;B$16</formula>
    </cfRule>
  </conditionalFormatting>
  <conditionalFormatting sqref="B19:R19">
    <cfRule type="expression" dxfId="6" priority="7">
      <formula>B19&gt;B26</formula>
    </cfRule>
  </conditionalFormatting>
  <conditionalFormatting sqref="B9:R9">
    <cfRule type="expression" dxfId="5" priority="6">
      <formula>B9&gt;B16</formula>
    </cfRule>
  </conditionalFormatting>
  <conditionalFormatting sqref="B15:R15">
    <cfRule type="expression" dxfId="4" priority="5">
      <formula>B15&gt;B$16</formula>
    </cfRule>
  </conditionalFormatting>
  <conditionalFormatting sqref="G40:R40 G43:R43">
    <cfRule type="cellIs" dxfId="3" priority="4" operator="greaterThan">
      <formula>G41</formula>
    </cfRule>
  </conditionalFormatting>
  <conditionalFormatting sqref="G50:R50 G53:R53">
    <cfRule type="cellIs" dxfId="2" priority="3" operator="greaterThan">
      <formula>G51</formula>
    </cfRule>
  </conditionalFormatting>
  <conditionalFormatting sqref="G70:R70 G73:R73">
    <cfRule type="cellIs" dxfId="1" priority="2" operator="greaterThan">
      <formula>G71</formula>
    </cfRule>
  </conditionalFormatting>
  <conditionalFormatting sqref="G80:R80 G83:R83">
    <cfRule type="cellIs" dxfId="0" priority="1" operator="greaterThan">
      <formula>G81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Contrat Allemagne</vt:lpstr>
      <vt:lpstr>Contrat Finlande</vt:lpstr>
      <vt:lpstr>Contrat Inde</vt:lpstr>
      <vt:lpstr>Contrat Irlande</vt:lpstr>
      <vt:lpstr>Synthese des charges annuelles</vt:lpstr>
    </vt:vector>
  </TitlesOfParts>
  <Company>Rio Tinto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cecile.pollet</dc:creator>
  <cp:lastModifiedBy>cecile.pollet</cp:lastModifiedBy>
  <dcterms:created xsi:type="dcterms:W3CDTF">2012-03-29T07:31:20Z</dcterms:created>
  <dcterms:modified xsi:type="dcterms:W3CDTF">2012-03-29T08:41:39Z</dcterms:modified>
</cp:coreProperties>
</file>