
<file path=[Content_Types].xml><?xml version="1.0" encoding="utf-8"?>
<Types xmlns="http://schemas.openxmlformats.org/package/2006/content-types">
  <Override PartName="/xl/worksheets/sheet15.xml" ContentType="application/vnd.openxmlformats-officedocument.spreadsheetml.worksheet+xml"/>
  <Override PartName="/xl/worksheets/sheet16.xml" ContentType="application/vnd.openxmlformats-officedocument.spreadsheetml.worksheet+xml"/>
  <Default Extension="bin" ContentType="application/vnd.openxmlformats-officedocument.spreadsheetml.printerSettings"/>
  <Default Extension="png" ContentType="image/png"/>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codeName="{37E998C4-C9E5-D4B9-71C8-EB1FF731991C}"/>
  <workbookPr codeName="ThisWorkbook"/>
  <bookViews>
    <workbookView xWindow="720" yWindow="330" windowWidth="8910" windowHeight="3570"/>
  </bookViews>
  <sheets>
    <sheet name="ETUDE" sheetId="11" r:id="rId1"/>
    <sheet name="Location IL" sheetId="15" state="hidden" r:id="rId2"/>
    <sheet name="MAD" sheetId="16" state="hidden" r:id="rId3"/>
    <sheet name="Abonnement" sheetId="17" r:id="rId4"/>
    <sheet name="Janvier" sheetId="19" state="hidden" r:id="rId5"/>
    <sheet name="Février" sheetId="20" state="hidden" r:id="rId6"/>
    <sheet name="Mars" sheetId="21" state="hidden" r:id="rId7"/>
    <sheet name="Avril" sheetId="22" state="hidden" r:id="rId8"/>
    <sheet name="Mai" sheetId="23" state="hidden" r:id="rId9"/>
    <sheet name="Juin" sheetId="24" state="hidden" r:id="rId10"/>
    <sheet name="Juillet" sheetId="25" state="hidden" r:id="rId11"/>
    <sheet name="Août" sheetId="26" state="hidden" r:id="rId12"/>
    <sheet name="Septembre" sheetId="27" state="hidden" r:id="rId13"/>
    <sheet name="Octobre" sheetId="28" state="hidden" r:id="rId14"/>
    <sheet name="Novembre" sheetId="29" state="hidden" r:id="rId15"/>
    <sheet name="Décembre" sheetId="30" state="hidden" r:id="rId16"/>
  </sheets>
  <definedNames>
    <definedName name="_xlnm.Print_Area" localSheetId="0">ETUDE!$B$1:$Y$129</definedName>
    <definedName name="_xlnm.Print_Area" localSheetId="1">'Location IL'!$A$1:$H$54</definedName>
    <definedName name="_xlnm.Print_Area" localSheetId="2">MAD!$A$1:$H$61</definedName>
  </definedNames>
  <calcPr calcId="124519"/>
</workbook>
</file>

<file path=xl/calcChain.xml><?xml version="1.0" encoding="utf-8"?>
<calcChain xmlns="http://schemas.openxmlformats.org/spreadsheetml/2006/main">
  <c r="O24" i="11"/>
  <c r="O27"/>
  <c r="O28"/>
  <c r="O29"/>
  <c r="Q29"/>
  <c r="R29"/>
  <c r="V29"/>
  <c r="W29"/>
  <c r="X29"/>
  <c r="Y29"/>
  <c r="X124"/>
  <c r="P15" i="17"/>
  <c r="R15"/>
  <c r="R63"/>
  <c r="R62"/>
  <c r="R61"/>
  <c r="R60"/>
  <c r="R59"/>
  <c r="R58"/>
  <c r="R57"/>
  <c r="R56"/>
  <c r="R54"/>
  <c r="R53"/>
  <c r="R51"/>
  <c r="R50"/>
  <c r="R49"/>
  <c r="R48"/>
  <c r="R47"/>
  <c r="R46"/>
  <c r="R45"/>
  <c r="R43" l="1"/>
  <c r="R42"/>
  <c r="R41"/>
  <c r="R40"/>
  <c r="R39"/>
  <c r="R38"/>
  <c r="R37"/>
  <c r="R36"/>
  <c r="R35"/>
  <c r="R34"/>
  <c r="R33"/>
  <c r="R32"/>
  <c r="R31"/>
  <c r="R30"/>
  <c r="R29"/>
  <c r="R28"/>
  <c r="R27"/>
  <c r="R26"/>
  <c r="R25"/>
  <c r="R24"/>
  <c r="R23"/>
  <c r="R22"/>
  <c r="R21"/>
  <c r="R20"/>
  <c r="R19"/>
  <c r="R18"/>
  <c r="R17"/>
  <c r="R16"/>
  <c r="A35" i="11"/>
  <c r="A34"/>
  <c r="F17"/>
  <c r="A82" l="1"/>
  <c r="A81"/>
  <c r="A80"/>
  <c r="A79"/>
  <c r="A78"/>
  <c r="A77"/>
  <c r="A76"/>
  <c r="A75"/>
  <c r="A74"/>
  <c r="A73"/>
  <c r="A72"/>
  <c r="A71"/>
  <c r="A70"/>
  <c r="A69"/>
  <c r="A68"/>
  <c r="A67"/>
  <c r="A66"/>
  <c r="A65"/>
  <c r="A64"/>
  <c r="A63"/>
  <c r="A62"/>
  <c r="A61"/>
  <c r="A60"/>
  <c r="A59"/>
  <c r="A58"/>
  <c r="A57"/>
  <c r="A56"/>
  <c r="A55"/>
  <c r="A54"/>
  <c r="A53"/>
  <c r="A52"/>
  <c r="A51"/>
  <c r="A50"/>
  <c r="A49"/>
  <c r="A48"/>
  <c r="A47"/>
  <c r="A46"/>
  <c r="A45"/>
  <c r="A44"/>
  <c r="A43"/>
  <c r="A42"/>
  <c r="A41"/>
  <c r="A40"/>
  <c r="A39"/>
  <c r="A38"/>
  <c r="A37"/>
  <c r="A36"/>
  <c r="A33"/>
  <c r="A32"/>
  <c r="A31"/>
  <c r="A30"/>
  <c r="A29"/>
  <c r="A28"/>
  <c r="A27"/>
  <c r="A26"/>
  <c r="A25"/>
  <c r="A24"/>
  <c r="A23"/>
  <c r="A22"/>
  <c r="A21"/>
  <c r="A20"/>
  <c r="A19"/>
  <c r="A18"/>
  <c r="P24" i="17" l="1"/>
  <c r="P63" l="1"/>
  <c r="P62"/>
  <c r="P61"/>
  <c r="P60"/>
  <c r="P59"/>
  <c r="P58"/>
  <c r="P57"/>
  <c r="P56"/>
  <c r="P54"/>
  <c r="P53"/>
  <c r="P51"/>
  <c r="P50"/>
  <c r="P49"/>
  <c r="P48"/>
  <c r="P47"/>
  <c r="P46"/>
  <c r="P45"/>
  <c r="P43"/>
  <c r="P42"/>
  <c r="P41"/>
  <c r="P40"/>
  <c r="P39"/>
  <c r="P38"/>
  <c r="P37"/>
  <c r="P36"/>
  <c r="P35"/>
  <c r="P34"/>
  <c r="P33"/>
  <c r="P32"/>
  <c r="P31"/>
  <c r="P30"/>
  <c r="P29"/>
  <c r="P28"/>
  <c r="P27"/>
  <c r="P26"/>
  <c r="P25"/>
  <c r="P23"/>
  <c r="P22"/>
  <c r="P21"/>
  <c r="P20"/>
  <c r="P19"/>
  <c r="P18"/>
  <c r="P17"/>
  <c r="P16"/>
  <c r="B8" i="16"/>
  <c r="E9"/>
  <c r="E10"/>
  <c r="E13"/>
  <c r="E14"/>
  <c r="E23"/>
  <c r="E24" s="1"/>
  <c r="E34"/>
  <c r="E35"/>
  <c r="E38"/>
  <c r="E40"/>
  <c r="E41"/>
  <c r="E42"/>
  <c r="E43"/>
  <c r="B8" i="15"/>
  <c r="E9"/>
  <c r="E10"/>
  <c r="E13"/>
  <c r="E14"/>
  <c r="E21"/>
  <c r="G21"/>
  <c r="E22"/>
  <c r="G22"/>
  <c r="E31"/>
  <c r="E32"/>
  <c r="E35"/>
  <c r="E37"/>
  <c r="E38"/>
  <c r="E18" i="11"/>
  <c r="G18"/>
  <c r="I18" s="1"/>
  <c r="O18"/>
  <c r="Q18"/>
  <c r="R18"/>
  <c r="V18"/>
  <c r="AC18" s="1"/>
  <c r="W18"/>
  <c r="X18"/>
  <c r="Y18"/>
  <c r="AA18"/>
  <c r="AE18"/>
  <c r="AF18"/>
  <c r="AG18"/>
  <c r="F19"/>
  <c r="I19"/>
  <c r="O19"/>
  <c r="Q19"/>
  <c r="R19"/>
  <c r="V19"/>
  <c r="W19"/>
  <c r="W84" s="1"/>
  <c r="X19"/>
  <c r="AA19"/>
  <c r="AF19"/>
  <c r="AG19"/>
  <c r="E20"/>
  <c r="G20"/>
  <c r="I20" s="1"/>
  <c r="O20"/>
  <c r="Q20"/>
  <c r="R20"/>
  <c r="V20"/>
  <c r="AC20" s="1"/>
  <c r="W20"/>
  <c r="AE20" s="1"/>
  <c r="X20"/>
  <c r="Y20"/>
  <c r="AA20"/>
  <c r="AF20"/>
  <c r="AG20"/>
  <c r="F21"/>
  <c r="I21"/>
  <c r="O21"/>
  <c r="Q21"/>
  <c r="R21"/>
  <c r="V21"/>
  <c r="AC21" s="1"/>
  <c r="W21"/>
  <c r="AE21" s="1"/>
  <c r="X21"/>
  <c r="AA21"/>
  <c r="AF21"/>
  <c r="AG21"/>
  <c r="E22"/>
  <c r="G22"/>
  <c r="I22" s="1"/>
  <c r="O22"/>
  <c r="Q22"/>
  <c r="R22"/>
  <c r="V22"/>
  <c r="AC22" s="1"/>
  <c r="W22"/>
  <c r="AE22" s="1"/>
  <c r="X22"/>
  <c r="Y22"/>
  <c r="AA22"/>
  <c r="AF22"/>
  <c r="AG22"/>
  <c r="F23"/>
  <c r="I23"/>
  <c r="O23"/>
  <c r="Q23"/>
  <c r="R23"/>
  <c r="V23"/>
  <c r="AC23" s="1"/>
  <c r="W23"/>
  <c r="AE23" s="1"/>
  <c r="X23"/>
  <c r="AA23"/>
  <c r="AF23"/>
  <c r="AG23"/>
  <c r="E24"/>
  <c r="I25"/>
  <c r="I26"/>
  <c r="I27"/>
  <c r="F28"/>
  <c r="I28"/>
  <c r="F29"/>
  <c r="I29"/>
  <c r="AC29"/>
  <c r="AE29"/>
  <c r="AA29"/>
  <c r="AF29"/>
  <c r="AG29"/>
  <c r="I30"/>
  <c r="I31"/>
  <c r="AE31"/>
  <c r="AF31"/>
  <c r="I32"/>
  <c r="AE32"/>
  <c r="AF32"/>
  <c r="AG32"/>
  <c r="I33"/>
  <c r="AF33"/>
  <c r="G34"/>
  <c r="I34" s="1"/>
  <c r="AE34"/>
  <c r="AF34"/>
  <c r="AG34"/>
  <c r="G35"/>
  <c r="I35" s="1"/>
  <c r="AE35"/>
  <c r="AF35"/>
  <c r="AG35"/>
  <c r="G36"/>
  <c r="I36" s="1"/>
  <c r="AF36"/>
  <c r="G37"/>
  <c r="I37" s="1"/>
  <c r="AE37"/>
  <c r="AF37"/>
  <c r="AG37"/>
  <c r="G38"/>
  <c r="I38" s="1"/>
  <c r="AE38"/>
  <c r="AF38"/>
  <c r="AG38"/>
  <c r="G39"/>
  <c r="F39" s="1"/>
  <c r="AE39"/>
  <c r="AF39"/>
  <c r="AG39"/>
  <c r="G40"/>
  <c r="F40" s="1"/>
  <c r="AE40"/>
  <c r="AF40"/>
  <c r="AG40"/>
  <c r="G41"/>
  <c r="F41" s="1"/>
  <c r="AE41"/>
  <c r="AF41"/>
  <c r="AG41"/>
  <c r="G42"/>
  <c r="F42" s="1"/>
  <c r="AE42"/>
  <c r="AF42"/>
  <c r="AG42"/>
  <c r="G43"/>
  <c r="AF43"/>
  <c r="G44"/>
  <c r="I44" s="1"/>
  <c r="AE44"/>
  <c r="AF44"/>
  <c r="AG44"/>
  <c r="G45"/>
  <c r="I45" s="1"/>
  <c r="AE45"/>
  <c r="AF45"/>
  <c r="AG45"/>
  <c r="G46"/>
  <c r="I46" s="1"/>
  <c r="AE46"/>
  <c r="AF46"/>
  <c r="AG46"/>
  <c r="G47"/>
  <c r="I47" s="1"/>
  <c r="AE47"/>
  <c r="AF47"/>
  <c r="AG47"/>
  <c r="G48"/>
  <c r="I48" s="1"/>
  <c r="AE48"/>
  <c r="AF48"/>
  <c r="AG48"/>
  <c r="G51"/>
  <c r="I51" s="1"/>
  <c r="AE51"/>
  <c r="AF51"/>
  <c r="AG51"/>
  <c r="I52"/>
  <c r="G53"/>
  <c r="I53" s="1"/>
  <c r="AC53"/>
  <c r="AE53"/>
  <c r="AF53"/>
  <c r="AG53"/>
  <c r="I54"/>
  <c r="G55"/>
  <c r="I55" s="1"/>
  <c r="AC55"/>
  <c r="AE55"/>
  <c r="AF55"/>
  <c r="AG55"/>
  <c r="I56"/>
  <c r="G57"/>
  <c r="I57" s="1"/>
  <c r="AC57"/>
  <c r="AE57"/>
  <c r="AF57"/>
  <c r="AG57"/>
  <c r="G58"/>
  <c r="I58" s="1"/>
  <c r="AC58"/>
  <c r="AE58"/>
  <c r="AF58"/>
  <c r="AG58"/>
  <c r="G59"/>
  <c r="I59" s="1"/>
  <c r="AC59"/>
  <c r="AE59"/>
  <c r="AF59"/>
  <c r="AG59"/>
  <c r="G62"/>
  <c r="I62" s="1"/>
  <c r="AC62"/>
  <c r="AE62"/>
  <c r="AF62"/>
  <c r="AG62"/>
  <c r="G63"/>
  <c r="I63" s="1"/>
  <c r="AC63"/>
  <c r="AE63"/>
  <c r="AF63"/>
  <c r="AG63"/>
  <c r="G64"/>
  <c r="AF64"/>
  <c r="G67"/>
  <c r="I67" s="1"/>
  <c r="AC67"/>
  <c r="AE67"/>
  <c r="AF67"/>
  <c r="AG67"/>
  <c r="G68"/>
  <c r="I68" s="1"/>
  <c r="AC68"/>
  <c r="AE68"/>
  <c r="AF68"/>
  <c r="AG68"/>
  <c r="G69"/>
  <c r="I69" s="1"/>
  <c r="AC69"/>
  <c r="AE69"/>
  <c r="AF69"/>
  <c r="AG69"/>
  <c r="G70"/>
  <c r="I70" s="1"/>
  <c r="AC70"/>
  <c r="AE70"/>
  <c r="AF70"/>
  <c r="AG70"/>
  <c r="G71"/>
  <c r="I71" s="1"/>
  <c r="AC71"/>
  <c r="AE71"/>
  <c r="AF71"/>
  <c r="AG71"/>
  <c r="G72"/>
  <c r="I72" s="1"/>
  <c r="AC72"/>
  <c r="AE72"/>
  <c r="AF72"/>
  <c r="AG72"/>
  <c r="G73"/>
  <c r="I73" s="1"/>
  <c r="AC73"/>
  <c r="AE73"/>
  <c r="AF73"/>
  <c r="AG73"/>
  <c r="G74"/>
  <c r="I74" s="1"/>
  <c r="AC74"/>
  <c r="AE74"/>
  <c r="AF74"/>
  <c r="AG74"/>
  <c r="G75"/>
  <c r="I75" s="1"/>
  <c r="AC75"/>
  <c r="AE75"/>
  <c r="AF75"/>
  <c r="AG75"/>
  <c r="G76"/>
  <c r="AC76"/>
  <c r="AE76"/>
  <c r="AF76"/>
  <c r="AG76"/>
  <c r="G77"/>
  <c r="I77" s="1"/>
  <c r="AC77"/>
  <c r="AE77"/>
  <c r="AF77"/>
  <c r="AG77"/>
  <c r="G78"/>
  <c r="I78" s="1"/>
  <c r="AC78"/>
  <c r="AE78"/>
  <c r="AF78"/>
  <c r="AG78"/>
  <c r="G79"/>
  <c r="I79" s="1"/>
  <c r="AC79"/>
  <c r="AE79"/>
  <c r="AF79"/>
  <c r="AG79"/>
  <c r="G80"/>
  <c r="I80" s="1"/>
  <c r="AC80"/>
  <c r="AE80"/>
  <c r="AF80"/>
  <c r="AG80"/>
  <c r="E81"/>
  <c r="G81"/>
  <c r="I81" s="1"/>
  <c r="AC81"/>
  <c r="AE81"/>
  <c r="AF81"/>
  <c r="AG81"/>
  <c r="E82"/>
  <c r="G82"/>
  <c r="I82" s="1"/>
  <c r="AC82"/>
  <c r="AE82"/>
  <c r="AF82"/>
  <c r="AG82"/>
  <c r="C83"/>
  <c r="AF86"/>
  <c r="AC87"/>
  <c r="AE87"/>
  <c r="AF87"/>
  <c r="AG87"/>
  <c r="AC88"/>
  <c r="AE88"/>
  <c r="AF88"/>
  <c r="AG88"/>
  <c r="AF91"/>
  <c r="AF92"/>
  <c r="AC93"/>
  <c r="AE93"/>
  <c r="AF93"/>
  <c r="AG93"/>
  <c r="AC94"/>
  <c r="AE94"/>
  <c r="AF94"/>
  <c r="AG94"/>
  <c r="AC95"/>
  <c r="AE95"/>
  <c r="AF95"/>
  <c r="AG95"/>
  <c r="AC96"/>
  <c r="AE96"/>
  <c r="AF96"/>
  <c r="AG96"/>
  <c r="AF97"/>
  <c r="AC98"/>
  <c r="AE98"/>
  <c r="AF98"/>
  <c r="AG98"/>
  <c r="AC99"/>
  <c r="AE99"/>
  <c r="AF99"/>
  <c r="AG99"/>
  <c r="AC100"/>
  <c r="AE100"/>
  <c r="AF100"/>
  <c r="AG100"/>
  <c r="AC101"/>
  <c r="AE101"/>
  <c r="AF101"/>
  <c r="AG101"/>
  <c r="AC102"/>
  <c r="AE102"/>
  <c r="AF102"/>
  <c r="AG102"/>
  <c r="AC103"/>
  <c r="AE103"/>
  <c r="AF103"/>
  <c r="AG103"/>
  <c r="AC104"/>
  <c r="AE104"/>
  <c r="AF104"/>
  <c r="AG104"/>
  <c r="AC105"/>
  <c r="AE105"/>
  <c r="AF105"/>
  <c r="AG105"/>
  <c r="AC106"/>
  <c r="AE106"/>
  <c r="AF106"/>
  <c r="AG106"/>
  <c r="AC109"/>
  <c r="AF109"/>
  <c r="AC110"/>
  <c r="AE110"/>
  <c r="AF110"/>
  <c r="AG110"/>
  <c r="AC111"/>
  <c r="AF111"/>
  <c r="AE112"/>
  <c r="AF112"/>
  <c r="AE113"/>
  <c r="AF113"/>
  <c r="AC114"/>
  <c r="AF114"/>
  <c r="AC115"/>
  <c r="AE115"/>
  <c r="AF115"/>
  <c r="AG115"/>
  <c r="AC116"/>
  <c r="AE116"/>
  <c r="AF116"/>
  <c r="AG116"/>
  <c r="AC117"/>
  <c r="AE117"/>
  <c r="AF117"/>
  <c r="AG117"/>
  <c r="AC118"/>
  <c r="AE118"/>
  <c r="AF118"/>
  <c r="AG118"/>
  <c r="AC119"/>
  <c r="AE119"/>
  <c r="AF119"/>
  <c r="AG119"/>
  <c r="AC120"/>
  <c r="AE120"/>
  <c r="AF120"/>
  <c r="AG120"/>
  <c r="AC121"/>
  <c r="AE121"/>
  <c r="AF121"/>
  <c r="AG121"/>
  <c r="AC122"/>
  <c r="AE122"/>
  <c r="AF122"/>
  <c r="AG122"/>
  <c r="AC123"/>
  <c r="AE123"/>
  <c r="AF123"/>
  <c r="AG123"/>
  <c r="AC51"/>
  <c r="I42"/>
  <c r="F38"/>
  <c r="F37"/>
  <c r="AC19"/>
  <c r="F36"/>
  <c r="AG31"/>
  <c r="AE43"/>
  <c r="AG43"/>
  <c r="I43"/>
  <c r="F43"/>
  <c r="AE36"/>
  <c r="AG36"/>
  <c r="I76"/>
  <c r="AE19"/>
  <c r="I39" l="1"/>
  <c r="I40"/>
  <c r="I41"/>
  <c r="AE109"/>
  <c r="AG109" s="1"/>
  <c r="AG112"/>
  <c r="F25"/>
  <c r="O25" s="1"/>
  <c r="AC112"/>
  <c r="AE111"/>
  <c r="AG111" s="1"/>
  <c r="AG113"/>
  <c r="AE114"/>
  <c r="AG114" s="1"/>
  <c r="AC92"/>
  <c r="AC91"/>
  <c r="AC113"/>
  <c r="AC97"/>
  <c r="AE86"/>
  <c r="AG86" s="1"/>
  <c r="AE92"/>
  <c r="AG92" s="1"/>
  <c r="AE97"/>
  <c r="AG97" s="1"/>
  <c r="AE91"/>
  <c r="AG91" s="1"/>
  <c r="AC86"/>
  <c r="E83"/>
  <c r="G83"/>
  <c r="I83"/>
  <c r="AE64"/>
  <c r="AG64" s="1"/>
  <c r="AC64"/>
  <c r="I60"/>
  <c r="G60"/>
  <c r="AF84"/>
  <c r="E26" i="16"/>
  <c r="G26" s="1"/>
  <c r="E25"/>
  <c r="G25" s="1"/>
  <c r="AF124" i="11"/>
  <c r="AE33"/>
  <c r="AG33" s="1"/>
  <c r="G65"/>
  <c r="I64"/>
  <c r="I65" s="1"/>
  <c r="G24"/>
  <c r="G24" i="16"/>
  <c r="E27" l="1"/>
  <c r="G27" s="1"/>
  <c r="AE124" i="11"/>
  <c r="AG124" s="1"/>
  <c r="AF128"/>
  <c r="E15" i="15"/>
  <c r="E15" i="16"/>
  <c r="AE84" i="11"/>
  <c r="AG84" s="1"/>
  <c r="G49"/>
  <c r="I24"/>
  <c r="I49" s="1"/>
  <c r="E24" i="15" l="1"/>
  <c r="G24" s="1"/>
  <c r="E29" i="16"/>
  <c r="G29" s="1"/>
  <c r="AF127" i="11"/>
  <c r="AF129" s="1"/>
  <c r="AG129" s="1"/>
  <c r="B127" s="1"/>
  <c r="E26" i="15" l="1"/>
  <c r="G26" s="1"/>
  <c r="AA84" i="11" l="1"/>
  <c r="AA86" s="1"/>
</calcChain>
</file>

<file path=xl/sharedStrings.xml><?xml version="1.0" encoding="utf-8"?>
<sst xmlns="http://schemas.openxmlformats.org/spreadsheetml/2006/main" count="479" uniqueCount="244">
  <si>
    <t>facteur</t>
  </si>
  <si>
    <t>SOUS-TOTAL</t>
  </si>
  <si>
    <t>%</t>
  </si>
  <si>
    <t>P.U. REMISE</t>
  </si>
  <si>
    <t>HT</t>
  </si>
  <si>
    <t>P.U. TRANSFERT</t>
  </si>
  <si>
    <t>PRIX TOTAL</t>
  </si>
  <si>
    <t>PRIX TRANSFERT</t>
  </si>
  <si>
    <t>MARGE</t>
  </si>
  <si>
    <t>TOTAL HT</t>
  </si>
  <si>
    <t>*si utilisation réactifs IL TP/TCA</t>
  </si>
  <si>
    <t>Rinçage par test ml</t>
  </si>
  <si>
    <t>Rinçage total en ml</t>
  </si>
  <si>
    <t>00009756710</t>
  </si>
  <si>
    <t>00008469810</t>
  </si>
  <si>
    <t>00020006300</t>
  </si>
  <si>
    <t>00020006800</t>
  </si>
  <si>
    <t>00009758515</t>
  </si>
  <si>
    <t>00020002800</t>
  </si>
  <si>
    <t>00020002300</t>
  </si>
  <si>
    <t>00020004700</t>
  </si>
  <si>
    <t>00020003700</t>
  </si>
  <si>
    <t>00020008610</t>
  </si>
  <si>
    <t>00009757600</t>
  </si>
  <si>
    <t>00020003110</t>
  </si>
  <si>
    <t>00020003210</t>
  </si>
  <si>
    <t>00029400100</t>
  </si>
  <si>
    <t>00009831700</t>
  </si>
  <si>
    <t>00009832700</t>
  </si>
  <si>
    <t>HEMOSIL T QUICK/FIB (10 x 8 ml)</t>
  </si>
  <si>
    <t>HEMOSIL T QUICK HS PLUS (5 x 8 ml)</t>
  </si>
  <si>
    <t>Tests</t>
  </si>
  <si>
    <t>Nb d'analyses demandées</t>
  </si>
  <si>
    <t>Calibration + réanalyses + contrôles</t>
  </si>
  <si>
    <t>Nb d'analyses réalisées</t>
  </si>
  <si>
    <t>Références</t>
  </si>
  <si>
    <t>Réactifs</t>
  </si>
  <si>
    <t>Remise</t>
  </si>
  <si>
    <t>00020030100</t>
  </si>
  <si>
    <t>00029403501</t>
  </si>
  <si>
    <t>00020300500</t>
  </si>
  <si>
    <t>00020012000</t>
  </si>
  <si>
    <t>HEMOSIL RECOMBIPLASTIN 2G (5 x 8 ml)</t>
  </si>
  <si>
    <t>00020002950</t>
  </si>
  <si>
    <t>HEMOSIL RECOMBIPLASTIN 2G (5 x 20 ml)</t>
  </si>
  <si>
    <t>00020003050</t>
  </si>
  <si>
    <t>00020300400</t>
  </si>
  <si>
    <t>Le</t>
  </si>
  <si>
    <t>Réactifs liés aux facteurs</t>
  </si>
  <si>
    <t>CONDITIONS PARTICULIERES</t>
  </si>
  <si>
    <t>1-</t>
  </si>
  <si>
    <t>2-</t>
  </si>
  <si>
    <t>Une imprimante laser et un onduleur d'une valeur de 500 €HT soit 598 €TTC.</t>
  </si>
  <si>
    <t>3-</t>
  </si>
  <si>
    <t>Un pack réactifs "Initial" d'une valeur de 500 €HT soit 598 €TTC.</t>
  </si>
  <si>
    <t>Cette proposition économique est liée à l'utilisation des réactifs IL pour la réalisation des tests demandés ci-dessus.</t>
  </si>
  <si>
    <t>00020300100</t>
  </si>
  <si>
    <t>00020500100</t>
  </si>
  <si>
    <t>00020300600</t>
  </si>
  <si>
    <t>00020500200</t>
  </si>
  <si>
    <t>00020300300</t>
  </si>
  <si>
    <t>00020300200</t>
  </si>
  <si>
    <t>Montant instrument</t>
  </si>
  <si>
    <t>Montant SAV</t>
  </si>
  <si>
    <t>Loyer mensuel</t>
  </si>
  <si>
    <t>00020301100</t>
  </si>
  <si>
    <t>00020012200</t>
  </si>
  <si>
    <t>00020011500</t>
  </si>
  <si>
    <t>00020011800</t>
  </si>
  <si>
    <t>00020011900</t>
  </si>
  <si>
    <t>Analyseur</t>
  </si>
  <si>
    <t>Réactifs et consommables</t>
  </si>
  <si>
    <t>Coût global</t>
  </si>
  <si>
    <t>Coût global sur 5 ans (Instrument connecté, réactifs &amp; consommables et SAV)</t>
  </si>
  <si>
    <t>Prix HT</t>
  </si>
  <si>
    <t>Prix TTC</t>
  </si>
  <si>
    <t>TP</t>
  </si>
  <si>
    <t>Département &amp; Ville :</t>
  </si>
  <si>
    <t>Structure :</t>
  </si>
  <si>
    <t>Activité (Nombre d'actes / an) :</t>
  </si>
  <si>
    <t xml:space="preserve">  Données du laboratoire :</t>
  </si>
  <si>
    <t>Montant SAV remisé</t>
  </si>
  <si>
    <t>Tests demandés :</t>
  </si>
  <si>
    <t>Nombre de niveaux de contrôle quotidien :</t>
  </si>
  <si>
    <t>Nombre de jours d'activité :</t>
  </si>
  <si>
    <t>Taux de réanalyse :</t>
  </si>
  <si>
    <t>00020011700</t>
  </si>
  <si>
    <t>00020010000</t>
  </si>
  <si>
    <t>00020011300</t>
  </si>
  <si>
    <t>00020011200</t>
  </si>
  <si>
    <t>Coût € H.T. par test</t>
  </si>
  <si>
    <t>00020301700</t>
  </si>
  <si>
    <t>00020301800</t>
  </si>
  <si>
    <t>Réactif TP pour facteurs</t>
  </si>
  <si>
    <t>Coût total remisé HT</t>
  </si>
  <si>
    <t>P.U. Remisé HT</t>
  </si>
  <si>
    <t>Remise %</t>
  </si>
  <si>
    <t>P.U. Tarif HT</t>
  </si>
  <si>
    <t>Nb Kits demandés*</t>
  </si>
  <si>
    <t>Vérification</t>
  </si>
  <si>
    <t>Nb Kits calculés*</t>
  </si>
  <si>
    <t>Nb de systèmes concernés</t>
  </si>
  <si>
    <t>Nb points cal</t>
  </si>
  <si>
    <t>Nb tests / Kit</t>
  </si>
  <si>
    <t xml:space="preserve"> 24h/24</t>
  </si>
  <si>
    <t>Réactifs restant à bord</t>
  </si>
  <si>
    <t>PROPOSITION ECONOMIQUE FAMILLE ACL TOP</t>
  </si>
  <si>
    <t>Coût patient € H.T.</t>
  </si>
  <si>
    <t>Facteur solution</t>
  </si>
  <si>
    <t>CUVETTES REACTIONNELLES ACL TOP</t>
  </si>
  <si>
    <t>FILTRES ACL TOP CTS</t>
  </si>
  <si>
    <t>voir annexe jointe</t>
  </si>
  <si>
    <t>Nb de passage de CQ par jour (si test réalisé)</t>
  </si>
  <si>
    <t>Tests chronométriques</t>
  </si>
  <si>
    <t>Total Réactifs</t>
  </si>
  <si>
    <t>Fréquence des tests</t>
  </si>
  <si>
    <t>Tous les jours</t>
  </si>
  <si>
    <r>
      <t xml:space="preserve">Validité de l'offre : jusqu'au </t>
    </r>
    <r>
      <rPr>
        <b/>
        <sz val="16"/>
        <color indexed="30"/>
        <rFont val="Tahoma"/>
        <family val="2"/>
      </rPr>
      <t>31/05/2010.</t>
    </r>
  </si>
  <si>
    <t>Estimation du coût annuel de fonctionnement (réactifs, contrôles, calibrateurs et consommables)</t>
  </si>
  <si>
    <t>Mise à disposition sous forme de location</t>
  </si>
  <si>
    <t>Mise à disposition annuelle sous forme de location  ACL TOP 700 CTS connexion XXX et SAV inclus reprise déduite - Base 60 mois</t>
  </si>
  <si>
    <t>Soit une MAD mensuelle sous forme de location ACL TOP 700 CTS connexion et SAV inclus - Base 60 mois</t>
  </si>
  <si>
    <t>Durée en mois</t>
  </si>
  <si>
    <t>Instrument</t>
  </si>
  <si>
    <t>SAV</t>
  </si>
  <si>
    <t>Garantie en mois</t>
  </si>
  <si>
    <t>Loyer annuel</t>
  </si>
  <si>
    <t>Montant du SAV linéarisé sur période</t>
  </si>
  <si>
    <t>Montant total du SAV sur période</t>
  </si>
  <si>
    <t>Dans le cadre de la location d'un ACL TOP 700, vous seront proposés :</t>
  </si>
  <si>
    <t>Dans le cadre de la location d'un ACL TOP 700, vous seront proposés deux stages de formation au siège d'Instrumentation Laboratory (Paris XIIème) enregistrée comme organisme de formation sous le numéro 11 75 42632 75 facturé au prix unitaire de 3 199 €HT soit 3 826 €TTC.</t>
  </si>
  <si>
    <t>Mise à disposition sous forme de surcoût cuvettes</t>
  </si>
  <si>
    <t>Oui</t>
  </si>
  <si>
    <t>Montant total à financer</t>
  </si>
  <si>
    <t>Coût unitaire par cuvette (surcoût inclus)</t>
  </si>
  <si>
    <t>Coût par boite de cuvette (surcoût inclus - réf. XFR29400100)</t>
  </si>
  <si>
    <t>Coût annuel surcoût cuvettes</t>
  </si>
  <si>
    <t>Montant annuel à financer</t>
  </si>
  <si>
    <t>Total</t>
  </si>
  <si>
    <t>Mise à disposition (1) annuelle sous forme de surcoût cuvettes ACL TOP 700 CTS connexion XXX et SAV inclus reprise déduite - Base 60 mois</t>
  </si>
  <si>
    <t>(1) Mise à disposition IL via un srucoût cuvettes.</t>
  </si>
  <si>
    <t>(1) Mise à disposition IL via une location.</t>
  </si>
  <si>
    <t>Surcoût par cuvette (2)</t>
  </si>
  <si>
    <t>Quantité et surcoût contractuels calculés en fonction de l'activité transmise par le laboratoire.</t>
  </si>
  <si>
    <t>(2) Mise à disposition IL via un srucoût cuvettes.</t>
  </si>
  <si>
    <t>(3) Mise à disposition IL via un srucoût cuvettes.</t>
  </si>
  <si>
    <t>Au-delà de ce nombre annuel, les cuvettes seront facturées sur la base d'une remise de XX% sur le prix tarif en vigueur.</t>
  </si>
  <si>
    <t>Mise à disposition IL via un surcoût cuvettes.</t>
  </si>
  <si>
    <t>Nombre annuel contractuel de boites de cuvettes à livrer (2) (3)</t>
  </si>
  <si>
    <t>00020302400</t>
  </si>
  <si>
    <t>PRODUITS</t>
  </si>
  <si>
    <t>Désignations</t>
  </si>
  <si>
    <t>Cdt</t>
  </si>
  <si>
    <t>Quantités/Mois</t>
  </si>
  <si>
    <t>J</t>
  </si>
  <si>
    <t>F</t>
  </si>
  <si>
    <t>M</t>
  </si>
  <si>
    <t>A</t>
  </si>
  <si>
    <t>S</t>
  </si>
  <si>
    <t>O</t>
  </si>
  <si>
    <t>N</t>
  </si>
  <si>
    <t>D</t>
  </si>
  <si>
    <t>Qtés</t>
  </si>
  <si>
    <t>REACTIFS</t>
  </si>
  <si>
    <t>HEMOSIL RECOMBIPLASTIN 2G</t>
  </si>
  <si>
    <t>5 x 20 ml</t>
  </si>
  <si>
    <t>5 x 8 ml</t>
  </si>
  <si>
    <t>HEMOSIL TP FIB HS PLUS</t>
  </si>
  <si>
    <t>5 x 8,5 ml</t>
  </si>
  <si>
    <t>HEMOSIL APTT SP</t>
  </si>
  <si>
    <t>5 x 9 ml</t>
  </si>
  <si>
    <t>HEMOSIL SYNTHASIL</t>
  </si>
  <si>
    <t>5 x 10 ml</t>
  </si>
  <si>
    <t>HEMOSIL FIBRINOGENE CLAUSS</t>
  </si>
  <si>
    <t>10 x 2 ml</t>
  </si>
  <si>
    <t>HEMOSIL QFA THROMBIN</t>
  </si>
  <si>
    <t>HEMOSILTHROMBIN TIME</t>
  </si>
  <si>
    <t>4 x 5 ml</t>
  </si>
  <si>
    <t>00020301000</t>
  </si>
  <si>
    <t>HEMOSIL D-DIMERE 500</t>
  </si>
  <si>
    <t>4 x 9 ml</t>
  </si>
  <si>
    <t>HEMOSIL D-DIMERE HS 500</t>
  </si>
  <si>
    <t>3 x 6 ml</t>
  </si>
  <si>
    <t>HEMOSIL LIQUID HEPARIN</t>
  </si>
  <si>
    <t>130 tests</t>
  </si>
  <si>
    <t>HEMOSIL ANTITHROMBINE LIQUIDE ACL TOP</t>
  </si>
  <si>
    <t>2 x 2 ml</t>
  </si>
  <si>
    <t>4 x 4,5 ml</t>
  </si>
  <si>
    <t>HEMOSIL Factor II Deficient Plasma</t>
  </si>
  <si>
    <t xml:space="preserve"> 10 x 1 ml</t>
  </si>
  <si>
    <t>HEMOSIL Factor V Deficient Plasma</t>
  </si>
  <si>
    <t>HEMOSIL Factor VII Deficient Plasma</t>
  </si>
  <si>
    <t>HEMOSIL Factor X Deficient Plasma</t>
  </si>
  <si>
    <t>HEMOSIL Factor VIII Deficient Plasma</t>
  </si>
  <si>
    <t>10 x 1 ml</t>
  </si>
  <si>
    <t>HEMOSIL Factor IX Deficient Plasma</t>
  </si>
  <si>
    <t>HEMOSIL Factor XI Deficient Plasma</t>
  </si>
  <si>
    <t>HEMOSIL Factor XII Deficient Plasma</t>
  </si>
  <si>
    <t>HEMOSIL Von Willebrand Factor Antigen</t>
  </si>
  <si>
    <t>2 x 4 ml</t>
  </si>
  <si>
    <t>HEMOSIL Von Willebrand Factor Activity</t>
  </si>
  <si>
    <t>2 x 4,5 ml</t>
  </si>
  <si>
    <t>HEMOSIL Protein C (colorimétrie)</t>
  </si>
  <si>
    <t>2 x 2 x 2,5 ml</t>
  </si>
  <si>
    <t>HEMOSIL Pro S (Protéine S activité)</t>
  </si>
  <si>
    <t>3 x 3 ml</t>
  </si>
  <si>
    <t>CONTRÔLES</t>
  </si>
  <si>
    <t>HEMOSIL CONTROLE NORMAL</t>
  </si>
  <si>
    <t>10 x 1ml</t>
  </si>
  <si>
    <t>HEMOSIL CONTROLE ANORMAL BAS</t>
  </si>
  <si>
    <t>HEMOSIL D-DIMERE 500 CONTROLES</t>
  </si>
  <si>
    <t>2 x 5 x 1 ml</t>
  </si>
  <si>
    <t>HEMOSIL D-DIMERE HS 500 CONTROLES</t>
  </si>
  <si>
    <t>HEMOSIL HEPARIN CONTROLS HNF</t>
  </si>
  <si>
    <t>5 x 2 x 1 ml</t>
  </si>
  <si>
    <t>HEMOSIL HEPARIN CONTROLS HBPM</t>
  </si>
  <si>
    <t>HEMOSIL CONTROLE TESTS SPECIAUX NIVEAU 2</t>
  </si>
  <si>
    <t>CALIBRANTS</t>
  </si>
  <si>
    <t>HEMOSIL PLASMA DE CALIBRAGE</t>
  </si>
  <si>
    <t>HEMOSIL HEPARIN CALIBRATORS</t>
  </si>
  <si>
    <t>3 x 3 x 1 ml</t>
  </si>
  <si>
    <t>CONSOMMABLES</t>
  </si>
  <si>
    <t>1 x 2400</t>
  </si>
  <si>
    <t>00006800000</t>
  </si>
  <si>
    <t>CUVETTES REACTIONNELLES ACL X000/ELITE</t>
  </si>
  <si>
    <t>1 x 2000</t>
  </si>
  <si>
    <t>HEMOSIL SOLUTION DE RINCAGE ACL TOP</t>
  </si>
  <si>
    <t>1 x 4000 ml</t>
  </si>
  <si>
    <t>00020002400</t>
  </si>
  <si>
    <t>HEMOSIL REFERENCE EMULSION ACL 8/9000/ELITE</t>
  </si>
  <si>
    <t>1 x 1000 ml</t>
  </si>
  <si>
    <t>HEMOSIL SOLUTION DE NETTOYAGE (Clean A)</t>
  </si>
  <si>
    <t>1 x 500 ml</t>
  </si>
  <si>
    <t>HEMOSIL SOLUTION DE NETTOYAGE (Clean B)</t>
  </si>
  <si>
    <t>1 x 80 ml</t>
  </si>
  <si>
    <t>HEMOSIL DILUANT FACTEURS</t>
  </si>
  <si>
    <t>1 x 100 ml</t>
  </si>
  <si>
    <t>Cachet + signature</t>
  </si>
  <si>
    <t>10 x 5 ml</t>
  </si>
  <si>
    <t xml:space="preserve">1er Coût patient à saisir </t>
  </si>
  <si>
    <t>1 - Le nombre de kits tient compte des volumes morts et de la péremption.</t>
  </si>
  <si>
    <t>2 - Les coûts patients sont spécifiques des données d'activité telles que définies par la présente annexe.</t>
  </si>
  <si>
    <t>3 - Les coûts patients sont conditionnés par le strict respect des recommandations d'utilisation d'Instrumentation Laboratory (instruments &amp; réactifs).</t>
  </si>
  <si>
    <t>Qté Vérif</t>
  </si>
</sst>
</file>

<file path=xl/styles.xml><?xml version="1.0" encoding="utf-8"?>
<styleSheet xmlns="http://schemas.openxmlformats.org/spreadsheetml/2006/main">
  <numFmts count="17">
    <numFmt numFmtId="8" formatCode="#,##0.00\ &quot;€&quot;;[Red]\-#,##0.00\ &quot;€&quot;"/>
    <numFmt numFmtId="164" formatCode="_-* #,##0.00\ _F_-;\-* #,##0.00\ _F_-;_-* &quot;-&quot;??\ _F_-;_-@_-"/>
    <numFmt numFmtId="165" formatCode="General_)"/>
    <numFmt numFmtId="166" formatCode="0.00_)"/>
    <numFmt numFmtId="167" formatCode="0.000"/>
    <numFmt numFmtId="168" formatCode="#,##0.00\ [$€-1]"/>
    <numFmt numFmtId="169" formatCode="_-* #,##0.00\ [$€]_-;\-* #,##0.00\ [$€]_-;_-* &quot;-&quot;??\ [$€]_-;_-@_-"/>
    <numFmt numFmtId="170" formatCode="#,##0.00\ &quot;€&quot;"/>
    <numFmt numFmtId="171" formatCode="[$-40C]d\ mmmm\ yyyy;@"/>
    <numFmt numFmtId="172" formatCode="0.0%"/>
    <numFmt numFmtId="173" formatCode="#,##0.00000"/>
    <numFmt numFmtId="174" formatCode="#,##0.000\ &quot;€&quot;"/>
    <numFmt numFmtId="175" formatCode="#,##0\ &quot;€&quot;"/>
    <numFmt numFmtId="177" formatCode="#,##0.0\ &quot;€&quot;"/>
    <numFmt numFmtId="178" formatCode="mmmm\ yyyy"/>
    <numFmt numFmtId="179" formatCode="#,##0.000\ [$€-1]"/>
    <numFmt numFmtId="180" formatCode="dd\-mm\-yyyy_)"/>
  </numFmts>
  <fonts count="55">
    <font>
      <sz val="10"/>
      <name val="Arial"/>
    </font>
    <font>
      <sz val="10"/>
      <name val="Arial"/>
      <family val="2"/>
    </font>
    <font>
      <b/>
      <sz val="20"/>
      <color indexed="9"/>
      <name val="Tahoma"/>
      <family val="2"/>
    </font>
    <font>
      <b/>
      <sz val="20"/>
      <name val="Tahoma"/>
      <family val="2"/>
    </font>
    <font>
      <b/>
      <sz val="16"/>
      <name val="Tahoma"/>
      <family val="2"/>
    </font>
    <font>
      <sz val="16"/>
      <name val="Tahoma"/>
      <family val="2"/>
    </font>
    <font>
      <sz val="10"/>
      <name val="Tahoma"/>
      <family val="2"/>
    </font>
    <font>
      <b/>
      <sz val="12"/>
      <name val="Tahoma"/>
      <family val="2"/>
    </font>
    <font>
      <b/>
      <sz val="18"/>
      <color indexed="9"/>
      <name val="Tahoma"/>
      <family val="2"/>
    </font>
    <font>
      <b/>
      <sz val="14"/>
      <color indexed="9"/>
      <name val="Tahoma"/>
      <family val="2"/>
    </font>
    <font>
      <sz val="16"/>
      <color indexed="12"/>
      <name val="Tahoma"/>
      <family val="2"/>
    </font>
    <font>
      <sz val="14"/>
      <name val="Tahoma"/>
      <family val="2"/>
    </font>
    <font>
      <b/>
      <sz val="14"/>
      <color indexed="12"/>
      <name val="Tahoma"/>
      <family val="2"/>
    </font>
    <font>
      <b/>
      <sz val="14"/>
      <name val="Tahoma"/>
      <family val="2"/>
    </font>
    <font>
      <b/>
      <sz val="12"/>
      <color indexed="9"/>
      <name val="Tahoma"/>
      <family val="2"/>
    </font>
    <font>
      <sz val="12"/>
      <name val="Tahoma"/>
      <family val="2"/>
    </font>
    <font>
      <sz val="12"/>
      <color indexed="9"/>
      <name val="Tahoma"/>
      <family val="2"/>
    </font>
    <font>
      <b/>
      <sz val="16"/>
      <color indexed="9"/>
      <name val="Tahoma"/>
      <family val="2"/>
    </font>
    <font>
      <b/>
      <sz val="24"/>
      <color indexed="9"/>
      <name val="Tahoma"/>
      <family val="2"/>
    </font>
    <font>
      <sz val="24"/>
      <name val="Tahoma"/>
      <family val="2"/>
    </font>
    <font>
      <sz val="18"/>
      <name val="Tahoma"/>
      <family val="2"/>
    </font>
    <font>
      <sz val="18"/>
      <color indexed="12"/>
      <name val="Tahoma"/>
      <family val="2"/>
    </font>
    <font>
      <sz val="18"/>
      <color indexed="9"/>
      <name val="Tahoma"/>
      <family val="2"/>
    </font>
    <font>
      <sz val="14"/>
      <color indexed="9"/>
      <name val="Tahoma"/>
      <family val="2"/>
    </font>
    <font>
      <b/>
      <sz val="12"/>
      <color indexed="9"/>
      <name val="Tahoma"/>
      <family val="2"/>
    </font>
    <font>
      <b/>
      <sz val="20"/>
      <color indexed="9"/>
      <name val="Tahoma"/>
      <family val="2"/>
    </font>
    <font>
      <b/>
      <sz val="16"/>
      <color indexed="9"/>
      <name val="Tahoma"/>
      <family val="2"/>
    </font>
    <font>
      <b/>
      <sz val="18"/>
      <color indexed="9"/>
      <name val="Tahoma"/>
      <family val="2"/>
    </font>
    <font>
      <b/>
      <i/>
      <sz val="16"/>
      <name val="Tahoma"/>
      <family val="2"/>
    </font>
    <font>
      <i/>
      <sz val="16"/>
      <name val="Tahoma"/>
      <family val="2"/>
    </font>
    <font>
      <sz val="16"/>
      <color indexed="9"/>
      <name val="Tahoma"/>
      <family val="2"/>
    </font>
    <font>
      <b/>
      <sz val="16"/>
      <color indexed="30"/>
      <name val="Tahoma"/>
      <family val="2"/>
    </font>
    <font>
      <b/>
      <sz val="18"/>
      <name val="Tahoma"/>
      <family val="2"/>
    </font>
    <font>
      <sz val="11"/>
      <name val="Tahoma"/>
      <family val="2"/>
    </font>
    <font>
      <b/>
      <sz val="16"/>
      <name val="Arial"/>
      <family val="2"/>
    </font>
    <font>
      <sz val="16"/>
      <color rgb="FF0060A9"/>
      <name val="Tahoma"/>
      <family val="2"/>
    </font>
    <font>
      <sz val="12"/>
      <color theme="3" tint="-0.249977111117893"/>
      <name val="Tahoma"/>
      <family val="2"/>
    </font>
    <font>
      <b/>
      <sz val="12"/>
      <color theme="3" tint="-0.249977111117893"/>
      <name val="Tahoma"/>
      <family val="2"/>
    </font>
    <font>
      <sz val="12"/>
      <color theme="5" tint="-0.499984740745262"/>
      <name val="Tahoma"/>
      <family val="2"/>
    </font>
    <font>
      <b/>
      <sz val="12"/>
      <color theme="5" tint="-0.499984740745262"/>
      <name val="Tahoma"/>
      <family val="2"/>
    </font>
    <font>
      <b/>
      <i/>
      <sz val="14"/>
      <color theme="5" tint="-0.499984740745262"/>
      <name val="Tahoma"/>
      <family val="2"/>
    </font>
    <font>
      <sz val="12"/>
      <color theme="1"/>
      <name val="Tahoma"/>
      <family val="2"/>
    </font>
    <font>
      <b/>
      <sz val="12"/>
      <color theme="1"/>
      <name val="Tahoma"/>
      <family val="2"/>
    </font>
    <font>
      <b/>
      <sz val="18"/>
      <color rgb="FF000000"/>
      <name val="Tahoma"/>
      <family val="2"/>
    </font>
    <font>
      <sz val="18"/>
      <color rgb="FF000000"/>
      <name val="Tahoma"/>
      <family val="2"/>
    </font>
    <font>
      <b/>
      <sz val="16"/>
      <color rgb="FF0060A9"/>
      <name val="Tahoma"/>
      <family val="2"/>
    </font>
    <font>
      <sz val="14"/>
      <color rgb="FF0060A9"/>
      <name val="Tahoma"/>
      <family val="2"/>
    </font>
    <font>
      <b/>
      <sz val="16"/>
      <color theme="0"/>
      <name val="Tahoma"/>
      <family val="2"/>
    </font>
    <font>
      <b/>
      <sz val="11"/>
      <name val="Tahoma"/>
      <family val="2"/>
    </font>
    <font>
      <sz val="16"/>
      <color rgb="FFFF0000"/>
      <name val="Tahoma"/>
      <family val="2"/>
    </font>
    <font>
      <sz val="16"/>
      <color rgb="FF0000FF"/>
      <name val="Tahoma"/>
      <family val="2"/>
    </font>
    <font>
      <sz val="12"/>
      <color rgb="FF0000FF"/>
      <name val="Tahoma"/>
      <family val="2"/>
    </font>
    <font>
      <b/>
      <sz val="10"/>
      <name val="Tahoma"/>
      <family val="2"/>
    </font>
    <font>
      <b/>
      <sz val="12"/>
      <color rgb="FFFF0000"/>
      <name val="Tahoma"/>
      <family val="2"/>
    </font>
    <font>
      <sz val="12"/>
      <color theme="0"/>
      <name val="Tahoma"/>
      <family val="2"/>
    </font>
  </fonts>
  <fills count="12">
    <fill>
      <patternFill patternType="none"/>
    </fill>
    <fill>
      <patternFill patternType="gray125"/>
    </fill>
    <fill>
      <patternFill patternType="solid">
        <fgColor indexed="55"/>
        <bgColor indexed="64"/>
      </patternFill>
    </fill>
    <fill>
      <patternFill patternType="solid">
        <fgColor indexed="9"/>
        <bgColor indexed="64"/>
      </patternFill>
    </fill>
    <fill>
      <patternFill patternType="solid">
        <fgColor indexed="9"/>
        <bgColor indexed="8"/>
      </patternFill>
    </fill>
    <fill>
      <patternFill patternType="solid">
        <fgColor indexed="22"/>
        <bgColor indexed="64"/>
      </patternFill>
    </fill>
    <fill>
      <patternFill patternType="solid">
        <fgColor indexed="23"/>
        <bgColor indexed="64"/>
      </patternFill>
    </fill>
    <fill>
      <patternFill patternType="solid">
        <fgColor rgb="FF0060A9"/>
        <bgColor indexed="64"/>
      </patternFill>
    </fill>
    <fill>
      <patternFill patternType="solid">
        <fgColor rgb="FF0060A9"/>
        <bgColor indexed="8"/>
      </patternFill>
    </fill>
    <fill>
      <patternFill patternType="solid">
        <fgColor theme="0" tint="-0.249977111117893"/>
        <bgColor indexed="64"/>
      </patternFill>
    </fill>
    <fill>
      <patternFill patternType="solid">
        <fgColor theme="0"/>
        <bgColor indexed="64"/>
      </patternFill>
    </fill>
    <fill>
      <patternFill patternType="solid">
        <fgColor rgb="FFFFFF00"/>
        <bgColor indexed="64"/>
      </patternFill>
    </fill>
  </fills>
  <borders count="51">
    <border>
      <left/>
      <right/>
      <top/>
      <bottom/>
      <diagonal/>
    </border>
    <border>
      <left/>
      <right style="thin">
        <color indexed="8"/>
      </right>
      <top/>
      <bottom/>
      <diagonal/>
    </border>
    <border>
      <left style="thin">
        <color indexed="64"/>
      </left>
      <right style="thin">
        <color indexed="64"/>
      </right>
      <top/>
      <bottom/>
      <diagonal/>
    </border>
    <border>
      <left style="thin">
        <color indexed="8"/>
      </left>
      <right style="thin">
        <color indexed="8"/>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style="thin">
        <color indexed="8"/>
      </top>
      <bottom style="thin">
        <color indexed="8"/>
      </bottom>
      <diagonal/>
    </border>
    <border>
      <left/>
      <right style="thin">
        <color indexed="64"/>
      </right>
      <top/>
      <bottom/>
      <diagonal/>
    </border>
    <border>
      <left style="thin">
        <color indexed="64"/>
      </left>
      <right/>
      <top/>
      <bottom/>
      <diagonal/>
    </border>
    <border>
      <left style="thin">
        <color indexed="64"/>
      </left>
      <right style="thin">
        <color indexed="8"/>
      </right>
      <top/>
      <bottom/>
      <diagonal/>
    </border>
    <border>
      <left/>
      <right style="thin">
        <color indexed="8"/>
      </right>
      <top/>
      <bottom style="thin">
        <color indexed="64"/>
      </bottom>
      <diagonal/>
    </border>
    <border>
      <left/>
      <right/>
      <top style="medium">
        <color indexed="8"/>
      </top>
      <bottom/>
      <diagonal/>
    </border>
    <border>
      <left style="thin">
        <color indexed="64"/>
      </left>
      <right style="thin">
        <color indexed="64"/>
      </right>
      <top style="thin">
        <color indexed="64"/>
      </top>
      <bottom/>
      <diagonal/>
    </border>
    <border>
      <left style="thin">
        <color indexed="8"/>
      </left>
      <right style="thin">
        <color indexed="8"/>
      </right>
      <top/>
      <bottom style="thin">
        <color indexed="8"/>
      </bottom>
      <diagonal/>
    </border>
    <border>
      <left style="thin">
        <color indexed="64"/>
      </left>
      <right/>
      <top style="thin">
        <color indexed="64"/>
      </top>
      <bottom style="thin">
        <color indexed="64"/>
      </bottom>
      <diagonal/>
    </border>
    <border>
      <left style="thin">
        <color indexed="8"/>
      </left>
      <right style="thin">
        <color indexed="8"/>
      </right>
      <top style="thin">
        <color indexed="8"/>
      </top>
      <bottom/>
      <diagonal/>
    </border>
    <border>
      <left style="thin">
        <color indexed="8"/>
      </left>
      <right/>
      <top/>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top/>
      <bottom style="thin">
        <color indexed="64"/>
      </bottom>
      <diagonal/>
    </border>
    <border>
      <left/>
      <right/>
      <top/>
      <bottom style="thin">
        <color indexed="64"/>
      </bottom>
      <diagonal/>
    </border>
    <border>
      <left style="thin">
        <color indexed="8"/>
      </left>
      <right/>
      <top style="thin">
        <color indexed="64"/>
      </top>
      <bottom style="thin">
        <color indexed="8"/>
      </bottom>
      <diagonal/>
    </border>
    <border>
      <left/>
      <right/>
      <top style="thin">
        <color indexed="64"/>
      </top>
      <bottom style="thin">
        <color indexed="8"/>
      </bottom>
      <diagonal/>
    </border>
    <border>
      <left/>
      <right style="thin">
        <color indexed="64"/>
      </right>
      <top style="thin">
        <color indexed="64"/>
      </top>
      <bottom style="thin">
        <color indexed="8"/>
      </bottom>
      <diagonal/>
    </border>
    <border>
      <left/>
      <right style="thin">
        <color indexed="64"/>
      </right>
      <top style="thin">
        <color indexed="8"/>
      </top>
      <bottom style="thin">
        <color indexed="8"/>
      </bottom>
      <diagonal/>
    </border>
    <border>
      <left/>
      <right/>
      <top style="medium">
        <color indexed="21"/>
      </top>
      <bottom/>
      <diagonal/>
    </border>
    <border>
      <left/>
      <right/>
      <top style="medium">
        <color rgb="FF0060A9"/>
      </top>
      <bottom/>
      <diagonal/>
    </border>
    <border>
      <left/>
      <right/>
      <top style="dashed">
        <color rgb="FF0060A9"/>
      </top>
      <bottom/>
      <diagonal/>
    </border>
    <border>
      <left/>
      <right/>
      <top/>
      <bottom style="dashed">
        <color rgb="FF0060A9"/>
      </bottom>
      <diagonal/>
    </border>
    <border>
      <left/>
      <right/>
      <top style="dotted">
        <color rgb="FF0060A9"/>
      </top>
      <bottom/>
      <diagonal/>
    </border>
    <border>
      <left/>
      <right/>
      <top/>
      <bottom style="medium">
        <color rgb="FF0060A9"/>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auto="1"/>
      </right>
      <top/>
      <bottom/>
      <diagonal/>
    </border>
  </borders>
  <cellStyleXfs count="6">
    <xf numFmtId="0" fontId="0" fillId="0" borderId="0"/>
    <xf numFmtId="169"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cellStyleXfs>
  <cellXfs count="417">
    <xf numFmtId="0" fontId="0" fillId="0" borderId="0" xfId="0"/>
    <xf numFmtId="0" fontId="3" fillId="0" borderId="0" xfId="0" applyFont="1" applyAlignment="1" applyProtection="1">
      <alignment vertical="center"/>
    </xf>
    <xf numFmtId="0" fontId="4" fillId="0" borderId="0" xfId="0" applyFont="1" applyAlignment="1" applyProtection="1">
      <alignment horizontal="center" vertical="center"/>
    </xf>
    <xf numFmtId="0" fontId="4" fillId="0" borderId="0" xfId="0" applyFont="1" applyAlignment="1" applyProtection="1">
      <alignment vertical="center"/>
    </xf>
    <xf numFmtId="0" fontId="4" fillId="0" borderId="0" xfId="0" applyFont="1" applyAlignment="1" applyProtection="1">
      <alignment horizontal="centerContinuous" vertical="center"/>
    </xf>
    <xf numFmtId="0" fontId="4" fillId="0" borderId="0" xfId="0" applyFont="1" applyAlignment="1" applyProtection="1">
      <alignment horizontal="right" vertical="center"/>
    </xf>
    <xf numFmtId="0" fontId="5" fillId="0" borderId="0" xfId="0" applyFont="1" applyAlignment="1" applyProtection="1">
      <alignment vertical="center"/>
    </xf>
    <xf numFmtId="0" fontId="6" fillId="0" borderId="0" xfId="0" applyFont="1" applyAlignment="1" applyProtection="1">
      <alignment vertical="center"/>
    </xf>
    <xf numFmtId="0" fontId="4" fillId="0" borderId="0" xfId="0" applyFont="1" applyFill="1" applyBorder="1" applyAlignment="1" applyProtection="1">
      <alignment vertical="center"/>
    </xf>
    <xf numFmtId="0" fontId="7" fillId="0" borderId="0" xfId="0" applyFont="1" applyAlignment="1" applyProtection="1">
      <alignment vertical="center"/>
    </xf>
    <xf numFmtId="0" fontId="4" fillId="0" borderId="0" xfId="0" applyFont="1" applyBorder="1" applyAlignment="1" applyProtection="1">
      <alignment horizontal="center" vertical="center"/>
    </xf>
    <xf numFmtId="0" fontId="6" fillId="0" borderId="0" xfId="0" applyFont="1" applyAlignment="1" applyProtection="1">
      <alignment horizontal="center" vertical="center"/>
    </xf>
    <xf numFmtId="0" fontId="4" fillId="0" borderId="0" xfId="0" applyFont="1" applyBorder="1" applyAlignment="1" applyProtection="1">
      <alignment horizontal="center" vertical="center" wrapText="1"/>
    </xf>
    <xf numFmtId="0" fontId="9" fillId="0" borderId="0" xfId="0" applyFont="1" applyFill="1" applyBorder="1" applyAlignment="1" applyProtection="1">
      <alignment horizontal="center" vertical="center"/>
    </xf>
    <xf numFmtId="0" fontId="6" fillId="0" borderId="0" xfId="0" applyFont="1" applyFill="1" applyAlignment="1" applyProtection="1">
      <alignment vertical="center"/>
    </xf>
    <xf numFmtId="0" fontId="11" fillId="0" borderId="0" xfId="0" applyFont="1" applyBorder="1" applyAlignment="1" applyProtection="1">
      <alignment horizontal="center" vertical="center"/>
    </xf>
    <xf numFmtId="0" fontId="4" fillId="0" borderId="0" xfId="0" applyFont="1" applyBorder="1" applyAlignment="1" applyProtection="1">
      <alignment horizontal="center" vertical="top"/>
    </xf>
    <xf numFmtId="0" fontId="4" fillId="0" borderId="0" xfId="0" applyFont="1" applyBorder="1" applyAlignment="1" applyProtection="1">
      <alignment horizontal="left" vertical="center" wrapText="1"/>
    </xf>
    <xf numFmtId="0" fontId="13" fillId="0" borderId="0" xfId="0" applyFont="1" applyFill="1" applyBorder="1" applyAlignment="1" applyProtection="1">
      <alignment horizontal="left" vertical="center" wrapText="1"/>
    </xf>
    <xf numFmtId="0" fontId="4" fillId="0" borderId="0" xfId="0" applyFont="1" applyBorder="1" applyAlignment="1" applyProtection="1">
      <alignment horizontal="left" vertical="center"/>
    </xf>
    <xf numFmtId="0" fontId="5" fillId="0" borderId="0" xfId="0" applyFont="1" applyFill="1" applyBorder="1" applyAlignment="1" applyProtection="1">
      <alignment vertical="center"/>
    </xf>
    <xf numFmtId="0" fontId="6" fillId="0" borderId="0" xfId="0" applyFont="1" applyBorder="1" applyAlignment="1" applyProtection="1">
      <alignment horizontal="left" vertical="center"/>
    </xf>
    <xf numFmtId="2" fontId="7" fillId="0" borderId="0" xfId="0" applyNumberFormat="1" applyFont="1" applyBorder="1" applyAlignment="1" applyProtection="1">
      <alignment horizontal="center" vertical="center"/>
    </xf>
    <xf numFmtId="0" fontId="7" fillId="0" borderId="0" xfId="0" applyFont="1" applyBorder="1" applyAlignment="1" applyProtection="1">
      <alignment horizontal="center" vertical="center"/>
    </xf>
    <xf numFmtId="0" fontId="6" fillId="0" borderId="0" xfId="0" applyFont="1" applyBorder="1" applyAlignment="1" applyProtection="1">
      <alignment horizontal="center" vertical="center"/>
    </xf>
    <xf numFmtId="0" fontId="15" fillId="0" borderId="0" xfId="0" applyFont="1" applyBorder="1" applyAlignment="1" applyProtection="1">
      <alignment vertical="center"/>
    </xf>
    <xf numFmtId="0" fontId="11" fillId="0" borderId="0" xfId="0" applyFont="1" applyFill="1" applyAlignment="1" applyProtection="1">
      <alignment vertical="center"/>
    </xf>
    <xf numFmtId="0" fontId="5" fillId="0" borderId="0" xfId="0" applyFont="1" applyFill="1" applyAlignment="1" applyProtection="1">
      <alignment vertical="center"/>
    </xf>
    <xf numFmtId="0" fontId="5" fillId="0" borderId="0" xfId="0" applyFont="1" applyBorder="1" applyAlignment="1" applyProtection="1">
      <alignment vertical="center"/>
    </xf>
    <xf numFmtId="0" fontId="15" fillId="0" borderId="0" xfId="0" applyFont="1" applyAlignment="1" applyProtection="1">
      <alignment vertical="center" wrapText="1"/>
    </xf>
    <xf numFmtId="3" fontId="15" fillId="0" borderId="0" xfId="0" applyNumberFormat="1" applyFont="1" applyAlignment="1" applyProtection="1">
      <alignment horizontal="center" vertical="center" wrapText="1"/>
    </xf>
    <xf numFmtId="49" fontId="15" fillId="0" borderId="0" xfId="0" applyNumberFormat="1" applyFont="1" applyAlignment="1" applyProtection="1">
      <alignment horizontal="center" vertical="center" wrapText="1"/>
    </xf>
    <xf numFmtId="0" fontId="15" fillId="0" borderId="0" xfId="0" applyFont="1" applyAlignment="1" applyProtection="1">
      <alignment horizontal="center" vertical="center" wrapText="1"/>
    </xf>
    <xf numFmtId="172" fontId="15" fillId="0" borderId="0" xfId="0" applyNumberFormat="1" applyFont="1" applyAlignment="1" applyProtection="1">
      <alignment horizontal="center" vertical="center" wrapText="1"/>
    </xf>
    <xf numFmtId="174" fontId="15" fillId="0" borderId="1" xfId="0" applyNumberFormat="1" applyFont="1" applyBorder="1" applyAlignment="1" applyProtection="1">
      <alignment horizontal="center" vertical="center" wrapText="1"/>
    </xf>
    <xf numFmtId="2" fontId="15" fillId="0" borderId="2" xfId="0" applyNumberFormat="1" applyFont="1" applyBorder="1" applyAlignment="1" applyProtection="1">
      <alignment horizontal="center" vertical="center" wrapText="1"/>
    </xf>
    <xf numFmtId="10" fontId="15" fillId="0" borderId="2" xfId="0" applyNumberFormat="1" applyFont="1" applyBorder="1" applyAlignment="1" applyProtection="1">
      <alignment horizontal="center" vertical="center" wrapText="1"/>
    </xf>
    <xf numFmtId="3" fontId="15" fillId="0" borderId="1" xfId="0" applyNumberFormat="1" applyFont="1" applyBorder="1" applyAlignment="1" applyProtection="1">
      <alignment horizontal="center" vertical="center" wrapText="1"/>
    </xf>
    <xf numFmtId="2" fontId="15" fillId="2" borderId="2" xfId="0" applyNumberFormat="1" applyFont="1" applyFill="1" applyBorder="1" applyAlignment="1" applyProtection="1">
      <alignment horizontal="center" vertical="center" wrapText="1"/>
    </xf>
    <xf numFmtId="10" fontId="15" fillId="2" borderId="2" xfId="0" applyNumberFormat="1" applyFont="1" applyFill="1" applyBorder="1" applyAlignment="1" applyProtection="1">
      <alignment horizontal="center" vertical="center" wrapText="1"/>
    </xf>
    <xf numFmtId="2" fontId="15" fillId="0" borderId="0" xfId="0" applyNumberFormat="1" applyFont="1" applyBorder="1" applyAlignment="1" applyProtection="1">
      <alignment horizontal="center" vertical="center" wrapText="1"/>
    </xf>
    <xf numFmtId="10" fontId="15" fillId="0" borderId="0" xfId="0" applyNumberFormat="1" applyFont="1" applyBorder="1" applyAlignment="1" applyProtection="1">
      <alignment horizontal="center" vertical="center" wrapText="1"/>
    </xf>
    <xf numFmtId="2" fontId="15" fillId="0" borderId="2" xfId="0" applyNumberFormat="1" applyFont="1" applyFill="1" applyBorder="1" applyAlignment="1" applyProtection="1">
      <alignment horizontal="center" vertical="center" wrapText="1"/>
    </xf>
    <xf numFmtId="0" fontId="15" fillId="0" borderId="0" xfId="0" applyFont="1" applyFill="1" applyBorder="1" applyAlignment="1" applyProtection="1">
      <alignment horizontal="center" vertical="center" wrapText="1"/>
    </xf>
    <xf numFmtId="165" fontId="15" fillId="0" borderId="3" xfId="0" applyNumberFormat="1" applyFont="1" applyBorder="1" applyAlignment="1" applyProtection="1">
      <alignment horizontal="center" vertical="center" wrapText="1"/>
    </xf>
    <xf numFmtId="10" fontId="15" fillId="0" borderId="2" xfId="0" applyNumberFormat="1" applyFont="1" applyFill="1" applyBorder="1" applyAlignment="1" applyProtection="1">
      <alignment horizontal="center" vertical="center" wrapText="1"/>
    </xf>
    <xf numFmtId="167" fontId="15" fillId="0" borderId="0" xfId="0" applyNumberFormat="1" applyFont="1" applyFill="1" applyBorder="1" applyAlignment="1" applyProtection="1">
      <alignment horizontal="center" vertical="center" wrapText="1"/>
    </xf>
    <xf numFmtId="167" fontId="16" fillId="0" borderId="0" xfId="0" applyNumberFormat="1" applyFont="1" applyFill="1" applyBorder="1" applyAlignment="1" applyProtection="1">
      <alignment horizontal="center" vertical="center" wrapText="1"/>
    </xf>
    <xf numFmtId="0" fontId="15" fillId="0" borderId="2" xfId="0" applyFont="1" applyFill="1" applyBorder="1" applyAlignment="1" applyProtection="1">
      <alignment vertical="center" wrapText="1"/>
    </xf>
    <xf numFmtId="0" fontId="16" fillId="0" borderId="0" xfId="0" applyFont="1" applyFill="1" applyBorder="1" applyAlignment="1" applyProtection="1">
      <alignment horizontal="center" vertical="center" wrapText="1"/>
    </xf>
    <xf numFmtId="2" fontId="15" fillId="0" borderId="4" xfId="0" applyNumberFormat="1" applyFont="1" applyBorder="1" applyAlignment="1" applyProtection="1">
      <alignment horizontal="center" vertical="center" wrapText="1"/>
    </xf>
    <xf numFmtId="10" fontId="15" fillId="0" borderId="4" xfId="0" applyNumberFormat="1" applyFont="1" applyBorder="1" applyAlignment="1" applyProtection="1">
      <alignment horizontal="center" vertical="center" wrapText="1"/>
    </xf>
    <xf numFmtId="166" fontId="15" fillId="0" borderId="0" xfId="0" applyNumberFormat="1" applyFont="1" applyAlignment="1" applyProtection="1">
      <alignment horizontal="center" vertical="center" wrapText="1"/>
    </xf>
    <xf numFmtId="2" fontId="7" fillId="0" borderId="5" xfId="0" applyNumberFormat="1" applyFont="1" applyBorder="1" applyAlignment="1" applyProtection="1">
      <alignment horizontal="center" vertical="center" wrapText="1"/>
    </xf>
    <xf numFmtId="10" fontId="7" fillId="0" borderId="5" xfId="0" applyNumberFormat="1" applyFont="1" applyBorder="1" applyAlignment="1" applyProtection="1">
      <alignment horizontal="center" vertical="center" wrapText="1"/>
    </xf>
    <xf numFmtId="1" fontId="7" fillId="0" borderId="0" xfId="0" applyNumberFormat="1" applyFont="1" applyAlignment="1" applyProtection="1">
      <alignment horizontal="center" vertical="center" wrapText="1"/>
    </xf>
    <xf numFmtId="0" fontId="4" fillId="0" borderId="0" xfId="0" applyFont="1" applyBorder="1" applyAlignment="1" applyProtection="1">
      <alignment horizontal="right" vertical="center"/>
    </xf>
    <xf numFmtId="9" fontId="4" fillId="0" borderId="0" xfId="0" applyNumberFormat="1" applyFont="1" applyBorder="1" applyAlignment="1" applyProtection="1">
      <alignment horizontal="left" vertical="center"/>
    </xf>
    <xf numFmtId="3" fontId="4" fillId="0" borderId="0" xfId="0" applyNumberFormat="1" applyFont="1" applyBorder="1" applyAlignment="1" applyProtection="1">
      <alignment horizontal="left" vertical="center"/>
    </xf>
    <xf numFmtId="0" fontId="19" fillId="0" borderId="0" xfId="0" applyFont="1" applyAlignment="1" applyProtection="1">
      <alignment horizontal="left" vertical="center" wrapText="1"/>
    </xf>
    <xf numFmtId="0" fontId="25" fillId="3" borderId="0" xfId="0" applyFont="1" applyFill="1" applyAlignment="1" applyProtection="1">
      <alignment vertical="center" wrapText="1"/>
    </xf>
    <xf numFmtId="3" fontId="20" fillId="0" borderId="0" xfId="0" applyNumberFormat="1" applyFont="1" applyAlignment="1" applyProtection="1">
      <alignment horizontal="center" vertical="center" wrapText="1"/>
    </xf>
    <xf numFmtId="1" fontId="20" fillId="0" borderId="0" xfId="0" applyNumberFormat="1" applyFont="1" applyAlignment="1" applyProtection="1">
      <alignment vertical="center" wrapText="1"/>
    </xf>
    <xf numFmtId="0" fontId="20" fillId="0" borderId="0" xfId="0" applyFont="1" applyAlignment="1" applyProtection="1">
      <alignment horizontal="center" vertical="center" wrapText="1"/>
    </xf>
    <xf numFmtId="0" fontId="22" fillId="0" borderId="0" xfId="0" applyFont="1" applyAlignment="1" applyProtection="1">
      <alignment horizontal="center" vertical="center" wrapText="1"/>
    </xf>
    <xf numFmtId="172" fontId="20" fillId="0" borderId="0" xfId="0" applyNumberFormat="1" applyFont="1" applyAlignment="1" applyProtection="1">
      <alignment horizontal="center" vertical="center" wrapText="1"/>
    </xf>
    <xf numFmtId="0" fontId="20" fillId="0" borderId="0" xfId="0" applyFont="1" applyAlignment="1" applyProtection="1">
      <alignment vertical="center" wrapText="1"/>
    </xf>
    <xf numFmtId="0" fontId="11" fillId="0" borderId="0" xfId="0" applyFont="1" applyAlignment="1" applyProtection="1">
      <alignment horizontal="right" vertical="center"/>
    </xf>
    <xf numFmtId="171" fontId="11" fillId="0" borderId="0" xfId="0" applyNumberFormat="1" applyFont="1" applyAlignment="1" applyProtection="1">
      <alignment horizontal="left" vertical="center"/>
    </xf>
    <xf numFmtId="171" fontId="15" fillId="0" borderId="0" xfId="0" applyNumberFormat="1" applyFont="1" applyAlignment="1" applyProtection="1">
      <alignment horizontal="left" vertical="center"/>
    </xf>
    <xf numFmtId="1" fontId="20" fillId="0" borderId="0" xfId="0" applyNumberFormat="1" applyFont="1" applyBorder="1" applyAlignment="1" applyProtection="1">
      <alignment horizontal="center" vertical="center" wrapText="1"/>
    </xf>
    <xf numFmtId="165" fontId="15" fillId="0" borderId="0" xfId="0" applyNumberFormat="1" applyFont="1" applyAlignment="1" applyProtection="1">
      <alignment horizontal="center" vertical="center" wrapText="1"/>
    </xf>
    <xf numFmtId="3" fontId="15" fillId="3" borderId="1" xfId="0" applyNumberFormat="1" applyFont="1" applyFill="1" applyBorder="1" applyAlignment="1" applyProtection="1">
      <alignment horizontal="center" vertical="center" wrapText="1"/>
    </xf>
    <xf numFmtId="165" fontId="7" fillId="0" borderId="0" xfId="0" applyNumberFormat="1" applyFont="1" applyBorder="1" applyAlignment="1" applyProtection="1">
      <alignment vertical="center" wrapText="1"/>
    </xf>
    <xf numFmtId="170" fontId="9" fillId="0" borderId="0" xfId="0" applyNumberFormat="1" applyFont="1" applyBorder="1" applyAlignment="1" applyProtection="1">
      <alignment horizontal="center" vertical="center" wrapText="1"/>
    </xf>
    <xf numFmtId="3" fontId="15" fillId="0" borderId="0" xfId="0" applyNumberFormat="1" applyFont="1" applyBorder="1" applyAlignment="1" applyProtection="1">
      <alignment horizontal="center" vertical="center" wrapText="1"/>
    </xf>
    <xf numFmtId="165" fontId="13" fillId="4" borderId="0" xfId="0" applyNumberFormat="1" applyFont="1" applyFill="1" applyBorder="1" applyAlignment="1" applyProtection="1">
      <alignment horizontal="center" vertical="center" wrapText="1"/>
    </xf>
    <xf numFmtId="3" fontId="15" fillId="3" borderId="0" xfId="0" applyNumberFormat="1" applyFont="1" applyFill="1" applyBorder="1" applyAlignment="1" applyProtection="1">
      <alignment horizontal="center" vertical="center" wrapText="1"/>
    </xf>
    <xf numFmtId="165" fontId="15" fillId="3" borderId="0" xfId="0" applyNumberFormat="1" applyFont="1" applyFill="1" applyBorder="1" applyAlignment="1" applyProtection="1">
      <alignment horizontal="center" vertical="center" wrapText="1"/>
    </xf>
    <xf numFmtId="0" fontId="15" fillId="3" borderId="0" xfId="4" applyFont="1" applyFill="1" applyBorder="1" applyAlignment="1" applyProtection="1">
      <alignment horizontal="center" vertical="center" wrapText="1"/>
    </xf>
    <xf numFmtId="165" fontId="15" fillId="3" borderId="0" xfId="0" applyNumberFormat="1" applyFont="1" applyFill="1" applyBorder="1" applyAlignment="1" applyProtection="1">
      <alignment horizontal="left" vertical="center" wrapText="1"/>
    </xf>
    <xf numFmtId="49" fontId="15" fillId="0" borderId="6" xfId="0" applyNumberFormat="1" applyFont="1" applyBorder="1" applyAlignment="1" applyProtection="1">
      <alignment horizontal="center" vertical="center" wrapText="1"/>
    </xf>
    <xf numFmtId="165" fontId="15" fillId="0" borderId="6" xfId="0" applyNumberFormat="1" applyFont="1" applyBorder="1" applyAlignment="1" applyProtection="1">
      <alignment horizontal="left" vertical="center" wrapText="1"/>
    </xf>
    <xf numFmtId="0" fontId="15" fillId="0" borderId="6" xfId="0" applyFont="1" applyBorder="1" applyAlignment="1" applyProtection="1">
      <alignment horizontal="center" vertical="center" wrapText="1"/>
    </xf>
    <xf numFmtId="3" fontId="15" fillId="0" borderId="6" xfId="0" applyNumberFormat="1" applyFont="1" applyBorder="1" applyAlignment="1" applyProtection="1">
      <alignment horizontal="center" vertical="center" wrapText="1"/>
    </xf>
    <xf numFmtId="166" fontId="15" fillId="0" borderId="6" xfId="0" applyNumberFormat="1" applyFont="1" applyBorder="1" applyAlignment="1" applyProtection="1">
      <alignment horizontal="center" vertical="center" wrapText="1"/>
    </xf>
    <xf numFmtId="165" fontId="15" fillId="0" borderId="0" xfId="0" applyNumberFormat="1" applyFont="1" applyBorder="1" applyAlignment="1" applyProtection="1">
      <alignment vertical="center" wrapText="1"/>
    </xf>
    <xf numFmtId="170" fontId="9" fillId="3" borderId="7" xfId="0" applyNumberFormat="1" applyFont="1" applyFill="1" applyBorder="1" applyAlignment="1" applyProtection="1">
      <alignment horizontal="center" vertical="center" wrapText="1"/>
    </xf>
    <xf numFmtId="165" fontId="9" fillId="3" borderId="7" xfId="0" applyNumberFormat="1" applyFont="1" applyFill="1" applyBorder="1" applyAlignment="1" applyProtection="1">
      <alignment horizontal="left" vertical="center" wrapText="1"/>
    </xf>
    <xf numFmtId="172" fontId="9" fillId="3" borderId="7" xfId="0" applyNumberFormat="1" applyFont="1" applyFill="1" applyBorder="1" applyAlignment="1" applyProtection="1">
      <alignment horizontal="left" vertical="center" wrapText="1"/>
    </xf>
    <xf numFmtId="165" fontId="11" fillId="0" borderId="3" xfId="0" applyNumberFormat="1" applyFont="1" applyBorder="1" applyAlignment="1" applyProtection="1">
      <alignment horizontal="center" vertical="center" wrapText="1"/>
    </xf>
    <xf numFmtId="165" fontId="11" fillId="0" borderId="3" xfId="0" quotePrefix="1" applyNumberFormat="1" applyFont="1" applyBorder="1" applyAlignment="1" applyProtection="1">
      <alignment horizontal="center" vertical="center" wrapText="1"/>
    </xf>
    <xf numFmtId="3" fontId="11" fillId="0" borderId="1" xfId="0" applyNumberFormat="1" applyFont="1" applyBorder="1" applyAlignment="1" applyProtection="1">
      <alignment horizontal="center" vertical="center" wrapText="1"/>
    </xf>
    <xf numFmtId="49" fontId="11" fillId="0" borderId="1" xfId="0" applyNumberFormat="1" applyFont="1" applyBorder="1" applyAlignment="1" applyProtection="1">
      <alignment horizontal="center" vertical="center" wrapText="1"/>
    </xf>
    <xf numFmtId="165" fontId="11" fillId="0" borderId="3" xfId="0" applyNumberFormat="1" applyFont="1" applyBorder="1" applyAlignment="1" applyProtection="1">
      <alignment horizontal="left" vertical="center" wrapText="1"/>
    </xf>
    <xf numFmtId="165" fontId="11" fillId="0" borderId="1" xfId="0" applyNumberFormat="1" applyFont="1" applyBorder="1" applyAlignment="1" applyProtection="1">
      <alignment horizontal="center" vertical="center" wrapText="1"/>
    </xf>
    <xf numFmtId="170" fontId="11" fillId="0" borderId="1" xfId="0" applyNumberFormat="1" applyFont="1" applyBorder="1" applyAlignment="1" applyProtection="1">
      <alignment horizontal="center" vertical="center" wrapText="1"/>
    </xf>
    <xf numFmtId="174" fontId="11" fillId="0" borderId="1" xfId="0" applyNumberFormat="1" applyFont="1" applyBorder="1" applyAlignment="1" applyProtection="1">
      <alignment horizontal="center" vertical="center" wrapText="1"/>
    </xf>
    <xf numFmtId="0" fontId="11" fillId="0" borderId="0" xfId="0" applyFont="1" applyAlignment="1" applyProtection="1">
      <alignment vertical="center" wrapText="1"/>
    </xf>
    <xf numFmtId="2" fontId="11" fillId="0" borderId="2" xfId="0" applyNumberFormat="1" applyFont="1" applyBorder="1" applyAlignment="1" applyProtection="1">
      <alignment horizontal="center" vertical="center" wrapText="1"/>
    </xf>
    <xf numFmtId="1" fontId="11" fillId="0" borderId="1" xfId="0" applyNumberFormat="1" applyFont="1" applyBorder="1" applyAlignment="1" applyProtection="1">
      <alignment horizontal="center" vertical="center" wrapText="1"/>
    </xf>
    <xf numFmtId="49" fontId="11" fillId="3" borderId="1" xfId="0" applyNumberFormat="1" applyFont="1" applyFill="1" applyBorder="1" applyAlignment="1" applyProtection="1">
      <alignment horizontal="center" vertical="center" wrapText="1"/>
    </xf>
    <xf numFmtId="165" fontId="11" fillId="3" borderId="3" xfId="0" applyNumberFormat="1" applyFont="1" applyFill="1" applyBorder="1" applyAlignment="1" applyProtection="1">
      <alignment horizontal="left" vertical="center" wrapText="1"/>
    </xf>
    <xf numFmtId="2" fontId="11" fillId="2" borderId="2" xfId="0" applyNumberFormat="1" applyFont="1" applyFill="1" applyBorder="1" applyAlignment="1" applyProtection="1">
      <alignment horizontal="center" vertical="center" wrapText="1"/>
    </xf>
    <xf numFmtId="10" fontId="11" fillId="2" borderId="2" xfId="0" applyNumberFormat="1" applyFont="1" applyFill="1" applyBorder="1" applyAlignment="1" applyProtection="1">
      <alignment horizontal="center" vertical="center" wrapText="1"/>
    </xf>
    <xf numFmtId="0" fontId="11" fillId="0" borderId="1" xfId="0" applyFont="1" applyBorder="1" applyAlignment="1" applyProtection="1">
      <alignment horizontal="center" vertical="center" wrapText="1"/>
    </xf>
    <xf numFmtId="2" fontId="11" fillId="0" borderId="2" xfId="0" applyNumberFormat="1" applyFont="1" applyFill="1" applyBorder="1" applyAlignment="1" applyProtection="1">
      <alignment horizontal="center" vertical="center" wrapText="1"/>
    </xf>
    <xf numFmtId="170" fontId="11" fillId="0" borderId="0" xfId="0" applyNumberFormat="1" applyFont="1" applyAlignment="1" applyProtection="1">
      <alignment vertical="center" wrapText="1"/>
    </xf>
    <xf numFmtId="49" fontId="11" fillId="0" borderId="1" xfId="0" applyNumberFormat="1" applyFont="1" applyFill="1" applyBorder="1" applyAlignment="1" applyProtection="1">
      <alignment horizontal="center" vertical="center" wrapText="1"/>
    </xf>
    <xf numFmtId="170" fontId="11" fillId="0" borderId="3" xfId="0" applyNumberFormat="1" applyFont="1" applyFill="1" applyBorder="1" applyAlignment="1" applyProtection="1">
      <alignment horizontal="center" vertical="center" wrapText="1"/>
    </xf>
    <xf numFmtId="165" fontId="11" fillId="0" borderId="1" xfId="0" applyNumberFormat="1" applyFont="1" applyBorder="1" applyAlignment="1" applyProtection="1">
      <alignment horizontal="left" vertical="center" wrapText="1"/>
    </xf>
    <xf numFmtId="0" fontId="11" fillId="0" borderId="1" xfId="0" applyFont="1" applyBorder="1" applyAlignment="1" applyProtection="1">
      <alignment vertical="center" wrapText="1"/>
    </xf>
    <xf numFmtId="166" fontId="11" fillId="0" borderId="0" xfId="0" applyNumberFormat="1" applyFont="1" applyBorder="1" applyAlignment="1" applyProtection="1">
      <alignment horizontal="center" vertical="center" wrapText="1"/>
    </xf>
    <xf numFmtId="165" fontId="11" fillId="0" borderId="3" xfId="0" quotePrefix="1" applyNumberFormat="1" applyFont="1" applyFill="1" applyBorder="1" applyAlignment="1" applyProtection="1">
      <alignment horizontal="center" vertical="center" wrapText="1"/>
    </xf>
    <xf numFmtId="172" fontId="11" fillId="0" borderId="1" xfId="0" applyNumberFormat="1" applyFont="1" applyBorder="1" applyAlignment="1" applyProtection="1">
      <alignment horizontal="center" vertical="center" wrapText="1"/>
    </xf>
    <xf numFmtId="49" fontId="11" fillId="2" borderId="1" xfId="0" applyNumberFormat="1" applyFont="1" applyFill="1" applyBorder="1" applyAlignment="1" applyProtection="1">
      <alignment horizontal="center" vertical="center" wrapText="1"/>
    </xf>
    <xf numFmtId="165" fontId="11" fillId="2" borderId="1" xfId="0" applyNumberFormat="1" applyFont="1" applyFill="1" applyBorder="1" applyAlignment="1" applyProtection="1">
      <alignment horizontal="center" vertical="center" wrapText="1"/>
    </xf>
    <xf numFmtId="2" fontId="11" fillId="2" borderId="8" xfId="0" applyNumberFormat="1" applyFont="1" applyFill="1" applyBorder="1" applyAlignment="1" applyProtection="1">
      <alignment horizontal="center" vertical="center" wrapText="1"/>
    </xf>
    <xf numFmtId="10" fontId="11" fillId="2" borderId="9" xfId="0" applyNumberFormat="1" applyFont="1" applyFill="1" applyBorder="1" applyAlignment="1" applyProtection="1">
      <alignment horizontal="center" vertical="center" wrapText="1"/>
    </xf>
    <xf numFmtId="0" fontId="11" fillId="0" borderId="0" xfId="0" applyFont="1" applyBorder="1" applyAlignment="1" applyProtection="1">
      <alignment vertical="center" wrapText="1"/>
    </xf>
    <xf numFmtId="2" fontId="11" fillId="0" borderId="8" xfId="0" applyNumberFormat="1" applyFont="1" applyBorder="1" applyAlignment="1" applyProtection="1">
      <alignment horizontal="center" vertical="center" wrapText="1"/>
    </xf>
    <xf numFmtId="166" fontId="11" fillId="0" borderId="1" xfId="0" applyNumberFormat="1" applyFont="1" applyBorder="1" applyAlignment="1" applyProtection="1">
      <alignment horizontal="center" vertical="center" wrapText="1"/>
    </xf>
    <xf numFmtId="165" fontId="11" fillId="0" borderId="1" xfId="0" applyNumberFormat="1" applyFont="1" applyFill="1" applyBorder="1" applyAlignment="1" applyProtection="1">
      <alignment horizontal="center" vertical="center" wrapText="1"/>
    </xf>
    <xf numFmtId="49" fontId="11" fillId="0" borderId="10" xfId="0" applyNumberFormat="1" applyFont="1" applyBorder="1" applyAlignment="1" applyProtection="1">
      <alignment horizontal="center" vertical="center" wrapText="1"/>
    </xf>
    <xf numFmtId="170" fontId="11" fillId="5" borderId="1" xfId="0" applyNumberFormat="1" applyFont="1" applyFill="1" applyBorder="1" applyAlignment="1" applyProtection="1">
      <alignment horizontal="center" vertical="center" wrapText="1"/>
    </xf>
    <xf numFmtId="174" fontId="11" fillId="0" borderId="0" xfId="0" applyNumberFormat="1" applyFont="1" applyBorder="1" applyAlignment="1" applyProtection="1">
      <alignment horizontal="center" vertical="center" wrapText="1"/>
    </xf>
    <xf numFmtId="167" fontId="11" fillId="0" borderId="0" xfId="0" applyNumberFormat="1" applyFont="1" applyBorder="1" applyAlignment="1" applyProtection="1">
      <alignment horizontal="center" vertical="center" wrapText="1"/>
    </xf>
    <xf numFmtId="0" fontId="11" fillId="0" borderId="1" xfId="0" applyFont="1" applyFill="1" applyBorder="1" applyAlignment="1" applyProtection="1">
      <alignment horizontal="center" vertical="center" wrapText="1"/>
    </xf>
    <xf numFmtId="174" fontId="4" fillId="0" borderId="1" xfId="0" applyNumberFormat="1" applyFont="1" applyBorder="1" applyAlignment="1" applyProtection="1">
      <alignment horizontal="center" vertical="center" wrapText="1"/>
    </xf>
    <xf numFmtId="49" fontId="18" fillId="3" borderId="0" xfId="0" applyNumberFormat="1" applyFont="1" applyFill="1" applyBorder="1" applyAlignment="1" applyProtection="1">
      <alignment vertical="center"/>
    </xf>
    <xf numFmtId="0" fontId="4" fillId="0" borderId="0" xfId="0" applyFont="1" applyAlignment="1" applyProtection="1">
      <alignment horizontal="center" vertical="center" wrapText="1"/>
    </xf>
    <xf numFmtId="0" fontId="26" fillId="3" borderId="0" xfId="0" applyFont="1" applyFill="1" applyAlignment="1" applyProtection="1">
      <alignment vertical="center" wrapText="1"/>
    </xf>
    <xf numFmtId="166" fontId="4" fillId="0" borderId="9" xfId="0" applyNumberFormat="1" applyFont="1" applyFill="1" applyBorder="1" applyAlignment="1" applyProtection="1">
      <alignment horizontal="center" vertical="center" wrapText="1"/>
    </xf>
    <xf numFmtId="167" fontId="4" fillId="0" borderId="9" xfId="0" applyNumberFormat="1" applyFont="1" applyFill="1" applyBorder="1" applyAlignment="1" applyProtection="1">
      <alignment horizontal="center" vertical="center" wrapText="1"/>
    </xf>
    <xf numFmtId="167" fontId="17" fillId="0" borderId="9" xfId="0" applyNumberFormat="1" applyFont="1" applyFill="1" applyBorder="1" applyAlignment="1" applyProtection="1">
      <alignment horizontal="center" vertical="center" wrapText="1"/>
    </xf>
    <xf numFmtId="0" fontId="17" fillId="0" borderId="9" xfId="0" applyFont="1" applyFill="1" applyBorder="1" applyAlignment="1" applyProtection="1">
      <alignment horizontal="center" vertical="center" wrapText="1"/>
    </xf>
    <xf numFmtId="0" fontId="4" fillId="0" borderId="0" xfId="0" applyFont="1" applyFill="1" applyBorder="1" applyAlignment="1" applyProtection="1">
      <alignment horizontal="center" vertical="center" wrapText="1"/>
    </xf>
    <xf numFmtId="167" fontId="11" fillId="2" borderId="0" xfId="0" applyNumberFormat="1" applyFont="1" applyFill="1" applyBorder="1" applyAlignment="1" applyProtection="1">
      <alignment horizontal="center" vertical="center" wrapText="1"/>
    </xf>
    <xf numFmtId="165" fontId="11" fillId="0" borderId="0" xfId="0" applyNumberFormat="1" applyFont="1" applyBorder="1" applyAlignment="1" applyProtection="1">
      <alignment horizontal="center" vertical="center" wrapText="1"/>
    </xf>
    <xf numFmtId="49" fontId="11" fillId="0" borderId="0" xfId="0" applyNumberFormat="1" applyFont="1" applyBorder="1" applyAlignment="1" applyProtection="1">
      <alignment horizontal="center" vertical="center" wrapText="1"/>
    </xf>
    <xf numFmtId="165" fontId="11" fillId="0" borderId="0" xfId="0" applyNumberFormat="1" applyFont="1" applyBorder="1" applyAlignment="1" applyProtection="1">
      <alignment horizontal="left" vertical="center" wrapText="1"/>
    </xf>
    <xf numFmtId="2" fontId="15" fillId="0" borderId="0" xfId="0" applyNumberFormat="1" applyFont="1" applyFill="1" applyBorder="1" applyAlignment="1" applyProtection="1">
      <alignment horizontal="center" vertical="center" wrapText="1"/>
    </xf>
    <xf numFmtId="0" fontId="5" fillId="0" borderId="0" xfId="0" applyFont="1" applyAlignment="1" applyProtection="1">
      <alignment horizontal="left" vertical="center"/>
    </xf>
    <xf numFmtId="166" fontId="23" fillId="7" borderId="1" xfId="0" applyNumberFormat="1" applyFont="1" applyFill="1" applyBorder="1" applyAlignment="1" applyProtection="1">
      <alignment horizontal="center" vertical="center" wrapText="1"/>
    </xf>
    <xf numFmtId="166" fontId="17" fillId="7" borderId="1" xfId="0" applyNumberFormat="1" applyFont="1" applyFill="1" applyBorder="1" applyAlignment="1" applyProtection="1">
      <alignment horizontal="center" vertical="center" wrapText="1"/>
    </xf>
    <xf numFmtId="170" fontId="9" fillId="7" borderId="11" xfId="0" applyNumberFormat="1" applyFont="1" applyFill="1" applyBorder="1" applyAlignment="1" applyProtection="1">
      <alignment horizontal="center" vertical="center" wrapText="1"/>
    </xf>
    <xf numFmtId="170" fontId="24" fillId="7" borderId="5" xfId="0" applyNumberFormat="1" applyFont="1" applyFill="1" applyBorder="1" applyAlignment="1" applyProtection="1">
      <alignment horizontal="center" vertical="center" wrapText="1"/>
    </xf>
    <xf numFmtId="167" fontId="23" fillId="7" borderId="0" xfId="0" applyNumberFormat="1" applyFont="1" applyFill="1" applyBorder="1" applyAlignment="1" applyProtection="1">
      <alignment horizontal="center" vertical="center" wrapText="1"/>
    </xf>
    <xf numFmtId="177" fontId="9" fillId="7" borderId="3" xfId="0" applyNumberFormat="1" applyFont="1" applyFill="1" applyBorder="1" applyAlignment="1" applyProtection="1">
      <alignment horizontal="center" vertical="center" wrapText="1"/>
    </xf>
    <xf numFmtId="0" fontId="15" fillId="7" borderId="2" xfId="0" applyFont="1" applyFill="1" applyBorder="1" applyAlignment="1" applyProtection="1">
      <alignment vertical="center" wrapText="1"/>
    </xf>
    <xf numFmtId="164" fontId="15" fillId="7" borderId="2" xfId="2" applyFont="1" applyFill="1" applyBorder="1" applyAlignment="1" applyProtection="1">
      <alignment vertical="center" wrapText="1"/>
    </xf>
    <xf numFmtId="2" fontId="15" fillId="7" borderId="5" xfId="0" applyNumberFormat="1" applyFont="1" applyFill="1" applyBorder="1" applyAlignment="1" applyProtection="1">
      <alignment horizontal="center" vertical="center" wrapText="1"/>
    </xf>
    <xf numFmtId="10" fontId="15" fillId="7" borderId="5" xfId="0" applyNumberFormat="1" applyFont="1" applyFill="1" applyBorder="1" applyAlignment="1" applyProtection="1">
      <alignment horizontal="center" vertical="center" wrapText="1"/>
    </xf>
    <xf numFmtId="174" fontId="9" fillId="7" borderId="0" xfId="0" applyNumberFormat="1" applyFont="1" applyFill="1" applyBorder="1" applyAlignment="1" applyProtection="1">
      <alignment horizontal="center" vertical="center" wrapText="1"/>
    </xf>
    <xf numFmtId="0" fontId="5" fillId="7" borderId="0" xfId="0" applyFont="1" applyFill="1" applyBorder="1" applyAlignment="1" applyProtection="1">
      <alignment vertical="center"/>
    </xf>
    <xf numFmtId="0" fontId="11" fillId="0" borderId="27" xfId="0" applyFont="1" applyFill="1" applyBorder="1" applyAlignment="1" applyProtection="1">
      <alignment vertical="center"/>
    </xf>
    <xf numFmtId="0" fontId="35" fillId="0" borderId="0" xfId="0" applyFont="1" applyAlignment="1" applyProtection="1">
      <alignment vertical="center"/>
    </xf>
    <xf numFmtId="0" fontId="35" fillId="0" borderId="0" xfId="0" applyFont="1" applyFill="1" applyAlignment="1" applyProtection="1">
      <alignment vertical="center"/>
    </xf>
    <xf numFmtId="0" fontId="28" fillId="0" borderId="0" xfId="0" applyFont="1" applyBorder="1" applyAlignment="1" applyProtection="1">
      <alignment horizontal="right" vertical="center"/>
    </xf>
    <xf numFmtId="0" fontId="28" fillId="0" borderId="0" xfId="0" applyFont="1" applyBorder="1" applyAlignment="1" applyProtection="1">
      <alignment horizontal="center" vertical="center" wrapText="1"/>
    </xf>
    <xf numFmtId="0" fontId="17" fillId="0" borderId="0" xfId="0" applyFont="1" applyFill="1" applyBorder="1" applyAlignment="1" applyProtection="1">
      <alignment horizontal="center" vertical="center"/>
    </xf>
    <xf numFmtId="0" fontId="11" fillId="0" borderId="0" xfId="0" applyFont="1" applyAlignment="1" applyProtection="1">
      <alignment vertical="center"/>
    </xf>
    <xf numFmtId="0" fontId="5" fillId="0" borderId="27" xfId="0" applyFont="1" applyFill="1" applyBorder="1" applyAlignment="1" applyProtection="1">
      <alignment vertical="center"/>
    </xf>
    <xf numFmtId="0" fontId="4" fillId="0" borderId="0" xfId="0" applyFont="1" applyFill="1" applyBorder="1" applyAlignment="1" applyProtection="1">
      <alignment horizontal="left" vertical="center" wrapText="1"/>
    </xf>
    <xf numFmtId="0" fontId="5" fillId="7" borderId="0" xfId="0" applyFont="1" applyFill="1" applyBorder="1" applyAlignment="1" applyProtection="1">
      <alignment horizontal="center" vertical="center"/>
    </xf>
    <xf numFmtId="168" fontId="29" fillId="7" borderId="0" xfId="0" applyNumberFormat="1" applyFont="1" applyFill="1" applyBorder="1" applyAlignment="1" applyProtection="1">
      <alignment horizontal="center" vertical="center"/>
    </xf>
    <xf numFmtId="0" fontId="15" fillId="0" borderId="0" xfId="0" applyFont="1" applyBorder="1" applyAlignment="1" applyProtection="1">
      <alignment horizontal="left" vertical="center"/>
    </xf>
    <xf numFmtId="0" fontId="15" fillId="0" borderId="0" xfId="0" applyFont="1" applyAlignment="1" applyProtection="1">
      <alignment vertical="center"/>
    </xf>
    <xf numFmtId="49" fontId="14" fillId="0" borderId="0" xfId="0" applyNumberFormat="1" applyFont="1" applyFill="1" applyBorder="1" applyAlignment="1" applyProtection="1">
      <alignment vertical="center" wrapText="1"/>
    </xf>
    <xf numFmtId="49" fontId="17" fillId="0" borderId="0" xfId="0" applyNumberFormat="1" applyFont="1" applyFill="1" applyBorder="1" applyAlignment="1" applyProtection="1">
      <alignment vertical="center" wrapText="1"/>
    </xf>
    <xf numFmtId="0" fontId="15" fillId="0" borderId="0" xfId="0" applyFont="1" applyFill="1" applyAlignment="1" applyProtection="1">
      <alignment vertical="center" wrapText="1"/>
    </xf>
    <xf numFmtId="1" fontId="20" fillId="0" borderId="0" xfId="0" applyNumberFormat="1" applyFont="1" applyBorder="1" applyAlignment="1" applyProtection="1">
      <alignment horizontal="right" vertical="center" wrapText="1"/>
    </xf>
    <xf numFmtId="49" fontId="20" fillId="0" borderId="0" xfId="0" applyNumberFormat="1" applyFont="1" applyFill="1" applyBorder="1" applyAlignment="1" applyProtection="1">
      <alignment horizontal="right" vertical="center" wrapText="1"/>
    </xf>
    <xf numFmtId="0" fontId="25" fillId="7" borderId="0" xfId="0" applyFont="1" applyFill="1" applyAlignment="1" applyProtection="1">
      <alignment horizontal="center" vertical="center" wrapText="1"/>
    </xf>
    <xf numFmtId="165" fontId="8" fillId="8" borderId="3" xfId="0" quotePrefix="1" applyNumberFormat="1" applyFont="1" applyFill="1" applyBorder="1" applyAlignment="1" applyProtection="1">
      <alignment horizontal="center" vertical="center" wrapText="1"/>
    </xf>
    <xf numFmtId="170" fontId="17" fillId="7" borderId="1" xfId="0" applyNumberFormat="1" applyFont="1" applyFill="1" applyBorder="1" applyAlignment="1" applyProtection="1">
      <alignment horizontal="center" vertical="center" wrapText="1"/>
    </xf>
    <xf numFmtId="170" fontId="17" fillId="7" borderId="3" xfId="0" applyNumberFormat="1" applyFont="1" applyFill="1" applyBorder="1" applyAlignment="1" applyProtection="1">
      <alignment horizontal="center" vertical="center" wrapText="1"/>
    </xf>
    <xf numFmtId="165" fontId="11" fillId="0" borderId="12" xfId="0" applyNumberFormat="1" applyFont="1" applyBorder="1" applyAlignment="1" applyProtection="1">
      <alignment horizontal="center" vertical="center" wrapText="1"/>
    </xf>
    <xf numFmtId="3" fontId="15" fillId="0" borderId="12" xfId="0" applyNumberFormat="1" applyFont="1" applyBorder="1" applyAlignment="1" applyProtection="1">
      <alignment horizontal="center" vertical="center" wrapText="1"/>
    </xf>
    <xf numFmtId="174" fontId="13" fillId="0" borderId="1" xfId="0" applyNumberFormat="1" applyFont="1" applyBorder="1" applyAlignment="1" applyProtection="1">
      <alignment horizontal="center" vertical="center" wrapText="1"/>
    </xf>
    <xf numFmtId="10" fontId="11" fillId="0" borderId="2" xfId="0" applyNumberFormat="1" applyFont="1" applyBorder="1" applyAlignment="1" applyProtection="1">
      <alignment horizontal="center" vertical="center" wrapText="1"/>
    </xf>
    <xf numFmtId="49" fontId="11" fillId="0" borderId="1" xfId="3" applyNumberFormat="1" applyFont="1" applyBorder="1" applyAlignment="1" applyProtection="1">
      <alignment horizontal="center" vertical="center" wrapText="1"/>
    </xf>
    <xf numFmtId="165" fontId="11" fillId="0" borderId="3" xfId="3" applyNumberFormat="1" applyFont="1" applyBorder="1" applyAlignment="1" applyProtection="1">
      <alignment horizontal="left" vertical="center" wrapText="1"/>
    </xf>
    <xf numFmtId="170" fontId="11" fillId="0" borderId="0" xfId="3" applyNumberFormat="1" applyFont="1" applyAlignment="1" applyProtection="1">
      <alignment horizontal="center" vertical="center" wrapText="1"/>
    </xf>
    <xf numFmtId="170" fontId="11" fillId="0" borderId="1" xfId="3" applyNumberFormat="1" applyFont="1" applyBorder="1" applyAlignment="1" applyProtection="1">
      <alignment horizontal="center" vertical="center" wrapText="1"/>
    </xf>
    <xf numFmtId="3" fontId="11" fillId="6" borderId="1" xfId="0" applyNumberFormat="1" applyFont="1" applyFill="1" applyBorder="1" applyAlignment="1" applyProtection="1">
      <alignment horizontal="center" vertical="center" wrapText="1"/>
    </xf>
    <xf numFmtId="174" fontId="13" fillId="6" borderId="1" xfId="0" applyNumberFormat="1" applyFont="1" applyFill="1" applyBorder="1" applyAlignment="1" applyProtection="1">
      <alignment horizontal="center" vertical="center" wrapText="1"/>
    </xf>
    <xf numFmtId="2" fontId="13" fillId="0" borderId="1" xfId="0" applyNumberFormat="1" applyFont="1" applyBorder="1" applyAlignment="1" applyProtection="1">
      <alignment horizontal="center" vertical="center" wrapText="1"/>
    </xf>
    <xf numFmtId="170" fontId="11" fillId="0" borderId="3" xfId="4" applyNumberFormat="1" applyFont="1" applyFill="1" applyBorder="1" applyAlignment="1" applyProtection="1">
      <alignment horizontal="center" vertical="center"/>
    </xf>
    <xf numFmtId="2" fontId="11" fillId="0" borderId="0" xfId="4" applyNumberFormat="1" applyFont="1" applyFill="1" applyBorder="1" applyAlignment="1" applyProtection="1">
      <alignment horizontal="center" vertical="center"/>
    </xf>
    <xf numFmtId="49" fontId="11" fillId="0" borderId="0" xfId="4" applyNumberFormat="1" applyFont="1" applyFill="1" applyAlignment="1" applyProtection="1">
      <alignment horizontal="center" vertical="center"/>
    </xf>
    <xf numFmtId="2" fontId="11" fillId="0" borderId="0" xfId="4" applyNumberFormat="1" applyFont="1" applyFill="1" applyAlignment="1" applyProtection="1">
      <alignment horizontal="center" vertical="center"/>
    </xf>
    <xf numFmtId="49" fontId="11" fillId="0" borderId="0" xfId="4" applyNumberFormat="1" applyFont="1" applyFill="1" applyBorder="1" applyAlignment="1" applyProtection="1">
      <alignment horizontal="center" vertical="center"/>
    </xf>
    <xf numFmtId="0" fontId="5" fillId="0" borderId="0" xfId="0" applyFont="1" applyBorder="1" applyAlignment="1" applyProtection="1">
      <alignment horizontal="left" vertical="center"/>
    </xf>
    <xf numFmtId="0" fontId="5" fillId="0" borderId="0" xfId="0" applyFont="1" applyAlignment="1" applyProtection="1">
      <alignment vertical="center" wrapText="1"/>
    </xf>
    <xf numFmtId="2" fontId="17" fillId="7" borderId="13" xfId="0" applyNumberFormat="1" applyFont="1" applyFill="1" applyBorder="1" applyAlignment="1" applyProtection="1">
      <alignment horizontal="center" vertical="center" wrapText="1"/>
    </xf>
    <xf numFmtId="10" fontId="17" fillId="7" borderId="13" xfId="0" applyNumberFormat="1" applyFont="1" applyFill="1" applyBorder="1" applyAlignment="1" applyProtection="1">
      <alignment horizontal="center" vertical="center" wrapText="1"/>
    </xf>
    <xf numFmtId="165" fontId="17" fillId="7" borderId="14" xfId="0" quotePrefix="1" applyNumberFormat="1" applyFont="1" applyFill="1" applyBorder="1" applyAlignment="1" applyProtection="1">
      <alignment horizontal="center" vertical="center" wrapText="1"/>
    </xf>
    <xf numFmtId="2" fontId="17" fillId="7" borderId="2" xfId="0" applyNumberFormat="1" applyFont="1" applyFill="1" applyBorder="1" applyAlignment="1" applyProtection="1">
      <alignment horizontal="center" vertical="center" wrapText="1"/>
    </xf>
    <xf numFmtId="10" fontId="17" fillId="7" borderId="2" xfId="0" applyNumberFormat="1" applyFont="1" applyFill="1" applyBorder="1" applyAlignment="1" applyProtection="1">
      <alignment horizontal="center" vertical="center" wrapText="1"/>
    </xf>
    <xf numFmtId="165" fontId="15" fillId="0" borderId="0" xfId="0" quotePrefix="1" applyNumberFormat="1" applyFont="1" applyAlignment="1" applyProtection="1">
      <alignment horizontal="left" vertical="center" wrapText="1"/>
    </xf>
    <xf numFmtId="0" fontId="36" fillId="0" borderId="0" xfId="0" applyFont="1" applyBorder="1" applyAlignment="1" applyProtection="1">
      <alignment horizontal="right" vertical="center"/>
    </xf>
    <xf numFmtId="4" fontId="37" fillId="0" borderId="0" xfId="0" applyNumberFormat="1" applyFont="1" applyBorder="1" applyAlignment="1" applyProtection="1">
      <alignment horizontal="center" vertical="center"/>
    </xf>
    <xf numFmtId="2" fontId="37" fillId="0" borderId="0" xfId="0" applyNumberFormat="1" applyFont="1" applyBorder="1" applyAlignment="1" applyProtection="1">
      <alignment horizontal="center" vertical="center"/>
    </xf>
    <xf numFmtId="175" fontId="37" fillId="0" borderId="0" xfId="0" applyNumberFormat="1" applyFont="1" applyBorder="1" applyAlignment="1" applyProtection="1">
      <alignment horizontal="center" vertical="center"/>
    </xf>
    <xf numFmtId="0" fontId="37" fillId="0" borderId="0" xfId="0" applyFont="1" applyBorder="1" applyAlignment="1" applyProtection="1">
      <alignment horizontal="center" vertical="center"/>
    </xf>
    <xf numFmtId="173" fontId="37" fillId="0" borderId="0" xfId="0" applyNumberFormat="1" applyFont="1" applyBorder="1" applyAlignment="1" applyProtection="1">
      <alignment horizontal="center" vertical="center"/>
    </xf>
    <xf numFmtId="8" fontId="37" fillId="0" borderId="0" xfId="0" applyNumberFormat="1" applyFont="1" applyBorder="1" applyAlignment="1" applyProtection="1">
      <alignment horizontal="center" vertical="center"/>
    </xf>
    <xf numFmtId="0" fontId="38" fillId="0" borderId="0" xfId="0" applyFont="1" applyBorder="1" applyAlignment="1" applyProtection="1">
      <alignment horizontal="right" vertical="center"/>
    </xf>
    <xf numFmtId="4" fontId="39" fillId="0" borderId="0" xfId="0" applyNumberFormat="1" applyFont="1" applyBorder="1" applyAlignment="1" applyProtection="1">
      <alignment horizontal="center" vertical="center"/>
    </xf>
    <xf numFmtId="2" fontId="39" fillId="0" borderId="0" xfId="0" applyNumberFormat="1" applyFont="1" applyBorder="1" applyAlignment="1" applyProtection="1">
      <alignment horizontal="center" vertical="center"/>
    </xf>
    <xf numFmtId="168" fontId="39" fillId="0" borderId="0" xfId="0" applyNumberFormat="1" applyFont="1" applyBorder="1" applyAlignment="1" applyProtection="1">
      <alignment horizontal="center" vertical="center"/>
    </xf>
    <xf numFmtId="9" fontId="39" fillId="0" borderId="0" xfId="0" applyNumberFormat="1" applyFont="1" applyBorder="1" applyAlignment="1" applyProtection="1">
      <alignment horizontal="center" vertical="center"/>
    </xf>
    <xf numFmtId="168" fontId="40" fillId="0" borderId="0" xfId="0" applyNumberFormat="1" applyFont="1" applyBorder="1" applyAlignment="1" applyProtection="1">
      <alignment horizontal="center" vertical="center"/>
    </xf>
    <xf numFmtId="0" fontId="39" fillId="0" borderId="0" xfId="0" applyFont="1" applyBorder="1" applyAlignment="1" applyProtection="1">
      <alignment horizontal="center" vertical="center"/>
    </xf>
    <xf numFmtId="0" fontId="41" fillId="0" borderId="0" xfId="0" applyFont="1" applyBorder="1" applyAlignment="1" applyProtection="1">
      <alignment horizontal="right" vertical="center"/>
    </xf>
    <xf numFmtId="4" fontId="42" fillId="0" borderId="0" xfId="0" applyNumberFormat="1" applyFont="1" applyBorder="1" applyAlignment="1" applyProtection="1">
      <alignment horizontal="center" vertical="center"/>
    </xf>
    <xf numFmtId="2" fontId="42" fillId="0" borderId="0" xfId="0" applyNumberFormat="1" applyFont="1" applyBorder="1" applyAlignment="1" applyProtection="1">
      <alignment horizontal="center" vertical="center"/>
    </xf>
    <xf numFmtId="168" fontId="42" fillId="0" borderId="0" xfId="0" applyNumberFormat="1" applyFont="1" applyBorder="1" applyAlignment="1" applyProtection="1">
      <alignment horizontal="center" vertical="center"/>
    </xf>
    <xf numFmtId="0" fontId="41" fillId="0" borderId="0" xfId="0" applyFont="1" applyBorder="1" applyAlignment="1" applyProtection="1">
      <alignment vertical="center"/>
    </xf>
    <xf numFmtId="2" fontId="4" fillId="0" borderId="0" xfId="0" applyNumberFormat="1" applyFont="1" applyBorder="1" applyAlignment="1" applyProtection="1">
      <alignment horizontal="center" vertical="center"/>
    </xf>
    <xf numFmtId="165" fontId="11" fillId="9" borderId="1" xfId="0" applyNumberFormat="1" applyFont="1" applyFill="1" applyBorder="1" applyAlignment="1" applyProtection="1">
      <alignment horizontal="center" vertical="center" wrapText="1"/>
    </xf>
    <xf numFmtId="172" fontId="11" fillId="9" borderId="1" xfId="0" applyNumberFormat="1" applyFont="1" applyFill="1" applyBorder="1" applyAlignment="1" applyProtection="1">
      <alignment horizontal="center" vertical="center" wrapText="1"/>
    </xf>
    <xf numFmtId="170" fontId="11" fillId="9" borderId="1" xfId="0" applyNumberFormat="1" applyFont="1" applyFill="1" applyBorder="1" applyAlignment="1" applyProtection="1">
      <alignment horizontal="center" vertical="center" wrapText="1"/>
    </xf>
    <xf numFmtId="3" fontId="11" fillId="0" borderId="1" xfId="0" applyNumberFormat="1" applyFont="1" applyBorder="1" applyAlignment="1" applyProtection="1">
      <alignment horizontal="center" vertical="center" wrapText="1"/>
      <protection locked="0"/>
    </xf>
    <xf numFmtId="3" fontId="20" fillId="0" borderId="0" xfId="0" applyNumberFormat="1" applyFont="1" applyAlignment="1" applyProtection="1">
      <alignment horizontal="center" vertical="center" wrapText="1"/>
      <protection locked="0"/>
    </xf>
    <xf numFmtId="165" fontId="11" fillId="0" borderId="1" xfId="0" applyNumberFormat="1" applyFont="1" applyBorder="1" applyAlignment="1" applyProtection="1">
      <alignment horizontal="center" vertical="center" wrapText="1"/>
      <protection locked="0"/>
    </xf>
    <xf numFmtId="172" fontId="11" fillId="0" borderId="1" xfId="0" applyNumberFormat="1" applyFont="1" applyBorder="1" applyAlignment="1" applyProtection="1">
      <alignment horizontal="center" vertical="center" wrapText="1"/>
      <protection locked="0"/>
    </xf>
    <xf numFmtId="10" fontId="11" fillId="0" borderId="10" xfId="3" applyNumberFormat="1" applyFont="1" applyBorder="1" applyAlignment="1" applyProtection="1">
      <alignment horizontal="center" vertical="center" wrapText="1"/>
      <protection locked="0"/>
    </xf>
    <xf numFmtId="170" fontId="11" fillId="0" borderId="1" xfId="0" applyNumberFormat="1" applyFont="1" applyBorder="1" applyAlignment="1" applyProtection="1">
      <alignment horizontal="center" vertical="center" wrapText="1"/>
      <protection locked="0"/>
    </xf>
    <xf numFmtId="1" fontId="11" fillId="0" borderId="1" xfId="0" applyNumberFormat="1" applyFont="1" applyBorder="1" applyAlignment="1" applyProtection="1">
      <alignment horizontal="center" vertical="center" wrapText="1"/>
      <protection locked="0"/>
    </xf>
    <xf numFmtId="0" fontId="11" fillId="0" borderId="1" xfId="0" applyFont="1" applyBorder="1" applyAlignment="1" applyProtection="1">
      <alignment horizontal="center" vertical="center" wrapText="1"/>
      <protection locked="0"/>
    </xf>
    <xf numFmtId="1" fontId="11" fillId="9" borderId="1" xfId="0" applyNumberFormat="1" applyFont="1" applyFill="1" applyBorder="1" applyAlignment="1" applyProtection="1">
      <alignment horizontal="center" vertical="center" wrapText="1"/>
    </xf>
    <xf numFmtId="0" fontId="12" fillId="0" borderId="0" xfId="0" applyFont="1" applyFill="1" applyBorder="1" applyAlignment="1" applyProtection="1">
      <alignment horizontal="left" vertical="center" wrapText="1"/>
    </xf>
    <xf numFmtId="0" fontId="35" fillId="0" borderId="0" xfId="0" applyFont="1" applyAlignment="1" applyProtection="1">
      <alignment horizontal="center" vertical="center"/>
    </xf>
    <xf numFmtId="0" fontId="10" fillId="0" borderId="0" xfId="0" applyFont="1" applyFill="1" applyBorder="1" applyAlignment="1" applyProtection="1">
      <alignment vertical="center" wrapText="1"/>
    </xf>
    <xf numFmtId="9" fontId="40" fillId="0" borderId="0" xfId="0" applyNumberFormat="1" applyFont="1" applyBorder="1" applyAlignment="1" applyProtection="1">
      <alignment horizontal="center" vertical="center"/>
    </xf>
    <xf numFmtId="1" fontId="20" fillId="0" borderId="0" xfId="0" applyNumberFormat="1" applyFont="1" applyAlignment="1" applyProtection="1">
      <alignment horizontal="right" vertical="center" wrapText="1"/>
    </xf>
    <xf numFmtId="1" fontId="21" fillId="0" borderId="0" xfId="0" applyNumberFormat="1" applyFont="1" applyAlignment="1" applyProtection="1">
      <alignment horizontal="left" vertical="center" wrapText="1"/>
    </xf>
    <xf numFmtId="10" fontId="7" fillId="0" borderId="15" xfId="0" applyNumberFormat="1" applyFont="1" applyBorder="1" applyAlignment="1" applyProtection="1">
      <alignment horizontal="center" vertical="center" wrapText="1"/>
    </xf>
    <xf numFmtId="10" fontId="7" fillId="0" borderId="0" xfId="0" applyNumberFormat="1" applyFont="1" applyBorder="1" applyAlignment="1" applyProtection="1">
      <alignment horizontal="center" vertical="center" wrapText="1"/>
    </xf>
    <xf numFmtId="49" fontId="11" fillId="0" borderId="10" xfId="0" quotePrefix="1" applyNumberFormat="1" applyFont="1" applyBorder="1" applyAlignment="1" applyProtection="1">
      <alignment horizontal="center" vertical="center" wrapText="1"/>
    </xf>
    <xf numFmtId="165" fontId="15" fillId="0" borderId="0" xfId="0" applyNumberFormat="1" applyFont="1" applyFill="1" applyBorder="1" applyAlignment="1" applyProtection="1">
      <alignment horizontal="center" vertical="center" wrapText="1"/>
    </xf>
    <xf numFmtId="170" fontId="15" fillId="0" borderId="6" xfId="0" applyNumberFormat="1" applyFont="1" applyBorder="1" applyAlignment="1" applyProtection="1">
      <alignment horizontal="center" vertical="center" wrapText="1"/>
    </xf>
    <xf numFmtId="172" fontId="15" fillId="0" borderId="6" xfId="0" applyNumberFormat="1" applyFont="1" applyBorder="1" applyAlignment="1" applyProtection="1">
      <alignment horizontal="center" vertical="center" wrapText="1"/>
    </xf>
    <xf numFmtId="166" fontId="16" fillId="0" borderId="6" xfId="0" applyNumberFormat="1" applyFont="1" applyBorder="1" applyAlignment="1" applyProtection="1">
      <alignment horizontal="center" vertical="center" wrapText="1"/>
    </xf>
    <xf numFmtId="170" fontId="13" fillId="0" borderId="0" xfId="0" applyNumberFormat="1" applyFont="1" applyBorder="1" applyAlignment="1" applyProtection="1">
      <alignment horizontal="center" vertical="center" wrapText="1"/>
    </xf>
    <xf numFmtId="165" fontId="9" fillId="10" borderId="0" xfId="0" applyNumberFormat="1" applyFont="1" applyFill="1" applyBorder="1" applyAlignment="1" applyProtection="1">
      <alignment horizontal="left" vertical="center" wrapText="1"/>
    </xf>
    <xf numFmtId="172" fontId="9" fillId="10" borderId="0" xfId="0" applyNumberFormat="1" applyFont="1" applyFill="1" applyBorder="1" applyAlignment="1" applyProtection="1">
      <alignment horizontal="left" vertical="center" wrapText="1"/>
    </xf>
    <xf numFmtId="170" fontId="9" fillId="10" borderId="0" xfId="0" applyNumberFormat="1" applyFont="1" applyFill="1" applyBorder="1" applyAlignment="1" applyProtection="1">
      <alignment horizontal="center" vertical="center" wrapText="1"/>
    </xf>
    <xf numFmtId="180" fontId="20" fillId="0" borderId="0" xfId="0" applyNumberFormat="1" applyFont="1" applyFill="1" applyBorder="1" applyAlignment="1" applyProtection="1">
      <alignment horizontal="center" vertical="center" wrapText="1"/>
      <protection locked="0"/>
    </xf>
    <xf numFmtId="0" fontId="43" fillId="0" borderId="0" xfId="0" applyFont="1" applyAlignment="1">
      <alignment horizontal="center"/>
    </xf>
    <xf numFmtId="0" fontId="44" fillId="0" borderId="0" xfId="0" applyFont="1"/>
    <xf numFmtId="0" fontId="33" fillId="0" borderId="0" xfId="0" applyFont="1" applyAlignment="1" applyProtection="1">
      <alignment vertical="center"/>
    </xf>
    <xf numFmtId="0" fontId="48" fillId="0" borderId="0" xfId="0" applyFont="1" applyAlignment="1" applyProtection="1">
      <alignment horizontal="center" vertical="center"/>
    </xf>
    <xf numFmtId="1" fontId="5" fillId="0" borderId="0" xfId="0" applyNumberFormat="1" applyFont="1" applyBorder="1" applyAlignment="1" applyProtection="1">
      <alignment vertical="center" wrapText="1"/>
    </xf>
    <xf numFmtId="1" fontId="5" fillId="0" borderId="0" xfId="0" applyNumberFormat="1" applyFont="1" applyBorder="1" applyAlignment="1" applyProtection="1">
      <alignment horizontal="left" vertical="center" wrapText="1"/>
    </xf>
    <xf numFmtId="0" fontId="50" fillId="0" borderId="0" xfId="0" applyFont="1" applyAlignment="1" applyProtection="1">
      <alignment vertical="center" wrapText="1"/>
    </xf>
    <xf numFmtId="178" fontId="50" fillId="0" borderId="0" xfId="0" applyNumberFormat="1" applyFont="1" applyAlignment="1" applyProtection="1">
      <alignment vertical="center" wrapText="1"/>
    </xf>
    <xf numFmtId="0" fontId="51" fillId="0" borderId="0" xfId="0" applyFont="1" applyAlignment="1" applyProtection="1">
      <alignment vertical="center" wrapText="1"/>
    </xf>
    <xf numFmtId="0" fontId="48" fillId="0" borderId="0" xfId="0" applyFont="1" applyAlignment="1" applyProtection="1">
      <alignment vertical="center"/>
    </xf>
    <xf numFmtId="0" fontId="52" fillId="0" borderId="0" xfId="0" applyFont="1" applyAlignment="1" applyProtection="1">
      <alignment vertical="center"/>
    </xf>
    <xf numFmtId="0" fontId="7" fillId="0" borderId="37" xfId="0" applyFont="1" applyFill="1" applyBorder="1" applyAlignment="1" applyProtection="1">
      <alignment horizontal="center" vertical="center"/>
    </xf>
    <xf numFmtId="0" fontId="53" fillId="0" borderId="13" xfId="0" applyFont="1" applyFill="1" applyBorder="1" applyAlignment="1" applyProtection="1">
      <alignment horizontal="center" vertical="center"/>
      <protection locked="0"/>
    </xf>
    <xf numFmtId="0" fontId="7" fillId="0" borderId="40" xfId="0" applyFont="1" applyFill="1" applyBorder="1" applyAlignment="1" applyProtection="1">
      <alignment horizontal="center" vertical="center" wrapText="1"/>
    </xf>
    <xf numFmtId="49" fontId="15" fillId="0" borderId="44" xfId="0" applyNumberFormat="1" applyFont="1" applyFill="1" applyBorder="1" applyAlignment="1" applyProtection="1">
      <alignment horizontal="center" vertical="center"/>
    </xf>
    <xf numFmtId="0" fontId="15" fillId="0" borderId="5" xfId="0" applyFont="1" applyFill="1" applyBorder="1" applyAlignment="1" applyProtection="1">
      <alignment horizontal="left" vertical="center"/>
    </xf>
    <xf numFmtId="0" fontId="15" fillId="10" borderId="15" xfId="0" applyFont="1" applyFill="1" applyBorder="1" applyAlignment="1" applyProtection="1">
      <alignment horizontal="center" vertical="center"/>
    </xf>
    <xf numFmtId="0" fontId="15" fillId="0" borderId="5" xfId="0" applyFont="1" applyBorder="1" applyAlignment="1" applyProtection="1">
      <alignment horizontal="center" vertical="center"/>
      <protection locked="0"/>
    </xf>
    <xf numFmtId="0" fontId="15" fillId="10" borderId="5" xfId="0" applyFont="1" applyFill="1" applyBorder="1" applyAlignment="1" applyProtection="1">
      <alignment horizontal="center" vertical="center"/>
      <protection locked="0"/>
    </xf>
    <xf numFmtId="0" fontId="15" fillId="0" borderId="15" xfId="0" applyFont="1" applyBorder="1" applyAlignment="1" applyProtection="1">
      <alignment horizontal="center" vertical="center"/>
      <protection locked="0"/>
    </xf>
    <xf numFmtId="0" fontId="15" fillId="0" borderId="45" xfId="0" applyFont="1" applyBorder="1" applyAlignment="1" applyProtection="1">
      <alignment horizontal="center" vertical="center"/>
    </xf>
    <xf numFmtId="49" fontId="15" fillId="0" borderId="44" xfId="0" applyNumberFormat="1" applyFont="1" applyBorder="1" applyAlignment="1" applyProtection="1">
      <alignment horizontal="center" vertical="center"/>
    </xf>
    <xf numFmtId="165" fontId="15" fillId="0" borderId="5" xfId="0" applyNumberFormat="1" applyFont="1" applyBorder="1" applyAlignment="1" applyProtection="1">
      <alignment horizontal="left" vertical="center"/>
    </xf>
    <xf numFmtId="165" fontId="15" fillId="0" borderId="15" xfId="0" applyNumberFormat="1" applyFont="1" applyBorder="1" applyAlignment="1" applyProtection="1">
      <alignment horizontal="center" vertical="center"/>
    </xf>
    <xf numFmtId="49" fontId="15" fillId="0" borderId="38" xfId="0" applyNumberFormat="1" applyFont="1" applyBorder="1" applyAlignment="1" applyProtection="1">
      <alignment horizontal="center" vertical="center"/>
    </xf>
    <xf numFmtId="165" fontId="15" fillId="0" borderId="13" xfId="0" applyNumberFormat="1" applyFont="1" applyBorder="1" applyAlignment="1" applyProtection="1">
      <alignment horizontal="left" vertical="center"/>
    </xf>
    <xf numFmtId="165" fontId="15" fillId="0" borderId="39" xfId="0" applyNumberFormat="1" applyFont="1" applyBorder="1" applyAlignment="1" applyProtection="1">
      <alignment horizontal="center" vertical="center"/>
    </xf>
    <xf numFmtId="0" fontId="15" fillId="0" borderId="13" xfId="0" applyFont="1" applyBorder="1" applyAlignment="1" applyProtection="1">
      <alignment horizontal="center" vertical="center"/>
      <protection locked="0"/>
    </xf>
    <xf numFmtId="0" fontId="15" fillId="0" borderId="39" xfId="0" applyFont="1" applyBorder="1" applyAlignment="1" applyProtection="1">
      <alignment horizontal="center" vertical="center"/>
      <protection locked="0"/>
    </xf>
    <xf numFmtId="49" fontId="15" fillId="0" borderId="44" xfId="0" quotePrefix="1" applyNumberFormat="1" applyFont="1" applyBorder="1" applyAlignment="1" applyProtection="1">
      <alignment horizontal="center" vertical="center"/>
    </xf>
    <xf numFmtId="0" fontId="15" fillId="0" borderId="15" xfId="5" applyFont="1" applyBorder="1" applyAlignment="1" applyProtection="1">
      <alignment horizontal="center" vertical="center"/>
    </xf>
    <xf numFmtId="0" fontId="15" fillId="0" borderId="0" xfId="0" applyFont="1" applyFill="1" applyBorder="1" applyAlignment="1" applyProtection="1">
      <alignment horizontal="center" vertical="center"/>
    </xf>
    <xf numFmtId="0" fontId="15" fillId="0" borderId="15" xfId="0" applyFont="1" applyBorder="1" applyAlignment="1" applyProtection="1">
      <alignment horizontal="center" vertical="center"/>
    </xf>
    <xf numFmtId="0" fontId="15" fillId="0" borderId="5" xfId="0" applyFont="1" applyBorder="1" applyAlignment="1" applyProtection="1">
      <alignment vertical="center"/>
    </xf>
    <xf numFmtId="49" fontId="15" fillId="0" borderId="38" xfId="0" quotePrefix="1" applyNumberFormat="1" applyFont="1" applyBorder="1" applyAlignment="1" applyProtection="1">
      <alignment horizontal="center" vertical="center"/>
    </xf>
    <xf numFmtId="0" fontId="15" fillId="0" borderId="13" xfId="0" applyFont="1" applyBorder="1" applyAlignment="1" applyProtection="1">
      <alignment vertical="center"/>
    </xf>
    <xf numFmtId="0" fontId="15" fillId="0" borderId="13" xfId="0" applyFont="1" applyFill="1" applyBorder="1" applyAlignment="1" applyProtection="1">
      <alignment horizontal="center" vertical="center"/>
      <protection locked="0"/>
    </xf>
    <xf numFmtId="0" fontId="15" fillId="0" borderId="39" xfId="0" applyFont="1" applyFill="1" applyBorder="1" applyAlignment="1" applyProtection="1">
      <alignment horizontal="center" vertical="center"/>
      <protection locked="0"/>
    </xf>
    <xf numFmtId="49" fontId="15" fillId="0" borderId="48" xfId="0" applyNumberFormat="1" applyFont="1" applyBorder="1" applyAlignment="1" applyProtection="1">
      <alignment horizontal="left" vertical="center"/>
    </xf>
    <xf numFmtId="0" fontId="15" fillId="0" borderId="46" xfId="0" applyFont="1" applyBorder="1" applyAlignment="1" applyProtection="1">
      <alignment vertical="center"/>
    </xf>
    <xf numFmtId="0" fontId="15" fillId="0" borderId="49" xfId="0" applyFont="1" applyBorder="1" applyAlignment="1" applyProtection="1">
      <alignment horizontal="center" vertical="center"/>
    </xf>
    <xf numFmtId="0" fontId="15" fillId="0" borderId="46" xfId="0" applyFont="1" applyBorder="1" applyAlignment="1" applyProtection="1">
      <alignment horizontal="center" vertical="center"/>
    </xf>
    <xf numFmtId="0" fontId="15" fillId="0" borderId="47" xfId="0" applyFont="1" applyBorder="1" applyAlignment="1" applyProtection="1">
      <alignment horizontal="center" vertical="center"/>
    </xf>
    <xf numFmtId="0" fontId="11" fillId="0" borderId="0" xfId="0" applyFont="1" applyAlignment="1" applyProtection="1">
      <alignment horizontal="left" vertical="center"/>
    </xf>
    <xf numFmtId="0" fontId="32" fillId="0" borderId="0" xfId="0" applyFont="1" applyBorder="1" applyAlignment="1" applyProtection="1">
      <alignment horizontal="center" vertical="center"/>
    </xf>
    <xf numFmtId="0" fontId="7" fillId="0" borderId="0" xfId="0" applyFont="1" applyFill="1" applyBorder="1" applyAlignment="1" applyProtection="1">
      <alignment horizontal="center" vertical="center"/>
    </xf>
    <xf numFmtId="0" fontId="7" fillId="0" borderId="0" xfId="0" applyFont="1" applyFill="1" applyBorder="1" applyAlignment="1" applyProtection="1">
      <alignment horizontal="center" vertical="center" wrapText="1"/>
    </xf>
    <xf numFmtId="0" fontId="15" fillId="0" borderId="0" xfId="0" applyFont="1" applyBorder="1" applyAlignment="1" applyProtection="1">
      <alignment horizontal="center" vertical="center"/>
    </xf>
    <xf numFmtId="165" fontId="11" fillId="2" borderId="0" xfId="0" applyNumberFormat="1" applyFont="1" applyFill="1" applyBorder="1" applyAlignment="1" applyProtection="1">
      <alignment horizontal="center" vertical="center" wrapText="1"/>
    </xf>
    <xf numFmtId="165" fontId="11" fillId="2" borderId="1" xfId="0" applyNumberFormat="1" applyFont="1" applyFill="1" applyBorder="1" applyAlignment="1" applyProtection="1">
      <alignment horizontal="center" vertical="center" wrapText="1"/>
    </xf>
    <xf numFmtId="49" fontId="18" fillId="7" borderId="0" xfId="0" applyNumberFormat="1" applyFont="1" applyFill="1" applyBorder="1" applyAlignment="1" applyProtection="1">
      <alignment horizontal="left" vertical="center"/>
    </xf>
    <xf numFmtId="49" fontId="15" fillId="0" borderId="38" xfId="0" applyNumberFormat="1" applyFont="1" applyFill="1" applyBorder="1" applyAlignment="1" applyProtection="1">
      <alignment horizontal="center" vertical="center"/>
    </xf>
    <xf numFmtId="0" fontId="15" fillId="0" borderId="13" xfId="0" applyFont="1" applyFill="1" applyBorder="1" applyAlignment="1" applyProtection="1">
      <alignment horizontal="left" vertical="center"/>
    </xf>
    <xf numFmtId="0" fontId="15" fillId="10" borderId="39" xfId="0" applyFont="1" applyFill="1" applyBorder="1" applyAlignment="1" applyProtection="1">
      <alignment horizontal="center" vertical="center"/>
    </xf>
    <xf numFmtId="167" fontId="4" fillId="0" borderId="0" xfId="0" applyNumberFormat="1" applyFont="1" applyFill="1" applyBorder="1" applyAlignment="1" applyProtection="1">
      <alignment horizontal="center" vertical="center" wrapText="1"/>
    </xf>
    <xf numFmtId="167" fontId="17" fillId="0" borderId="0" xfId="0" applyNumberFormat="1" applyFont="1" applyFill="1" applyBorder="1" applyAlignment="1" applyProtection="1">
      <alignment horizontal="center" vertical="center" wrapText="1"/>
    </xf>
    <xf numFmtId="0" fontId="17" fillId="0" borderId="0" xfId="0" applyFont="1" applyFill="1" applyBorder="1" applyAlignment="1" applyProtection="1">
      <alignment horizontal="center" vertical="center" wrapText="1"/>
    </xf>
    <xf numFmtId="166" fontId="4" fillId="0" borderId="50" xfId="0" applyNumberFormat="1" applyFont="1" applyFill="1" applyBorder="1" applyAlignment="1" applyProtection="1">
      <alignment horizontal="center" vertical="center" wrapText="1"/>
    </xf>
    <xf numFmtId="3" fontId="54" fillId="0" borderId="1" xfId="0" applyNumberFormat="1" applyFont="1" applyBorder="1" applyAlignment="1" applyProtection="1">
      <alignment horizontal="center" vertical="center" wrapText="1"/>
    </xf>
    <xf numFmtId="0" fontId="9" fillId="0" borderId="0" xfId="0" applyFont="1" applyFill="1" applyBorder="1" applyAlignment="1" applyProtection="1">
      <alignment vertical="center"/>
    </xf>
    <xf numFmtId="0" fontId="5" fillId="0" borderId="0" xfId="0" applyFont="1" applyFill="1" applyBorder="1" applyAlignment="1" applyProtection="1">
      <alignment horizontal="left" vertical="center"/>
    </xf>
    <xf numFmtId="0" fontId="2" fillId="7" borderId="0" xfId="0" applyFont="1" applyFill="1" applyBorder="1" applyAlignment="1" applyProtection="1">
      <alignment horizontal="center" vertical="center"/>
    </xf>
    <xf numFmtId="0" fontId="4" fillId="0" borderId="0" xfId="0" applyFont="1" applyAlignment="1" applyProtection="1">
      <alignment horizontal="center" vertical="center"/>
    </xf>
    <xf numFmtId="3" fontId="4" fillId="0" borderId="0" xfId="0" applyNumberFormat="1" applyFont="1" applyAlignment="1" applyProtection="1">
      <alignment horizontal="left" vertical="center"/>
    </xf>
    <xf numFmtId="0" fontId="4" fillId="0" borderId="0" xfId="0" applyFont="1" applyAlignment="1" applyProtection="1">
      <alignment horizontal="left" vertical="center"/>
    </xf>
    <xf numFmtId="0" fontId="4" fillId="0" borderId="0" xfId="0" applyFont="1" applyBorder="1" applyAlignment="1" applyProtection="1">
      <alignment horizontal="left" vertical="center" wrapText="1"/>
    </xf>
    <xf numFmtId="0" fontId="4" fillId="0" borderId="0" xfId="0" applyFont="1" applyFill="1" applyBorder="1" applyAlignment="1" applyProtection="1">
      <alignment horizontal="center" vertical="center"/>
    </xf>
    <xf numFmtId="168" fontId="4" fillId="0" borderId="0" xfId="0" applyNumberFormat="1" applyFont="1" applyBorder="1" applyAlignment="1" applyProtection="1">
      <alignment horizontal="center" vertical="center"/>
    </xf>
    <xf numFmtId="0" fontId="8" fillId="7" borderId="0" xfId="0" applyFont="1" applyFill="1" applyAlignment="1" applyProtection="1">
      <alignment horizontal="center" vertical="center"/>
    </xf>
    <xf numFmtId="0" fontId="35" fillId="0" borderId="0" xfId="0" applyFont="1" applyAlignment="1" applyProtection="1">
      <alignment horizontal="left" vertical="center"/>
    </xf>
    <xf numFmtId="0" fontId="6" fillId="0" borderId="0" xfId="0" applyFont="1" applyBorder="1" applyAlignment="1" applyProtection="1">
      <alignment horizontal="left" vertical="center"/>
    </xf>
    <xf numFmtId="0" fontId="8" fillId="7" borderId="0" xfId="0" applyFont="1" applyFill="1" applyBorder="1" applyAlignment="1" applyProtection="1">
      <alignment horizontal="center" vertical="center"/>
    </xf>
    <xf numFmtId="0" fontId="4" fillId="0" borderId="0" xfId="0" applyFont="1" applyFill="1" applyBorder="1" applyAlignment="1" applyProtection="1">
      <alignment horizontal="left" vertical="center"/>
    </xf>
    <xf numFmtId="0" fontId="4" fillId="3" borderId="0" xfId="0" applyFont="1" applyFill="1" applyBorder="1" applyAlignment="1" applyProtection="1">
      <alignment horizontal="center" vertical="center"/>
    </xf>
    <xf numFmtId="9" fontId="4" fillId="3" borderId="0" xfId="0" applyNumberFormat="1" applyFont="1" applyFill="1" applyBorder="1" applyAlignment="1" applyProtection="1">
      <alignment horizontal="center" vertical="center"/>
    </xf>
    <xf numFmtId="168" fontId="5" fillId="0" borderId="0" xfId="0" applyNumberFormat="1" applyFont="1" applyBorder="1" applyAlignment="1" applyProtection="1">
      <alignment horizontal="center" vertical="center"/>
    </xf>
    <xf numFmtId="3" fontId="4" fillId="0" borderId="0" xfId="0" applyNumberFormat="1" applyFont="1" applyBorder="1" applyAlignment="1" applyProtection="1">
      <alignment horizontal="center" vertical="center"/>
    </xf>
    <xf numFmtId="168" fontId="13" fillId="0" borderId="28" xfId="0" applyNumberFormat="1" applyFont="1" applyFill="1" applyBorder="1" applyAlignment="1" applyProtection="1">
      <alignment horizontal="center" vertical="center"/>
    </xf>
    <xf numFmtId="168" fontId="5" fillId="0" borderId="0" xfId="0" applyNumberFormat="1" applyFont="1" applyFill="1" applyBorder="1" applyAlignment="1" applyProtection="1">
      <alignment horizontal="center" vertical="center"/>
    </xf>
    <xf numFmtId="0" fontId="13" fillId="0" borderId="0" xfId="0" applyFont="1" applyBorder="1" applyAlignment="1" applyProtection="1">
      <alignment horizontal="center" vertical="center" wrapText="1"/>
    </xf>
    <xf numFmtId="165" fontId="17" fillId="7" borderId="16" xfId="0" applyNumberFormat="1" applyFont="1" applyFill="1" applyBorder="1" applyAlignment="1" applyProtection="1">
      <alignment horizontal="center" vertical="center" wrapText="1"/>
    </xf>
    <xf numFmtId="165" fontId="17" fillId="7" borderId="14" xfId="0" applyNumberFormat="1" applyFont="1" applyFill="1" applyBorder="1" applyAlignment="1" applyProtection="1">
      <alignment horizontal="center" vertical="center" wrapText="1"/>
    </xf>
    <xf numFmtId="0" fontId="44" fillId="0" borderId="0" xfId="0" applyFont="1" applyAlignment="1">
      <alignment horizontal="left" vertical="center" wrapText="1"/>
    </xf>
    <xf numFmtId="165" fontId="26" fillId="7" borderId="22" xfId="0" applyNumberFormat="1" applyFont="1" applyFill="1" applyBorder="1" applyAlignment="1" applyProtection="1">
      <alignment horizontal="left" vertical="center" wrapText="1"/>
    </xf>
    <xf numFmtId="165" fontId="26" fillId="7" borderId="23" xfId="0" applyNumberFormat="1" applyFont="1" applyFill="1" applyBorder="1" applyAlignment="1" applyProtection="1">
      <alignment horizontal="left" vertical="center" wrapText="1"/>
    </xf>
    <xf numFmtId="170" fontId="47" fillId="7" borderId="23" xfId="0" applyNumberFormat="1" applyFont="1" applyFill="1" applyBorder="1" applyAlignment="1" applyProtection="1">
      <alignment horizontal="center" vertical="center" wrapText="1"/>
    </xf>
    <xf numFmtId="170" fontId="47" fillId="7" borderId="24" xfId="0" applyNumberFormat="1" applyFont="1" applyFill="1" applyBorder="1" applyAlignment="1" applyProtection="1">
      <alignment horizontal="center" vertical="center" wrapText="1"/>
    </xf>
    <xf numFmtId="165" fontId="26" fillId="7" borderId="18" xfId="0" applyNumberFormat="1" applyFont="1" applyFill="1" applyBorder="1" applyAlignment="1" applyProtection="1">
      <alignment horizontal="left" vertical="center" wrapText="1"/>
    </xf>
    <xf numFmtId="165" fontId="26" fillId="7" borderId="7" xfId="0" applyNumberFormat="1" applyFont="1" applyFill="1" applyBorder="1" applyAlignment="1" applyProtection="1">
      <alignment horizontal="left" vertical="center" wrapText="1"/>
    </xf>
    <xf numFmtId="170" fontId="47" fillId="7" borderId="7" xfId="0" applyNumberFormat="1" applyFont="1" applyFill="1" applyBorder="1" applyAlignment="1" applyProtection="1">
      <alignment horizontal="center" vertical="center" wrapText="1"/>
    </xf>
    <xf numFmtId="170" fontId="47" fillId="7" borderId="25" xfId="0" applyNumberFormat="1" applyFont="1" applyFill="1" applyBorder="1" applyAlignment="1" applyProtection="1">
      <alignment horizontal="center" vertical="center" wrapText="1"/>
    </xf>
    <xf numFmtId="165" fontId="17" fillId="7" borderId="16" xfId="0" quotePrefix="1" applyNumberFormat="1" applyFont="1" applyFill="1" applyBorder="1" applyAlignment="1" applyProtection="1">
      <alignment horizontal="center" vertical="center" wrapText="1"/>
    </xf>
    <xf numFmtId="165" fontId="17" fillId="7" borderId="14" xfId="0" quotePrefix="1" applyNumberFormat="1" applyFont="1" applyFill="1" applyBorder="1" applyAlignment="1" applyProtection="1">
      <alignment horizontal="center" vertical="center" wrapText="1"/>
    </xf>
    <xf numFmtId="165" fontId="15" fillId="3" borderId="0" xfId="0" applyNumberFormat="1" applyFont="1" applyFill="1" applyBorder="1" applyAlignment="1" applyProtection="1">
      <alignment horizontal="left" vertical="center" wrapText="1"/>
    </xf>
    <xf numFmtId="49" fontId="17" fillId="7" borderId="16" xfId="0" applyNumberFormat="1" applyFont="1" applyFill="1" applyBorder="1" applyAlignment="1" applyProtection="1">
      <alignment horizontal="center" vertical="center" wrapText="1"/>
    </xf>
    <xf numFmtId="49" fontId="17" fillId="7" borderId="14" xfId="0" applyNumberFormat="1" applyFont="1" applyFill="1" applyBorder="1" applyAlignment="1" applyProtection="1">
      <alignment horizontal="center" vertical="center" wrapText="1"/>
    </xf>
    <xf numFmtId="3" fontId="30" fillId="7" borderId="16" xfId="0" applyNumberFormat="1" applyFont="1" applyFill="1" applyBorder="1" applyAlignment="1" applyProtection="1">
      <alignment horizontal="center" vertical="center"/>
    </xf>
    <xf numFmtId="3" fontId="30" fillId="7" borderId="14" xfId="0" applyNumberFormat="1" applyFont="1" applyFill="1" applyBorder="1" applyAlignment="1" applyProtection="1">
      <alignment horizontal="center" vertical="center"/>
    </xf>
    <xf numFmtId="3" fontId="17" fillId="7" borderId="16" xfId="0" applyNumberFormat="1" applyFont="1" applyFill="1" applyBorder="1" applyAlignment="1" applyProtection="1">
      <alignment horizontal="center" vertical="center" wrapText="1"/>
    </xf>
    <xf numFmtId="3" fontId="17" fillId="7" borderId="14" xfId="0" applyNumberFormat="1" applyFont="1" applyFill="1" applyBorder="1" applyAlignment="1" applyProtection="1">
      <alignment horizontal="center" vertical="center" wrapText="1"/>
    </xf>
    <xf numFmtId="165" fontId="8" fillId="0" borderId="0" xfId="0" applyNumberFormat="1" applyFont="1" applyFill="1" applyBorder="1" applyAlignment="1" applyProtection="1">
      <alignment horizontal="center" vertical="center" wrapText="1"/>
    </xf>
    <xf numFmtId="165" fontId="27" fillId="0" borderId="0" xfId="0" applyNumberFormat="1" applyFont="1" applyFill="1" applyBorder="1" applyAlignment="1" applyProtection="1">
      <alignment horizontal="center" vertical="center" wrapText="1"/>
    </xf>
    <xf numFmtId="165" fontId="17" fillId="7" borderId="18" xfId="0" applyNumberFormat="1" applyFont="1" applyFill="1" applyBorder="1" applyAlignment="1" applyProtection="1">
      <alignment horizontal="center" vertical="center" wrapText="1"/>
    </xf>
    <xf numFmtId="165" fontId="17" fillId="7" borderId="19" xfId="0" applyNumberFormat="1" applyFont="1" applyFill="1" applyBorder="1" applyAlignment="1" applyProtection="1">
      <alignment horizontal="center" vertical="center" wrapText="1"/>
    </xf>
    <xf numFmtId="172" fontId="17" fillId="7" borderId="16" xfId="0" applyNumberFormat="1" applyFont="1" applyFill="1" applyBorder="1" applyAlignment="1" applyProtection="1">
      <alignment horizontal="center" vertical="center" wrapText="1"/>
    </xf>
    <xf numFmtId="172" fontId="17" fillId="7" borderId="14" xfId="0" applyNumberFormat="1" applyFont="1" applyFill="1" applyBorder="1" applyAlignment="1" applyProtection="1">
      <alignment horizontal="center" vertical="center" wrapText="1"/>
    </xf>
    <xf numFmtId="165" fontId="11" fillId="3" borderId="18" xfId="0" applyNumberFormat="1" applyFont="1" applyFill="1" applyBorder="1" applyAlignment="1" applyProtection="1">
      <alignment horizontal="center" vertical="center" wrapText="1"/>
    </xf>
    <xf numFmtId="165" fontId="11" fillId="3" borderId="7" xfId="0" applyNumberFormat="1" applyFont="1" applyFill="1" applyBorder="1" applyAlignment="1" applyProtection="1">
      <alignment horizontal="center" vertical="center" wrapText="1"/>
    </xf>
    <xf numFmtId="165" fontId="11" fillId="3" borderId="19" xfId="0" applyNumberFormat="1" applyFont="1" applyFill="1" applyBorder="1" applyAlignment="1" applyProtection="1">
      <alignment horizontal="center" vertical="center" wrapText="1"/>
    </xf>
    <xf numFmtId="165" fontId="11" fillId="2" borderId="17" xfId="0" applyNumberFormat="1" applyFont="1" applyFill="1" applyBorder="1" applyAlignment="1" applyProtection="1">
      <alignment horizontal="center" vertical="center" wrapText="1"/>
    </xf>
    <xf numFmtId="165" fontId="11" fillId="2" borderId="0" xfId="0" applyNumberFormat="1" applyFont="1" applyFill="1" applyBorder="1" applyAlignment="1" applyProtection="1">
      <alignment horizontal="center" vertical="center" wrapText="1"/>
    </xf>
    <xf numFmtId="165" fontId="11" fillId="2" borderId="1" xfId="0" applyNumberFormat="1" applyFont="1" applyFill="1" applyBorder="1" applyAlignment="1" applyProtection="1">
      <alignment horizontal="center" vertical="center" wrapText="1"/>
    </xf>
    <xf numFmtId="1" fontId="20" fillId="0" borderId="0" xfId="0" applyNumberFormat="1" applyFont="1" applyAlignment="1" applyProtection="1">
      <alignment horizontal="right" vertical="center" wrapText="1"/>
    </xf>
    <xf numFmtId="165" fontId="13" fillId="0" borderId="0" xfId="0" applyNumberFormat="1" applyFont="1" applyBorder="1" applyAlignment="1" applyProtection="1">
      <alignment horizontal="center" vertical="center" wrapText="1"/>
    </xf>
    <xf numFmtId="165" fontId="9" fillId="0" borderId="0" xfId="0" applyNumberFormat="1" applyFont="1" applyBorder="1" applyAlignment="1" applyProtection="1">
      <alignment horizontal="center" vertical="center" wrapText="1"/>
    </xf>
    <xf numFmtId="170" fontId="26" fillId="10" borderId="0" xfId="0" applyNumberFormat="1" applyFont="1" applyFill="1" applyBorder="1" applyAlignment="1" applyProtection="1">
      <alignment horizontal="center" vertical="center" wrapText="1"/>
    </xf>
    <xf numFmtId="165" fontId="8" fillId="7" borderId="20" xfId="0" applyNumberFormat="1" applyFont="1" applyFill="1" applyBorder="1" applyAlignment="1" applyProtection="1">
      <alignment horizontal="center" vertical="center"/>
    </xf>
    <xf numFmtId="165" fontId="9" fillId="7" borderId="21" xfId="0" applyNumberFormat="1" applyFont="1" applyFill="1" applyBorder="1" applyAlignment="1" applyProtection="1">
      <alignment horizontal="center" vertical="center"/>
    </xf>
    <xf numFmtId="165" fontId="9" fillId="7" borderId="11" xfId="0" applyNumberFormat="1" applyFont="1" applyFill="1" applyBorder="1" applyAlignment="1" applyProtection="1">
      <alignment horizontal="center" vertical="center"/>
    </xf>
    <xf numFmtId="165" fontId="8" fillId="7" borderId="9" xfId="0" applyNumberFormat="1" applyFont="1" applyFill="1" applyBorder="1" applyAlignment="1" applyProtection="1">
      <alignment horizontal="center" vertical="center"/>
    </xf>
    <xf numFmtId="165" fontId="8" fillId="7" borderId="0" xfId="0" applyNumberFormat="1" applyFont="1" applyFill="1" applyBorder="1" applyAlignment="1" applyProtection="1">
      <alignment horizontal="center" vertical="center"/>
    </xf>
    <xf numFmtId="165" fontId="8" fillId="7" borderId="1" xfId="0" applyNumberFormat="1" applyFont="1" applyFill="1" applyBorder="1" applyAlignment="1" applyProtection="1">
      <alignment horizontal="center" vertical="center"/>
    </xf>
    <xf numFmtId="165" fontId="26" fillId="10" borderId="17" xfId="0" applyNumberFormat="1" applyFont="1" applyFill="1" applyBorder="1" applyAlignment="1" applyProtection="1">
      <alignment horizontal="left" vertical="center" wrapText="1"/>
    </xf>
    <xf numFmtId="165" fontId="26" fillId="10" borderId="0" xfId="0" applyNumberFormat="1" applyFont="1" applyFill="1" applyBorder="1" applyAlignment="1" applyProtection="1">
      <alignment horizontal="left" vertical="center" wrapText="1"/>
    </xf>
    <xf numFmtId="165" fontId="15" fillId="4" borderId="0" xfId="0" applyNumberFormat="1" applyFont="1" applyFill="1" applyBorder="1" applyAlignment="1" applyProtection="1">
      <alignment horizontal="left" vertical="center" wrapText="1"/>
    </xf>
    <xf numFmtId="3" fontId="21" fillId="0" borderId="0" xfId="0" applyNumberFormat="1" applyFont="1" applyAlignment="1" applyProtection="1">
      <alignment horizontal="left" vertical="center" wrapText="1"/>
    </xf>
    <xf numFmtId="1" fontId="21" fillId="0" borderId="0" xfId="0" applyNumberFormat="1" applyFont="1" applyAlignment="1" applyProtection="1">
      <alignment horizontal="left" vertical="center" wrapText="1"/>
    </xf>
    <xf numFmtId="49" fontId="18" fillId="7" borderId="0" xfId="0" applyNumberFormat="1" applyFont="1" applyFill="1" applyBorder="1" applyAlignment="1" applyProtection="1">
      <alignment horizontal="left" vertical="center"/>
    </xf>
    <xf numFmtId="165" fontId="21" fillId="0" borderId="0" xfId="0" applyNumberFormat="1" applyFont="1" applyAlignment="1" applyProtection="1">
      <alignment horizontal="left" vertical="center" wrapText="1"/>
      <protection locked="0"/>
    </xf>
    <xf numFmtId="1" fontId="20" fillId="0" borderId="0" xfId="0" applyNumberFormat="1" applyFont="1" applyAlignment="1" applyProtection="1">
      <alignment horizontal="right" vertical="center"/>
    </xf>
    <xf numFmtId="3" fontId="20" fillId="0" borderId="0" xfId="0" applyNumberFormat="1" applyFont="1" applyAlignment="1" applyProtection="1">
      <alignment horizontal="left" vertical="center" wrapText="1"/>
      <protection locked="0"/>
    </xf>
    <xf numFmtId="9" fontId="21" fillId="0" borderId="0" xfId="0" applyNumberFormat="1" applyFont="1" applyAlignment="1" applyProtection="1">
      <alignment horizontal="left" vertical="center" wrapText="1"/>
      <protection locked="0"/>
    </xf>
    <xf numFmtId="1" fontId="21" fillId="0" borderId="0" xfId="0" applyNumberFormat="1" applyFont="1" applyAlignment="1" applyProtection="1">
      <alignment horizontal="left" vertical="center" wrapText="1"/>
      <protection locked="0"/>
    </xf>
    <xf numFmtId="1" fontId="32" fillId="0" borderId="0" xfId="0" applyNumberFormat="1" applyFont="1" applyFill="1" applyBorder="1" applyAlignment="1" applyProtection="1">
      <alignment horizontal="left" vertical="center" wrapText="1"/>
      <protection locked="0"/>
    </xf>
    <xf numFmtId="0" fontId="25" fillId="7" borderId="0" xfId="0" applyFont="1" applyFill="1" applyAlignment="1" applyProtection="1">
      <alignment horizontal="center" vertical="center" wrapText="1"/>
    </xf>
    <xf numFmtId="0" fontId="35" fillId="10" borderId="0" xfId="0" applyFont="1" applyFill="1" applyBorder="1" applyAlignment="1" applyProtection="1">
      <alignment horizontal="left" vertical="center"/>
    </xf>
    <xf numFmtId="0" fontId="35" fillId="0" borderId="0" xfId="0" applyFont="1" applyAlignment="1" applyProtection="1">
      <alignment horizontal="left" vertical="center" wrapText="1"/>
    </xf>
    <xf numFmtId="0" fontId="45" fillId="0" borderId="0" xfId="0" applyFont="1" applyBorder="1" applyAlignment="1" applyProtection="1">
      <alignment horizontal="left" vertical="center" wrapText="1"/>
    </xf>
    <xf numFmtId="0" fontId="46" fillId="0" borderId="28" xfId="0" applyFont="1" applyBorder="1" applyAlignment="1" applyProtection="1">
      <alignment horizontal="left" vertical="center" wrapText="1"/>
    </xf>
    <xf numFmtId="0" fontId="8" fillId="0" borderId="26" xfId="0" applyFont="1" applyFill="1" applyBorder="1" applyAlignment="1" applyProtection="1">
      <alignment horizontal="center" vertical="center"/>
    </xf>
    <xf numFmtId="179" fontId="4" fillId="0" borderId="0" xfId="0" applyNumberFormat="1" applyFont="1" applyBorder="1" applyAlignment="1" applyProtection="1">
      <alignment horizontal="center" vertical="center"/>
    </xf>
    <xf numFmtId="0" fontId="13" fillId="0" borderId="30" xfId="0" applyFont="1" applyBorder="1" applyAlignment="1" applyProtection="1">
      <alignment horizontal="left" vertical="center" wrapText="1"/>
    </xf>
    <xf numFmtId="179" fontId="13" fillId="0" borderId="30" xfId="0" applyNumberFormat="1" applyFont="1" applyBorder="1" applyAlignment="1" applyProtection="1">
      <alignment horizontal="center" vertical="center"/>
    </xf>
    <xf numFmtId="0" fontId="13" fillId="0" borderId="0" xfId="0" applyFont="1" applyBorder="1" applyAlignment="1" applyProtection="1">
      <alignment horizontal="left" vertical="center" wrapText="1"/>
    </xf>
    <xf numFmtId="168" fontId="13" fillId="0" borderId="31" xfId="0" applyNumberFormat="1" applyFont="1" applyBorder="1" applyAlignment="1" applyProtection="1">
      <alignment horizontal="center" vertical="center"/>
    </xf>
    <xf numFmtId="179" fontId="13" fillId="0" borderId="0" xfId="0" applyNumberFormat="1" applyFont="1" applyBorder="1" applyAlignment="1" applyProtection="1">
      <alignment horizontal="center" vertical="center"/>
    </xf>
    <xf numFmtId="168" fontId="5" fillId="0" borderId="29" xfId="0" applyNumberFormat="1" applyFont="1" applyFill="1" applyBorder="1" applyAlignment="1" applyProtection="1">
      <alignment horizontal="center" vertical="center"/>
    </xf>
    <xf numFmtId="0" fontId="32" fillId="0" borderId="0" xfId="0" applyFont="1" applyAlignment="1" applyProtection="1">
      <alignment horizontal="center" vertical="center"/>
    </xf>
    <xf numFmtId="0" fontId="32" fillId="0" borderId="0" xfId="0" applyFont="1" applyAlignment="1" applyProtection="1">
      <alignment horizontal="left" vertical="center"/>
    </xf>
    <xf numFmtId="165" fontId="5" fillId="0" borderId="0" xfId="0" applyNumberFormat="1" applyFont="1" applyBorder="1" applyAlignment="1" applyProtection="1">
      <alignment horizontal="left" vertical="center" wrapText="1"/>
      <protection locked="0"/>
    </xf>
    <xf numFmtId="1" fontId="5" fillId="0" borderId="0" xfId="0" applyNumberFormat="1" applyFont="1" applyBorder="1" applyAlignment="1" applyProtection="1">
      <alignment horizontal="left" vertical="center" wrapText="1"/>
    </xf>
    <xf numFmtId="9" fontId="49" fillId="0" borderId="0" xfId="0" applyNumberFormat="1" applyFont="1" applyBorder="1" applyAlignment="1" applyProtection="1">
      <alignment horizontal="left" vertical="center" wrapText="1"/>
      <protection locked="0"/>
    </xf>
    <xf numFmtId="0" fontId="32" fillId="0" borderId="32" xfId="0" applyFont="1" applyBorder="1" applyAlignment="1" applyProtection="1">
      <alignment horizontal="center" vertical="center"/>
    </xf>
    <xf numFmtId="0" fontId="32" fillId="0" borderId="33" xfId="0" applyFont="1" applyBorder="1" applyAlignment="1" applyProtection="1">
      <alignment horizontal="center" vertical="center"/>
    </xf>
    <xf numFmtId="0" fontId="32" fillId="0" borderId="34" xfId="0" applyFont="1" applyBorder="1" applyAlignment="1" applyProtection="1">
      <alignment horizontal="center" vertical="center"/>
    </xf>
    <xf numFmtId="0" fontId="9" fillId="7" borderId="41" xfId="0" applyFont="1" applyFill="1" applyBorder="1" applyAlignment="1" applyProtection="1">
      <alignment horizontal="center" vertical="center"/>
    </xf>
    <xf numFmtId="0" fontId="9" fillId="7" borderId="42" xfId="0" applyFont="1" applyFill="1" applyBorder="1" applyAlignment="1" applyProtection="1">
      <alignment horizontal="center" vertical="center"/>
    </xf>
    <xf numFmtId="0" fontId="9" fillId="7" borderId="43" xfId="0" applyFont="1" applyFill="1" applyBorder="1" applyAlignment="1" applyProtection="1">
      <alignment horizontal="center" vertical="center"/>
    </xf>
    <xf numFmtId="0" fontId="7" fillId="0" borderId="35" xfId="0" applyFont="1" applyFill="1" applyBorder="1" applyAlignment="1" applyProtection="1">
      <alignment horizontal="center" vertical="center"/>
    </xf>
    <xf numFmtId="0" fontId="7" fillId="0" borderId="38" xfId="0" applyFont="1" applyFill="1" applyBorder="1" applyAlignment="1" applyProtection="1">
      <alignment horizontal="center" vertical="center"/>
    </xf>
    <xf numFmtId="0" fontId="7" fillId="0" borderId="4" xfId="0" applyFont="1" applyFill="1" applyBorder="1" applyAlignment="1" applyProtection="1">
      <alignment horizontal="center" vertical="center"/>
    </xf>
    <xf numFmtId="0" fontId="7" fillId="0" borderId="13" xfId="0" applyFont="1" applyFill="1" applyBorder="1" applyAlignment="1" applyProtection="1">
      <alignment horizontal="center" vertical="center"/>
    </xf>
    <xf numFmtId="0" fontId="7" fillId="0" borderId="36" xfId="0" applyFont="1" applyFill="1" applyBorder="1" applyAlignment="1" applyProtection="1">
      <alignment horizontal="center" vertical="center"/>
    </xf>
    <xf numFmtId="0" fontId="7" fillId="0" borderId="39" xfId="0" applyFont="1" applyFill="1" applyBorder="1" applyAlignment="1" applyProtection="1">
      <alignment horizontal="center" vertical="center"/>
    </xf>
    <xf numFmtId="165" fontId="11" fillId="11" borderId="1" xfId="0" applyNumberFormat="1" applyFont="1" applyFill="1" applyBorder="1" applyAlignment="1" applyProtection="1">
      <alignment horizontal="center" vertical="center" wrapText="1"/>
      <protection locked="0"/>
    </xf>
    <xf numFmtId="0" fontId="15" fillId="11" borderId="0" xfId="0" applyFont="1" applyFill="1" applyBorder="1" applyAlignment="1" applyProtection="1">
      <alignment horizontal="center" vertical="center"/>
    </xf>
  </cellXfs>
  <cellStyles count="6">
    <cellStyle name="Euro" xfId="1"/>
    <cellStyle name="Milliers" xfId="2" builtinId="3"/>
    <cellStyle name="Normal" xfId="0" builtinId="0"/>
    <cellStyle name="Normal 2" xfId="3"/>
    <cellStyle name="Normal_Projet Tarif IL 2003" xfId="4"/>
    <cellStyle name="Normal_Tarif Chromogénix 2003" xfId="5"/>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21" Type="http://schemas.microsoft.com/office/2006/relationships/vbaProject" Target="vbaProject.bin"/><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0</xdr:row>
      <xdr:rowOff>76200</xdr:rowOff>
    </xdr:from>
    <xdr:to>
      <xdr:col>1</xdr:col>
      <xdr:colOff>2590800</xdr:colOff>
      <xdr:row>0</xdr:row>
      <xdr:rowOff>809625</xdr:rowOff>
    </xdr:to>
    <xdr:pic>
      <xdr:nvPicPr>
        <xdr:cNvPr id="48330" name="Picture 2" descr="Werfen_IL"/>
        <xdr:cNvPicPr>
          <a:picLocks noChangeAspect="1" noChangeArrowheads="1"/>
        </xdr:cNvPicPr>
      </xdr:nvPicPr>
      <xdr:blipFill>
        <a:blip xmlns:r="http://schemas.openxmlformats.org/officeDocument/2006/relationships" r:embed="rId1" cstate="print"/>
        <a:srcRect/>
        <a:stretch>
          <a:fillRect/>
        </a:stretch>
      </xdr:blipFill>
      <xdr:spPr bwMode="auto">
        <a:xfrm>
          <a:off x="0" y="76200"/>
          <a:ext cx="2590800" cy="733425"/>
        </a:xfrm>
        <a:prstGeom prst="rect">
          <a:avLst/>
        </a:prstGeom>
        <a:noFill/>
        <a:ln w="9525">
          <a:noFill/>
          <a:miter lim="800000"/>
          <a:headEnd/>
          <a:tailEnd/>
        </a:ln>
      </xdr:spPr>
    </xdr:pic>
    <xdr:clientData/>
  </xdr:twoCellAnchor>
  <xdr:twoCellAnchor editAs="oneCell">
    <xdr:from>
      <xdr:col>1</xdr:col>
      <xdr:colOff>0</xdr:colOff>
      <xdr:row>108</xdr:row>
      <xdr:rowOff>0</xdr:rowOff>
    </xdr:from>
    <xdr:to>
      <xdr:col>6</xdr:col>
      <xdr:colOff>1600200</xdr:colOff>
      <xdr:row>109</xdr:row>
      <xdr:rowOff>95250</xdr:rowOff>
    </xdr:to>
    <xdr:sp macro="" textlink="">
      <xdr:nvSpPr>
        <xdr:cNvPr id="5" name="Rectangle 4"/>
        <xdr:cNvSpPr/>
      </xdr:nvSpPr>
      <xdr:spPr bwMode="auto">
        <a:xfrm>
          <a:off x="0" y="18421350"/>
          <a:ext cx="12725400" cy="476250"/>
        </a:xfrm>
        <a:prstGeom prst="rect">
          <a:avLst/>
        </a:prstGeom>
        <a:solidFill>
          <a:srgbClr val="0070C0"/>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ctr"/>
          <a:r>
            <a:rPr lang="fr-FR" sz="1800" b="0" cap="none" spc="0" baseline="0">
              <a:ln w="18415" cmpd="sng">
                <a:solidFill>
                  <a:srgbClr val="FFFFFF"/>
                </a:solidFill>
                <a:prstDash val="solid"/>
              </a:ln>
              <a:solidFill>
                <a:srgbClr val="FFFFFF"/>
              </a:solidFill>
              <a:effectLst>
                <a:outerShdw blurRad="63500" dir="3600000" algn="tl" rotWithShape="0">
                  <a:srgbClr val="000000">
                    <a:alpha val="70000"/>
                  </a:srgbClr>
                </a:outerShdw>
              </a:effectLst>
              <a:latin typeface="Tahoma" pitchFamily="34" charset="0"/>
            </a:rPr>
            <a:t>CONDITIONS PARTICULIERES</a:t>
          </a:r>
          <a:endParaRPr lang="fr-FR" sz="1800" baseline="0">
            <a:latin typeface="Tahoma" pitchFamily="34"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2209800</xdr:colOff>
      <xdr:row>4</xdr:row>
      <xdr:rowOff>76200</xdr:rowOff>
    </xdr:to>
    <xdr:pic>
      <xdr:nvPicPr>
        <xdr:cNvPr id="47429" name="Picture 1" descr="Werfen_IL"/>
        <xdr:cNvPicPr>
          <a:picLocks noChangeAspect="1" noChangeArrowheads="1"/>
        </xdr:cNvPicPr>
      </xdr:nvPicPr>
      <xdr:blipFill>
        <a:blip xmlns:r="http://schemas.openxmlformats.org/officeDocument/2006/relationships" r:embed="rId1" cstate="print"/>
        <a:srcRect/>
        <a:stretch>
          <a:fillRect/>
        </a:stretch>
      </xdr:blipFill>
      <xdr:spPr bwMode="auto">
        <a:xfrm>
          <a:off x="0" y="0"/>
          <a:ext cx="2590800" cy="723900"/>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2209800</xdr:colOff>
      <xdr:row>4</xdr:row>
      <xdr:rowOff>76200</xdr:rowOff>
    </xdr:to>
    <xdr:pic>
      <xdr:nvPicPr>
        <xdr:cNvPr id="46405" name="Picture 1" descr="Werfen_IL"/>
        <xdr:cNvPicPr>
          <a:picLocks noChangeAspect="1" noChangeArrowheads="1"/>
        </xdr:cNvPicPr>
      </xdr:nvPicPr>
      <xdr:blipFill>
        <a:blip xmlns:r="http://schemas.openxmlformats.org/officeDocument/2006/relationships" r:embed="rId1" cstate="print"/>
        <a:srcRect/>
        <a:stretch>
          <a:fillRect/>
        </a:stretch>
      </xdr:blipFill>
      <xdr:spPr bwMode="auto">
        <a:xfrm>
          <a:off x="0" y="0"/>
          <a:ext cx="2590800" cy="723900"/>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txDef>
      <a:spPr>
        <a:solidFill>
          <a:sysClr val="window" lastClr="FFFFFF"/>
        </a:solidFill>
        <a:ln>
          <a:solidFill>
            <a:schemeClr val="tx2">
              <a:lumMod val="60000"/>
              <a:lumOff val="40000"/>
            </a:schemeClr>
          </a:solidFill>
        </a:ln>
      </a:spPr>
      <a:bodyPr wrap="square" rtlCol="0" anchor="t"/>
      <a:lstStyle>
        <a:defPPr algn="ctr">
          <a:defRPr sz="1800" b="1">
            <a:latin typeface="Tahoma" pitchFamily="34" charset="0"/>
            <a:cs typeface="Tahoma" pitchFamily="34" charset="0"/>
          </a:defRPr>
        </a:defPPr>
      </a:lstStyle>
      <a:style>
        <a:lnRef idx="2">
          <a:schemeClr val="dk1"/>
        </a:lnRef>
        <a:fillRef idx="1">
          <a:schemeClr val="lt1"/>
        </a:fillRef>
        <a:effectRef idx="0">
          <a:schemeClr val="dk1"/>
        </a:effectRef>
        <a:fontRef idx="minor">
          <a:schemeClr val="dk1"/>
        </a:fontRef>
      </a:style>
    </a:tx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sheetPr codeName="Feuil1">
    <pageSetUpPr fitToPage="1"/>
  </sheetPr>
  <dimension ref="A1:AH136"/>
  <sheetViews>
    <sheetView showGridLines="0" showZeros="0" tabSelected="1" topLeftCell="C1" zoomScale="55" zoomScaleNormal="55" workbookViewId="0">
      <selection activeCell="AA85" sqref="AA85"/>
    </sheetView>
  </sheetViews>
  <sheetFormatPr baseColWidth="10" defaultColWidth="11.42578125" defaultRowHeight="19.5"/>
  <cols>
    <col min="1" max="1" width="17.28515625" style="29" hidden="1" customWidth="1"/>
    <col min="2" max="2" width="67.42578125" style="32" customWidth="1"/>
    <col min="3" max="4" width="25.7109375" style="30" customWidth="1"/>
    <col min="5" max="5" width="27.5703125" style="30" customWidth="1"/>
    <col min="6" max="6" width="20.28515625" style="30" customWidth="1"/>
    <col min="7" max="7" width="24.28515625" style="30" customWidth="1"/>
    <col min="8" max="9" width="18.42578125" style="30" hidden="1" customWidth="1"/>
    <col min="10" max="10" width="25" style="31" customWidth="1"/>
    <col min="11" max="11" width="77.42578125" style="29" customWidth="1"/>
    <col min="12" max="13" width="20.5703125" style="32" hidden="1" customWidth="1"/>
    <col min="14" max="14" width="15" style="32" hidden="1" customWidth="1"/>
    <col min="15" max="15" width="18.140625" style="32" customWidth="1"/>
    <col min="16" max="16" width="27.28515625" style="32" customWidth="1"/>
    <col min="17" max="19" width="27" style="32" customWidth="1"/>
    <col min="20" max="20" width="14.28515625" style="32" customWidth="1"/>
    <col min="21" max="21" width="19.42578125" style="33" customWidth="1"/>
    <col min="22" max="22" width="20.5703125" style="32" customWidth="1"/>
    <col min="23" max="23" width="26.7109375" style="32" customWidth="1"/>
    <col min="24" max="24" width="22.28515625" style="32" customWidth="1"/>
    <col min="25" max="25" width="33.42578125" style="130" customWidth="1"/>
    <col min="26" max="26" width="27.140625" style="130" customWidth="1"/>
    <col min="27" max="27" width="19.85546875" style="32" customWidth="1"/>
    <col min="28" max="28" width="8.7109375" style="29" customWidth="1"/>
    <col min="29" max="29" width="13.85546875" style="29" customWidth="1"/>
    <col min="30" max="30" width="20.140625" style="29" customWidth="1"/>
    <col min="31" max="31" width="20.85546875" style="29" customWidth="1"/>
    <col min="32" max="32" width="29.42578125" style="29" customWidth="1"/>
    <col min="33" max="33" width="13.140625" style="29" customWidth="1"/>
    <col min="34" max="34" width="16.7109375" style="29" customWidth="1"/>
    <col min="35" max="16384" width="11.42578125" style="29"/>
  </cols>
  <sheetData>
    <row r="1" spans="2:33" ht="73.5" customHeight="1"/>
    <row r="2" spans="2:33" ht="42" customHeight="1"/>
    <row r="3" spans="2:33" s="59" customFormat="1" ht="84.75" customHeight="1">
      <c r="B3" s="378"/>
      <c r="C3" s="378"/>
      <c r="D3" s="378"/>
      <c r="E3" s="378"/>
      <c r="F3" s="378"/>
      <c r="G3" s="378"/>
      <c r="H3" s="378"/>
      <c r="I3" s="378"/>
      <c r="J3" s="378"/>
      <c r="K3" s="378"/>
      <c r="L3" s="378"/>
      <c r="M3" s="378"/>
      <c r="N3" s="378"/>
      <c r="O3" s="378"/>
      <c r="P3" s="378"/>
      <c r="Q3" s="378"/>
      <c r="R3" s="378"/>
      <c r="S3" s="378"/>
      <c r="T3" s="378"/>
      <c r="U3" s="378"/>
      <c r="V3" s="378"/>
      <c r="W3" s="378"/>
      <c r="X3" s="378"/>
      <c r="Y3" s="378"/>
      <c r="Z3" s="301"/>
      <c r="AA3" s="129"/>
    </row>
    <row r="4" spans="2:33" s="170" customFormat="1" ht="39.950000000000003" customHeight="1">
      <c r="B4" s="172"/>
      <c r="C4" s="250"/>
      <c r="D4" s="168"/>
      <c r="E4" s="172"/>
      <c r="F4" s="384"/>
      <c r="G4" s="384"/>
      <c r="H4" s="168"/>
      <c r="I4" s="168"/>
      <c r="J4" s="168"/>
      <c r="K4" s="168"/>
      <c r="L4" s="168"/>
      <c r="M4" s="168"/>
      <c r="N4" s="168"/>
      <c r="O4" s="168"/>
      <c r="P4" s="168"/>
      <c r="Q4" s="168"/>
      <c r="R4" s="168"/>
      <c r="S4" s="168"/>
      <c r="T4" s="168"/>
      <c r="U4" s="168"/>
      <c r="V4" s="168"/>
      <c r="W4" s="168"/>
      <c r="X4" s="168"/>
      <c r="Y4" s="169"/>
      <c r="Z4" s="169"/>
      <c r="AA4" s="168"/>
    </row>
    <row r="5" spans="2:33" ht="49.5" customHeight="1">
      <c r="B5" s="385"/>
      <c r="C5" s="385"/>
      <c r="D5" s="385"/>
      <c r="E5" s="385"/>
      <c r="F5" s="385"/>
      <c r="G5" s="385"/>
      <c r="K5" s="385"/>
      <c r="L5" s="385"/>
      <c r="M5" s="385"/>
      <c r="N5" s="385"/>
      <c r="O5" s="385"/>
      <c r="P5" s="385"/>
      <c r="Q5" s="385"/>
      <c r="R5" s="385"/>
      <c r="S5" s="173"/>
      <c r="T5" s="60"/>
      <c r="U5" s="60"/>
      <c r="V5" s="60"/>
      <c r="W5" s="60"/>
      <c r="X5" s="60"/>
      <c r="Y5" s="131"/>
      <c r="Z5" s="131"/>
      <c r="AA5" s="60"/>
    </row>
    <row r="6" spans="2:33" ht="30" customHeight="1"/>
    <row r="7" spans="2:33" s="66" customFormat="1" ht="30" customHeight="1">
      <c r="B7" s="171"/>
      <c r="C7" s="381"/>
      <c r="D7" s="381"/>
      <c r="E7" s="381"/>
      <c r="F7" s="381"/>
      <c r="G7" s="381"/>
      <c r="H7" s="62"/>
      <c r="I7" s="62"/>
      <c r="J7" s="62"/>
      <c r="K7" s="363"/>
      <c r="L7" s="363"/>
      <c r="M7" s="363"/>
      <c r="N7" s="363"/>
      <c r="O7" s="64"/>
      <c r="P7" s="379"/>
      <c r="Q7" s="379"/>
      <c r="R7" s="63"/>
      <c r="S7" s="63"/>
      <c r="T7" s="63"/>
      <c r="U7" s="65"/>
      <c r="V7" s="63"/>
      <c r="W7" s="63"/>
      <c r="X7" s="63"/>
      <c r="Y7" s="130"/>
      <c r="Z7" s="130"/>
      <c r="AA7" s="63"/>
    </row>
    <row r="8" spans="2:33" s="66" customFormat="1" ht="30" customHeight="1">
      <c r="B8" s="171"/>
      <c r="C8" s="381"/>
      <c r="D8" s="381"/>
      <c r="E8" s="381"/>
      <c r="F8" s="381"/>
      <c r="G8" s="381"/>
      <c r="H8" s="62"/>
      <c r="I8" s="62"/>
      <c r="J8" s="62"/>
      <c r="K8" s="363"/>
      <c r="L8" s="363"/>
      <c r="M8" s="363"/>
      <c r="N8" s="363"/>
      <c r="O8" s="64"/>
      <c r="P8" s="382"/>
      <c r="Q8" s="382"/>
      <c r="R8" s="63"/>
      <c r="S8" s="63"/>
      <c r="T8" s="63"/>
      <c r="U8" s="65"/>
      <c r="V8" s="63"/>
      <c r="W8" s="63"/>
      <c r="X8" s="63"/>
      <c r="Y8" s="130"/>
      <c r="Z8" s="130"/>
      <c r="AA8" s="63"/>
    </row>
    <row r="9" spans="2:33" s="66" customFormat="1" ht="30" customHeight="1">
      <c r="B9" s="171"/>
      <c r="C9" s="381"/>
      <c r="D9" s="381"/>
      <c r="E9" s="225"/>
      <c r="F9" s="225"/>
      <c r="G9" s="225"/>
      <c r="H9" s="62"/>
      <c r="I9" s="62"/>
      <c r="J9" s="62"/>
      <c r="K9" s="380"/>
      <c r="L9" s="380"/>
      <c r="M9" s="380"/>
      <c r="N9" s="380"/>
      <c r="O9" s="64"/>
      <c r="P9" s="383"/>
      <c r="Q9" s="383"/>
      <c r="R9" s="63"/>
      <c r="S9" s="63"/>
      <c r="T9" s="63"/>
      <c r="U9" s="65"/>
      <c r="V9" s="63"/>
      <c r="W9" s="63"/>
      <c r="X9" s="63"/>
      <c r="Y9" s="130"/>
      <c r="Z9" s="130"/>
      <c r="AA9" s="63"/>
    </row>
    <row r="10" spans="2:33" s="66" customFormat="1" ht="30" customHeight="1">
      <c r="B10" s="70"/>
      <c r="C10" s="61"/>
      <c r="D10" s="61"/>
      <c r="E10" s="61"/>
      <c r="F10" s="61"/>
      <c r="G10" s="363"/>
      <c r="H10" s="363"/>
      <c r="I10" s="363"/>
      <c r="J10" s="363"/>
      <c r="K10" s="363"/>
      <c r="L10" s="363"/>
      <c r="M10" s="363"/>
      <c r="N10" s="363"/>
      <c r="O10" s="63"/>
      <c r="P10" s="377"/>
      <c r="Q10" s="377"/>
      <c r="R10" s="63"/>
      <c r="S10" s="63"/>
      <c r="T10" s="63"/>
      <c r="U10" s="65"/>
      <c r="V10" s="63"/>
      <c r="W10" s="63"/>
      <c r="X10" s="63"/>
      <c r="Y10" s="130"/>
      <c r="Z10" s="130"/>
      <c r="AA10" s="63"/>
    </row>
    <row r="11" spans="2:33" s="66" customFormat="1" ht="30" customHeight="1">
      <c r="B11" s="70"/>
      <c r="C11" s="61"/>
      <c r="D11" s="61"/>
      <c r="E11" s="61"/>
      <c r="F11" s="61"/>
      <c r="G11" s="237"/>
      <c r="H11" s="237"/>
      <c r="I11" s="237"/>
      <c r="J11" s="237"/>
      <c r="K11" s="363"/>
      <c r="L11" s="363"/>
      <c r="M11" s="363"/>
      <c r="N11" s="363"/>
      <c r="O11" s="63"/>
      <c r="P11" s="238"/>
      <c r="Q11" s="238"/>
      <c r="R11" s="63"/>
      <c r="S11" s="63"/>
      <c r="T11" s="63"/>
      <c r="U11" s="65"/>
      <c r="V11" s="63"/>
      <c r="W11" s="63"/>
      <c r="X11" s="63"/>
      <c r="Y11" s="130"/>
      <c r="Z11" s="130"/>
      <c r="AA11" s="63"/>
    </row>
    <row r="12" spans="2:33" s="66" customFormat="1" ht="30" customHeight="1">
      <c r="B12" s="63"/>
      <c r="C12" s="61"/>
      <c r="D12" s="61"/>
      <c r="E12" s="61"/>
      <c r="F12" s="61"/>
      <c r="G12" s="363"/>
      <c r="H12" s="363"/>
      <c r="I12" s="363"/>
      <c r="J12" s="363"/>
      <c r="K12" s="363"/>
      <c r="L12" s="363"/>
      <c r="M12" s="363"/>
      <c r="N12" s="363"/>
      <c r="O12" s="63"/>
      <c r="P12" s="376"/>
      <c r="Q12" s="376"/>
      <c r="R12" s="63"/>
      <c r="S12" s="63"/>
      <c r="T12" s="63"/>
      <c r="U12" s="65"/>
      <c r="V12" s="63"/>
      <c r="W12" s="63"/>
      <c r="X12" s="63"/>
      <c r="Y12" s="130"/>
      <c r="Z12" s="130"/>
      <c r="AA12" s="63"/>
    </row>
    <row r="13" spans="2:33" ht="30" customHeight="1"/>
    <row r="14" spans="2:33" s="194" customFormat="1" ht="59.25" customHeight="1">
      <c r="B14" s="331" t="s">
        <v>31</v>
      </c>
      <c r="C14" s="349" t="s">
        <v>32</v>
      </c>
      <c r="D14" s="349" t="s">
        <v>112</v>
      </c>
      <c r="E14" s="349" t="s">
        <v>33</v>
      </c>
      <c r="F14" s="349" t="s">
        <v>48</v>
      </c>
      <c r="G14" s="349" t="s">
        <v>34</v>
      </c>
      <c r="H14" s="347" t="s">
        <v>11</v>
      </c>
      <c r="I14" s="347" t="s">
        <v>12</v>
      </c>
      <c r="J14" s="345" t="s">
        <v>35</v>
      </c>
      <c r="K14" s="331" t="s">
        <v>36</v>
      </c>
      <c r="L14" s="331" t="s">
        <v>103</v>
      </c>
      <c r="M14" s="331" t="s">
        <v>108</v>
      </c>
      <c r="N14" s="331" t="s">
        <v>102</v>
      </c>
      <c r="O14" s="342" t="s">
        <v>100</v>
      </c>
      <c r="P14" s="342" t="s">
        <v>98</v>
      </c>
      <c r="Q14" s="353" t="s">
        <v>105</v>
      </c>
      <c r="R14" s="354"/>
      <c r="S14" s="331" t="s">
        <v>115</v>
      </c>
      <c r="T14" s="331" t="s">
        <v>97</v>
      </c>
      <c r="U14" s="355" t="s">
        <v>96</v>
      </c>
      <c r="V14" s="331" t="s">
        <v>95</v>
      </c>
      <c r="W14" s="331" t="s">
        <v>94</v>
      </c>
      <c r="X14" s="331" t="s">
        <v>90</v>
      </c>
      <c r="Y14" s="331" t="s">
        <v>107</v>
      </c>
      <c r="Z14" s="331" t="s">
        <v>239</v>
      </c>
      <c r="AA14" s="331" t="s">
        <v>99</v>
      </c>
      <c r="AC14" s="195" t="s">
        <v>3</v>
      </c>
      <c r="AD14" s="195" t="s">
        <v>5</v>
      </c>
      <c r="AE14" s="195" t="s">
        <v>6</v>
      </c>
      <c r="AF14" s="195" t="s">
        <v>7</v>
      </c>
      <c r="AG14" s="196" t="s">
        <v>8</v>
      </c>
    </row>
    <row r="15" spans="2:33" s="194" customFormat="1" ht="59.25" customHeight="1">
      <c r="B15" s="332"/>
      <c r="C15" s="350"/>
      <c r="D15" s="350"/>
      <c r="E15" s="350"/>
      <c r="F15" s="350"/>
      <c r="G15" s="350"/>
      <c r="H15" s="348"/>
      <c r="I15" s="348"/>
      <c r="J15" s="346"/>
      <c r="K15" s="332"/>
      <c r="L15" s="332"/>
      <c r="M15" s="332"/>
      <c r="N15" s="332"/>
      <c r="O15" s="343"/>
      <c r="P15" s="343"/>
      <c r="Q15" s="197" t="s">
        <v>104</v>
      </c>
      <c r="R15" s="197" t="s">
        <v>101</v>
      </c>
      <c r="S15" s="332"/>
      <c r="T15" s="332"/>
      <c r="U15" s="356"/>
      <c r="V15" s="332"/>
      <c r="W15" s="332"/>
      <c r="X15" s="332"/>
      <c r="Y15" s="332"/>
      <c r="Z15" s="332"/>
      <c r="AA15" s="332"/>
      <c r="AC15" s="198" t="s">
        <v>4</v>
      </c>
      <c r="AD15" s="198" t="s">
        <v>4</v>
      </c>
      <c r="AE15" s="198" t="s">
        <v>4</v>
      </c>
      <c r="AF15" s="198" t="s">
        <v>9</v>
      </c>
      <c r="AG15" s="199" t="s">
        <v>2</v>
      </c>
    </row>
    <row r="16" spans="2:33">
      <c r="B16" s="44"/>
      <c r="C16" s="37"/>
      <c r="D16" s="37"/>
      <c r="E16" s="37"/>
      <c r="F16" s="37"/>
      <c r="G16" s="37"/>
      <c r="H16" s="37"/>
      <c r="I16" s="37"/>
      <c r="J16" s="93"/>
      <c r="K16" s="110"/>
      <c r="L16" s="95"/>
      <c r="M16" s="95"/>
      <c r="N16" s="105"/>
      <c r="O16" s="95"/>
      <c r="P16" s="95"/>
      <c r="Q16" s="95"/>
      <c r="R16" s="95"/>
      <c r="S16" s="95"/>
      <c r="T16" s="121"/>
      <c r="U16" s="114"/>
      <c r="V16" s="121"/>
      <c r="W16" s="121"/>
      <c r="X16" s="97"/>
      <c r="Y16" s="128"/>
      <c r="Z16" s="128"/>
      <c r="AA16" s="34"/>
      <c r="AC16" s="35"/>
      <c r="AD16" s="35"/>
      <c r="AE16" s="35"/>
      <c r="AF16" s="35"/>
      <c r="AG16" s="36"/>
    </row>
    <row r="17" spans="1:34" ht="39" customHeight="1">
      <c r="B17" s="174" t="s">
        <v>113</v>
      </c>
      <c r="C17" s="37"/>
      <c r="D17" s="37"/>
      <c r="E17" s="37"/>
      <c r="F17" s="309" t="str">
        <f>B17</f>
        <v>Tests chronométriques</v>
      </c>
      <c r="G17" s="37"/>
      <c r="H17" s="37"/>
      <c r="I17" s="37"/>
      <c r="J17" s="93"/>
      <c r="K17" s="111"/>
      <c r="L17" s="105"/>
      <c r="M17" s="105"/>
      <c r="N17" s="105"/>
      <c r="O17" s="105"/>
      <c r="P17" s="105"/>
      <c r="Q17" s="105"/>
      <c r="R17" s="105"/>
      <c r="S17" s="105"/>
      <c r="T17" s="121"/>
      <c r="U17" s="114"/>
      <c r="V17" s="121"/>
      <c r="W17" s="121"/>
      <c r="X17" s="97"/>
      <c r="Y17" s="128"/>
      <c r="Z17" s="128"/>
      <c r="AA17" s="34"/>
      <c r="AC17" s="38"/>
      <c r="AD17" s="38"/>
      <c r="AE17" s="38"/>
      <c r="AF17" s="38"/>
      <c r="AG17" s="39"/>
    </row>
    <row r="18" spans="1:34" s="98" customFormat="1" ht="30" hidden="1" customHeight="1">
      <c r="A18" s="98" t="str">
        <f>RIGHT(J18,8)</f>
        <v>09756710</v>
      </c>
      <c r="B18" s="90" t="s">
        <v>76</v>
      </c>
      <c r="C18" s="92"/>
      <c r="D18" s="92"/>
      <c r="E18" s="92" t="str">
        <f>IF(C18&gt;0,ROUND((C18*$P$8)+($P$7*D18),0),"")</f>
        <v/>
      </c>
      <c r="F18" s="92"/>
      <c r="G18" s="92">
        <f>IF(C18&gt;0,C18+E18,0)</f>
        <v>0</v>
      </c>
      <c r="H18" s="92">
        <v>5</v>
      </c>
      <c r="I18" s="92">
        <f t="shared" ref="I18:I34" si="0">H18*G18</f>
        <v>0</v>
      </c>
      <c r="J18" s="93" t="s">
        <v>13</v>
      </c>
      <c r="K18" s="94" t="s">
        <v>29</v>
      </c>
      <c r="L18" s="95">
        <v>504</v>
      </c>
      <c r="M18" s="95"/>
      <c r="N18" s="105"/>
      <c r="O18" s="95">
        <f>IF(C18&gt;0,IF((C18+E18+F18)/L18&gt;TRUNC((C18+E18+F18)/L18),TRUNC((C18+E18+F18)/L18)+1,TRUNC((C18+E18+F18)/L18)),0)</f>
        <v>0</v>
      </c>
      <c r="P18" s="95"/>
      <c r="Q18" s="96" t="str">
        <f>IF(($P$18+$P$19)&gt;36,"OUI","NON")</f>
        <v>NON</v>
      </c>
      <c r="R18" s="96" t="str">
        <f>IF(($P$9&gt;1)*(($P$18+$P$19)&gt;72),"2","1")</f>
        <v>1</v>
      </c>
      <c r="S18" s="96" t="s">
        <v>116</v>
      </c>
      <c r="T18" s="96">
        <v>49.74</v>
      </c>
      <c r="U18" s="114"/>
      <c r="V18" s="96">
        <f t="shared" ref="V18:V29" si="1">T18*(1-U18)</f>
        <v>49.74</v>
      </c>
      <c r="W18" s="96" t="str">
        <f>IF(C18&gt;0,P18*V18,"0")</f>
        <v>0</v>
      </c>
      <c r="X18" s="97" t="str">
        <f>IF(P18&gt;0,W18/($C$18+$C$30),"0")</f>
        <v>0</v>
      </c>
      <c r="Y18" s="179" t="str">
        <f>IF(P18&gt;0,X18+$X$86+$X$91+$X$92+$X$93+$X$124,"0")</f>
        <v>0</v>
      </c>
      <c r="Z18" s="179"/>
      <c r="AA18" s="97" t="str">
        <f t="shared" ref="AA18:AA48" si="2">IF(C18&gt;0,Y18*C18,"0")</f>
        <v>0</v>
      </c>
      <c r="AC18" s="99">
        <f t="shared" ref="AC18:AC29" si="3">V18</f>
        <v>49.74</v>
      </c>
      <c r="AD18" s="99">
        <v>18.03</v>
      </c>
      <c r="AE18" s="99" t="str">
        <f t="shared" ref="AE18:AE29" si="4">W18</f>
        <v>0</v>
      </c>
      <c r="AF18" s="99" t="str">
        <f>IF(P18&gt;0,AD18*P18,"")</f>
        <v/>
      </c>
      <c r="AG18" s="180" t="str">
        <f t="shared" ref="AG18:AG29" si="5">IF(P18&gt;0,(AE18-AF18)/AE18,"")</f>
        <v/>
      </c>
    </row>
    <row r="19" spans="1:34" s="98" customFormat="1" ht="30" hidden="1" customHeight="1">
      <c r="A19" s="98" t="str">
        <f t="shared" ref="A19:A82" si="6">RIGHT(J19,8)</f>
        <v>09756710</v>
      </c>
      <c r="B19" s="90" t="s">
        <v>93</v>
      </c>
      <c r="C19" s="185"/>
      <c r="D19" s="185"/>
      <c r="E19" s="92"/>
      <c r="F19" s="92" t="str">
        <f>IF((C18)&gt;0,SUM($F$36,$F$37,$F$38,$F$39),"")</f>
        <v/>
      </c>
      <c r="G19" s="92"/>
      <c r="H19" s="92">
        <v>5</v>
      </c>
      <c r="I19" s="92">
        <f>H19*G19</f>
        <v>0</v>
      </c>
      <c r="J19" s="93" t="s">
        <v>13</v>
      </c>
      <c r="K19" s="94" t="s">
        <v>29</v>
      </c>
      <c r="L19" s="95">
        <v>504</v>
      </c>
      <c r="M19" s="95"/>
      <c r="N19" s="105"/>
      <c r="O19" s="95">
        <f>IF(C18&gt;0,IF((F19)/L19&gt;TRUNC((F19)/L19),TRUNC((F19)/L19)+1,TRUNC((F19)/L19)),0)</f>
        <v>0</v>
      </c>
      <c r="P19" s="95"/>
      <c r="Q19" s="96" t="str">
        <f>IF(($P$18+$P$19)&gt;36,"OUI","NON")</f>
        <v>NON</v>
      </c>
      <c r="R19" s="96" t="str">
        <f>IF(($P$9&gt;1)*(($P$18+$P$19)&gt;72),"2","1")</f>
        <v>1</v>
      </c>
      <c r="S19" s="96" t="s">
        <v>116</v>
      </c>
      <c r="T19" s="96">
        <v>49.74</v>
      </c>
      <c r="U19" s="114"/>
      <c r="V19" s="96">
        <f>T19*(1-U19)</f>
        <v>49.74</v>
      </c>
      <c r="W19" s="96" t="str">
        <f>IF(($P$36+$P$37+$P$38+$P$39)&gt;0,P19*V19,"0")</f>
        <v>0</v>
      </c>
      <c r="X19" s="97" t="str">
        <f>IF(P19&gt;0,W19/($C$36+$C$37+$C$38+$C$39),"0")</f>
        <v>0</v>
      </c>
      <c r="Y19" s="186"/>
      <c r="Z19" s="186"/>
      <c r="AA19" s="97" t="str">
        <f t="shared" si="2"/>
        <v>0</v>
      </c>
      <c r="AC19" s="99">
        <f>V19</f>
        <v>49.74</v>
      </c>
      <c r="AD19" s="99">
        <v>18.03</v>
      </c>
      <c r="AE19" s="99" t="str">
        <f>W19</f>
        <v>0</v>
      </c>
      <c r="AF19" s="99" t="str">
        <f t="shared" ref="AF19:AF48" si="7">IF(P19&gt;0,AD19*P19,"")</f>
        <v/>
      </c>
      <c r="AG19" s="180" t="str">
        <f t="shared" si="5"/>
        <v/>
      </c>
    </row>
    <row r="20" spans="1:34" s="98" customFormat="1" ht="30" hidden="1" customHeight="1">
      <c r="A20" s="98" t="str">
        <f t="shared" si="6"/>
        <v>08469810</v>
      </c>
      <c r="B20" s="90" t="s">
        <v>76</v>
      </c>
      <c r="C20" s="92"/>
      <c r="D20" s="92"/>
      <c r="E20" s="92" t="str">
        <f>IF(C20&gt;0,ROUND((C20*$P$8)+($P$7*D20),0),"")</f>
        <v/>
      </c>
      <c r="F20" s="92"/>
      <c r="G20" s="92">
        <f>IF(C20&gt;0,C20+E20,0)</f>
        <v>0</v>
      </c>
      <c r="H20" s="92">
        <v>5</v>
      </c>
      <c r="I20" s="92">
        <f t="shared" si="0"/>
        <v>0</v>
      </c>
      <c r="J20" s="93" t="s">
        <v>14</v>
      </c>
      <c r="K20" s="94" t="s">
        <v>30</v>
      </c>
      <c r="L20" s="95">
        <v>238</v>
      </c>
      <c r="M20" s="95"/>
      <c r="N20" s="95"/>
      <c r="O20" s="95">
        <f>IF(C20&gt;0,IF((C20+E20+F20)/L20&gt;TRUNC((C20+E20+F20)/L20),TRUNC((C20+E20+F20)/L20)+1,TRUNC((C20+E20+F20)/L20)),0)</f>
        <v>0</v>
      </c>
      <c r="P20" s="95"/>
      <c r="Q20" s="96" t="str">
        <f>IF(($P$20+$P$21)&gt;48,"OUI","NON")</f>
        <v>NON</v>
      </c>
      <c r="R20" s="96" t="str">
        <f>IF(($P$9&gt;1)*(($P$20+$P$21)&gt;96),"2","1")</f>
        <v>1</v>
      </c>
      <c r="S20" s="96" t="s">
        <v>116</v>
      </c>
      <c r="T20" s="96">
        <v>36.979999999999997</v>
      </c>
      <c r="U20" s="114"/>
      <c r="V20" s="96">
        <f t="shared" si="1"/>
        <v>36.979999999999997</v>
      </c>
      <c r="W20" s="96" t="str">
        <f>IF(C20&gt;0,P20*V20,"0")</f>
        <v>0</v>
      </c>
      <c r="X20" s="97" t="str">
        <f>IF(P20&gt;0,W20/($C$20+$C$30),"0")</f>
        <v>0</v>
      </c>
      <c r="Y20" s="179" t="str">
        <f>IF(P20&gt;0,X20+$X$86+$X$91+$X$92+$X$93+$X$124,"0")</f>
        <v>0</v>
      </c>
      <c r="Z20" s="179"/>
      <c r="AA20" s="97" t="str">
        <f t="shared" si="2"/>
        <v>0</v>
      </c>
      <c r="AC20" s="99">
        <f t="shared" si="3"/>
        <v>36.979999999999997</v>
      </c>
      <c r="AD20" s="99">
        <v>13.36</v>
      </c>
      <c r="AE20" s="99" t="str">
        <f t="shared" si="4"/>
        <v>0</v>
      </c>
      <c r="AF20" s="99" t="str">
        <f t="shared" si="7"/>
        <v/>
      </c>
      <c r="AG20" s="180" t="str">
        <f t="shared" si="5"/>
        <v/>
      </c>
    </row>
    <row r="21" spans="1:34" s="98" customFormat="1" ht="30" hidden="1" customHeight="1">
      <c r="A21" s="98" t="str">
        <f t="shared" si="6"/>
        <v>08469810</v>
      </c>
      <c r="B21" s="90" t="s">
        <v>93</v>
      </c>
      <c r="C21" s="185"/>
      <c r="D21" s="185"/>
      <c r="E21" s="92"/>
      <c r="F21" s="92" t="str">
        <f>IF((C20)&gt;0,SUM($F$36,$F$37,$F$38,$F$39),"")</f>
        <v/>
      </c>
      <c r="G21" s="92"/>
      <c r="H21" s="92">
        <v>5</v>
      </c>
      <c r="I21" s="92">
        <f>H21*G21</f>
        <v>0</v>
      </c>
      <c r="J21" s="93" t="s">
        <v>14</v>
      </c>
      <c r="K21" s="94" t="s">
        <v>30</v>
      </c>
      <c r="L21" s="95">
        <v>238</v>
      </c>
      <c r="M21" s="95"/>
      <c r="N21" s="95"/>
      <c r="O21" s="95">
        <f>IF(C20&gt;0,IF((F21)/L21&gt;TRUNC((F21)/L21),TRUNC((F21)/L21)+1,TRUNC((F21)/L21)),0)</f>
        <v>0</v>
      </c>
      <c r="P21" s="95"/>
      <c r="Q21" s="96" t="str">
        <f>IF(($P$20+$P$21)&gt;48,"OUI","NON")</f>
        <v>NON</v>
      </c>
      <c r="R21" s="96" t="str">
        <f>IF(($P$9&gt;1)*(($P$20+$P$21)&gt;96),"2","1")</f>
        <v>1</v>
      </c>
      <c r="S21" s="96" t="s">
        <v>116</v>
      </c>
      <c r="T21" s="96">
        <v>36.979999999999997</v>
      </c>
      <c r="U21" s="114"/>
      <c r="V21" s="96">
        <f>T21*(1-U21)</f>
        <v>36.979999999999997</v>
      </c>
      <c r="W21" s="96" t="str">
        <f>IF(($P$36+$P$37+$P$38+$P$39)&gt;0,P21*V21,"0")</f>
        <v>0</v>
      </c>
      <c r="X21" s="97" t="str">
        <f>IF(P21&gt;0,W21/($C$36+$C$37+$C$38+$C$39),"0")</f>
        <v>0</v>
      </c>
      <c r="Y21" s="186"/>
      <c r="Z21" s="186"/>
      <c r="AA21" s="97" t="str">
        <f t="shared" si="2"/>
        <v>0</v>
      </c>
      <c r="AC21" s="99">
        <f>V21</f>
        <v>36.979999999999997</v>
      </c>
      <c r="AD21" s="99">
        <v>13.36</v>
      </c>
      <c r="AE21" s="99" t="str">
        <f>W21</f>
        <v>0</v>
      </c>
      <c r="AF21" s="99" t="str">
        <f t="shared" si="7"/>
        <v/>
      </c>
      <c r="AG21" s="180" t="str">
        <f t="shared" si="5"/>
        <v/>
      </c>
    </row>
    <row r="22" spans="1:34" s="98" customFormat="1" ht="30" hidden="1" customHeight="1">
      <c r="A22" s="98" t="str">
        <f t="shared" si="6"/>
        <v>20002950</v>
      </c>
      <c r="B22" s="90" t="s">
        <v>76</v>
      </c>
      <c r="C22" s="92"/>
      <c r="D22" s="92"/>
      <c r="E22" s="92" t="str">
        <f>IF(C22&gt;0,ROUND((C22*$P$8)+($P$7*D22),0),"")</f>
        <v/>
      </c>
      <c r="F22" s="92"/>
      <c r="G22" s="92">
        <f>IF(C22&gt;0,C22+E22,0)</f>
        <v>0</v>
      </c>
      <c r="H22" s="92">
        <v>5</v>
      </c>
      <c r="I22" s="92">
        <f t="shared" si="0"/>
        <v>0</v>
      </c>
      <c r="J22" s="93" t="s">
        <v>43</v>
      </c>
      <c r="K22" s="94" t="s">
        <v>42</v>
      </c>
      <c r="L22" s="95">
        <v>260</v>
      </c>
      <c r="M22" s="95"/>
      <c r="N22" s="95"/>
      <c r="O22" s="95">
        <f>IF(C22&gt;0,IF((C22+E22+F22)/L22&gt;TRUNC((C22+E22+F22)/L22),TRUNC((C22+E22+F22)/L22)+1,TRUNC((C22+E22+F22)/L22)),0)</f>
        <v>0</v>
      </c>
      <c r="P22" s="95"/>
      <c r="Q22" s="96" t="str">
        <f>IF(($P$22+$P$23)&gt;7,"OUI","NON")</f>
        <v>NON</v>
      </c>
      <c r="R22" s="96" t="str">
        <f>IF(($P$9&gt;1)*(($P$22+$P$23)&gt;14),"2","1")</f>
        <v>1</v>
      </c>
      <c r="S22" s="96" t="s">
        <v>116</v>
      </c>
      <c r="T22" s="96">
        <v>94.19</v>
      </c>
      <c r="U22" s="114"/>
      <c r="V22" s="96">
        <f t="shared" si="1"/>
        <v>94.19</v>
      </c>
      <c r="W22" s="96" t="str">
        <f>IF(C22&gt;0,P22*V22,"0")</f>
        <v>0</v>
      </c>
      <c r="X22" s="97" t="str">
        <f>IF(P22&gt;0,W22/($C$22+$C$30),"0")</f>
        <v>0</v>
      </c>
      <c r="Y22" s="179" t="str">
        <f>IF(P22&gt;0,X22+$X$86+$X$91+$X$92+$X$93+$X$124,"0")</f>
        <v>0</v>
      </c>
      <c r="Z22" s="179"/>
      <c r="AA22" s="97" t="str">
        <f t="shared" si="2"/>
        <v>0</v>
      </c>
      <c r="AC22" s="99">
        <f t="shared" si="3"/>
        <v>94.19</v>
      </c>
      <c r="AD22" s="99">
        <v>18.68</v>
      </c>
      <c r="AE22" s="99" t="str">
        <f t="shared" si="4"/>
        <v>0</v>
      </c>
      <c r="AF22" s="99" t="str">
        <f t="shared" si="7"/>
        <v/>
      </c>
      <c r="AG22" s="180" t="str">
        <f t="shared" si="5"/>
        <v/>
      </c>
    </row>
    <row r="23" spans="1:34" s="98" customFormat="1" ht="30" hidden="1" customHeight="1">
      <c r="A23" s="98" t="str">
        <f t="shared" si="6"/>
        <v>20002950</v>
      </c>
      <c r="B23" s="90" t="s">
        <v>93</v>
      </c>
      <c r="C23" s="185"/>
      <c r="D23" s="185"/>
      <c r="E23" s="92"/>
      <c r="F23" s="92" t="str">
        <f>IF((C22)&gt;0,SUM($F$36,$F$37,$F$38,$F$39),"")</f>
        <v/>
      </c>
      <c r="G23" s="92"/>
      <c r="H23" s="92">
        <v>5</v>
      </c>
      <c r="I23" s="92">
        <f>H23*G23</f>
        <v>0</v>
      </c>
      <c r="J23" s="93" t="s">
        <v>43</v>
      </c>
      <c r="K23" s="94" t="s">
        <v>42</v>
      </c>
      <c r="L23" s="95">
        <v>260</v>
      </c>
      <c r="M23" s="95"/>
      <c r="N23" s="95"/>
      <c r="O23" s="95">
        <f>IF(C22&gt;0,IF((F23)/L23&gt;TRUNC((F23)/L23),TRUNC((F23)/L23)+1,TRUNC((F23)/L23)),0)</f>
        <v>0</v>
      </c>
      <c r="P23" s="95"/>
      <c r="Q23" s="96" t="str">
        <f>IF(($P$22+$P$23)&gt;7,"OUI","NON")</f>
        <v>NON</v>
      </c>
      <c r="R23" s="96" t="str">
        <f>IF(($P$9&gt;1)*(($P$22+$P$23)&gt;14),"2","1")</f>
        <v>1</v>
      </c>
      <c r="S23" s="96" t="s">
        <v>116</v>
      </c>
      <c r="T23" s="96">
        <v>94.19</v>
      </c>
      <c r="U23" s="114"/>
      <c r="V23" s="96">
        <f>T23*(1-U23)</f>
        <v>94.19</v>
      </c>
      <c r="W23" s="96" t="str">
        <f>IF(($P$36+$P$37+$P$38+$P$39)&gt;0,P23*V23,"0")</f>
        <v>0</v>
      </c>
      <c r="X23" s="97" t="str">
        <f>IF(P23&gt;0,W23/($C$36+$C$37+$C$38+$C$39),"0")</f>
        <v>0</v>
      </c>
      <c r="Y23" s="186"/>
      <c r="Z23" s="186"/>
      <c r="AA23" s="97" t="str">
        <f t="shared" si="2"/>
        <v>0</v>
      </c>
      <c r="AC23" s="99">
        <f>V23</f>
        <v>94.19</v>
      </c>
      <c r="AD23" s="99">
        <v>18.68</v>
      </c>
      <c r="AE23" s="99" t="str">
        <f>W23</f>
        <v>0</v>
      </c>
      <c r="AF23" s="99" t="str">
        <f t="shared" si="7"/>
        <v/>
      </c>
      <c r="AG23" s="180" t="str">
        <f t="shared" si="5"/>
        <v/>
      </c>
    </row>
    <row r="24" spans="1:34" s="98" customFormat="1" ht="30" customHeight="1">
      <c r="A24" s="98" t="str">
        <f t="shared" si="6"/>
        <v>20003050</v>
      </c>
      <c r="B24" s="90" t="s">
        <v>76</v>
      </c>
      <c r="C24" s="224">
        <v>103104</v>
      </c>
      <c r="D24" s="224">
        <v>4</v>
      </c>
      <c r="E24" s="224">
        <f>IF(C24&gt;0,ROUND((C24*$P$8)+($P$7*D24)+18,0),"")</f>
        <v>18</v>
      </c>
      <c r="F24" s="92"/>
      <c r="G24" s="92">
        <f>IF(C24&gt;0,C24+E24,0)</f>
        <v>103122</v>
      </c>
      <c r="H24" s="92">
        <v>5</v>
      </c>
      <c r="I24" s="92">
        <f t="shared" si="0"/>
        <v>515610</v>
      </c>
      <c r="J24" s="93" t="s">
        <v>45</v>
      </c>
      <c r="K24" s="94" t="s">
        <v>44</v>
      </c>
      <c r="L24" s="95">
        <v>860</v>
      </c>
      <c r="M24" s="95"/>
      <c r="N24" s="95"/>
      <c r="O24" s="95">
        <f>IF(C24&gt;0,IF((C24+E24+F24)/L24&gt;TRUNC((C24+E24+F24)/L24),TRUNC((C24+E24+F24)/L24)+1,TRUNC((C24+E24+F24)/L24)),0)</f>
        <v>120</v>
      </c>
      <c r="P24" s="415">
        <v>140</v>
      </c>
      <c r="Q24" s="96"/>
      <c r="R24" s="96"/>
      <c r="S24" s="229"/>
      <c r="T24" s="96"/>
      <c r="U24" s="227"/>
      <c r="V24" s="96"/>
      <c r="W24" s="96"/>
      <c r="X24" s="97"/>
      <c r="Y24" s="179"/>
      <c r="Z24" s="179"/>
      <c r="AA24" s="97"/>
      <c r="AC24" s="99"/>
      <c r="AD24" s="99"/>
      <c r="AE24" s="99"/>
      <c r="AF24" s="99"/>
      <c r="AG24" s="180"/>
      <c r="AH24" s="107"/>
    </row>
    <row r="25" spans="1:34" s="98" customFormat="1" ht="30" customHeight="1">
      <c r="A25" s="98" t="str">
        <f t="shared" si="6"/>
        <v/>
      </c>
      <c r="B25" s="90"/>
      <c r="C25" s="185"/>
      <c r="D25" s="185"/>
      <c r="E25" s="92"/>
      <c r="F25" s="92">
        <f>IF((C24)&gt;0,SUM(F$36,F$37,F$38,F$39),"")</f>
        <v>0</v>
      </c>
      <c r="G25" s="92"/>
      <c r="H25" s="92">
        <v>5</v>
      </c>
      <c r="I25" s="92">
        <f t="shared" si="0"/>
        <v>0</v>
      </c>
      <c r="J25" s="93"/>
      <c r="K25" s="94"/>
      <c r="L25" s="95">
        <v>860</v>
      </c>
      <c r="M25" s="95"/>
      <c r="N25" s="95"/>
      <c r="O25" s="95">
        <f>IF(C24&gt;0,IF((F25)/L25&gt;TRUNC((F25)/L25),TRUNC((F25)/L25)+1,TRUNC((F25)/L25)),0)</f>
        <v>0</v>
      </c>
      <c r="P25" s="226"/>
      <c r="Q25" s="96"/>
      <c r="R25" s="96"/>
      <c r="S25" s="229"/>
      <c r="T25" s="96"/>
      <c r="U25" s="227"/>
      <c r="V25" s="96"/>
      <c r="W25" s="96"/>
      <c r="X25" s="97"/>
      <c r="Y25" s="186"/>
      <c r="Z25" s="186"/>
      <c r="AA25" s="97"/>
      <c r="AC25" s="99"/>
      <c r="AD25" s="99"/>
      <c r="AE25" s="99"/>
      <c r="AF25" s="99"/>
      <c r="AG25" s="180"/>
      <c r="AH25" s="107"/>
    </row>
    <row r="26" spans="1:34" s="98" customFormat="1" ht="30" customHeight="1">
      <c r="A26" s="98" t="str">
        <f t="shared" si="6"/>
        <v/>
      </c>
      <c r="B26" s="90"/>
      <c r="C26" s="224"/>
      <c r="D26" s="224"/>
      <c r="E26" s="224"/>
      <c r="F26" s="92"/>
      <c r="G26" s="92"/>
      <c r="H26" s="92">
        <v>5</v>
      </c>
      <c r="I26" s="92">
        <f t="shared" si="0"/>
        <v>0</v>
      </c>
      <c r="J26" s="93"/>
      <c r="K26" s="94"/>
      <c r="L26" s="95">
        <v>750</v>
      </c>
      <c r="M26" s="95"/>
      <c r="N26" s="95" t="s">
        <v>0</v>
      </c>
      <c r="O26" s="95"/>
      <c r="P26" s="226"/>
      <c r="Q26" s="96"/>
      <c r="R26" s="96"/>
      <c r="S26" s="229"/>
      <c r="T26" s="96"/>
      <c r="U26" s="227"/>
      <c r="V26" s="96"/>
      <c r="W26" s="96"/>
      <c r="X26" s="97"/>
      <c r="Y26" s="179"/>
      <c r="Z26" s="179"/>
      <c r="AA26" s="97"/>
      <c r="AC26" s="99"/>
      <c r="AD26" s="99"/>
      <c r="AE26" s="99"/>
      <c r="AF26" s="99"/>
      <c r="AG26" s="180"/>
      <c r="AH26" s="107"/>
    </row>
    <row r="27" spans="1:34" s="98" customFormat="1" ht="30" customHeight="1">
      <c r="A27" s="98" t="str">
        <f t="shared" si="6"/>
        <v/>
      </c>
      <c r="B27" s="90"/>
      <c r="C27" s="224"/>
      <c r="D27" s="224"/>
      <c r="E27" s="224"/>
      <c r="F27" s="92"/>
      <c r="G27" s="92"/>
      <c r="H27" s="92">
        <v>5</v>
      </c>
      <c r="I27" s="92">
        <f t="shared" si="0"/>
        <v>0</v>
      </c>
      <c r="J27" s="93"/>
      <c r="K27" s="94"/>
      <c r="L27" s="95">
        <v>870</v>
      </c>
      <c r="M27" s="95"/>
      <c r="N27" s="95"/>
      <c r="O27" s="95">
        <f>IF(C27&gt;0,IF((C27+E27+F27)/L27&gt;TRUNC((C27+E27+F27)/L27),TRUNC((C27+E27+F27)/L27)+1,TRUNC((C27+E27+F27)/L27)),0)</f>
        <v>0</v>
      </c>
      <c r="P27" s="226"/>
      <c r="Q27" s="96"/>
      <c r="R27" s="96"/>
      <c r="S27" s="229"/>
      <c r="T27" s="96"/>
      <c r="U27" s="227"/>
      <c r="V27" s="96"/>
      <c r="W27" s="96"/>
      <c r="X27" s="97"/>
      <c r="Y27" s="179"/>
      <c r="Z27" s="179"/>
      <c r="AA27" s="97"/>
      <c r="AC27" s="99"/>
      <c r="AD27" s="99"/>
      <c r="AE27" s="99"/>
      <c r="AF27" s="99"/>
      <c r="AG27" s="180"/>
      <c r="AH27" s="107"/>
    </row>
    <row r="28" spans="1:34" s="98" customFormat="1" ht="30" customHeight="1">
      <c r="A28" s="98" t="str">
        <f t="shared" si="6"/>
        <v/>
      </c>
      <c r="B28" s="90"/>
      <c r="C28" s="185"/>
      <c r="D28" s="185"/>
      <c r="E28" s="92"/>
      <c r="F28" s="92">
        <f>IF((C27)&gt;0,SUM($F$40,$F$41,$F$42,$F$43),0)</f>
        <v>0</v>
      </c>
      <c r="G28" s="92"/>
      <c r="H28" s="92">
        <v>5</v>
      </c>
      <c r="I28" s="92">
        <f t="shared" si="0"/>
        <v>0</v>
      </c>
      <c r="J28" s="93"/>
      <c r="K28" s="94"/>
      <c r="L28" s="95">
        <v>870</v>
      </c>
      <c r="M28" s="95"/>
      <c r="N28" s="95"/>
      <c r="O28" s="95">
        <f>IF(C27&gt;0,IF((F28)/L28&gt;TRUNC((F28)/L28),TRUNC((F28)/L28)+1,TRUNC((F28)/L28)),0)</f>
        <v>0</v>
      </c>
      <c r="P28" s="226"/>
      <c r="Q28" s="96"/>
      <c r="R28" s="96"/>
      <c r="S28" s="229"/>
      <c r="T28" s="96"/>
      <c r="U28" s="227"/>
      <c r="V28" s="96"/>
      <c r="W28" s="96"/>
      <c r="X28" s="97"/>
      <c r="Y28" s="186"/>
      <c r="Z28" s="186"/>
      <c r="AA28" s="97"/>
      <c r="AC28" s="99"/>
      <c r="AD28" s="99"/>
      <c r="AE28" s="99"/>
      <c r="AF28" s="99"/>
      <c r="AG28" s="180"/>
      <c r="AH28" s="107"/>
    </row>
    <row r="29" spans="1:34" s="98" customFormat="1" ht="30" hidden="1" customHeight="1">
      <c r="A29" s="98" t="str">
        <f t="shared" si="6"/>
        <v/>
      </c>
      <c r="B29" s="90"/>
      <c r="C29" s="92"/>
      <c r="D29" s="92"/>
      <c r="E29" s="92"/>
      <c r="F29" s="92" t="str">
        <f>IF(C29&gt;0,SUM($F$40,$F$41,$F$42,$F$43),"")</f>
        <v/>
      </c>
      <c r="G29" s="92"/>
      <c r="H29" s="92">
        <v>5</v>
      </c>
      <c r="I29" s="92">
        <f t="shared" si="0"/>
        <v>0</v>
      </c>
      <c r="J29" s="93"/>
      <c r="K29" s="94"/>
      <c r="L29" s="95">
        <v>504</v>
      </c>
      <c r="M29" s="95"/>
      <c r="N29" s="95" t="s">
        <v>0</v>
      </c>
      <c r="O29" s="95">
        <f>IF(C29&gt;0,IF((C29+E29+F29)/L29&gt;TRUNC((C29+E29+F29)/L29),TRUNC((C29+E29+F29)/L29)+1,TRUNC((C29+E29+F29)/L29)),0)</f>
        <v>0</v>
      </c>
      <c r="P29" s="95"/>
      <c r="Q29" s="96" t="str">
        <f>"NON"</f>
        <v>NON</v>
      </c>
      <c r="R29" s="100">
        <f>$P$9</f>
        <v>0</v>
      </c>
      <c r="S29" s="96" t="s">
        <v>116</v>
      </c>
      <c r="T29" s="96">
        <v>63.62</v>
      </c>
      <c r="U29" s="114"/>
      <c r="V29" s="96">
        <f t="shared" si="1"/>
        <v>63.62</v>
      </c>
      <c r="W29" s="96" t="str">
        <f>IF(C29&gt;0,P29*V29,"0")</f>
        <v>0</v>
      </c>
      <c r="X29" s="97" t="str">
        <f>IF(P29&gt;0,W29/$C$29,"0")</f>
        <v>0</v>
      </c>
      <c r="Y29" s="179" t="str">
        <f>IF(P29&gt;0,X29+$X$91+$X$92+$X$93+$X$124,"0")</f>
        <v>0</v>
      </c>
      <c r="Z29" s="179"/>
      <c r="AA29" s="97" t="str">
        <f t="shared" si="2"/>
        <v>0</v>
      </c>
      <c r="AC29" s="99">
        <f t="shared" si="3"/>
        <v>63.62</v>
      </c>
      <c r="AD29" s="99">
        <v>22.71</v>
      </c>
      <c r="AE29" s="99" t="str">
        <f t="shared" si="4"/>
        <v>0</v>
      </c>
      <c r="AF29" s="99" t="str">
        <f t="shared" si="7"/>
        <v/>
      </c>
      <c r="AG29" s="180" t="str">
        <f t="shared" si="5"/>
        <v/>
      </c>
      <c r="AH29" s="107"/>
    </row>
    <row r="30" spans="1:34" s="98" customFormat="1" ht="30" customHeight="1">
      <c r="A30" s="98" t="str">
        <f t="shared" si="6"/>
        <v/>
      </c>
      <c r="B30" s="90"/>
      <c r="C30" s="224"/>
      <c r="D30" s="224"/>
      <c r="E30" s="224"/>
      <c r="F30" s="92"/>
      <c r="G30" s="92"/>
      <c r="H30" s="92"/>
      <c r="I30" s="92">
        <f t="shared" si="0"/>
        <v>0</v>
      </c>
      <c r="J30" s="101"/>
      <c r="K30" s="102"/>
      <c r="L30" s="357"/>
      <c r="M30" s="358"/>
      <c r="N30" s="358"/>
      <c r="O30" s="358"/>
      <c r="P30" s="358"/>
      <c r="Q30" s="358"/>
      <c r="R30" s="358"/>
      <c r="S30" s="358"/>
      <c r="T30" s="358"/>
      <c r="U30" s="358"/>
      <c r="V30" s="358"/>
      <c r="W30" s="359"/>
      <c r="X30" s="97"/>
      <c r="Y30" s="179"/>
      <c r="Z30" s="179"/>
      <c r="AA30" s="97"/>
      <c r="AC30" s="103"/>
      <c r="AD30" s="103"/>
      <c r="AE30" s="103"/>
      <c r="AF30" s="103"/>
      <c r="AG30" s="104"/>
      <c r="AH30" s="107"/>
    </row>
    <row r="31" spans="1:34" s="98" customFormat="1" ht="30" customHeight="1">
      <c r="A31" s="98" t="str">
        <f t="shared" si="6"/>
        <v/>
      </c>
      <c r="B31" s="90"/>
      <c r="C31" s="224"/>
      <c r="D31" s="224"/>
      <c r="E31" s="224"/>
      <c r="F31" s="92"/>
      <c r="G31" s="92"/>
      <c r="H31" s="92">
        <v>5.9</v>
      </c>
      <c r="I31" s="92">
        <f t="shared" si="0"/>
        <v>0</v>
      </c>
      <c r="J31" s="93"/>
      <c r="K31" s="94"/>
      <c r="L31" s="95"/>
      <c r="M31" s="95"/>
      <c r="N31" s="105"/>
      <c r="O31" s="95"/>
      <c r="P31" s="226"/>
      <c r="Q31" s="96"/>
      <c r="R31" s="96"/>
      <c r="S31" s="229"/>
      <c r="T31" s="96"/>
      <c r="U31" s="227"/>
      <c r="V31" s="96"/>
      <c r="W31" s="96"/>
      <c r="X31" s="97"/>
      <c r="Y31" s="179"/>
      <c r="Z31" s="179"/>
      <c r="AA31" s="97"/>
      <c r="AC31" s="99"/>
      <c r="AD31" s="99"/>
      <c r="AE31" s="99">
        <f t="shared" ref="AE31:AE48" si="8">W31</f>
        <v>0</v>
      </c>
      <c r="AF31" s="99" t="str">
        <f t="shared" si="7"/>
        <v/>
      </c>
      <c r="AG31" s="180" t="str">
        <f t="shared" ref="AG31:AG48" si="9">IF(P31&gt;0,(AE31-AF31)/AE31,"")</f>
        <v/>
      </c>
      <c r="AH31" s="107"/>
    </row>
    <row r="32" spans="1:34" s="98" customFormat="1" ht="30" hidden="1" customHeight="1">
      <c r="A32" s="98" t="str">
        <f t="shared" si="6"/>
        <v/>
      </c>
      <c r="B32" s="90"/>
      <c r="C32" s="224"/>
      <c r="D32" s="224"/>
      <c r="E32" s="224"/>
      <c r="F32" s="92"/>
      <c r="G32" s="92"/>
      <c r="H32" s="92">
        <v>5.9</v>
      </c>
      <c r="I32" s="92">
        <f t="shared" si="0"/>
        <v>0</v>
      </c>
      <c r="J32" s="93"/>
      <c r="K32" s="94"/>
      <c r="L32" s="95"/>
      <c r="M32" s="95"/>
      <c r="N32" s="105"/>
      <c r="O32" s="95"/>
      <c r="P32" s="226"/>
      <c r="Q32" s="96"/>
      <c r="R32" s="96"/>
      <c r="S32" s="229"/>
      <c r="T32" s="96"/>
      <c r="U32" s="227"/>
      <c r="V32" s="96"/>
      <c r="W32" s="96"/>
      <c r="X32" s="97"/>
      <c r="Y32" s="179"/>
      <c r="Z32" s="179"/>
      <c r="AA32" s="97"/>
      <c r="AC32" s="99"/>
      <c r="AD32" s="106"/>
      <c r="AE32" s="99">
        <f t="shared" si="8"/>
        <v>0</v>
      </c>
      <c r="AF32" s="99" t="str">
        <f t="shared" si="7"/>
        <v/>
      </c>
      <c r="AG32" s="180" t="str">
        <f t="shared" si="9"/>
        <v/>
      </c>
      <c r="AH32" s="107"/>
    </row>
    <row r="33" spans="1:34" s="98" customFormat="1" ht="30" customHeight="1">
      <c r="A33" s="98" t="str">
        <f t="shared" si="6"/>
        <v/>
      </c>
      <c r="B33" s="90"/>
      <c r="C33" s="224"/>
      <c r="D33" s="224"/>
      <c r="E33" s="224"/>
      <c r="F33" s="92"/>
      <c r="G33" s="92"/>
      <c r="H33" s="92">
        <v>7.3</v>
      </c>
      <c r="I33" s="92">
        <f t="shared" si="0"/>
        <v>0</v>
      </c>
      <c r="J33" s="93"/>
      <c r="K33" s="94"/>
      <c r="L33" s="95"/>
      <c r="M33" s="95"/>
      <c r="N33" s="105"/>
      <c r="O33" s="95"/>
      <c r="P33" s="226"/>
      <c r="Q33" s="96"/>
      <c r="R33" s="96"/>
      <c r="S33" s="229"/>
      <c r="T33" s="96"/>
      <c r="U33" s="227"/>
      <c r="V33" s="96"/>
      <c r="W33" s="96"/>
      <c r="X33" s="97"/>
      <c r="Y33" s="179"/>
      <c r="Z33" s="179"/>
      <c r="AA33" s="97"/>
      <c r="AC33" s="99"/>
      <c r="AD33" s="106"/>
      <c r="AE33" s="99">
        <f t="shared" si="8"/>
        <v>0</v>
      </c>
      <c r="AF33" s="99" t="str">
        <f t="shared" si="7"/>
        <v/>
      </c>
      <c r="AG33" s="180" t="str">
        <f t="shared" si="9"/>
        <v/>
      </c>
      <c r="AH33" s="107"/>
    </row>
    <row r="34" spans="1:34" s="98" customFormat="1" ht="30" customHeight="1">
      <c r="A34" s="98" t="str">
        <f>RIGHT(J34,8)</f>
        <v/>
      </c>
      <c r="B34" s="90"/>
      <c r="C34" s="224"/>
      <c r="D34" s="224"/>
      <c r="E34" s="224"/>
      <c r="F34" s="92"/>
      <c r="G34" s="92">
        <f t="shared" ref="G29:G34" si="10">IF(C34&gt;0,C34+E34,0)</f>
        <v>0</v>
      </c>
      <c r="H34" s="92">
        <v>7.3</v>
      </c>
      <c r="I34" s="92">
        <f t="shared" si="0"/>
        <v>0</v>
      </c>
      <c r="J34" s="93"/>
      <c r="K34" s="94"/>
      <c r="L34" s="95"/>
      <c r="M34" s="95"/>
      <c r="N34" s="105"/>
      <c r="O34" s="95"/>
      <c r="P34" s="226"/>
      <c r="Q34" s="96"/>
      <c r="R34" s="96"/>
      <c r="S34" s="229"/>
      <c r="T34" s="96"/>
      <c r="U34" s="227"/>
      <c r="V34" s="96"/>
      <c r="W34" s="96"/>
      <c r="X34" s="97"/>
      <c r="Y34" s="179"/>
      <c r="Z34" s="179"/>
      <c r="AA34" s="97"/>
      <c r="AC34" s="99"/>
      <c r="AD34" s="106"/>
      <c r="AE34" s="99">
        <f t="shared" si="8"/>
        <v>0</v>
      </c>
      <c r="AF34" s="99" t="str">
        <f t="shared" si="7"/>
        <v/>
      </c>
      <c r="AG34" s="180" t="str">
        <f t="shared" si="9"/>
        <v/>
      </c>
      <c r="AH34" s="107"/>
    </row>
    <row r="35" spans="1:34" s="98" customFormat="1" ht="30" customHeight="1">
      <c r="A35" s="98" t="str">
        <f>RIGHT(J35,7)</f>
        <v/>
      </c>
      <c r="B35" s="90"/>
      <c r="C35" s="224"/>
      <c r="D35" s="224"/>
      <c r="E35" s="224"/>
      <c r="F35" s="92"/>
      <c r="G35" s="92">
        <f t="shared" ref="G35:G48" si="11">IF(C35&gt;0,C35+E35,0)</f>
        <v>0</v>
      </c>
      <c r="H35" s="92">
        <v>5</v>
      </c>
      <c r="I35" s="92">
        <f t="shared" ref="I35:I48" si="12">H35*G35</f>
        <v>0</v>
      </c>
      <c r="J35" s="93"/>
      <c r="K35" s="94"/>
      <c r="L35" s="95"/>
      <c r="M35" s="95"/>
      <c r="N35" s="95"/>
      <c r="O35" s="95"/>
      <c r="P35" s="226"/>
      <c r="Q35" s="96"/>
      <c r="R35" s="96"/>
      <c r="S35" s="229"/>
      <c r="T35" s="96"/>
      <c r="U35" s="227"/>
      <c r="V35" s="96"/>
      <c r="W35" s="96"/>
      <c r="X35" s="97"/>
      <c r="Y35" s="179"/>
      <c r="Z35" s="179"/>
      <c r="AA35" s="97"/>
      <c r="AC35" s="99"/>
      <c r="AD35" s="99"/>
      <c r="AE35" s="99">
        <f t="shared" si="8"/>
        <v>0</v>
      </c>
      <c r="AF35" s="99" t="str">
        <f t="shared" si="7"/>
        <v/>
      </c>
      <c r="AG35" s="180" t="str">
        <f t="shared" si="9"/>
        <v/>
      </c>
      <c r="AH35" s="107"/>
    </row>
    <row r="36" spans="1:34" s="98" customFormat="1" ht="30" customHeight="1">
      <c r="A36" s="98" t="str">
        <f t="shared" si="6"/>
        <v/>
      </c>
      <c r="B36" s="90"/>
      <c r="C36" s="224"/>
      <c r="D36" s="224"/>
      <c r="E36" s="224"/>
      <c r="F36" s="92">
        <f>G36</f>
        <v>0</v>
      </c>
      <c r="G36" s="92">
        <f t="shared" si="11"/>
        <v>0</v>
      </c>
      <c r="H36" s="92">
        <v>10</v>
      </c>
      <c r="I36" s="92">
        <f t="shared" si="12"/>
        <v>0</v>
      </c>
      <c r="J36" s="93"/>
      <c r="K36" s="94"/>
      <c r="L36" s="95"/>
      <c r="M36" s="95"/>
      <c r="N36" s="95"/>
      <c r="O36" s="95"/>
      <c r="P36" s="226"/>
      <c r="Q36" s="96"/>
      <c r="R36" s="96"/>
      <c r="S36" s="229"/>
      <c r="T36" s="96"/>
      <c r="U36" s="227"/>
      <c r="V36" s="96"/>
      <c r="W36" s="96"/>
      <c r="X36" s="97"/>
      <c r="Y36" s="179"/>
      <c r="Z36" s="179"/>
      <c r="AA36" s="97"/>
      <c r="AC36" s="106"/>
      <c r="AD36" s="106"/>
      <c r="AE36" s="99">
        <f t="shared" si="8"/>
        <v>0</v>
      </c>
      <c r="AF36" s="99" t="str">
        <f t="shared" si="7"/>
        <v/>
      </c>
      <c r="AG36" s="180" t="str">
        <f t="shared" si="9"/>
        <v/>
      </c>
      <c r="AH36" s="107"/>
    </row>
    <row r="37" spans="1:34" s="98" customFormat="1" ht="30" customHeight="1">
      <c r="A37" s="98" t="str">
        <f t="shared" si="6"/>
        <v/>
      </c>
      <c r="B37" s="90"/>
      <c r="C37" s="224"/>
      <c r="D37" s="224"/>
      <c r="E37" s="224"/>
      <c r="F37" s="92">
        <f t="shared" ref="F37:F43" si="13">G37</f>
        <v>0</v>
      </c>
      <c r="G37" s="92">
        <f t="shared" si="11"/>
        <v>0</v>
      </c>
      <c r="H37" s="92">
        <v>10</v>
      </c>
      <c r="I37" s="92">
        <f t="shared" si="12"/>
        <v>0</v>
      </c>
      <c r="J37" s="93"/>
      <c r="K37" s="94"/>
      <c r="L37" s="95"/>
      <c r="M37" s="95"/>
      <c r="N37" s="95"/>
      <c r="O37" s="95"/>
      <c r="P37" s="226"/>
      <c r="Q37" s="96"/>
      <c r="R37" s="96"/>
      <c r="S37" s="229"/>
      <c r="T37" s="96"/>
      <c r="U37" s="227"/>
      <c r="V37" s="96"/>
      <c r="W37" s="96"/>
      <c r="X37" s="97"/>
      <c r="Y37" s="179"/>
      <c r="Z37" s="179"/>
      <c r="AA37" s="97"/>
      <c r="AC37" s="106"/>
      <c r="AD37" s="106"/>
      <c r="AE37" s="99">
        <f t="shared" si="8"/>
        <v>0</v>
      </c>
      <c r="AF37" s="99" t="str">
        <f t="shared" si="7"/>
        <v/>
      </c>
      <c r="AG37" s="180" t="str">
        <f t="shared" si="9"/>
        <v/>
      </c>
      <c r="AH37" s="107"/>
    </row>
    <row r="38" spans="1:34" s="98" customFormat="1" ht="30" customHeight="1">
      <c r="A38" s="98" t="str">
        <f t="shared" si="6"/>
        <v/>
      </c>
      <c r="B38" s="90"/>
      <c r="C38" s="224"/>
      <c r="D38" s="224"/>
      <c r="E38" s="224"/>
      <c r="F38" s="92">
        <f t="shared" si="13"/>
        <v>0</v>
      </c>
      <c r="G38" s="92">
        <f t="shared" si="11"/>
        <v>0</v>
      </c>
      <c r="H38" s="92">
        <v>10</v>
      </c>
      <c r="I38" s="92">
        <f t="shared" si="12"/>
        <v>0</v>
      </c>
      <c r="J38" s="108"/>
      <c r="K38" s="94"/>
      <c r="L38" s="95"/>
      <c r="M38" s="95"/>
      <c r="N38" s="95"/>
      <c r="O38" s="95"/>
      <c r="P38" s="226"/>
      <c r="Q38" s="96"/>
      <c r="R38" s="96"/>
      <c r="S38" s="229"/>
      <c r="T38" s="188"/>
      <c r="U38" s="227"/>
      <c r="V38" s="96"/>
      <c r="W38" s="96"/>
      <c r="X38" s="97"/>
      <c r="Y38" s="179"/>
      <c r="Z38" s="179"/>
      <c r="AA38" s="97"/>
      <c r="AC38" s="106"/>
      <c r="AD38" s="189"/>
      <c r="AE38" s="99">
        <f t="shared" si="8"/>
        <v>0</v>
      </c>
      <c r="AF38" s="99" t="str">
        <f t="shared" si="7"/>
        <v/>
      </c>
      <c r="AG38" s="180" t="str">
        <f t="shared" si="9"/>
        <v/>
      </c>
      <c r="AH38" s="107"/>
    </row>
    <row r="39" spans="1:34" s="98" customFormat="1" ht="30" customHeight="1">
      <c r="A39" s="98" t="str">
        <f t="shared" si="6"/>
        <v/>
      </c>
      <c r="B39" s="90"/>
      <c r="C39" s="224"/>
      <c r="D39" s="224"/>
      <c r="E39" s="224"/>
      <c r="F39" s="92">
        <f>G39</f>
        <v>0</v>
      </c>
      <c r="G39" s="92">
        <f t="shared" si="11"/>
        <v>0</v>
      </c>
      <c r="H39" s="92">
        <v>10</v>
      </c>
      <c r="I39" s="92">
        <f t="shared" si="12"/>
        <v>0</v>
      </c>
      <c r="J39" s="190"/>
      <c r="K39" s="94"/>
      <c r="L39" s="95"/>
      <c r="M39" s="95"/>
      <c r="N39" s="95"/>
      <c r="O39" s="95"/>
      <c r="P39" s="226"/>
      <c r="Q39" s="96"/>
      <c r="R39" s="96"/>
      <c r="S39" s="229"/>
      <c r="T39" s="188"/>
      <c r="U39" s="227"/>
      <c r="V39" s="96"/>
      <c r="W39" s="96"/>
      <c r="X39" s="97"/>
      <c r="Y39" s="179"/>
      <c r="Z39" s="179"/>
      <c r="AA39" s="97"/>
      <c r="AC39" s="106"/>
      <c r="AD39" s="191"/>
      <c r="AE39" s="99">
        <f>W39</f>
        <v>0</v>
      </c>
      <c r="AF39" s="99" t="str">
        <f t="shared" si="7"/>
        <v/>
      </c>
      <c r="AG39" s="180" t="str">
        <f t="shared" si="9"/>
        <v/>
      </c>
      <c r="AH39" s="107"/>
    </row>
    <row r="40" spans="1:34" s="98" customFormat="1" ht="30" customHeight="1">
      <c r="A40" s="98" t="str">
        <f t="shared" si="6"/>
        <v/>
      </c>
      <c r="B40" s="90"/>
      <c r="C40" s="224"/>
      <c r="D40" s="224"/>
      <c r="E40" s="224"/>
      <c r="F40" s="92">
        <f t="shared" si="13"/>
        <v>0</v>
      </c>
      <c r="G40" s="92">
        <f t="shared" si="11"/>
        <v>0</v>
      </c>
      <c r="H40" s="92">
        <v>10</v>
      </c>
      <c r="I40" s="92">
        <f t="shared" si="12"/>
        <v>0</v>
      </c>
      <c r="J40" s="108"/>
      <c r="K40" s="94"/>
      <c r="L40" s="95"/>
      <c r="M40" s="95"/>
      <c r="N40" s="95"/>
      <c r="O40" s="95"/>
      <c r="P40" s="226"/>
      <c r="Q40" s="96"/>
      <c r="R40" s="96"/>
      <c r="S40" s="229"/>
      <c r="T40" s="109"/>
      <c r="U40" s="227"/>
      <c r="V40" s="96"/>
      <c r="W40" s="96"/>
      <c r="X40" s="97"/>
      <c r="Y40" s="179"/>
      <c r="Z40" s="179"/>
      <c r="AA40" s="97"/>
      <c r="AC40" s="106"/>
      <c r="AD40" s="106"/>
      <c r="AE40" s="99">
        <f t="shared" si="8"/>
        <v>0</v>
      </c>
      <c r="AF40" s="99" t="str">
        <f t="shared" si="7"/>
        <v/>
      </c>
      <c r="AG40" s="180" t="str">
        <f t="shared" si="9"/>
        <v/>
      </c>
      <c r="AH40" s="107"/>
    </row>
    <row r="41" spans="1:34" s="98" customFormat="1" ht="30" customHeight="1">
      <c r="A41" s="98" t="str">
        <f t="shared" si="6"/>
        <v/>
      </c>
      <c r="B41" s="90"/>
      <c r="C41" s="224"/>
      <c r="D41" s="224"/>
      <c r="E41" s="224"/>
      <c r="F41" s="92">
        <f>G41</f>
        <v>0</v>
      </c>
      <c r="G41" s="92">
        <f t="shared" si="11"/>
        <v>0</v>
      </c>
      <c r="H41" s="92">
        <v>10</v>
      </c>
      <c r="I41" s="92">
        <f t="shared" si="12"/>
        <v>0</v>
      </c>
      <c r="J41" s="108"/>
      <c r="K41" s="94"/>
      <c r="L41" s="95"/>
      <c r="M41" s="95"/>
      <c r="N41" s="95"/>
      <c r="O41" s="95"/>
      <c r="P41" s="226"/>
      <c r="Q41" s="96"/>
      <c r="R41" s="96"/>
      <c r="S41" s="229"/>
      <c r="T41" s="109"/>
      <c r="U41" s="227"/>
      <c r="V41" s="96"/>
      <c r="W41" s="96"/>
      <c r="X41" s="97"/>
      <c r="Y41" s="179"/>
      <c r="Z41" s="179"/>
      <c r="AA41" s="97"/>
      <c r="AC41" s="106"/>
      <c r="AD41" s="106"/>
      <c r="AE41" s="99">
        <f>W41</f>
        <v>0</v>
      </c>
      <c r="AF41" s="99" t="str">
        <f t="shared" si="7"/>
        <v/>
      </c>
      <c r="AG41" s="180" t="str">
        <f t="shared" si="9"/>
        <v/>
      </c>
      <c r="AH41" s="107"/>
    </row>
    <row r="42" spans="1:34" s="98" customFormat="1" ht="30" customHeight="1">
      <c r="A42" s="98" t="str">
        <f t="shared" si="6"/>
        <v/>
      </c>
      <c r="B42" s="90"/>
      <c r="C42" s="224"/>
      <c r="D42" s="224"/>
      <c r="E42" s="224"/>
      <c r="F42" s="92">
        <f t="shared" si="13"/>
        <v>0</v>
      </c>
      <c r="G42" s="92">
        <f t="shared" si="11"/>
        <v>0</v>
      </c>
      <c r="H42" s="92">
        <v>10</v>
      </c>
      <c r="I42" s="92">
        <f t="shared" si="12"/>
        <v>0</v>
      </c>
      <c r="J42" s="192"/>
      <c r="K42" s="94"/>
      <c r="L42" s="95"/>
      <c r="M42" s="95"/>
      <c r="N42" s="95"/>
      <c r="O42" s="95"/>
      <c r="P42" s="226"/>
      <c r="Q42" s="96"/>
      <c r="R42" s="96"/>
      <c r="S42" s="229"/>
      <c r="T42" s="188"/>
      <c r="U42" s="227"/>
      <c r="V42" s="96"/>
      <c r="W42" s="96"/>
      <c r="X42" s="97"/>
      <c r="Y42" s="179"/>
      <c r="Z42" s="179"/>
      <c r="AA42" s="97"/>
      <c r="AC42" s="106"/>
      <c r="AD42" s="191"/>
      <c r="AE42" s="99">
        <f t="shared" si="8"/>
        <v>0</v>
      </c>
      <c r="AF42" s="99" t="str">
        <f t="shared" si="7"/>
        <v/>
      </c>
      <c r="AG42" s="180" t="str">
        <f t="shared" si="9"/>
        <v/>
      </c>
      <c r="AH42" s="107"/>
    </row>
    <row r="43" spans="1:34" s="98" customFormat="1" ht="30" customHeight="1">
      <c r="A43" s="98" t="str">
        <f t="shared" si="6"/>
        <v/>
      </c>
      <c r="B43" s="90"/>
      <c r="C43" s="224"/>
      <c r="D43" s="224"/>
      <c r="E43" s="224"/>
      <c r="F43" s="92">
        <f t="shared" si="13"/>
        <v>0</v>
      </c>
      <c r="G43" s="92">
        <f t="shared" si="11"/>
        <v>0</v>
      </c>
      <c r="H43" s="92">
        <v>10</v>
      </c>
      <c r="I43" s="92">
        <f t="shared" si="12"/>
        <v>0</v>
      </c>
      <c r="J43" s="192"/>
      <c r="K43" s="94"/>
      <c r="L43" s="95"/>
      <c r="M43" s="95"/>
      <c r="N43" s="95"/>
      <c r="O43" s="95"/>
      <c r="P43" s="226"/>
      <c r="Q43" s="96"/>
      <c r="R43" s="96"/>
      <c r="S43" s="229"/>
      <c r="T43" s="188"/>
      <c r="U43" s="227"/>
      <c r="V43" s="96"/>
      <c r="W43" s="96"/>
      <c r="X43" s="97"/>
      <c r="Y43" s="179"/>
      <c r="Z43" s="179"/>
      <c r="AA43" s="97"/>
      <c r="AC43" s="106"/>
      <c r="AD43" s="191"/>
      <c r="AE43" s="99">
        <f t="shared" si="8"/>
        <v>0</v>
      </c>
      <c r="AF43" s="99" t="str">
        <f t="shared" si="7"/>
        <v/>
      </c>
      <c r="AG43" s="180" t="str">
        <f t="shared" si="9"/>
        <v/>
      </c>
      <c r="AH43" s="107"/>
    </row>
    <row r="44" spans="1:34" s="98" customFormat="1" ht="30" hidden="1" customHeight="1">
      <c r="A44" s="98" t="str">
        <f t="shared" si="6"/>
        <v/>
      </c>
      <c r="B44" s="91"/>
      <c r="C44" s="224"/>
      <c r="D44" s="224"/>
      <c r="E44" s="224"/>
      <c r="F44" s="92"/>
      <c r="G44" s="92">
        <f t="shared" si="11"/>
        <v>0</v>
      </c>
      <c r="H44" s="92">
        <v>6</v>
      </c>
      <c r="I44" s="92">
        <f t="shared" si="12"/>
        <v>0</v>
      </c>
      <c r="J44" s="93"/>
      <c r="K44" s="94"/>
      <c r="L44" s="95"/>
      <c r="M44" s="95"/>
      <c r="N44" s="95"/>
      <c r="O44" s="95"/>
      <c r="P44" s="226"/>
      <c r="Q44" s="96"/>
      <c r="R44" s="100"/>
      <c r="S44" s="230"/>
      <c r="T44" s="96"/>
      <c r="U44" s="227"/>
      <c r="V44" s="96"/>
      <c r="W44" s="96"/>
      <c r="X44" s="97"/>
      <c r="Y44" s="179"/>
      <c r="Z44" s="179"/>
      <c r="AA44" s="97"/>
      <c r="AC44" s="99"/>
      <c r="AD44" s="99"/>
      <c r="AE44" s="99">
        <f t="shared" si="8"/>
        <v>0</v>
      </c>
      <c r="AF44" s="99" t="str">
        <f t="shared" si="7"/>
        <v/>
      </c>
      <c r="AG44" s="180" t="str">
        <f t="shared" si="9"/>
        <v/>
      </c>
      <c r="AH44" s="107"/>
    </row>
    <row r="45" spans="1:34" s="98" customFormat="1" ht="30" hidden="1" customHeight="1">
      <c r="A45" s="98" t="str">
        <f t="shared" si="6"/>
        <v/>
      </c>
      <c r="B45" s="91"/>
      <c r="C45" s="224"/>
      <c r="D45" s="224"/>
      <c r="E45" s="224"/>
      <c r="F45" s="92"/>
      <c r="G45" s="92">
        <f t="shared" si="11"/>
        <v>0</v>
      </c>
      <c r="H45" s="92">
        <v>6</v>
      </c>
      <c r="I45" s="92">
        <f t="shared" si="12"/>
        <v>0</v>
      </c>
      <c r="J45" s="93"/>
      <c r="K45" s="94"/>
      <c r="L45" s="95"/>
      <c r="M45" s="95"/>
      <c r="N45" s="95"/>
      <c r="O45" s="95"/>
      <c r="P45" s="226"/>
      <c r="Q45" s="96"/>
      <c r="R45" s="100"/>
      <c r="S45" s="230"/>
      <c r="T45" s="96"/>
      <c r="U45" s="227"/>
      <c r="V45" s="96"/>
      <c r="W45" s="96"/>
      <c r="X45" s="97"/>
      <c r="Y45" s="179"/>
      <c r="Z45" s="179"/>
      <c r="AA45" s="97"/>
      <c r="AC45" s="99"/>
      <c r="AD45" s="99"/>
      <c r="AE45" s="99">
        <f t="shared" si="8"/>
        <v>0</v>
      </c>
      <c r="AF45" s="99" t="str">
        <f t="shared" si="7"/>
        <v/>
      </c>
      <c r="AG45" s="180" t="str">
        <f t="shared" si="9"/>
        <v/>
      </c>
      <c r="AH45" s="107"/>
    </row>
    <row r="46" spans="1:34" s="98" customFormat="1" ht="30" customHeight="1">
      <c r="A46" s="98" t="str">
        <f t="shared" si="6"/>
        <v/>
      </c>
      <c r="B46" s="91"/>
      <c r="C46" s="224"/>
      <c r="D46" s="224"/>
      <c r="E46" s="224"/>
      <c r="F46" s="92"/>
      <c r="G46" s="92">
        <f>IF(C46&gt;0,C46+E46,0)</f>
        <v>0</v>
      </c>
      <c r="H46" s="92">
        <v>6</v>
      </c>
      <c r="I46" s="92">
        <f>H46*G46</f>
        <v>0</v>
      </c>
      <c r="J46" s="181"/>
      <c r="K46" s="182"/>
      <c r="L46" s="95"/>
      <c r="M46" s="95"/>
      <c r="N46" s="95"/>
      <c r="O46" s="95"/>
      <c r="P46" s="226"/>
      <c r="Q46" s="96"/>
      <c r="R46" s="100"/>
      <c r="S46" s="230"/>
      <c r="T46" s="183"/>
      <c r="U46" s="228"/>
      <c r="V46" s="184"/>
      <c r="W46" s="96"/>
      <c r="X46" s="97"/>
      <c r="Y46" s="179"/>
      <c r="Z46" s="179"/>
      <c r="AA46" s="97"/>
      <c r="AC46" s="99"/>
      <c r="AD46" s="99"/>
      <c r="AE46" s="99">
        <f>W46</f>
        <v>0</v>
      </c>
      <c r="AF46" s="99" t="str">
        <f>IF(P46&gt;0,AD46*P46,"")</f>
        <v/>
      </c>
      <c r="AG46" s="180" t="str">
        <f>IF(P46&gt;0,(AE46-AF46)/AE46,"")</f>
        <v/>
      </c>
      <c r="AH46" s="107"/>
    </row>
    <row r="47" spans="1:34" s="98" customFormat="1" ht="30" customHeight="1">
      <c r="A47" s="98" t="str">
        <f t="shared" si="6"/>
        <v/>
      </c>
      <c r="B47" s="91"/>
      <c r="C47" s="224"/>
      <c r="D47" s="224"/>
      <c r="E47" s="224"/>
      <c r="F47" s="92"/>
      <c r="G47" s="92">
        <f>IF(C47&gt;0,C47+E47,0)</f>
        <v>0</v>
      </c>
      <c r="H47" s="92">
        <v>6</v>
      </c>
      <c r="I47" s="92">
        <f>H47*G47</f>
        <v>0</v>
      </c>
      <c r="J47" s="181"/>
      <c r="K47" s="182"/>
      <c r="L47" s="95"/>
      <c r="M47" s="95"/>
      <c r="N47" s="95"/>
      <c r="O47" s="95"/>
      <c r="P47" s="226"/>
      <c r="Q47" s="96"/>
      <c r="R47" s="100"/>
      <c r="S47" s="230"/>
      <c r="T47" s="183"/>
      <c r="U47" s="228"/>
      <c r="V47" s="184"/>
      <c r="W47" s="96"/>
      <c r="X47" s="97"/>
      <c r="Y47" s="179"/>
      <c r="Z47" s="179"/>
      <c r="AA47" s="97"/>
      <c r="AC47" s="99"/>
      <c r="AD47" s="99"/>
      <c r="AE47" s="99">
        <f>W47</f>
        <v>0</v>
      </c>
      <c r="AF47" s="99" t="str">
        <f>IF(P47&gt;0,AD47*P47,"")</f>
        <v/>
      </c>
      <c r="AG47" s="180" t="str">
        <f>IF(P47&gt;0,(AE47-AF47)/AE47,"")</f>
        <v/>
      </c>
      <c r="AH47" s="107"/>
    </row>
    <row r="48" spans="1:34" s="98" customFormat="1" ht="30" customHeight="1">
      <c r="A48" s="98" t="str">
        <f t="shared" si="6"/>
        <v/>
      </c>
      <c r="B48" s="90"/>
      <c r="C48" s="224"/>
      <c r="D48" s="224"/>
      <c r="E48" s="224"/>
      <c r="F48" s="92"/>
      <c r="G48" s="92">
        <f t="shared" si="11"/>
        <v>0</v>
      </c>
      <c r="H48" s="92">
        <v>6.5</v>
      </c>
      <c r="I48" s="92">
        <f t="shared" si="12"/>
        <v>0</v>
      </c>
      <c r="J48" s="93"/>
      <c r="K48" s="110"/>
      <c r="L48" s="95"/>
      <c r="M48" s="95"/>
      <c r="N48" s="95"/>
      <c r="O48" s="95"/>
      <c r="P48" s="226"/>
      <c r="Q48" s="96"/>
      <c r="R48" s="100"/>
      <c r="S48" s="230"/>
      <c r="T48" s="96"/>
      <c r="U48" s="227"/>
      <c r="V48" s="96"/>
      <c r="W48" s="96"/>
      <c r="X48" s="97"/>
      <c r="Y48" s="179"/>
      <c r="Z48" s="179"/>
      <c r="AA48" s="97"/>
      <c r="AC48" s="106"/>
      <c r="AD48" s="106"/>
      <c r="AE48" s="99">
        <f t="shared" si="8"/>
        <v>0</v>
      </c>
      <c r="AF48" s="99" t="str">
        <f t="shared" si="7"/>
        <v/>
      </c>
      <c r="AG48" s="180" t="str">
        <f t="shared" si="9"/>
        <v/>
      </c>
      <c r="AH48" s="107"/>
    </row>
    <row r="49" spans="1:34" s="98" customFormat="1" ht="30" hidden="1" customHeight="1">
      <c r="A49" s="98" t="str">
        <f t="shared" si="6"/>
        <v/>
      </c>
      <c r="B49" s="90"/>
      <c r="C49" s="92"/>
      <c r="D49" s="92"/>
      <c r="E49" s="92"/>
      <c r="F49" s="92"/>
      <c r="G49" s="92">
        <f>SUM(G18:G48)</f>
        <v>103122</v>
      </c>
      <c r="H49" s="92"/>
      <c r="I49" s="92">
        <f>SUM(I18:I48)</f>
        <v>515610</v>
      </c>
      <c r="J49" s="93"/>
      <c r="K49" s="111"/>
      <c r="L49" s="105"/>
      <c r="M49" s="105"/>
      <c r="N49" s="105"/>
      <c r="O49" s="105"/>
      <c r="P49" s="105"/>
      <c r="Q49" s="105"/>
      <c r="R49" s="105"/>
      <c r="S49" s="231"/>
      <c r="T49" s="96"/>
      <c r="U49" s="114"/>
      <c r="V49" s="96"/>
      <c r="W49" s="96"/>
      <c r="X49" s="97"/>
      <c r="Y49" s="179"/>
      <c r="Z49" s="179"/>
      <c r="AA49" s="97"/>
      <c r="AC49" s="103"/>
      <c r="AD49" s="103"/>
      <c r="AE49" s="103"/>
      <c r="AF49" s="103"/>
      <c r="AG49" s="104"/>
      <c r="AH49" s="107"/>
    </row>
    <row r="50" spans="1:34" s="98" customFormat="1" ht="30" customHeight="1">
      <c r="A50" s="98" t="str">
        <f t="shared" si="6"/>
        <v/>
      </c>
      <c r="B50" s="174"/>
      <c r="C50" s="92"/>
      <c r="D50" s="92"/>
      <c r="E50" s="92"/>
      <c r="F50" s="92"/>
      <c r="G50" s="92"/>
      <c r="H50" s="92"/>
      <c r="I50" s="92"/>
      <c r="J50" s="93"/>
      <c r="K50" s="113"/>
      <c r="L50" s="105"/>
      <c r="M50" s="105"/>
      <c r="N50" s="105"/>
      <c r="O50" s="105"/>
      <c r="P50" s="105"/>
      <c r="Q50" s="105"/>
      <c r="R50" s="105"/>
      <c r="S50" s="231"/>
      <c r="T50" s="96"/>
      <c r="U50" s="114"/>
      <c r="V50" s="96"/>
      <c r="W50" s="96"/>
      <c r="X50" s="97"/>
      <c r="Y50" s="128"/>
      <c r="Z50" s="128"/>
      <c r="AA50" s="97"/>
      <c r="AC50" s="103"/>
      <c r="AD50" s="103"/>
      <c r="AE50" s="103"/>
      <c r="AF50" s="103"/>
      <c r="AG50" s="104"/>
      <c r="AH50" s="107"/>
    </row>
    <row r="51" spans="1:34" s="98" customFormat="1" ht="30" customHeight="1">
      <c r="A51" s="98" t="str">
        <f t="shared" si="6"/>
        <v/>
      </c>
      <c r="B51" s="91"/>
      <c r="C51" s="224"/>
      <c r="D51" s="224"/>
      <c r="E51" s="224"/>
      <c r="F51" s="92"/>
      <c r="G51" s="92">
        <f>IF(C51+C52&gt;0,C51+C52+E51,0)</f>
        <v>0</v>
      </c>
      <c r="H51" s="92">
        <v>17</v>
      </c>
      <c r="I51" s="92">
        <f t="shared" ref="I51:I58" si="14">H51*G51</f>
        <v>0</v>
      </c>
      <c r="J51" s="93"/>
      <c r="K51" s="110"/>
      <c r="L51" s="95"/>
      <c r="M51" s="95"/>
      <c r="N51" s="95"/>
      <c r="O51" s="95"/>
      <c r="P51" s="226"/>
      <c r="Q51" s="96"/>
      <c r="R51" s="96"/>
      <c r="S51" s="229"/>
      <c r="T51" s="96"/>
      <c r="U51" s="227"/>
      <c r="V51" s="96"/>
      <c r="W51" s="96"/>
      <c r="X51" s="97"/>
      <c r="Y51" s="179"/>
      <c r="Z51" s="179"/>
      <c r="AA51" s="97"/>
      <c r="AC51" s="99">
        <f>V51</f>
        <v>0</v>
      </c>
      <c r="AD51" s="99"/>
      <c r="AE51" s="99">
        <f>W51</f>
        <v>0</v>
      </c>
      <c r="AF51" s="99" t="str">
        <f>IF(P51&gt;0,AD51*P51,"")</f>
        <v/>
      </c>
      <c r="AG51" s="180" t="str">
        <f>IF(P51&gt;0,(AE51-AF51)/AE51,"")</f>
        <v/>
      </c>
      <c r="AH51" s="107"/>
    </row>
    <row r="52" spans="1:34" s="98" customFormat="1" ht="30" customHeight="1">
      <c r="A52" s="98" t="str">
        <f t="shared" si="6"/>
        <v/>
      </c>
      <c r="B52" s="91"/>
      <c r="C52" s="92"/>
      <c r="D52" s="92"/>
      <c r="E52" s="92"/>
      <c r="F52" s="92"/>
      <c r="G52" s="92"/>
      <c r="H52" s="92">
        <v>17</v>
      </c>
      <c r="I52" s="92">
        <f t="shared" si="14"/>
        <v>0</v>
      </c>
      <c r="J52" s="115"/>
      <c r="K52" s="110"/>
      <c r="L52" s="360"/>
      <c r="M52" s="361"/>
      <c r="N52" s="361"/>
      <c r="O52" s="361"/>
      <c r="P52" s="361"/>
      <c r="Q52" s="361"/>
      <c r="R52" s="361"/>
      <c r="S52" s="361"/>
      <c r="T52" s="361"/>
      <c r="U52" s="361"/>
      <c r="V52" s="361"/>
      <c r="W52" s="361"/>
      <c r="X52" s="361"/>
      <c r="Y52" s="362"/>
      <c r="Z52" s="300"/>
      <c r="AA52" s="116"/>
      <c r="AC52" s="103"/>
      <c r="AD52" s="103"/>
      <c r="AE52" s="103"/>
      <c r="AF52" s="103"/>
      <c r="AG52" s="104"/>
      <c r="AH52" s="107"/>
    </row>
    <row r="53" spans="1:34" s="98" customFormat="1" ht="30" customHeight="1">
      <c r="A53" s="98" t="str">
        <f t="shared" si="6"/>
        <v/>
      </c>
      <c r="B53" s="91"/>
      <c r="C53" s="224"/>
      <c r="D53" s="224"/>
      <c r="E53" s="224"/>
      <c r="F53" s="92"/>
      <c r="G53" s="92">
        <f>IF(C53+C54&gt;0,C53+E53+C54,0)</f>
        <v>0</v>
      </c>
      <c r="H53" s="92">
        <v>12</v>
      </c>
      <c r="I53" s="92">
        <f t="shared" si="14"/>
        <v>0</v>
      </c>
      <c r="J53" s="93"/>
      <c r="K53" s="110"/>
      <c r="L53" s="95"/>
      <c r="M53" s="95"/>
      <c r="N53" s="95"/>
      <c r="O53" s="95"/>
      <c r="P53" s="226"/>
      <c r="Q53" s="96"/>
      <c r="R53" s="96"/>
      <c r="S53" s="229"/>
      <c r="T53" s="96"/>
      <c r="U53" s="227"/>
      <c r="V53" s="96"/>
      <c r="W53" s="96"/>
      <c r="X53" s="97"/>
      <c r="Y53" s="187"/>
      <c r="Z53" s="187"/>
      <c r="AA53" s="97"/>
      <c r="AC53" s="99">
        <f>V53</f>
        <v>0</v>
      </c>
      <c r="AD53" s="99"/>
      <c r="AE53" s="99">
        <f>W53</f>
        <v>0</v>
      </c>
      <c r="AF53" s="99" t="str">
        <f>IF(P53&gt;0,AD53*P53,"")</f>
        <v/>
      </c>
      <c r="AG53" s="180" t="str">
        <f>IF(P53&gt;0,(AE53-AF53)/AE53,"")</f>
        <v/>
      </c>
      <c r="AH53" s="107"/>
    </row>
    <row r="54" spans="1:34" s="98" customFormat="1" ht="30" customHeight="1">
      <c r="A54" s="98" t="str">
        <f t="shared" si="6"/>
        <v/>
      </c>
      <c r="B54" s="91"/>
      <c r="C54" s="92"/>
      <c r="D54" s="92"/>
      <c r="E54" s="92"/>
      <c r="F54" s="92"/>
      <c r="G54" s="92"/>
      <c r="H54" s="92">
        <v>12</v>
      </c>
      <c r="I54" s="92">
        <f t="shared" si="14"/>
        <v>0</v>
      </c>
      <c r="J54" s="115"/>
      <c r="K54" s="110"/>
      <c r="L54" s="360"/>
      <c r="M54" s="361"/>
      <c r="N54" s="361"/>
      <c r="O54" s="361"/>
      <c r="P54" s="361"/>
      <c r="Q54" s="361"/>
      <c r="R54" s="361"/>
      <c r="S54" s="361"/>
      <c r="T54" s="361"/>
      <c r="U54" s="361"/>
      <c r="V54" s="361"/>
      <c r="W54" s="361"/>
      <c r="X54" s="361"/>
      <c r="Y54" s="361"/>
      <c r="Z54" s="299"/>
      <c r="AA54" s="116"/>
      <c r="AB54" s="119"/>
      <c r="AC54" s="117"/>
      <c r="AD54" s="103"/>
      <c r="AE54" s="103"/>
      <c r="AF54" s="103"/>
      <c r="AG54" s="118"/>
      <c r="AH54" s="107"/>
    </row>
    <row r="55" spans="1:34" s="98" customFormat="1" ht="30" customHeight="1">
      <c r="A55" s="98" t="str">
        <f t="shared" si="6"/>
        <v/>
      </c>
      <c r="B55" s="91"/>
      <c r="C55" s="224"/>
      <c r="D55" s="224"/>
      <c r="E55" s="224"/>
      <c r="F55" s="92"/>
      <c r="G55" s="92">
        <f>IF(C55+C56&gt;0,C55+C56+E55,0)</f>
        <v>0</v>
      </c>
      <c r="H55" s="92">
        <v>12</v>
      </c>
      <c r="I55" s="92">
        <f t="shared" si="14"/>
        <v>0</v>
      </c>
      <c r="J55" s="93"/>
      <c r="K55" s="110"/>
      <c r="L55" s="95"/>
      <c r="M55" s="95"/>
      <c r="N55" s="95"/>
      <c r="O55" s="95"/>
      <c r="P55" s="226"/>
      <c r="Q55" s="96"/>
      <c r="R55" s="96"/>
      <c r="S55" s="229"/>
      <c r="T55" s="96"/>
      <c r="U55" s="227"/>
      <c r="V55" s="96"/>
      <c r="W55" s="96"/>
      <c r="X55" s="97"/>
      <c r="Y55" s="187"/>
      <c r="Z55" s="187"/>
      <c r="AA55" s="97"/>
      <c r="AB55" s="119"/>
      <c r="AC55" s="120">
        <f>V55</f>
        <v>0</v>
      </c>
      <c r="AD55" s="106"/>
      <c r="AE55" s="99">
        <f>W55</f>
        <v>0</v>
      </c>
      <c r="AF55" s="99" t="str">
        <f>IF(P55&gt;0,AD55*P55,"")</f>
        <v/>
      </c>
      <c r="AG55" s="180" t="str">
        <f>IF(P55&gt;0,(AE55-AF55)/AE55,"")</f>
        <v/>
      </c>
      <c r="AH55" s="107"/>
    </row>
    <row r="56" spans="1:34" s="98" customFormat="1" ht="30" customHeight="1">
      <c r="A56" s="98" t="str">
        <f t="shared" si="6"/>
        <v/>
      </c>
      <c r="B56" s="91"/>
      <c r="C56" s="92"/>
      <c r="D56" s="92"/>
      <c r="E56" s="92"/>
      <c r="F56" s="92"/>
      <c r="G56" s="92"/>
      <c r="H56" s="92">
        <v>12</v>
      </c>
      <c r="I56" s="92">
        <f t="shared" si="14"/>
        <v>0</v>
      </c>
      <c r="J56" s="115"/>
      <c r="K56" s="110"/>
      <c r="L56" s="360"/>
      <c r="M56" s="361"/>
      <c r="N56" s="361"/>
      <c r="O56" s="361"/>
      <c r="P56" s="361"/>
      <c r="Q56" s="361"/>
      <c r="R56" s="361"/>
      <c r="S56" s="361"/>
      <c r="T56" s="361"/>
      <c r="U56" s="361"/>
      <c r="V56" s="361"/>
      <c r="W56" s="361"/>
      <c r="X56" s="361"/>
      <c r="Y56" s="361"/>
      <c r="Z56" s="299"/>
      <c r="AA56" s="116"/>
      <c r="AB56" s="119"/>
      <c r="AC56" s="117"/>
      <c r="AD56" s="103"/>
      <c r="AE56" s="103"/>
      <c r="AF56" s="103"/>
      <c r="AG56" s="118"/>
      <c r="AH56" s="107"/>
    </row>
    <row r="57" spans="1:34" s="98" customFormat="1" ht="30" customHeight="1">
      <c r="A57" s="98" t="str">
        <f t="shared" si="6"/>
        <v/>
      </c>
      <c r="B57" s="90"/>
      <c r="C57" s="224"/>
      <c r="D57" s="224"/>
      <c r="E57" s="224"/>
      <c r="F57" s="92"/>
      <c r="G57" s="92">
        <f>IF(C57&gt;0,C57+E57,0)</f>
        <v>0</v>
      </c>
      <c r="H57" s="92">
        <v>16.8</v>
      </c>
      <c r="I57" s="92">
        <f t="shared" si="14"/>
        <v>0</v>
      </c>
      <c r="J57" s="93"/>
      <c r="K57" s="110"/>
      <c r="L57" s="95"/>
      <c r="M57" s="95"/>
      <c r="N57" s="105"/>
      <c r="O57" s="95"/>
      <c r="P57" s="226"/>
      <c r="Q57" s="96"/>
      <c r="R57" s="96"/>
      <c r="S57" s="230"/>
      <c r="T57" s="96"/>
      <c r="U57" s="227"/>
      <c r="V57" s="96"/>
      <c r="W57" s="96"/>
      <c r="X57" s="97"/>
      <c r="Y57" s="179"/>
      <c r="Z57" s="179"/>
      <c r="AA57" s="97"/>
      <c r="AC57" s="99">
        <f>V57</f>
        <v>0</v>
      </c>
      <c r="AD57" s="99"/>
      <c r="AE57" s="99">
        <f>W57</f>
        <v>0</v>
      </c>
      <c r="AF57" s="99" t="str">
        <f>IF(P57&gt;0,AD57*P57,"")</f>
        <v/>
      </c>
      <c r="AG57" s="180" t="str">
        <f>IF(P57&gt;0,(AE57-AF57)/AE57,"")</f>
        <v/>
      </c>
      <c r="AH57" s="107"/>
    </row>
    <row r="58" spans="1:34" s="98" customFormat="1" ht="30" customHeight="1">
      <c r="A58" s="98" t="str">
        <f t="shared" si="6"/>
        <v/>
      </c>
      <c r="B58" s="90"/>
      <c r="C58" s="224"/>
      <c r="D58" s="224"/>
      <c r="E58" s="224"/>
      <c r="F58" s="92"/>
      <c r="G58" s="92">
        <f>IF(C58&gt;0,C58+E58,0)</f>
        <v>0</v>
      </c>
      <c r="H58" s="92">
        <v>16.8</v>
      </c>
      <c r="I58" s="92">
        <f t="shared" si="14"/>
        <v>0</v>
      </c>
      <c r="J58" s="93"/>
      <c r="K58" s="110"/>
      <c r="L58" s="95"/>
      <c r="M58" s="95"/>
      <c r="N58" s="95"/>
      <c r="O58" s="95"/>
      <c r="P58" s="226"/>
      <c r="Q58" s="96"/>
      <c r="R58" s="96"/>
      <c r="S58" s="230"/>
      <c r="T58" s="96"/>
      <c r="U58" s="227"/>
      <c r="V58" s="121"/>
      <c r="W58" s="96"/>
      <c r="X58" s="97"/>
      <c r="Y58" s="179"/>
      <c r="Z58" s="179"/>
      <c r="AA58" s="97"/>
      <c r="AC58" s="99">
        <f>V58</f>
        <v>0</v>
      </c>
      <c r="AD58" s="99"/>
      <c r="AE58" s="99">
        <f>W58</f>
        <v>0</v>
      </c>
      <c r="AF58" s="99" t="str">
        <f>IF(P58&gt;0,AD58*P58,"")</f>
        <v/>
      </c>
      <c r="AG58" s="180" t="str">
        <f>IF(P58&gt;0,(AE58-AF58)/AE58,"")</f>
        <v/>
      </c>
      <c r="AH58" s="107"/>
    </row>
    <row r="59" spans="1:34" s="98" customFormat="1" ht="30" customHeight="1">
      <c r="A59" s="98" t="str">
        <f t="shared" si="6"/>
        <v/>
      </c>
      <c r="B59" s="90"/>
      <c r="C59" s="224"/>
      <c r="D59" s="224"/>
      <c r="E59" s="224"/>
      <c r="F59" s="92"/>
      <c r="G59" s="92">
        <f>IF(C59&gt;0,C59+E59,0)</f>
        <v>0</v>
      </c>
      <c r="H59" s="92">
        <v>16.8</v>
      </c>
      <c r="I59" s="92">
        <f>H59*G59</f>
        <v>0</v>
      </c>
      <c r="J59" s="93"/>
      <c r="K59" s="110"/>
      <c r="L59" s="95"/>
      <c r="M59" s="95"/>
      <c r="N59" s="95"/>
      <c r="O59" s="95"/>
      <c r="P59" s="226"/>
      <c r="Q59" s="96"/>
      <c r="R59" s="96"/>
      <c r="S59" s="230"/>
      <c r="T59" s="96"/>
      <c r="U59" s="227"/>
      <c r="V59" s="96"/>
      <c r="W59" s="96"/>
      <c r="X59" s="97"/>
      <c r="Y59" s="179"/>
      <c r="Z59" s="179"/>
      <c r="AA59" s="97"/>
      <c r="AC59" s="99">
        <f>V59</f>
        <v>0</v>
      </c>
      <c r="AD59" s="106"/>
      <c r="AE59" s="99">
        <f>W59</f>
        <v>0</v>
      </c>
      <c r="AF59" s="99" t="str">
        <f>IF(P59&gt;0,AD59*P59,"")</f>
        <v/>
      </c>
      <c r="AG59" s="180" t="str">
        <f>IF(P59&gt;0,(AE59-AF59)/AE59,"")</f>
        <v/>
      </c>
      <c r="AH59" s="107"/>
    </row>
    <row r="60" spans="1:34" s="98" customFormat="1" ht="30" hidden="1" customHeight="1">
      <c r="A60" s="98" t="str">
        <f t="shared" si="6"/>
        <v/>
      </c>
      <c r="B60" s="90"/>
      <c r="C60" s="92"/>
      <c r="D60" s="92"/>
      <c r="E60" s="92"/>
      <c r="F60" s="92"/>
      <c r="G60" s="92">
        <f>SUM(G51:G59)</f>
        <v>0</v>
      </c>
      <c r="H60" s="92"/>
      <c r="I60" s="92">
        <f>SUM(I51:I59)</f>
        <v>0</v>
      </c>
      <c r="J60" s="93"/>
      <c r="K60" s="113"/>
      <c r="L60" s="95"/>
      <c r="M60" s="95"/>
      <c r="N60" s="95"/>
      <c r="O60" s="95"/>
      <c r="P60" s="95"/>
      <c r="Q60" s="95"/>
      <c r="R60" s="95"/>
      <c r="S60" s="95"/>
      <c r="T60" s="121"/>
      <c r="U60" s="114"/>
      <c r="V60" s="121"/>
      <c r="W60" s="121"/>
      <c r="X60" s="97"/>
      <c r="Y60" s="179"/>
      <c r="Z60" s="179"/>
      <c r="AA60" s="97"/>
      <c r="AC60" s="103"/>
      <c r="AD60" s="103"/>
      <c r="AE60" s="103"/>
      <c r="AF60" s="103"/>
      <c r="AG60" s="104"/>
      <c r="AH60" s="107"/>
    </row>
    <row r="61" spans="1:34" s="98" customFormat="1" ht="30" customHeight="1">
      <c r="A61" s="98" t="str">
        <f t="shared" si="6"/>
        <v/>
      </c>
      <c r="B61" s="174"/>
      <c r="C61" s="92"/>
      <c r="D61" s="92"/>
      <c r="E61" s="92"/>
      <c r="F61" s="92"/>
      <c r="G61" s="92"/>
      <c r="H61" s="92"/>
      <c r="I61" s="92"/>
      <c r="J61" s="93"/>
      <c r="K61" s="122"/>
      <c r="L61" s="95"/>
      <c r="M61" s="95"/>
      <c r="N61" s="105"/>
      <c r="O61" s="95"/>
      <c r="P61" s="95"/>
      <c r="Q61" s="95"/>
      <c r="R61" s="95"/>
      <c r="S61" s="95"/>
      <c r="T61" s="121"/>
      <c r="U61" s="114"/>
      <c r="V61" s="121"/>
      <c r="W61" s="121"/>
      <c r="X61" s="97"/>
      <c r="Y61" s="128"/>
      <c r="Z61" s="128"/>
      <c r="AA61" s="97"/>
      <c r="AC61" s="103"/>
      <c r="AD61" s="103"/>
      <c r="AE61" s="103"/>
      <c r="AF61" s="103"/>
      <c r="AG61" s="104"/>
      <c r="AH61" s="107"/>
    </row>
    <row r="62" spans="1:34" s="98" customFormat="1" ht="30" customHeight="1">
      <c r="A62" s="98" t="str">
        <f t="shared" si="6"/>
        <v/>
      </c>
      <c r="B62" s="90"/>
      <c r="C62" s="224"/>
      <c r="D62" s="224"/>
      <c r="E62" s="224"/>
      <c r="F62" s="92"/>
      <c r="G62" s="92">
        <f>IF(C62&gt;0,C62+E62,0)</f>
        <v>0</v>
      </c>
      <c r="H62" s="92">
        <v>6</v>
      </c>
      <c r="I62" s="92">
        <f>H62*G62</f>
        <v>0</v>
      </c>
      <c r="J62" s="93"/>
      <c r="K62" s="110"/>
      <c r="L62" s="95"/>
      <c r="M62" s="95"/>
      <c r="N62" s="95"/>
      <c r="O62" s="95"/>
      <c r="P62" s="226"/>
      <c r="Q62" s="96"/>
      <c r="R62" s="96"/>
      <c r="S62" s="229"/>
      <c r="T62" s="96"/>
      <c r="U62" s="227"/>
      <c r="V62" s="96"/>
      <c r="W62" s="96"/>
      <c r="X62" s="97"/>
      <c r="Y62" s="179"/>
      <c r="Z62" s="179"/>
      <c r="AA62" s="97"/>
      <c r="AC62" s="99">
        <f>V62</f>
        <v>0</v>
      </c>
      <c r="AD62" s="99"/>
      <c r="AE62" s="99">
        <f>W62</f>
        <v>0</v>
      </c>
      <c r="AF62" s="99" t="str">
        <f>IF(P62&gt;0,AD62*P62,"")</f>
        <v/>
      </c>
      <c r="AG62" s="180" t="str">
        <f>IF(P62&gt;0,(AE62-AF62)/AE62,"")</f>
        <v/>
      </c>
      <c r="AH62" s="107"/>
    </row>
    <row r="63" spans="1:34" s="98" customFormat="1" ht="30" customHeight="1">
      <c r="A63" s="98" t="str">
        <f t="shared" si="6"/>
        <v/>
      </c>
      <c r="B63" s="90"/>
      <c r="C63" s="224"/>
      <c r="D63" s="224"/>
      <c r="E63" s="224"/>
      <c r="F63" s="92"/>
      <c r="G63" s="92">
        <f>IF(C63&gt;0,C63+E63,0)</f>
        <v>0</v>
      </c>
      <c r="H63" s="92">
        <v>6</v>
      </c>
      <c r="I63" s="92">
        <f>H63*G63</f>
        <v>0</v>
      </c>
      <c r="J63" s="93"/>
      <c r="K63" s="110"/>
      <c r="L63" s="95"/>
      <c r="M63" s="95"/>
      <c r="N63" s="95"/>
      <c r="O63" s="95"/>
      <c r="P63" s="226"/>
      <c r="Q63" s="96"/>
      <c r="R63" s="96"/>
      <c r="S63" s="229"/>
      <c r="T63" s="96"/>
      <c r="U63" s="227"/>
      <c r="V63" s="96"/>
      <c r="W63" s="96"/>
      <c r="X63" s="97"/>
      <c r="Y63" s="179"/>
      <c r="Z63" s="179"/>
      <c r="AA63" s="97"/>
      <c r="AC63" s="99">
        <f>V63</f>
        <v>0</v>
      </c>
      <c r="AD63" s="99"/>
      <c r="AE63" s="99">
        <f>W63</f>
        <v>0</v>
      </c>
      <c r="AF63" s="99" t="str">
        <f>IF(P63&gt;0,AD63*P63,"")</f>
        <v/>
      </c>
      <c r="AG63" s="180" t="str">
        <f>IF(P63&gt;0,(AE63-AF63)/AE63,"")</f>
        <v/>
      </c>
      <c r="AH63" s="107"/>
    </row>
    <row r="64" spans="1:34" s="98" customFormat="1" ht="30" customHeight="1">
      <c r="A64" s="98" t="str">
        <f t="shared" si="6"/>
        <v/>
      </c>
      <c r="B64" s="90"/>
      <c r="C64" s="224"/>
      <c r="D64" s="224"/>
      <c r="E64" s="224"/>
      <c r="F64" s="92"/>
      <c r="G64" s="92">
        <f>IF(C64&gt;0,C64+E64,0)</f>
        <v>0</v>
      </c>
      <c r="H64" s="92">
        <v>6</v>
      </c>
      <c r="I64" s="92">
        <f>H64*G64</f>
        <v>0</v>
      </c>
      <c r="J64" s="93"/>
      <c r="K64" s="110"/>
      <c r="L64" s="95"/>
      <c r="M64" s="95"/>
      <c r="N64" s="95"/>
      <c r="O64" s="95"/>
      <c r="P64" s="226"/>
      <c r="Q64" s="96"/>
      <c r="R64" s="96"/>
      <c r="S64" s="229"/>
      <c r="T64" s="96"/>
      <c r="U64" s="227"/>
      <c r="V64" s="96"/>
      <c r="W64" s="96"/>
      <c r="X64" s="97"/>
      <c r="Y64" s="179"/>
      <c r="Z64" s="179"/>
      <c r="AA64" s="97"/>
      <c r="AC64" s="99">
        <f>V64</f>
        <v>0</v>
      </c>
      <c r="AD64" s="106"/>
      <c r="AE64" s="99">
        <f>W64</f>
        <v>0</v>
      </c>
      <c r="AF64" s="99" t="str">
        <f>IF(P64&gt;0,AD64*P64,"")</f>
        <v/>
      </c>
      <c r="AG64" s="180" t="str">
        <f>IF(P64&gt;0,(AE64-AF64)/AE64,"")</f>
        <v/>
      </c>
      <c r="AH64" s="107"/>
    </row>
    <row r="65" spans="1:34" s="98" customFormat="1" ht="30" hidden="1" customHeight="1">
      <c r="A65" s="98" t="str">
        <f t="shared" si="6"/>
        <v/>
      </c>
      <c r="B65" s="90"/>
      <c r="C65" s="92"/>
      <c r="D65" s="92"/>
      <c r="E65" s="92"/>
      <c r="F65" s="92"/>
      <c r="G65" s="92">
        <f>SUM(G62:G64)</f>
        <v>0</v>
      </c>
      <c r="H65" s="92"/>
      <c r="I65" s="92">
        <f>SUM(I62:I64)</f>
        <v>0</v>
      </c>
      <c r="J65" s="93"/>
      <c r="K65" s="110"/>
      <c r="L65" s="95"/>
      <c r="M65" s="95"/>
      <c r="N65" s="95"/>
      <c r="O65" s="95"/>
      <c r="P65" s="95"/>
      <c r="Q65" s="95"/>
      <c r="R65" s="95"/>
      <c r="S65" s="95"/>
      <c r="T65" s="121"/>
      <c r="U65" s="114"/>
      <c r="V65" s="96"/>
      <c r="W65" s="121"/>
      <c r="X65" s="97"/>
      <c r="Y65" s="179"/>
      <c r="Z65" s="179"/>
      <c r="AA65" s="97"/>
      <c r="AC65" s="103"/>
      <c r="AD65" s="103"/>
      <c r="AE65" s="103"/>
      <c r="AF65" s="103"/>
      <c r="AG65" s="104"/>
      <c r="AH65" s="107"/>
    </row>
    <row r="66" spans="1:34" ht="30" customHeight="1">
      <c r="A66" s="29" t="str">
        <f t="shared" si="6"/>
        <v/>
      </c>
      <c r="B66" s="174"/>
      <c r="C66" s="37"/>
      <c r="D66" s="37"/>
      <c r="E66" s="37"/>
      <c r="F66" s="37"/>
      <c r="G66" s="37"/>
      <c r="H66" s="37"/>
      <c r="I66" s="37"/>
      <c r="J66" s="93"/>
      <c r="K66" s="122"/>
      <c r="L66" s="95"/>
      <c r="M66" s="95"/>
      <c r="N66" s="105"/>
      <c r="O66" s="95"/>
      <c r="P66" s="95"/>
      <c r="Q66" s="95"/>
      <c r="R66" s="95"/>
      <c r="S66" s="95"/>
      <c r="T66" s="121"/>
      <c r="U66" s="114"/>
      <c r="V66" s="121"/>
      <c r="W66" s="121"/>
      <c r="X66" s="97"/>
      <c r="Y66" s="128"/>
      <c r="Z66" s="128"/>
      <c r="AA66" s="34"/>
      <c r="AC66" s="38"/>
      <c r="AD66" s="38"/>
      <c r="AE66" s="38"/>
      <c r="AF66" s="38"/>
      <c r="AG66" s="39"/>
      <c r="AH66" s="107"/>
    </row>
    <row r="67" spans="1:34" s="98" customFormat="1" ht="30" customHeight="1">
      <c r="A67" s="98" t="str">
        <f t="shared" si="6"/>
        <v/>
      </c>
      <c r="B67" s="90"/>
      <c r="C67" s="224"/>
      <c r="D67" s="224"/>
      <c r="E67" s="224"/>
      <c r="F67" s="92"/>
      <c r="G67" s="92">
        <f>IF(C67&gt;0,C67+E67,0)</f>
        <v>0</v>
      </c>
      <c r="H67" s="92">
        <v>9.6</v>
      </c>
      <c r="I67" s="92">
        <f>H67*G67</f>
        <v>0</v>
      </c>
      <c r="J67" s="93"/>
      <c r="K67" s="110"/>
      <c r="L67" s="95"/>
      <c r="M67" s="95"/>
      <c r="N67" s="95"/>
      <c r="O67" s="95"/>
      <c r="P67" s="226"/>
      <c r="Q67" s="96"/>
      <c r="R67" s="100"/>
      <c r="S67" s="230"/>
      <c r="T67" s="96"/>
      <c r="U67" s="227"/>
      <c r="V67" s="96"/>
      <c r="W67" s="96"/>
      <c r="X67" s="97"/>
      <c r="Y67" s="179"/>
      <c r="Z67" s="179"/>
      <c r="AA67" s="97"/>
      <c r="AC67" s="99">
        <f t="shared" ref="AC67:AC82" si="15">V67</f>
        <v>0</v>
      </c>
      <c r="AD67" s="99"/>
      <c r="AE67" s="99">
        <f t="shared" ref="AE67:AE82" si="16">W67</f>
        <v>0</v>
      </c>
      <c r="AF67" s="99" t="str">
        <f t="shared" ref="AF67:AF82" si="17">IF(P67&gt;0,AD67*P67,"")</f>
        <v/>
      </c>
      <c r="AG67" s="180" t="str">
        <f>IF(P67&gt;0,(AE67-AF67)/AE67,"")</f>
        <v/>
      </c>
      <c r="AH67" s="107"/>
    </row>
    <row r="68" spans="1:34" s="98" customFormat="1" ht="30" customHeight="1">
      <c r="A68" s="98" t="str">
        <f t="shared" si="6"/>
        <v/>
      </c>
      <c r="B68" s="90"/>
      <c r="C68" s="224"/>
      <c r="D68" s="224"/>
      <c r="E68" s="224"/>
      <c r="F68" s="92"/>
      <c r="G68" s="92">
        <f t="shared" ref="G68:G82" si="18">IF(C68&gt;0,C68+E68,0)</f>
        <v>0</v>
      </c>
      <c r="H68" s="92">
        <v>9.6</v>
      </c>
      <c r="I68" s="92">
        <f>H68*G68</f>
        <v>0</v>
      </c>
      <c r="J68" s="93"/>
      <c r="K68" s="110"/>
      <c r="L68" s="95"/>
      <c r="M68" s="95"/>
      <c r="N68" s="95"/>
      <c r="O68" s="95"/>
      <c r="P68" s="226"/>
      <c r="Q68" s="96"/>
      <c r="R68" s="100"/>
      <c r="S68" s="230"/>
      <c r="T68" s="96"/>
      <c r="U68" s="227"/>
      <c r="V68" s="96"/>
      <c r="W68" s="96"/>
      <c r="X68" s="97"/>
      <c r="Y68" s="179"/>
      <c r="Z68" s="179"/>
      <c r="AA68" s="97"/>
      <c r="AC68" s="99">
        <f t="shared" si="15"/>
        <v>0</v>
      </c>
      <c r="AD68" s="99"/>
      <c r="AE68" s="99">
        <f t="shared" si="16"/>
        <v>0</v>
      </c>
      <c r="AF68" s="99" t="str">
        <f t="shared" si="17"/>
        <v/>
      </c>
      <c r="AG68" s="180" t="str">
        <f t="shared" ref="AG68:AG82" si="19">IF(P68&gt;0,(AE68-AF68)/AE68,"")</f>
        <v/>
      </c>
      <c r="AH68" s="107"/>
    </row>
    <row r="69" spans="1:34" s="98" customFormat="1" ht="30" customHeight="1">
      <c r="A69" s="98" t="str">
        <f t="shared" si="6"/>
        <v/>
      </c>
      <c r="B69" s="90"/>
      <c r="C69" s="224"/>
      <c r="D69" s="224"/>
      <c r="E69" s="224"/>
      <c r="F69" s="92"/>
      <c r="G69" s="92">
        <f t="shared" si="18"/>
        <v>0</v>
      </c>
      <c r="H69" s="92">
        <v>9.6</v>
      </c>
      <c r="I69" s="92">
        <f t="shared" ref="I69:I82" si="20">H69*G69</f>
        <v>0</v>
      </c>
      <c r="J69" s="93"/>
      <c r="K69" s="110"/>
      <c r="L69" s="95"/>
      <c r="M69" s="95"/>
      <c r="N69" s="95"/>
      <c r="O69" s="95"/>
      <c r="P69" s="226"/>
      <c r="Q69" s="96"/>
      <c r="R69" s="100"/>
      <c r="S69" s="230"/>
      <c r="T69" s="96"/>
      <c r="U69" s="227"/>
      <c r="V69" s="96"/>
      <c r="W69" s="96"/>
      <c r="X69" s="97"/>
      <c r="Y69" s="179"/>
      <c r="Z69" s="179"/>
      <c r="AA69" s="97"/>
      <c r="AC69" s="99">
        <f t="shared" si="15"/>
        <v>0</v>
      </c>
      <c r="AD69" s="99"/>
      <c r="AE69" s="99">
        <f t="shared" si="16"/>
        <v>0</v>
      </c>
      <c r="AF69" s="99" t="str">
        <f t="shared" si="17"/>
        <v/>
      </c>
      <c r="AG69" s="180" t="str">
        <f t="shared" si="19"/>
        <v/>
      </c>
      <c r="AH69" s="107"/>
    </row>
    <row r="70" spans="1:34" s="98" customFormat="1" ht="30" customHeight="1">
      <c r="A70" s="98" t="str">
        <f t="shared" si="6"/>
        <v/>
      </c>
      <c r="B70" s="90"/>
      <c r="C70" s="224"/>
      <c r="D70" s="224"/>
      <c r="E70" s="224"/>
      <c r="F70" s="92"/>
      <c r="G70" s="92">
        <f t="shared" si="18"/>
        <v>0</v>
      </c>
      <c r="H70" s="92">
        <v>7.7</v>
      </c>
      <c r="I70" s="92">
        <f t="shared" si="20"/>
        <v>0</v>
      </c>
      <c r="J70" s="93"/>
      <c r="K70" s="110"/>
      <c r="L70" s="95"/>
      <c r="M70" s="95"/>
      <c r="N70" s="95"/>
      <c r="O70" s="95"/>
      <c r="P70" s="226"/>
      <c r="Q70" s="96"/>
      <c r="R70" s="100"/>
      <c r="S70" s="230"/>
      <c r="T70" s="96"/>
      <c r="U70" s="227"/>
      <c r="V70" s="96"/>
      <c r="W70" s="96"/>
      <c r="X70" s="97"/>
      <c r="Y70" s="179"/>
      <c r="Z70" s="179"/>
      <c r="AA70" s="97"/>
      <c r="AC70" s="99">
        <f t="shared" si="15"/>
        <v>0</v>
      </c>
      <c r="AD70" s="99"/>
      <c r="AE70" s="99">
        <f t="shared" si="16"/>
        <v>0</v>
      </c>
      <c r="AF70" s="99" t="str">
        <f t="shared" si="17"/>
        <v/>
      </c>
      <c r="AG70" s="180" t="str">
        <f t="shared" si="19"/>
        <v/>
      </c>
      <c r="AH70" s="107"/>
    </row>
    <row r="71" spans="1:34" s="98" customFormat="1" ht="30" customHeight="1">
      <c r="A71" s="98" t="str">
        <f t="shared" si="6"/>
        <v/>
      </c>
      <c r="B71" s="90"/>
      <c r="C71" s="224"/>
      <c r="D71" s="224"/>
      <c r="E71" s="224"/>
      <c r="F71" s="92"/>
      <c r="G71" s="92">
        <f t="shared" si="18"/>
        <v>0</v>
      </c>
      <c r="H71" s="92">
        <v>6.5</v>
      </c>
      <c r="I71" s="92">
        <f t="shared" si="20"/>
        <v>0</v>
      </c>
      <c r="J71" s="93"/>
      <c r="K71" s="110"/>
      <c r="L71" s="95"/>
      <c r="M71" s="95"/>
      <c r="N71" s="95"/>
      <c r="O71" s="95"/>
      <c r="P71" s="226"/>
      <c r="Q71" s="96"/>
      <c r="R71" s="100"/>
      <c r="S71" s="230"/>
      <c r="T71" s="96"/>
      <c r="U71" s="227"/>
      <c r="V71" s="96"/>
      <c r="W71" s="96"/>
      <c r="X71" s="97"/>
      <c r="Y71" s="179"/>
      <c r="Z71" s="179"/>
      <c r="AA71" s="97"/>
      <c r="AC71" s="99">
        <f t="shared" si="15"/>
        <v>0</v>
      </c>
      <c r="AD71" s="106"/>
      <c r="AE71" s="99">
        <f t="shared" si="16"/>
        <v>0</v>
      </c>
      <c r="AF71" s="99" t="str">
        <f t="shared" si="17"/>
        <v/>
      </c>
      <c r="AG71" s="180" t="str">
        <f t="shared" si="19"/>
        <v/>
      </c>
      <c r="AH71" s="107"/>
    </row>
    <row r="72" spans="1:34" s="98" customFormat="1" ht="30" customHeight="1">
      <c r="A72" s="98" t="str">
        <f t="shared" si="6"/>
        <v/>
      </c>
      <c r="B72" s="90"/>
      <c r="C72" s="224"/>
      <c r="D72" s="224"/>
      <c r="E72" s="224"/>
      <c r="F72" s="92"/>
      <c r="G72" s="92">
        <f t="shared" si="18"/>
        <v>0</v>
      </c>
      <c r="H72" s="92">
        <v>12</v>
      </c>
      <c r="I72" s="92">
        <f t="shared" si="20"/>
        <v>0</v>
      </c>
      <c r="J72" s="93"/>
      <c r="K72" s="110"/>
      <c r="L72" s="95"/>
      <c r="M72" s="95"/>
      <c r="N72" s="95"/>
      <c r="O72" s="95"/>
      <c r="P72" s="226"/>
      <c r="Q72" s="96"/>
      <c r="R72" s="100"/>
      <c r="S72" s="230"/>
      <c r="T72" s="96"/>
      <c r="U72" s="227"/>
      <c r="V72" s="96"/>
      <c r="W72" s="96"/>
      <c r="X72" s="97"/>
      <c r="Y72" s="179"/>
      <c r="Z72" s="179"/>
      <c r="AA72" s="97"/>
      <c r="AC72" s="99">
        <f t="shared" si="15"/>
        <v>0</v>
      </c>
      <c r="AD72" s="99"/>
      <c r="AE72" s="99">
        <f t="shared" si="16"/>
        <v>0</v>
      </c>
      <c r="AF72" s="99" t="str">
        <f t="shared" si="17"/>
        <v/>
      </c>
      <c r="AG72" s="180" t="str">
        <f t="shared" si="19"/>
        <v/>
      </c>
      <c r="AH72" s="107"/>
    </row>
    <row r="73" spans="1:34" s="98" customFormat="1" ht="30" customHeight="1">
      <c r="A73" s="98" t="str">
        <f t="shared" si="6"/>
        <v/>
      </c>
      <c r="B73" s="90"/>
      <c r="C73" s="224"/>
      <c r="D73" s="224"/>
      <c r="E73" s="224"/>
      <c r="F73" s="92"/>
      <c r="G73" s="92">
        <f t="shared" si="18"/>
        <v>0</v>
      </c>
      <c r="H73" s="92">
        <v>7.1</v>
      </c>
      <c r="I73" s="92">
        <f t="shared" si="20"/>
        <v>0</v>
      </c>
      <c r="J73" s="93"/>
      <c r="K73" s="110"/>
      <c r="L73" s="95"/>
      <c r="M73" s="95"/>
      <c r="N73" s="95"/>
      <c r="O73" s="95"/>
      <c r="P73" s="226"/>
      <c r="Q73" s="96"/>
      <c r="R73" s="100"/>
      <c r="S73" s="230"/>
      <c r="T73" s="96"/>
      <c r="U73" s="227"/>
      <c r="V73" s="96"/>
      <c r="W73" s="96"/>
      <c r="X73" s="97"/>
      <c r="Y73" s="179"/>
      <c r="Z73" s="179"/>
      <c r="AA73" s="97"/>
      <c r="AC73" s="99">
        <f t="shared" si="15"/>
        <v>0</v>
      </c>
      <c r="AD73" s="106"/>
      <c r="AE73" s="106">
        <f t="shared" si="16"/>
        <v>0</v>
      </c>
      <c r="AF73" s="99" t="str">
        <f t="shared" si="17"/>
        <v/>
      </c>
      <c r="AG73" s="180" t="str">
        <f t="shared" si="19"/>
        <v/>
      </c>
      <c r="AH73" s="107"/>
    </row>
    <row r="74" spans="1:34" s="98" customFormat="1" ht="30" customHeight="1">
      <c r="A74" s="98" t="str">
        <f t="shared" si="6"/>
        <v/>
      </c>
      <c r="B74" s="90"/>
      <c r="C74" s="224"/>
      <c r="D74" s="224"/>
      <c r="E74" s="224"/>
      <c r="F74" s="92"/>
      <c r="G74" s="92">
        <f t="shared" si="18"/>
        <v>0</v>
      </c>
      <c r="H74" s="92">
        <v>7.7</v>
      </c>
      <c r="I74" s="92">
        <f t="shared" si="20"/>
        <v>0</v>
      </c>
      <c r="J74" s="93"/>
      <c r="K74" s="110"/>
      <c r="L74" s="95"/>
      <c r="M74" s="95"/>
      <c r="N74" s="105"/>
      <c r="O74" s="95"/>
      <c r="P74" s="226"/>
      <c r="Q74" s="96"/>
      <c r="R74" s="100"/>
      <c r="S74" s="230"/>
      <c r="T74" s="96"/>
      <c r="U74" s="227"/>
      <c r="V74" s="96"/>
      <c r="W74" s="96"/>
      <c r="X74" s="97"/>
      <c r="Y74" s="179"/>
      <c r="Z74" s="179"/>
      <c r="AA74" s="97"/>
      <c r="AC74" s="99">
        <f t="shared" si="15"/>
        <v>0</v>
      </c>
      <c r="AD74" s="106"/>
      <c r="AE74" s="106">
        <f t="shared" si="16"/>
        <v>0</v>
      </c>
      <c r="AF74" s="99" t="str">
        <f t="shared" si="17"/>
        <v/>
      </c>
      <c r="AG74" s="180" t="str">
        <f t="shared" si="19"/>
        <v/>
      </c>
      <c r="AH74" s="107"/>
    </row>
    <row r="75" spans="1:34" s="98" customFormat="1" ht="30" customHeight="1">
      <c r="A75" s="98" t="str">
        <f t="shared" si="6"/>
        <v/>
      </c>
      <c r="B75" s="90"/>
      <c r="C75" s="224"/>
      <c r="D75" s="224"/>
      <c r="E75" s="224"/>
      <c r="F75" s="92"/>
      <c r="G75" s="92">
        <f t="shared" si="18"/>
        <v>0</v>
      </c>
      <c r="H75" s="92">
        <v>7.7</v>
      </c>
      <c r="I75" s="92">
        <f t="shared" si="20"/>
        <v>0</v>
      </c>
      <c r="J75" s="93"/>
      <c r="K75" s="110"/>
      <c r="L75" s="95"/>
      <c r="M75" s="95"/>
      <c r="N75" s="105"/>
      <c r="O75" s="95"/>
      <c r="P75" s="226"/>
      <c r="Q75" s="96"/>
      <c r="R75" s="100"/>
      <c r="S75" s="230"/>
      <c r="T75" s="96"/>
      <c r="U75" s="227"/>
      <c r="V75" s="96"/>
      <c r="W75" s="96"/>
      <c r="X75" s="97"/>
      <c r="Y75" s="179"/>
      <c r="Z75" s="179"/>
      <c r="AA75" s="97"/>
      <c r="AC75" s="99">
        <f t="shared" si="15"/>
        <v>0</v>
      </c>
      <c r="AD75" s="106"/>
      <c r="AE75" s="106">
        <f t="shared" si="16"/>
        <v>0</v>
      </c>
      <c r="AF75" s="99" t="str">
        <f t="shared" si="17"/>
        <v/>
      </c>
      <c r="AG75" s="180" t="str">
        <f t="shared" si="19"/>
        <v/>
      </c>
      <c r="AH75" s="107"/>
    </row>
    <row r="76" spans="1:34" s="98" customFormat="1" ht="30" customHeight="1">
      <c r="A76" s="98" t="str">
        <f t="shared" si="6"/>
        <v/>
      </c>
      <c r="B76" s="90"/>
      <c r="C76" s="224"/>
      <c r="D76" s="224"/>
      <c r="E76" s="224"/>
      <c r="F76" s="92"/>
      <c r="G76" s="92">
        <f t="shared" si="18"/>
        <v>0</v>
      </c>
      <c r="H76" s="92">
        <v>7.7</v>
      </c>
      <c r="I76" s="92">
        <f t="shared" si="20"/>
        <v>0</v>
      </c>
      <c r="J76" s="93"/>
      <c r="K76" s="110"/>
      <c r="L76" s="95"/>
      <c r="M76" s="95"/>
      <c r="N76" s="105"/>
      <c r="O76" s="95"/>
      <c r="P76" s="226"/>
      <c r="Q76" s="96"/>
      <c r="R76" s="100"/>
      <c r="S76" s="230"/>
      <c r="T76" s="96"/>
      <c r="U76" s="227"/>
      <c r="V76" s="96"/>
      <c r="W76" s="96"/>
      <c r="X76" s="97"/>
      <c r="Y76" s="179"/>
      <c r="Z76" s="179"/>
      <c r="AA76" s="97"/>
      <c r="AC76" s="99">
        <f t="shared" si="15"/>
        <v>0</v>
      </c>
      <c r="AD76" s="106"/>
      <c r="AE76" s="106">
        <f t="shared" si="16"/>
        <v>0</v>
      </c>
      <c r="AF76" s="99" t="str">
        <f t="shared" si="17"/>
        <v/>
      </c>
      <c r="AG76" s="180" t="str">
        <f t="shared" si="19"/>
        <v/>
      </c>
      <c r="AH76" s="107"/>
    </row>
    <row r="77" spans="1:34" s="98" customFormat="1" ht="30" customHeight="1">
      <c r="A77" s="98" t="str">
        <f t="shared" si="6"/>
        <v/>
      </c>
      <c r="B77" s="90"/>
      <c r="C77" s="224"/>
      <c r="D77" s="224"/>
      <c r="E77" s="224"/>
      <c r="F77" s="92"/>
      <c r="G77" s="92">
        <f t="shared" si="18"/>
        <v>0</v>
      </c>
      <c r="H77" s="92">
        <v>7.7</v>
      </c>
      <c r="I77" s="92">
        <f t="shared" si="20"/>
        <v>0</v>
      </c>
      <c r="J77" s="93"/>
      <c r="K77" s="110"/>
      <c r="L77" s="95"/>
      <c r="M77" s="95"/>
      <c r="N77" s="105"/>
      <c r="O77" s="95"/>
      <c r="P77" s="226"/>
      <c r="Q77" s="96"/>
      <c r="R77" s="100"/>
      <c r="S77" s="230"/>
      <c r="T77" s="96"/>
      <c r="U77" s="227"/>
      <c r="V77" s="96"/>
      <c r="W77" s="96"/>
      <c r="X77" s="97"/>
      <c r="Y77" s="179"/>
      <c r="Z77" s="179"/>
      <c r="AA77" s="97"/>
      <c r="AC77" s="99">
        <f t="shared" si="15"/>
        <v>0</v>
      </c>
      <c r="AD77" s="106"/>
      <c r="AE77" s="106">
        <f t="shared" si="16"/>
        <v>0</v>
      </c>
      <c r="AF77" s="99" t="str">
        <f t="shared" si="17"/>
        <v/>
      </c>
      <c r="AG77" s="180" t="str">
        <f t="shared" si="19"/>
        <v/>
      </c>
      <c r="AH77" s="107"/>
    </row>
    <row r="78" spans="1:34" s="98" customFormat="1" ht="30" customHeight="1">
      <c r="A78" s="98" t="str">
        <f t="shared" si="6"/>
        <v/>
      </c>
      <c r="B78" s="90"/>
      <c r="C78" s="224"/>
      <c r="D78" s="224"/>
      <c r="E78" s="224"/>
      <c r="F78" s="92"/>
      <c r="G78" s="92">
        <f t="shared" si="18"/>
        <v>0</v>
      </c>
      <c r="H78" s="92">
        <v>9.5</v>
      </c>
      <c r="I78" s="92">
        <f t="shared" si="20"/>
        <v>0</v>
      </c>
      <c r="J78" s="93"/>
      <c r="K78" s="110"/>
      <c r="L78" s="95"/>
      <c r="M78" s="95"/>
      <c r="N78" s="105"/>
      <c r="O78" s="95"/>
      <c r="P78" s="226"/>
      <c r="Q78" s="96"/>
      <c r="R78" s="100"/>
      <c r="S78" s="230"/>
      <c r="T78" s="96"/>
      <c r="U78" s="227"/>
      <c r="V78" s="96"/>
      <c r="W78" s="96"/>
      <c r="X78" s="97"/>
      <c r="Y78" s="179"/>
      <c r="Z78" s="179"/>
      <c r="AA78" s="97"/>
      <c r="AC78" s="99">
        <f t="shared" si="15"/>
        <v>0</v>
      </c>
      <c r="AD78" s="106"/>
      <c r="AE78" s="106">
        <f t="shared" si="16"/>
        <v>0</v>
      </c>
      <c r="AF78" s="99" t="str">
        <f t="shared" si="17"/>
        <v/>
      </c>
      <c r="AG78" s="180" t="str">
        <f t="shared" si="19"/>
        <v/>
      </c>
      <c r="AH78" s="107"/>
    </row>
    <row r="79" spans="1:34" s="98" customFormat="1" ht="30" customHeight="1">
      <c r="A79" s="98" t="str">
        <f t="shared" si="6"/>
        <v/>
      </c>
      <c r="B79" s="90"/>
      <c r="C79" s="224"/>
      <c r="D79" s="224"/>
      <c r="E79" s="224"/>
      <c r="F79" s="92"/>
      <c r="G79" s="92">
        <f t="shared" si="18"/>
        <v>0</v>
      </c>
      <c r="H79" s="92">
        <v>15</v>
      </c>
      <c r="I79" s="92">
        <f t="shared" si="20"/>
        <v>0</v>
      </c>
      <c r="J79" s="93"/>
      <c r="K79" s="110"/>
      <c r="L79" s="95"/>
      <c r="M79" s="95"/>
      <c r="N79" s="95"/>
      <c r="O79" s="95"/>
      <c r="P79" s="226"/>
      <c r="Q79" s="96"/>
      <c r="R79" s="100"/>
      <c r="S79" s="230"/>
      <c r="T79" s="96"/>
      <c r="U79" s="227"/>
      <c r="V79" s="96"/>
      <c r="W79" s="96"/>
      <c r="X79" s="97"/>
      <c r="Y79" s="179"/>
      <c r="Z79" s="179"/>
      <c r="AA79" s="97"/>
      <c r="AC79" s="106">
        <f t="shared" si="15"/>
        <v>0</v>
      </c>
      <c r="AD79" s="106"/>
      <c r="AE79" s="106">
        <f t="shared" si="16"/>
        <v>0</v>
      </c>
      <c r="AF79" s="99" t="str">
        <f t="shared" si="17"/>
        <v/>
      </c>
      <c r="AG79" s="180" t="str">
        <f t="shared" si="19"/>
        <v/>
      </c>
      <c r="AH79" s="107"/>
    </row>
    <row r="80" spans="1:34" s="98" customFormat="1" ht="30" customHeight="1">
      <c r="A80" s="98" t="str">
        <f t="shared" si="6"/>
        <v/>
      </c>
      <c r="B80" s="90"/>
      <c r="C80" s="224"/>
      <c r="D80" s="224"/>
      <c r="E80" s="224"/>
      <c r="F80" s="92"/>
      <c r="G80" s="92">
        <f t="shared" si="18"/>
        <v>0</v>
      </c>
      <c r="H80" s="92">
        <v>15</v>
      </c>
      <c r="I80" s="92">
        <f t="shared" si="20"/>
        <v>0</v>
      </c>
      <c r="J80" s="93"/>
      <c r="K80" s="110"/>
      <c r="L80" s="95"/>
      <c r="M80" s="95"/>
      <c r="N80" s="95"/>
      <c r="O80" s="95"/>
      <c r="P80" s="226"/>
      <c r="Q80" s="96"/>
      <c r="R80" s="100"/>
      <c r="S80" s="230"/>
      <c r="T80" s="96"/>
      <c r="U80" s="227"/>
      <c r="V80" s="96"/>
      <c r="W80" s="96"/>
      <c r="X80" s="97"/>
      <c r="Y80" s="179"/>
      <c r="Z80" s="179"/>
      <c r="AA80" s="97"/>
      <c r="AC80" s="106">
        <f t="shared" si="15"/>
        <v>0</v>
      </c>
      <c r="AD80" s="106"/>
      <c r="AE80" s="106">
        <f>W80</f>
        <v>0</v>
      </c>
      <c r="AF80" s="99" t="str">
        <f t="shared" si="17"/>
        <v/>
      </c>
      <c r="AG80" s="180" t="str">
        <f t="shared" si="19"/>
        <v/>
      </c>
      <c r="AH80" s="107"/>
    </row>
    <row r="81" spans="1:34" s="98" customFormat="1" ht="30" customHeight="1">
      <c r="A81" s="98" t="str">
        <f t="shared" si="6"/>
        <v/>
      </c>
      <c r="B81" s="90"/>
      <c r="C81" s="224"/>
      <c r="D81" s="224"/>
      <c r="E81" s="224" t="str">
        <f>IF(C81&gt;0,ROUND((C81*$P$8)+(52*D81)+18,0),"")</f>
        <v/>
      </c>
      <c r="F81" s="92"/>
      <c r="G81" s="92">
        <f t="shared" si="18"/>
        <v>0</v>
      </c>
      <c r="H81" s="92">
        <v>6.6</v>
      </c>
      <c r="I81" s="92">
        <f t="shared" si="20"/>
        <v>0</v>
      </c>
      <c r="J81" s="93"/>
      <c r="K81" s="110"/>
      <c r="L81" s="95"/>
      <c r="M81" s="95"/>
      <c r="N81" s="95"/>
      <c r="O81" s="95"/>
      <c r="P81" s="226"/>
      <c r="Q81" s="96"/>
      <c r="R81" s="96"/>
      <c r="S81" s="229"/>
      <c r="T81" s="96"/>
      <c r="U81" s="227"/>
      <c r="V81" s="96"/>
      <c r="W81" s="96"/>
      <c r="X81" s="97"/>
      <c r="Y81" s="179"/>
      <c r="Z81" s="179"/>
      <c r="AA81" s="97"/>
      <c r="AC81" s="99">
        <f t="shared" si="15"/>
        <v>0</v>
      </c>
      <c r="AD81" s="106"/>
      <c r="AE81" s="106">
        <f t="shared" si="16"/>
        <v>0</v>
      </c>
      <c r="AF81" s="99" t="str">
        <f t="shared" si="17"/>
        <v/>
      </c>
      <c r="AG81" s="180" t="str">
        <f t="shared" si="19"/>
        <v/>
      </c>
      <c r="AH81" s="107"/>
    </row>
    <row r="82" spans="1:34" s="98" customFormat="1" ht="30" customHeight="1" thickBot="1">
      <c r="A82" s="98" t="str">
        <f t="shared" si="6"/>
        <v/>
      </c>
      <c r="B82" s="90"/>
      <c r="C82" s="224"/>
      <c r="D82" s="224"/>
      <c r="E82" s="224" t="str">
        <f>IF(C82&gt;0,ROUND((C82*$P$8)+(52*D82)+18,0),"")</f>
        <v/>
      </c>
      <c r="F82" s="92"/>
      <c r="G82" s="92">
        <f t="shared" si="18"/>
        <v>0</v>
      </c>
      <c r="H82" s="92">
        <v>6.6</v>
      </c>
      <c r="I82" s="92">
        <f t="shared" si="20"/>
        <v>0</v>
      </c>
      <c r="J82" s="93"/>
      <c r="K82" s="110"/>
      <c r="L82" s="95"/>
      <c r="M82" s="95"/>
      <c r="N82" s="95"/>
      <c r="O82" s="95"/>
      <c r="P82" s="226"/>
      <c r="Q82" s="96"/>
      <c r="R82" s="96"/>
      <c r="S82" s="229"/>
      <c r="T82" s="96"/>
      <c r="U82" s="227"/>
      <c r="V82" s="96"/>
      <c r="W82" s="96"/>
      <c r="X82" s="97"/>
      <c r="Y82" s="179"/>
      <c r="Z82" s="179"/>
      <c r="AA82" s="97"/>
      <c r="AC82" s="99">
        <f t="shared" si="15"/>
        <v>0</v>
      </c>
      <c r="AD82" s="106"/>
      <c r="AE82" s="106">
        <f t="shared" si="16"/>
        <v>0</v>
      </c>
      <c r="AF82" s="99" t="str">
        <f t="shared" si="17"/>
        <v/>
      </c>
      <c r="AG82" s="180" t="str">
        <f t="shared" si="19"/>
        <v/>
      </c>
      <c r="AH82" s="107"/>
    </row>
    <row r="83" spans="1:34" ht="30" hidden="1" customHeight="1" thickBot="1">
      <c r="B83" s="90" t="s">
        <v>1</v>
      </c>
      <c r="C83" s="75">
        <f>SUM(C66:C82)</f>
        <v>0</v>
      </c>
      <c r="D83" s="75"/>
      <c r="E83" s="75">
        <f>SUM(E66:E82)</f>
        <v>0</v>
      </c>
      <c r="F83" s="75"/>
      <c r="G83" s="75">
        <f>SUM(G66:G81)</f>
        <v>0</v>
      </c>
      <c r="H83" s="75"/>
      <c r="I83" s="75">
        <f>SUM(I66:I81)</f>
        <v>0</v>
      </c>
      <c r="J83" s="139"/>
      <c r="K83" s="140"/>
      <c r="L83" s="138"/>
      <c r="M83" s="138"/>
      <c r="N83" s="138"/>
      <c r="O83" s="95"/>
      <c r="P83" s="95"/>
      <c r="Q83" s="96"/>
      <c r="R83" s="96"/>
      <c r="S83" s="96"/>
      <c r="T83" s="96"/>
      <c r="U83" s="114"/>
      <c r="V83" s="96"/>
      <c r="W83" s="96"/>
      <c r="X83" s="97"/>
      <c r="Y83" s="128"/>
      <c r="Z83" s="128"/>
      <c r="AA83" s="34"/>
      <c r="AC83" s="40"/>
      <c r="AD83" s="141"/>
      <c r="AE83" s="141"/>
      <c r="AF83" s="40"/>
      <c r="AG83" s="41"/>
      <c r="AH83" s="107"/>
    </row>
    <row r="84" spans="1:34" ht="30" customHeight="1">
      <c r="B84" s="177"/>
      <c r="C84" s="178"/>
      <c r="D84" s="178"/>
      <c r="E84" s="178"/>
      <c r="F84" s="178"/>
      <c r="G84" s="178"/>
      <c r="H84" s="75"/>
      <c r="I84" s="75"/>
      <c r="J84" s="370" t="s">
        <v>114</v>
      </c>
      <c r="K84" s="371"/>
      <c r="L84" s="371"/>
      <c r="M84" s="371"/>
      <c r="N84" s="371"/>
      <c r="O84" s="371"/>
      <c r="P84" s="371"/>
      <c r="Q84" s="371"/>
      <c r="R84" s="371"/>
      <c r="S84" s="371"/>
      <c r="T84" s="371"/>
      <c r="U84" s="371"/>
      <c r="V84" s="372"/>
      <c r="W84" s="176">
        <f>SUM(W18:W29,W31:W48,W53,W55,W51,W57:W59,W62:W64,W67:W82)</f>
        <v>0</v>
      </c>
      <c r="X84" s="143"/>
      <c r="Y84" s="144"/>
      <c r="Z84" s="144"/>
      <c r="AA84" s="145">
        <f>SUM(AA67:AA82,AA62:AA64,AA57:AA59,AA55,AA53,AA51,AA18:AA48)</f>
        <v>0</v>
      </c>
      <c r="AC84" s="148"/>
      <c r="AD84" s="148"/>
      <c r="AE84" s="148">
        <f>SUM(AE18:AE82)</f>
        <v>0</v>
      </c>
      <c r="AF84" s="148">
        <f>SUM(AF18:AF82)</f>
        <v>0</v>
      </c>
      <c r="AG84" s="148" t="str">
        <f>IF(AE84&gt;0,(AE84-AF84)/AE84,"")</f>
        <v/>
      </c>
      <c r="AH84" s="107"/>
    </row>
    <row r="85" spans="1:34" ht="30" customHeight="1">
      <c r="B85" s="76"/>
      <c r="C85" s="77"/>
      <c r="D85" s="77"/>
      <c r="E85" s="77"/>
      <c r="F85" s="77"/>
      <c r="G85" s="77"/>
      <c r="H85" s="77"/>
      <c r="I85" s="77"/>
      <c r="J85" s="123"/>
      <c r="K85" s="111"/>
      <c r="L85" s="105"/>
      <c r="M85" s="105"/>
      <c r="N85" s="105"/>
      <c r="O85" s="105"/>
      <c r="P85" s="105"/>
      <c r="Q85" s="105"/>
      <c r="R85" s="105"/>
      <c r="S85" s="105"/>
      <c r="T85" s="121"/>
      <c r="U85" s="114"/>
      <c r="V85" s="121"/>
      <c r="W85" s="121"/>
      <c r="X85" s="112"/>
      <c r="Y85" s="132"/>
      <c r="Z85" s="308"/>
      <c r="AA85" s="146"/>
      <c r="AC85" s="42"/>
      <c r="AD85" s="42"/>
      <c r="AE85" s="42"/>
      <c r="AF85" s="42"/>
      <c r="AG85" s="45"/>
      <c r="AH85" s="107"/>
    </row>
    <row r="86" spans="1:34" ht="30" customHeight="1">
      <c r="B86" s="351"/>
      <c r="C86" s="352"/>
      <c r="D86" s="352"/>
      <c r="E86" s="352"/>
      <c r="F86" s="352"/>
      <c r="G86" s="352"/>
      <c r="H86" s="352"/>
      <c r="I86" s="352"/>
      <c r="J86" s="123"/>
      <c r="K86" s="94"/>
      <c r="L86" s="105"/>
      <c r="M86" s="105"/>
      <c r="N86" s="105"/>
      <c r="O86" s="221"/>
      <c r="P86" s="226"/>
      <c r="Q86" s="96"/>
      <c r="R86" s="124"/>
      <c r="S86" s="124"/>
      <c r="T86" s="96"/>
      <c r="U86" s="227"/>
      <c r="V86" s="96"/>
      <c r="W86" s="96"/>
      <c r="X86" s="125"/>
      <c r="Y86" s="133"/>
      <c r="Z86" s="305"/>
      <c r="AA86" s="46">
        <f>AA84-V126</f>
        <v>0</v>
      </c>
      <c r="AC86" s="35">
        <f>V86</f>
        <v>0</v>
      </c>
      <c r="AD86" s="42"/>
      <c r="AE86" s="35">
        <f>W86</f>
        <v>0</v>
      </c>
      <c r="AF86" s="35" t="str">
        <f>IF(P86&gt;0,AD86*P86,"")</f>
        <v/>
      </c>
      <c r="AG86" s="36" t="str">
        <f>IF(P86&gt;0,(AE86-AF86)/AE86,"")</f>
        <v/>
      </c>
      <c r="AH86" s="107"/>
    </row>
    <row r="87" spans="1:34" ht="30" customHeight="1">
      <c r="B87" s="78"/>
      <c r="C87" s="77"/>
      <c r="D87" s="77"/>
      <c r="E87" s="77"/>
      <c r="F87" s="77"/>
      <c r="G87" s="77"/>
      <c r="H87" s="77"/>
      <c r="I87" s="77"/>
      <c r="J87" s="123"/>
      <c r="K87" s="94"/>
      <c r="L87" s="105"/>
      <c r="M87" s="105"/>
      <c r="N87" s="105"/>
      <c r="O87" s="221"/>
      <c r="P87" s="226"/>
      <c r="Q87" s="96"/>
      <c r="R87" s="124"/>
      <c r="S87" s="124"/>
      <c r="T87" s="96"/>
      <c r="U87" s="227"/>
      <c r="V87" s="96"/>
      <c r="W87" s="96"/>
      <c r="X87" s="125"/>
      <c r="Y87" s="133"/>
      <c r="Z87" s="305"/>
      <c r="AA87" s="46"/>
      <c r="AC87" s="35">
        <f>V87</f>
        <v>0</v>
      </c>
      <c r="AD87" s="42"/>
      <c r="AE87" s="35">
        <f>W87</f>
        <v>0</v>
      </c>
      <c r="AF87" s="35" t="str">
        <f>IF(P87&gt;0,AD87*P87,"")</f>
        <v/>
      </c>
      <c r="AG87" s="36" t="str">
        <f>IF(P87&gt;0,(AE87-AF87)/AE87,"")</f>
        <v/>
      </c>
      <c r="AH87" s="107"/>
    </row>
    <row r="88" spans="1:34" ht="30" customHeight="1">
      <c r="B88" s="344"/>
      <c r="C88" s="344"/>
      <c r="D88" s="344"/>
      <c r="E88" s="344"/>
      <c r="F88" s="344"/>
      <c r="G88" s="344"/>
      <c r="H88" s="344"/>
      <c r="I88" s="344"/>
      <c r="J88" s="123"/>
      <c r="K88" s="94"/>
      <c r="L88" s="105"/>
      <c r="M88" s="105"/>
      <c r="N88" s="105"/>
      <c r="O88" s="221"/>
      <c r="P88" s="226"/>
      <c r="Q88" s="96"/>
      <c r="R88" s="124"/>
      <c r="S88" s="124"/>
      <c r="T88" s="96"/>
      <c r="U88" s="227"/>
      <c r="V88" s="96"/>
      <c r="W88" s="96"/>
      <c r="X88" s="125"/>
      <c r="Y88" s="133"/>
      <c r="Z88" s="305"/>
      <c r="AA88" s="46"/>
      <c r="AC88" s="35">
        <f>V88</f>
        <v>0</v>
      </c>
      <c r="AD88" s="42"/>
      <c r="AE88" s="35">
        <f>W88</f>
        <v>0</v>
      </c>
      <c r="AF88" s="35" t="str">
        <f>IF(P88&gt;0,AD88*P88,"")</f>
        <v/>
      </c>
      <c r="AG88" s="36" t="str">
        <f>IF(P88&gt;0,(AE88-AF88)/AE88,"")</f>
        <v/>
      </c>
      <c r="AH88" s="107"/>
    </row>
    <row r="89" spans="1:34" ht="30" customHeight="1">
      <c r="B89" s="80"/>
      <c r="C89" s="77"/>
      <c r="D89" s="77"/>
      <c r="E89" s="77"/>
      <c r="F89" s="77"/>
      <c r="G89" s="77"/>
      <c r="H89" s="77"/>
      <c r="I89" s="77"/>
      <c r="J89" s="370"/>
      <c r="K89" s="371"/>
      <c r="L89" s="371"/>
      <c r="M89" s="371"/>
      <c r="N89" s="371"/>
      <c r="O89" s="371"/>
      <c r="P89" s="371"/>
      <c r="Q89" s="371"/>
      <c r="R89" s="371"/>
      <c r="S89" s="371"/>
      <c r="T89" s="371"/>
      <c r="U89" s="371"/>
      <c r="V89" s="372"/>
      <c r="W89" s="175"/>
      <c r="X89" s="147"/>
      <c r="Y89" s="134"/>
      <c r="Z89" s="306"/>
      <c r="AA89" s="47"/>
      <c r="AC89" s="149"/>
      <c r="AD89" s="149"/>
      <c r="AE89" s="149"/>
      <c r="AF89" s="149"/>
      <c r="AG89" s="149"/>
      <c r="AH89" s="107"/>
    </row>
    <row r="90" spans="1:34" ht="30" customHeight="1">
      <c r="B90" s="29"/>
      <c r="C90" s="29"/>
      <c r="D90" s="29"/>
      <c r="E90" s="29"/>
      <c r="F90" s="29"/>
      <c r="G90" s="29"/>
      <c r="H90" s="29"/>
      <c r="I90" s="29"/>
      <c r="J90" s="123"/>
      <c r="K90" s="111"/>
      <c r="L90" s="105"/>
      <c r="M90" s="105"/>
      <c r="N90" s="105"/>
      <c r="O90" s="105"/>
      <c r="P90" s="105"/>
      <c r="Q90" s="105"/>
      <c r="R90" s="105"/>
      <c r="S90" s="105"/>
      <c r="T90" s="105"/>
      <c r="U90" s="114"/>
      <c r="V90" s="105"/>
      <c r="W90" s="121"/>
      <c r="X90" s="126"/>
      <c r="Y90" s="133"/>
      <c r="Z90" s="305"/>
      <c r="AA90" s="46"/>
      <c r="AC90" s="48"/>
      <c r="AD90" s="48"/>
      <c r="AE90" s="48"/>
      <c r="AF90" s="48"/>
      <c r="AG90" s="48"/>
      <c r="AH90" s="107"/>
    </row>
    <row r="91" spans="1:34" ht="30" customHeight="1">
      <c r="B91" s="375"/>
      <c r="C91" s="375"/>
      <c r="D91" s="375"/>
      <c r="E91" s="375"/>
      <c r="F91" s="375"/>
      <c r="G91" s="375"/>
      <c r="H91" s="375"/>
      <c r="I91" s="375"/>
      <c r="J91" s="123"/>
      <c r="K91" s="94"/>
      <c r="L91" s="105"/>
      <c r="M91" s="105"/>
      <c r="N91" s="105"/>
      <c r="O91" s="221"/>
      <c r="P91" s="226"/>
      <c r="Q91" s="96"/>
      <c r="R91" s="96"/>
      <c r="S91" s="223"/>
      <c r="T91" s="96"/>
      <c r="U91" s="227"/>
      <c r="V91" s="96"/>
      <c r="W91" s="96"/>
      <c r="X91" s="125"/>
      <c r="Y91" s="133"/>
      <c r="Z91" s="305"/>
      <c r="AA91" s="46"/>
      <c r="AC91" s="35">
        <f t="shared" ref="AC91:AC106" si="21">V91</f>
        <v>0</v>
      </c>
      <c r="AD91" s="42"/>
      <c r="AE91" s="35">
        <f t="shared" ref="AE91:AE106" si="22">W91</f>
        <v>0</v>
      </c>
      <c r="AF91" s="35" t="str">
        <f t="shared" ref="AF91:AF106" si="23">IF(P91&gt;0,AD91*P91,"")</f>
        <v/>
      </c>
      <c r="AG91" s="36" t="str">
        <f>IF(P91&gt;0,(AE91-AF91)/AE91,"")</f>
        <v/>
      </c>
      <c r="AH91" s="107"/>
    </row>
    <row r="92" spans="1:34" ht="30" customHeight="1">
      <c r="B92" s="344"/>
      <c r="C92" s="344"/>
      <c r="D92" s="344"/>
      <c r="E92" s="344"/>
      <c r="F92" s="344"/>
      <c r="G92" s="344"/>
      <c r="H92" s="80"/>
      <c r="I92" s="80"/>
      <c r="J92" s="123"/>
      <c r="K92" s="94"/>
      <c r="L92" s="105"/>
      <c r="M92" s="105"/>
      <c r="N92" s="105"/>
      <c r="O92" s="221"/>
      <c r="P92" s="226"/>
      <c r="Q92" s="96"/>
      <c r="R92" s="96"/>
      <c r="S92" s="223"/>
      <c r="T92" s="96"/>
      <c r="U92" s="227"/>
      <c r="V92" s="96"/>
      <c r="W92" s="96"/>
      <c r="X92" s="125"/>
      <c r="Y92" s="133"/>
      <c r="Z92" s="305"/>
      <c r="AA92" s="46"/>
      <c r="AC92" s="35">
        <f t="shared" si="21"/>
        <v>0</v>
      </c>
      <c r="AD92" s="42"/>
      <c r="AE92" s="35">
        <f t="shared" si="22"/>
        <v>0</v>
      </c>
      <c r="AF92" s="35" t="str">
        <f t="shared" si="23"/>
        <v/>
      </c>
      <c r="AG92" s="36" t="str">
        <f t="shared" ref="AG92:AG106" si="24">IF(P92&gt;0,(AE92-AF92)/AE92,"")</f>
        <v/>
      </c>
      <c r="AH92" s="107"/>
    </row>
    <row r="93" spans="1:34" ht="30" customHeight="1">
      <c r="B93" s="78"/>
      <c r="C93" s="77"/>
      <c r="D93" s="77"/>
      <c r="E93" s="77"/>
      <c r="F93" s="77"/>
      <c r="G93" s="77"/>
      <c r="H93" s="77"/>
      <c r="I93" s="77"/>
      <c r="J93" s="123"/>
      <c r="K93" s="94"/>
      <c r="L93" s="105"/>
      <c r="M93" s="105"/>
      <c r="N93" s="105"/>
      <c r="O93" s="221"/>
      <c r="P93" s="226"/>
      <c r="Q93" s="96"/>
      <c r="R93" s="96"/>
      <c r="S93" s="223"/>
      <c r="T93" s="96"/>
      <c r="U93" s="227"/>
      <c r="V93" s="96"/>
      <c r="W93" s="96"/>
      <c r="X93" s="125"/>
      <c r="Y93" s="133"/>
      <c r="Z93" s="305"/>
      <c r="AA93" s="46"/>
      <c r="AC93" s="35">
        <f t="shared" si="21"/>
        <v>0</v>
      </c>
      <c r="AD93" s="42"/>
      <c r="AE93" s="35">
        <f t="shared" si="22"/>
        <v>0</v>
      </c>
      <c r="AF93" s="35" t="str">
        <f t="shared" si="23"/>
        <v/>
      </c>
      <c r="AG93" s="36" t="str">
        <f t="shared" si="24"/>
        <v/>
      </c>
      <c r="AH93" s="107"/>
    </row>
    <row r="94" spans="1:34" ht="30" customHeight="1">
      <c r="B94" s="78"/>
      <c r="C94" s="77"/>
      <c r="D94" s="77"/>
      <c r="E94" s="77"/>
      <c r="F94" s="77"/>
      <c r="G94" s="77"/>
      <c r="H94" s="77"/>
      <c r="I94" s="77"/>
      <c r="J94" s="123"/>
      <c r="K94" s="94"/>
      <c r="L94" s="105"/>
      <c r="M94" s="105"/>
      <c r="N94" s="105"/>
      <c r="O94" s="221"/>
      <c r="P94" s="226"/>
      <c r="Q94" s="96"/>
      <c r="R94" s="100"/>
      <c r="S94" s="232"/>
      <c r="T94" s="96"/>
      <c r="U94" s="227"/>
      <c r="V94" s="96"/>
      <c r="W94" s="96"/>
      <c r="X94" s="125"/>
      <c r="Y94" s="133"/>
      <c r="Z94" s="305"/>
      <c r="AA94" s="46"/>
      <c r="AC94" s="35">
        <f t="shared" si="21"/>
        <v>0</v>
      </c>
      <c r="AD94" s="42"/>
      <c r="AE94" s="35">
        <f t="shared" si="22"/>
        <v>0</v>
      </c>
      <c r="AF94" s="35" t="str">
        <f t="shared" si="23"/>
        <v/>
      </c>
      <c r="AG94" s="36" t="str">
        <f t="shared" si="24"/>
        <v/>
      </c>
      <c r="AH94" s="107"/>
    </row>
    <row r="95" spans="1:34" ht="30" customHeight="1">
      <c r="B95" s="78"/>
      <c r="C95" s="77"/>
      <c r="D95" s="77"/>
      <c r="E95" s="77"/>
      <c r="F95" s="77"/>
      <c r="G95" s="77"/>
      <c r="H95" s="77"/>
      <c r="I95" s="77"/>
      <c r="J95" s="123"/>
      <c r="K95" s="94"/>
      <c r="L95" s="105"/>
      <c r="M95" s="105"/>
      <c r="N95" s="105"/>
      <c r="O95" s="221"/>
      <c r="P95" s="226"/>
      <c r="Q95" s="96"/>
      <c r="R95" s="100"/>
      <c r="S95" s="232"/>
      <c r="T95" s="96"/>
      <c r="U95" s="227"/>
      <c r="V95" s="96"/>
      <c r="W95" s="96"/>
      <c r="X95" s="125"/>
      <c r="Y95" s="133"/>
      <c r="Z95" s="305"/>
      <c r="AA95" s="46"/>
      <c r="AC95" s="35">
        <f t="shared" si="21"/>
        <v>0</v>
      </c>
      <c r="AD95" s="42"/>
      <c r="AE95" s="35">
        <f t="shared" si="22"/>
        <v>0</v>
      </c>
      <c r="AF95" s="35" t="str">
        <f t="shared" si="23"/>
        <v/>
      </c>
      <c r="AG95" s="36" t="str">
        <f t="shared" si="24"/>
        <v/>
      </c>
      <c r="AH95" s="107"/>
    </row>
    <row r="96" spans="1:34" ht="30" customHeight="1">
      <c r="B96" s="78"/>
      <c r="C96" s="77"/>
      <c r="D96" s="77"/>
      <c r="E96" s="77"/>
      <c r="F96" s="77"/>
      <c r="G96" s="77"/>
      <c r="H96" s="77"/>
      <c r="I96" s="77"/>
      <c r="J96" s="123"/>
      <c r="K96" s="110"/>
      <c r="L96" s="105"/>
      <c r="M96" s="105"/>
      <c r="N96" s="105"/>
      <c r="O96" s="221"/>
      <c r="P96" s="226"/>
      <c r="Q96" s="96"/>
      <c r="R96" s="100"/>
      <c r="S96" s="232"/>
      <c r="T96" s="96"/>
      <c r="U96" s="227"/>
      <c r="V96" s="96"/>
      <c r="W96" s="96"/>
      <c r="X96" s="125"/>
      <c r="Y96" s="133"/>
      <c r="Z96" s="305"/>
      <c r="AA96" s="46"/>
      <c r="AC96" s="35">
        <f t="shared" si="21"/>
        <v>0</v>
      </c>
      <c r="AD96" s="42"/>
      <c r="AE96" s="35">
        <f t="shared" si="22"/>
        <v>0</v>
      </c>
      <c r="AF96" s="35" t="str">
        <f t="shared" si="23"/>
        <v/>
      </c>
      <c r="AG96" s="36" t="str">
        <f t="shared" si="24"/>
        <v/>
      </c>
      <c r="AH96" s="107"/>
    </row>
    <row r="97" spans="1:34" ht="30" customHeight="1">
      <c r="B97" s="78"/>
      <c r="C97" s="77"/>
      <c r="D97" s="77"/>
      <c r="E97" s="77"/>
      <c r="F97" s="77"/>
      <c r="G97" s="77"/>
      <c r="H97" s="77"/>
      <c r="I97" s="77"/>
      <c r="J97" s="123"/>
      <c r="K97" s="110"/>
      <c r="L97" s="105"/>
      <c r="M97" s="105"/>
      <c r="N97" s="105"/>
      <c r="O97" s="221"/>
      <c r="P97" s="226"/>
      <c r="Q97" s="96"/>
      <c r="R97" s="100"/>
      <c r="S97" s="232"/>
      <c r="T97" s="96"/>
      <c r="U97" s="227"/>
      <c r="V97" s="96"/>
      <c r="W97" s="96"/>
      <c r="X97" s="125"/>
      <c r="Y97" s="133"/>
      <c r="Z97" s="305"/>
      <c r="AA97" s="46"/>
      <c r="AC97" s="35">
        <f t="shared" si="21"/>
        <v>0</v>
      </c>
      <c r="AD97" s="42"/>
      <c r="AE97" s="35">
        <f t="shared" si="22"/>
        <v>0</v>
      </c>
      <c r="AF97" s="35" t="str">
        <f t="shared" si="23"/>
        <v/>
      </c>
      <c r="AG97" s="36" t="str">
        <f t="shared" si="24"/>
        <v/>
      </c>
      <c r="AH97" s="107"/>
    </row>
    <row r="98" spans="1:34" ht="30" customHeight="1">
      <c r="B98" s="78"/>
      <c r="C98" s="77"/>
      <c r="D98" s="77"/>
      <c r="E98" s="77"/>
      <c r="F98" s="77"/>
      <c r="G98" s="77"/>
      <c r="H98" s="77"/>
      <c r="I98" s="77"/>
      <c r="J98" s="123"/>
      <c r="K98" s="110"/>
      <c r="L98" s="105"/>
      <c r="M98" s="105"/>
      <c r="N98" s="105"/>
      <c r="O98" s="221"/>
      <c r="P98" s="226"/>
      <c r="Q98" s="96"/>
      <c r="R98" s="100"/>
      <c r="S98" s="232"/>
      <c r="T98" s="96"/>
      <c r="U98" s="227"/>
      <c r="V98" s="96"/>
      <c r="W98" s="96"/>
      <c r="X98" s="125"/>
      <c r="Y98" s="133"/>
      <c r="Z98" s="305"/>
      <c r="AA98" s="46"/>
      <c r="AC98" s="35">
        <f t="shared" si="21"/>
        <v>0</v>
      </c>
      <c r="AD98" s="42"/>
      <c r="AE98" s="35">
        <f t="shared" si="22"/>
        <v>0</v>
      </c>
      <c r="AF98" s="35" t="str">
        <f t="shared" si="23"/>
        <v/>
      </c>
      <c r="AG98" s="36" t="str">
        <f t="shared" si="24"/>
        <v/>
      </c>
      <c r="AH98" s="107"/>
    </row>
    <row r="99" spans="1:34" ht="30" customHeight="1">
      <c r="B99" s="78"/>
      <c r="C99" s="251"/>
      <c r="D99" s="77"/>
      <c r="E99" s="77"/>
      <c r="F99" s="77"/>
      <c r="G99" s="77"/>
      <c r="H99" s="77"/>
      <c r="I99" s="77"/>
      <c r="J99" s="123"/>
      <c r="K99" s="110"/>
      <c r="L99" s="105"/>
      <c r="M99" s="105"/>
      <c r="N99" s="105"/>
      <c r="O99" s="221"/>
      <c r="P99" s="226"/>
      <c r="Q99" s="96"/>
      <c r="R99" s="100"/>
      <c r="S99" s="232"/>
      <c r="T99" s="96"/>
      <c r="U99" s="227"/>
      <c r="V99" s="96"/>
      <c r="W99" s="96"/>
      <c r="X99" s="125"/>
      <c r="Y99" s="133"/>
      <c r="Z99" s="305"/>
      <c r="AA99" s="46"/>
      <c r="AC99" s="35">
        <f t="shared" si="21"/>
        <v>0</v>
      </c>
      <c r="AD99" s="42"/>
      <c r="AE99" s="35">
        <f t="shared" si="22"/>
        <v>0</v>
      </c>
      <c r="AF99" s="35" t="str">
        <f t="shared" si="23"/>
        <v/>
      </c>
      <c r="AG99" s="36" t="str">
        <f t="shared" si="24"/>
        <v/>
      </c>
      <c r="AH99" s="107"/>
    </row>
    <row r="100" spans="1:34" ht="30" customHeight="1">
      <c r="B100" s="78"/>
      <c r="C100" s="77"/>
      <c r="D100" s="77"/>
      <c r="E100" s="77"/>
      <c r="F100" s="77"/>
      <c r="G100" s="77"/>
      <c r="H100" s="77"/>
      <c r="I100" s="77"/>
      <c r="J100" s="123"/>
      <c r="K100" s="110"/>
      <c r="L100" s="105"/>
      <c r="M100" s="105"/>
      <c r="N100" s="105"/>
      <c r="O100" s="221"/>
      <c r="P100" s="226"/>
      <c r="Q100" s="96"/>
      <c r="R100" s="100"/>
      <c r="S100" s="232"/>
      <c r="T100" s="96"/>
      <c r="U100" s="227"/>
      <c r="V100" s="96"/>
      <c r="W100" s="96"/>
      <c r="X100" s="125"/>
      <c r="Y100" s="133"/>
      <c r="Z100" s="305"/>
      <c r="AA100" s="46"/>
      <c r="AC100" s="35">
        <f t="shared" si="21"/>
        <v>0</v>
      </c>
      <c r="AD100" s="42"/>
      <c r="AE100" s="35">
        <f t="shared" si="22"/>
        <v>0</v>
      </c>
      <c r="AF100" s="35" t="str">
        <f t="shared" si="23"/>
        <v/>
      </c>
      <c r="AG100" s="36" t="str">
        <f t="shared" si="24"/>
        <v/>
      </c>
      <c r="AH100" s="107"/>
    </row>
    <row r="101" spans="1:34" ht="30" customHeight="1">
      <c r="B101" s="78"/>
      <c r="C101" s="77"/>
      <c r="D101" s="77"/>
      <c r="E101" s="77"/>
      <c r="F101" s="77"/>
      <c r="G101" s="77"/>
      <c r="H101" s="77"/>
      <c r="I101" s="77"/>
      <c r="J101" s="123"/>
      <c r="K101" s="110"/>
      <c r="L101" s="105"/>
      <c r="M101" s="105"/>
      <c r="N101" s="105"/>
      <c r="O101" s="221"/>
      <c r="P101" s="226"/>
      <c r="Q101" s="96"/>
      <c r="R101" s="100"/>
      <c r="S101" s="232"/>
      <c r="T101" s="96"/>
      <c r="U101" s="227"/>
      <c r="V101" s="96"/>
      <c r="W101" s="96"/>
      <c r="X101" s="125"/>
      <c r="Y101" s="133"/>
      <c r="Z101" s="305"/>
      <c r="AA101" s="46"/>
      <c r="AC101" s="35">
        <f t="shared" si="21"/>
        <v>0</v>
      </c>
      <c r="AD101" s="42"/>
      <c r="AE101" s="35">
        <f>W101</f>
        <v>0</v>
      </c>
      <c r="AF101" s="35" t="str">
        <f t="shared" si="23"/>
        <v/>
      </c>
      <c r="AG101" s="36" t="str">
        <f t="shared" si="24"/>
        <v/>
      </c>
      <c r="AH101" s="107"/>
    </row>
    <row r="102" spans="1:34" ht="30" customHeight="1">
      <c r="B102" s="78"/>
      <c r="C102" s="77"/>
      <c r="D102" s="77"/>
      <c r="E102" s="77"/>
      <c r="F102" s="77"/>
      <c r="G102" s="77"/>
      <c r="H102" s="77"/>
      <c r="I102" s="77"/>
      <c r="J102" s="123"/>
      <c r="K102" s="110"/>
      <c r="L102" s="105"/>
      <c r="M102" s="105"/>
      <c r="N102" s="105"/>
      <c r="O102" s="221"/>
      <c r="P102" s="226"/>
      <c r="Q102" s="96"/>
      <c r="R102" s="100"/>
      <c r="S102" s="232"/>
      <c r="T102" s="96"/>
      <c r="U102" s="227"/>
      <c r="V102" s="96"/>
      <c r="W102" s="96"/>
      <c r="X102" s="125"/>
      <c r="Y102" s="133"/>
      <c r="Z102" s="305"/>
      <c r="AA102" s="46"/>
      <c r="AC102" s="35">
        <f t="shared" si="21"/>
        <v>0</v>
      </c>
      <c r="AD102" s="42"/>
      <c r="AE102" s="35">
        <f>W102</f>
        <v>0</v>
      </c>
      <c r="AF102" s="35" t="str">
        <f t="shared" si="23"/>
        <v/>
      </c>
      <c r="AG102" s="36" t="str">
        <f t="shared" si="24"/>
        <v/>
      </c>
      <c r="AH102" s="107"/>
    </row>
    <row r="103" spans="1:34" ht="30" customHeight="1">
      <c r="B103" s="78"/>
      <c r="C103" s="77"/>
      <c r="D103" s="77"/>
      <c r="E103" s="77"/>
      <c r="F103" s="77"/>
      <c r="G103" s="77"/>
      <c r="H103" s="77"/>
      <c r="I103" s="77"/>
      <c r="J103" s="123"/>
      <c r="K103" s="110"/>
      <c r="L103" s="105"/>
      <c r="M103" s="105"/>
      <c r="N103" s="105"/>
      <c r="O103" s="221"/>
      <c r="P103" s="226"/>
      <c r="Q103" s="96"/>
      <c r="R103" s="100"/>
      <c r="S103" s="232"/>
      <c r="T103" s="96"/>
      <c r="U103" s="227"/>
      <c r="V103" s="96"/>
      <c r="W103" s="96"/>
      <c r="X103" s="125"/>
      <c r="Y103" s="133"/>
      <c r="Z103" s="305"/>
      <c r="AA103" s="46"/>
      <c r="AC103" s="35">
        <f t="shared" si="21"/>
        <v>0</v>
      </c>
      <c r="AD103" s="42"/>
      <c r="AE103" s="35">
        <f>W103</f>
        <v>0</v>
      </c>
      <c r="AF103" s="35" t="str">
        <f t="shared" si="23"/>
        <v/>
      </c>
      <c r="AG103" s="36" t="str">
        <f t="shared" si="24"/>
        <v/>
      </c>
      <c r="AH103" s="107"/>
    </row>
    <row r="104" spans="1:34" ht="30" customHeight="1">
      <c r="B104" s="78"/>
      <c r="C104" s="77"/>
      <c r="D104" s="77"/>
      <c r="E104" s="77"/>
      <c r="F104" s="77"/>
      <c r="G104" s="77"/>
      <c r="H104" s="77"/>
      <c r="I104" s="77"/>
      <c r="J104" s="123"/>
      <c r="K104" s="110"/>
      <c r="L104" s="105"/>
      <c r="M104" s="105"/>
      <c r="N104" s="105"/>
      <c r="O104" s="221"/>
      <c r="P104" s="226"/>
      <c r="Q104" s="96"/>
      <c r="R104" s="96"/>
      <c r="S104" s="223"/>
      <c r="T104" s="96"/>
      <c r="U104" s="227"/>
      <c r="V104" s="96"/>
      <c r="W104" s="96"/>
      <c r="X104" s="125"/>
      <c r="Y104" s="133"/>
      <c r="Z104" s="305"/>
      <c r="AA104" s="46"/>
      <c r="AC104" s="35">
        <f t="shared" si="21"/>
        <v>0</v>
      </c>
      <c r="AD104" s="42"/>
      <c r="AE104" s="35">
        <f t="shared" si="22"/>
        <v>0</v>
      </c>
      <c r="AF104" s="35" t="str">
        <f t="shared" si="23"/>
        <v/>
      </c>
      <c r="AG104" s="36" t="str">
        <f t="shared" si="24"/>
        <v/>
      </c>
      <c r="AH104" s="107"/>
    </row>
    <row r="105" spans="1:34" ht="30" customHeight="1">
      <c r="B105" s="78"/>
      <c r="C105" s="77"/>
      <c r="D105" s="77"/>
      <c r="E105" s="77"/>
      <c r="F105" s="77"/>
      <c r="G105" s="77"/>
      <c r="H105" s="77"/>
      <c r="I105" s="77"/>
      <c r="J105" s="123"/>
      <c r="K105" s="110"/>
      <c r="L105" s="105"/>
      <c r="M105" s="105"/>
      <c r="N105" s="105"/>
      <c r="O105" s="221"/>
      <c r="P105" s="226"/>
      <c r="Q105" s="96"/>
      <c r="R105" s="96"/>
      <c r="S105" s="223"/>
      <c r="T105" s="96"/>
      <c r="U105" s="227"/>
      <c r="V105" s="96"/>
      <c r="W105" s="96"/>
      <c r="X105" s="125"/>
      <c r="Y105" s="133"/>
      <c r="Z105" s="305"/>
      <c r="AA105" s="46"/>
      <c r="AC105" s="35">
        <f t="shared" si="21"/>
        <v>0</v>
      </c>
      <c r="AD105" s="42"/>
      <c r="AE105" s="35">
        <f t="shared" si="22"/>
        <v>0</v>
      </c>
      <c r="AF105" s="35" t="str">
        <f t="shared" si="23"/>
        <v/>
      </c>
      <c r="AG105" s="36" t="str">
        <f t="shared" si="24"/>
        <v/>
      </c>
      <c r="AH105" s="107"/>
    </row>
    <row r="106" spans="1:34" ht="30" customHeight="1">
      <c r="B106" s="78"/>
      <c r="C106" s="77"/>
      <c r="D106" s="77"/>
      <c r="E106" s="77"/>
      <c r="F106" s="77"/>
      <c r="G106" s="77"/>
      <c r="H106" s="77"/>
      <c r="I106" s="77"/>
      <c r="J106" s="123"/>
      <c r="K106" s="110"/>
      <c r="L106" s="105"/>
      <c r="M106" s="105"/>
      <c r="N106" s="105"/>
      <c r="O106" s="221"/>
      <c r="P106" s="226"/>
      <c r="Q106" s="96"/>
      <c r="R106" s="100"/>
      <c r="S106" s="232"/>
      <c r="T106" s="96"/>
      <c r="U106" s="227"/>
      <c r="V106" s="96"/>
      <c r="W106" s="96"/>
      <c r="X106" s="125"/>
      <c r="Y106" s="133"/>
      <c r="Z106" s="305"/>
      <c r="AA106" s="46"/>
      <c r="AC106" s="35">
        <f t="shared" si="21"/>
        <v>0</v>
      </c>
      <c r="AD106" s="42"/>
      <c r="AE106" s="35">
        <f t="shared" si="22"/>
        <v>0</v>
      </c>
      <c r="AF106" s="35" t="str">
        <f t="shared" si="23"/>
        <v/>
      </c>
      <c r="AG106" s="36" t="str">
        <f t="shared" si="24"/>
        <v/>
      </c>
      <c r="AH106" s="107"/>
    </row>
    <row r="107" spans="1:34" ht="30" customHeight="1">
      <c r="B107" s="78"/>
      <c r="C107" s="77"/>
      <c r="D107" s="77"/>
      <c r="E107" s="77"/>
      <c r="F107" s="77"/>
      <c r="G107" s="77"/>
      <c r="H107" s="77"/>
      <c r="I107" s="77"/>
      <c r="J107" s="370"/>
      <c r="K107" s="371"/>
      <c r="L107" s="371"/>
      <c r="M107" s="371"/>
      <c r="N107" s="371"/>
      <c r="O107" s="371"/>
      <c r="P107" s="371"/>
      <c r="Q107" s="371"/>
      <c r="R107" s="371"/>
      <c r="S107" s="371"/>
      <c r="T107" s="371"/>
      <c r="U107" s="371"/>
      <c r="V107" s="372"/>
      <c r="W107" s="175"/>
      <c r="X107" s="147"/>
      <c r="Y107" s="134"/>
      <c r="Z107" s="306"/>
      <c r="AA107" s="47"/>
      <c r="AC107" s="150"/>
      <c r="AD107" s="150"/>
      <c r="AE107" s="150"/>
      <c r="AF107" s="150"/>
      <c r="AG107" s="150"/>
      <c r="AH107" s="107"/>
    </row>
    <row r="108" spans="1:34" ht="30" customHeight="1">
      <c r="B108" s="76"/>
      <c r="C108" s="77"/>
      <c r="D108" s="77"/>
      <c r="E108" s="77"/>
      <c r="F108" s="77"/>
      <c r="G108" s="77"/>
      <c r="H108" s="77"/>
      <c r="I108" s="77"/>
      <c r="J108" s="123"/>
      <c r="K108" s="111"/>
      <c r="L108" s="105"/>
      <c r="M108" s="105"/>
      <c r="N108" s="105"/>
      <c r="O108" s="105"/>
      <c r="P108" s="105"/>
      <c r="Q108" s="105"/>
      <c r="R108" s="105"/>
      <c r="S108" s="105"/>
      <c r="T108" s="96"/>
      <c r="U108" s="114"/>
      <c r="V108" s="96"/>
      <c r="W108" s="96"/>
      <c r="X108" s="126"/>
      <c r="Y108" s="133"/>
      <c r="Z108" s="305"/>
      <c r="AA108" s="46"/>
      <c r="AC108" s="48"/>
      <c r="AD108" s="48"/>
      <c r="AE108" s="48"/>
      <c r="AF108" s="48"/>
      <c r="AG108" s="48"/>
      <c r="AH108" s="107"/>
    </row>
    <row r="109" spans="1:34" ht="30" customHeight="1">
      <c r="B109" s="78"/>
      <c r="C109" s="77"/>
      <c r="D109" s="77"/>
      <c r="E109" s="77"/>
      <c r="F109" s="77"/>
      <c r="G109" s="77"/>
      <c r="H109" s="77"/>
      <c r="I109" s="77"/>
      <c r="J109" s="123"/>
      <c r="K109" s="94"/>
      <c r="L109" s="105"/>
      <c r="M109" s="105"/>
      <c r="N109" s="105"/>
      <c r="O109" s="95"/>
      <c r="P109" s="226"/>
      <c r="Q109" s="221"/>
      <c r="R109" s="221"/>
      <c r="S109" s="221"/>
      <c r="T109" s="96"/>
      <c r="U109" s="227"/>
      <c r="V109" s="96"/>
      <c r="W109" s="96"/>
      <c r="X109" s="137"/>
      <c r="Y109" s="133"/>
      <c r="Z109" s="305"/>
      <c r="AA109" s="46"/>
      <c r="AC109" s="35">
        <f t="shared" ref="AC109:AC123" si="25">V109</f>
        <v>0</v>
      </c>
      <c r="AD109" s="42"/>
      <c r="AE109" s="35">
        <f t="shared" ref="AE109:AE123" si="26">W109</f>
        <v>0</v>
      </c>
      <c r="AF109" s="35" t="str">
        <f t="shared" ref="AF109:AF123" si="27">IF(P109&gt;0,AD109*P109,"")</f>
        <v/>
      </c>
      <c r="AG109" s="36" t="str">
        <f>IF(P109&gt;0,(AE109-AF109)/AE109,"")</f>
        <v/>
      </c>
      <c r="AH109" s="107"/>
    </row>
    <row r="110" spans="1:34" ht="30" customHeight="1">
      <c r="B110" s="78"/>
      <c r="C110" s="77"/>
      <c r="D110" s="77"/>
      <c r="E110" s="77"/>
      <c r="F110" s="77"/>
      <c r="G110" s="77"/>
      <c r="H110" s="77"/>
      <c r="I110" s="77"/>
      <c r="J110" s="123"/>
      <c r="K110" s="94"/>
      <c r="L110" s="105"/>
      <c r="M110" s="105"/>
      <c r="N110" s="105"/>
      <c r="O110" s="95"/>
      <c r="P110" s="226"/>
      <c r="Q110" s="221"/>
      <c r="R110" s="221"/>
      <c r="S110" s="221"/>
      <c r="T110" s="223"/>
      <c r="U110" s="222"/>
      <c r="V110" s="96"/>
      <c r="W110" s="96"/>
      <c r="X110" s="137"/>
      <c r="Y110" s="133"/>
      <c r="Z110" s="305"/>
      <c r="AA110" s="46"/>
      <c r="AC110" s="35">
        <f>V110</f>
        <v>0</v>
      </c>
      <c r="AD110" s="42"/>
      <c r="AE110" s="35">
        <f>W110</f>
        <v>0</v>
      </c>
      <c r="AF110" s="35" t="str">
        <f>IF(P110&gt;0,AD110*P110,"")</f>
        <v/>
      </c>
      <c r="AG110" s="36" t="str">
        <f>IF(P110&gt;0,(AE110-AF110)/AE110,"")</f>
        <v/>
      </c>
      <c r="AH110" s="107"/>
    </row>
    <row r="111" spans="1:34" ht="30" customHeight="1">
      <c r="A111" s="29" t="s">
        <v>240</v>
      </c>
      <c r="B111" s="252"/>
      <c r="C111" s="77"/>
      <c r="D111" s="77"/>
      <c r="E111" s="77"/>
      <c r="F111" s="77"/>
      <c r="G111" s="77"/>
      <c r="H111" s="77"/>
      <c r="I111" s="77"/>
      <c r="J111" s="123"/>
      <c r="K111" s="94"/>
      <c r="L111" s="105"/>
      <c r="M111" s="105"/>
      <c r="N111" s="105"/>
      <c r="O111" s="95"/>
      <c r="P111" s="226"/>
      <c r="Q111" s="221"/>
      <c r="R111" s="221"/>
      <c r="S111" s="221"/>
      <c r="T111" s="96"/>
      <c r="U111" s="227"/>
      <c r="V111" s="96"/>
      <c r="W111" s="96"/>
      <c r="X111" s="137"/>
      <c r="Y111" s="133"/>
      <c r="Z111" s="305"/>
      <c r="AA111" s="46"/>
      <c r="AC111" s="35">
        <f t="shared" si="25"/>
        <v>0</v>
      </c>
      <c r="AD111" s="42"/>
      <c r="AE111" s="35">
        <f t="shared" si="26"/>
        <v>0</v>
      </c>
      <c r="AF111" s="35" t="str">
        <f t="shared" si="27"/>
        <v/>
      </c>
      <c r="AG111" s="36" t="str">
        <f t="shared" ref="AG111:AG123" si="28">IF(P111&gt;0,(AE111-AF111)/AE111,"")</f>
        <v/>
      </c>
      <c r="AH111" s="107"/>
    </row>
    <row r="112" spans="1:34" ht="30" customHeight="1">
      <c r="A112" s="29" t="s">
        <v>241</v>
      </c>
      <c r="B112" s="252"/>
      <c r="C112" s="77"/>
      <c r="D112" s="77"/>
      <c r="E112" s="77"/>
      <c r="F112" s="77"/>
      <c r="G112" s="77"/>
      <c r="H112" s="77"/>
      <c r="I112" s="77"/>
      <c r="J112" s="123"/>
      <c r="K112" s="94"/>
      <c r="L112" s="105"/>
      <c r="M112" s="105"/>
      <c r="N112" s="105"/>
      <c r="O112" s="95"/>
      <c r="P112" s="226"/>
      <c r="Q112" s="221"/>
      <c r="R112" s="221"/>
      <c r="S112" s="221"/>
      <c r="T112" s="96"/>
      <c r="U112" s="227"/>
      <c r="V112" s="96"/>
      <c r="W112" s="96"/>
      <c r="X112" s="137"/>
      <c r="Y112" s="133"/>
      <c r="Z112" s="305"/>
      <c r="AA112" s="46"/>
      <c r="AC112" s="35">
        <f t="shared" si="25"/>
        <v>0</v>
      </c>
      <c r="AD112" s="42"/>
      <c r="AE112" s="35">
        <f t="shared" si="26"/>
        <v>0</v>
      </c>
      <c r="AF112" s="35" t="str">
        <f t="shared" si="27"/>
        <v/>
      </c>
      <c r="AG112" s="36" t="str">
        <f t="shared" si="28"/>
        <v/>
      </c>
      <c r="AH112" s="107"/>
    </row>
    <row r="113" spans="1:34" ht="30" customHeight="1">
      <c r="A113" s="29" t="s">
        <v>242</v>
      </c>
      <c r="B113" s="333"/>
      <c r="C113" s="333"/>
      <c r="D113" s="333"/>
      <c r="E113" s="333"/>
      <c r="F113" s="333"/>
      <c r="G113" s="333"/>
      <c r="H113" s="77"/>
      <c r="I113" s="77"/>
      <c r="J113" s="123"/>
      <c r="K113" s="94"/>
      <c r="L113" s="105"/>
      <c r="M113" s="105"/>
      <c r="N113" s="127"/>
      <c r="O113" s="95"/>
      <c r="P113" s="226"/>
      <c r="Q113" s="221"/>
      <c r="R113" s="221"/>
      <c r="S113" s="221"/>
      <c r="T113" s="96"/>
      <c r="U113" s="227"/>
      <c r="V113" s="96"/>
      <c r="W113" s="96"/>
      <c r="X113" s="137"/>
      <c r="Y113" s="133"/>
      <c r="Z113" s="305"/>
      <c r="AA113" s="46"/>
      <c r="AC113" s="35">
        <f t="shared" si="25"/>
        <v>0</v>
      </c>
      <c r="AD113" s="42"/>
      <c r="AE113" s="35">
        <f t="shared" si="26"/>
        <v>0</v>
      </c>
      <c r="AF113" s="35" t="str">
        <f t="shared" si="27"/>
        <v/>
      </c>
      <c r="AG113" s="36" t="str">
        <f t="shared" si="28"/>
        <v/>
      </c>
      <c r="AH113" s="107"/>
    </row>
    <row r="114" spans="1:34" ht="30" customHeight="1">
      <c r="B114" s="333"/>
      <c r="C114" s="333"/>
      <c r="D114" s="333"/>
      <c r="E114" s="333"/>
      <c r="F114" s="333"/>
      <c r="G114" s="333"/>
      <c r="H114" s="77"/>
      <c r="I114" s="77"/>
      <c r="J114" s="123"/>
      <c r="K114" s="94"/>
      <c r="L114" s="105"/>
      <c r="M114" s="105"/>
      <c r="N114" s="105"/>
      <c r="O114" s="95"/>
      <c r="P114" s="226"/>
      <c r="Q114" s="221"/>
      <c r="R114" s="221"/>
      <c r="S114" s="221"/>
      <c r="T114" s="96"/>
      <c r="U114" s="227"/>
      <c r="V114" s="96"/>
      <c r="W114" s="96"/>
      <c r="X114" s="137"/>
      <c r="Y114" s="133"/>
      <c r="Z114" s="305"/>
      <c r="AA114" s="46"/>
      <c r="AC114" s="35">
        <f t="shared" si="25"/>
        <v>0</v>
      </c>
      <c r="AD114" s="42"/>
      <c r="AE114" s="35">
        <f t="shared" si="26"/>
        <v>0</v>
      </c>
      <c r="AF114" s="35" t="str">
        <f t="shared" si="27"/>
        <v/>
      </c>
      <c r="AG114" s="36" t="str">
        <f t="shared" si="28"/>
        <v/>
      </c>
      <c r="AH114" s="107"/>
    </row>
    <row r="115" spans="1:34" ht="30" customHeight="1">
      <c r="C115" s="77"/>
      <c r="D115" s="77"/>
      <c r="E115" s="77"/>
      <c r="F115" s="77"/>
      <c r="G115" s="77"/>
      <c r="H115" s="77"/>
      <c r="I115" s="77"/>
      <c r="J115" s="123"/>
      <c r="K115" s="94"/>
      <c r="L115" s="105"/>
      <c r="M115" s="105"/>
      <c r="N115" s="105"/>
      <c r="O115" s="95"/>
      <c r="P115" s="226"/>
      <c r="Q115" s="221"/>
      <c r="R115" s="221"/>
      <c r="S115" s="221"/>
      <c r="T115" s="96"/>
      <c r="U115" s="227"/>
      <c r="V115" s="96"/>
      <c r="W115" s="96"/>
      <c r="X115" s="137"/>
      <c r="Y115" s="133"/>
      <c r="Z115" s="305"/>
      <c r="AA115" s="46"/>
      <c r="AC115" s="35">
        <f t="shared" si="25"/>
        <v>0</v>
      </c>
      <c r="AD115" s="42"/>
      <c r="AE115" s="35">
        <f t="shared" si="26"/>
        <v>0</v>
      </c>
      <c r="AF115" s="35" t="str">
        <f t="shared" si="27"/>
        <v/>
      </c>
      <c r="AG115" s="36" t="str">
        <f t="shared" si="28"/>
        <v/>
      </c>
      <c r="AH115" s="107"/>
    </row>
    <row r="116" spans="1:34" ht="30" customHeight="1">
      <c r="B116" s="79"/>
      <c r="C116" s="77"/>
      <c r="D116" s="77"/>
      <c r="E116" s="77"/>
      <c r="F116" s="77"/>
      <c r="G116" s="77"/>
      <c r="H116" s="77"/>
      <c r="I116" s="77"/>
      <c r="J116" s="123"/>
      <c r="K116" s="94"/>
      <c r="L116" s="105"/>
      <c r="M116" s="105"/>
      <c r="N116" s="105"/>
      <c r="O116" s="95"/>
      <c r="P116" s="226"/>
      <c r="Q116" s="221"/>
      <c r="R116" s="221"/>
      <c r="S116" s="221"/>
      <c r="T116" s="96"/>
      <c r="U116" s="227"/>
      <c r="V116" s="96"/>
      <c r="W116" s="96"/>
      <c r="X116" s="137"/>
      <c r="Y116" s="133"/>
      <c r="Z116" s="305"/>
      <c r="AA116" s="46"/>
      <c r="AC116" s="35">
        <f t="shared" si="25"/>
        <v>0</v>
      </c>
      <c r="AD116" s="42"/>
      <c r="AE116" s="35">
        <f t="shared" si="26"/>
        <v>0</v>
      </c>
      <c r="AF116" s="35" t="str">
        <f t="shared" si="27"/>
        <v/>
      </c>
      <c r="AG116" s="36" t="str">
        <f t="shared" si="28"/>
        <v/>
      </c>
      <c r="AH116" s="107"/>
    </row>
    <row r="117" spans="1:34" ht="30" customHeight="1">
      <c r="B117" s="78"/>
      <c r="C117" s="77"/>
      <c r="D117" s="77"/>
      <c r="E117" s="77"/>
      <c r="F117" s="77"/>
      <c r="G117" s="77"/>
      <c r="H117" s="77"/>
      <c r="I117" s="77"/>
      <c r="J117" s="123"/>
      <c r="K117" s="94"/>
      <c r="L117" s="105"/>
      <c r="M117" s="105"/>
      <c r="N117" s="105"/>
      <c r="O117" s="95"/>
      <c r="P117" s="226"/>
      <c r="Q117" s="221"/>
      <c r="R117" s="221"/>
      <c r="S117" s="221"/>
      <c r="T117" s="96"/>
      <c r="U117" s="227"/>
      <c r="V117" s="96"/>
      <c r="W117" s="96"/>
      <c r="X117" s="137"/>
      <c r="Y117" s="133"/>
      <c r="Z117" s="305"/>
      <c r="AA117" s="46"/>
      <c r="AC117" s="35">
        <f t="shared" si="25"/>
        <v>0</v>
      </c>
      <c r="AD117" s="42"/>
      <c r="AE117" s="35">
        <f t="shared" si="26"/>
        <v>0</v>
      </c>
      <c r="AF117" s="35" t="str">
        <f t="shared" si="27"/>
        <v/>
      </c>
      <c r="AG117" s="36" t="str">
        <f t="shared" si="28"/>
        <v/>
      </c>
      <c r="AH117" s="107"/>
    </row>
    <row r="118" spans="1:34" ht="30" customHeight="1">
      <c r="B118" s="78"/>
      <c r="C118" s="77"/>
      <c r="D118" s="77"/>
      <c r="E118" s="77"/>
      <c r="F118" s="77"/>
      <c r="G118" s="77"/>
      <c r="H118" s="77"/>
      <c r="I118" s="77"/>
      <c r="J118" s="123"/>
      <c r="K118" s="94"/>
      <c r="L118" s="105"/>
      <c r="M118" s="105"/>
      <c r="N118" s="105"/>
      <c r="O118" s="95"/>
      <c r="P118" s="226"/>
      <c r="Q118" s="221"/>
      <c r="R118" s="221"/>
      <c r="S118" s="221"/>
      <c r="T118" s="96"/>
      <c r="U118" s="227"/>
      <c r="V118" s="96"/>
      <c r="W118" s="96"/>
      <c r="X118" s="137"/>
      <c r="Y118" s="133"/>
      <c r="Z118" s="305"/>
      <c r="AA118" s="46"/>
      <c r="AC118" s="35">
        <f t="shared" si="25"/>
        <v>0</v>
      </c>
      <c r="AD118" s="42"/>
      <c r="AE118" s="35">
        <f t="shared" si="26"/>
        <v>0</v>
      </c>
      <c r="AF118" s="35" t="str">
        <f t="shared" si="27"/>
        <v/>
      </c>
      <c r="AG118" s="36" t="str">
        <f t="shared" si="28"/>
        <v/>
      </c>
      <c r="AH118" s="107"/>
    </row>
    <row r="119" spans="1:34" ht="30" customHeight="1">
      <c r="B119" s="78"/>
      <c r="C119" s="77"/>
      <c r="D119" s="77"/>
      <c r="E119" s="77"/>
      <c r="F119" s="77"/>
      <c r="G119" s="77"/>
      <c r="H119" s="77"/>
      <c r="I119" s="77"/>
      <c r="J119" s="241"/>
      <c r="K119" s="94"/>
      <c r="L119" s="105"/>
      <c r="M119" s="105"/>
      <c r="N119" s="105"/>
      <c r="O119" s="95"/>
      <c r="P119" s="226"/>
      <c r="Q119" s="221"/>
      <c r="R119" s="221"/>
      <c r="S119" s="221"/>
      <c r="T119" s="96"/>
      <c r="U119" s="227"/>
      <c r="V119" s="96"/>
      <c r="W119" s="96"/>
      <c r="X119" s="137"/>
      <c r="Y119" s="133"/>
      <c r="Z119" s="305"/>
      <c r="AA119" s="46"/>
      <c r="AC119" s="35">
        <f t="shared" si="25"/>
        <v>0</v>
      </c>
      <c r="AD119" s="42"/>
      <c r="AE119" s="35">
        <f t="shared" si="26"/>
        <v>0</v>
      </c>
      <c r="AF119" s="35" t="str">
        <f t="shared" si="27"/>
        <v/>
      </c>
      <c r="AG119" s="36" t="str">
        <f t="shared" si="28"/>
        <v/>
      </c>
      <c r="AH119" s="107"/>
    </row>
    <row r="120" spans="1:34" ht="30" customHeight="1">
      <c r="B120" s="79"/>
      <c r="C120" s="77"/>
      <c r="D120" s="77"/>
      <c r="E120" s="77"/>
      <c r="F120" s="77"/>
      <c r="G120" s="77"/>
      <c r="H120" s="77"/>
      <c r="I120" s="77"/>
      <c r="J120" s="123"/>
      <c r="K120" s="94"/>
      <c r="L120" s="105"/>
      <c r="M120" s="105"/>
      <c r="N120" s="105"/>
      <c r="O120" s="95"/>
      <c r="P120" s="226"/>
      <c r="Q120" s="221"/>
      <c r="R120" s="221"/>
      <c r="S120" s="221"/>
      <c r="T120" s="96"/>
      <c r="U120" s="227"/>
      <c r="V120" s="96"/>
      <c r="W120" s="96"/>
      <c r="X120" s="137"/>
      <c r="Y120" s="133"/>
      <c r="Z120" s="305"/>
      <c r="AA120" s="46"/>
      <c r="AC120" s="35">
        <f t="shared" si="25"/>
        <v>0</v>
      </c>
      <c r="AD120" s="42"/>
      <c r="AE120" s="35">
        <f t="shared" si="26"/>
        <v>0</v>
      </c>
      <c r="AF120" s="35" t="str">
        <f t="shared" si="27"/>
        <v/>
      </c>
      <c r="AG120" s="36" t="str">
        <f t="shared" si="28"/>
        <v/>
      </c>
      <c r="AH120" s="107"/>
    </row>
    <row r="121" spans="1:34" ht="30" customHeight="1">
      <c r="B121" s="79"/>
      <c r="C121" s="77"/>
      <c r="D121" s="77"/>
      <c r="E121" s="77"/>
      <c r="F121" s="77"/>
      <c r="G121" s="77"/>
      <c r="H121" s="77"/>
      <c r="I121" s="77"/>
      <c r="J121" s="123"/>
      <c r="K121" s="94"/>
      <c r="L121" s="105"/>
      <c r="M121" s="105"/>
      <c r="N121" s="105"/>
      <c r="O121" s="95"/>
      <c r="P121" s="226"/>
      <c r="Q121" s="221"/>
      <c r="R121" s="221"/>
      <c r="S121" s="221"/>
      <c r="T121" s="96"/>
      <c r="U121" s="227"/>
      <c r="V121" s="96"/>
      <c r="W121" s="96"/>
      <c r="X121" s="137"/>
      <c r="Y121" s="133"/>
      <c r="Z121" s="305"/>
      <c r="AA121" s="46"/>
      <c r="AC121" s="35">
        <f t="shared" si="25"/>
        <v>0</v>
      </c>
      <c r="AD121" s="42"/>
      <c r="AE121" s="35">
        <f t="shared" si="26"/>
        <v>0</v>
      </c>
      <c r="AF121" s="35" t="str">
        <f t="shared" si="27"/>
        <v/>
      </c>
      <c r="AG121" s="36" t="str">
        <f t="shared" si="28"/>
        <v/>
      </c>
      <c r="AH121" s="107"/>
    </row>
    <row r="122" spans="1:34" ht="30" customHeight="1">
      <c r="B122" s="79"/>
      <c r="C122" s="77"/>
      <c r="D122" s="77"/>
      <c r="E122" s="77"/>
      <c r="F122" s="77"/>
      <c r="G122" s="77"/>
      <c r="H122" s="77"/>
      <c r="I122" s="77"/>
      <c r="J122" s="123"/>
      <c r="K122" s="94"/>
      <c r="L122" s="105"/>
      <c r="M122" s="105"/>
      <c r="N122" s="105"/>
      <c r="O122" s="95"/>
      <c r="P122" s="226"/>
      <c r="Q122" s="221"/>
      <c r="R122" s="221"/>
      <c r="S122" s="221"/>
      <c r="T122" s="96"/>
      <c r="U122" s="227"/>
      <c r="V122" s="96"/>
      <c r="W122" s="96"/>
      <c r="X122" s="137"/>
      <c r="Y122" s="133"/>
      <c r="Z122" s="305"/>
      <c r="AA122" s="46"/>
      <c r="AC122" s="35">
        <f t="shared" si="25"/>
        <v>0</v>
      </c>
      <c r="AD122" s="42"/>
      <c r="AE122" s="35">
        <f t="shared" si="26"/>
        <v>0</v>
      </c>
      <c r="AF122" s="35" t="str">
        <f t="shared" si="27"/>
        <v/>
      </c>
      <c r="AG122" s="36" t="str">
        <f t="shared" si="28"/>
        <v/>
      </c>
      <c r="AH122" s="107"/>
    </row>
    <row r="123" spans="1:34" ht="30" customHeight="1">
      <c r="B123" s="79"/>
      <c r="C123" s="77"/>
      <c r="D123" s="77"/>
      <c r="E123" s="77"/>
      <c r="F123" s="77"/>
      <c r="G123" s="77"/>
      <c r="H123" s="77"/>
      <c r="I123" s="77"/>
      <c r="J123" s="123"/>
      <c r="K123" s="94"/>
      <c r="L123" s="105"/>
      <c r="M123" s="105"/>
      <c r="N123" s="105"/>
      <c r="O123" s="95"/>
      <c r="P123" s="226"/>
      <c r="Q123" s="221"/>
      <c r="R123" s="221"/>
      <c r="S123" s="221"/>
      <c r="T123" s="96"/>
      <c r="U123" s="227"/>
      <c r="V123" s="96"/>
      <c r="W123" s="96"/>
      <c r="X123" s="137"/>
      <c r="Y123" s="133"/>
      <c r="Z123" s="305"/>
      <c r="AA123" s="46"/>
      <c r="AC123" s="35">
        <f t="shared" si="25"/>
        <v>0</v>
      </c>
      <c r="AD123" s="42"/>
      <c r="AE123" s="35">
        <f t="shared" si="26"/>
        <v>0</v>
      </c>
      <c r="AF123" s="35" t="str">
        <f t="shared" si="27"/>
        <v/>
      </c>
      <c r="AG123" s="36" t="str">
        <f t="shared" si="28"/>
        <v/>
      </c>
      <c r="AH123" s="107"/>
    </row>
    <row r="124" spans="1:34" ht="30" customHeight="1">
      <c r="B124" s="78"/>
      <c r="C124" s="77"/>
      <c r="D124" s="77"/>
      <c r="E124" s="77"/>
      <c r="F124" s="77"/>
      <c r="G124" s="77"/>
      <c r="H124" s="77"/>
      <c r="I124" s="72"/>
      <c r="J124" s="367"/>
      <c r="K124" s="368"/>
      <c r="L124" s="368"/>
      <c r="M124" s="368"/>
      <c r="N124" s="368"/>
      <c r="O124" s="368"/>
      <c r="P124" s="368"/>
      <c r="Q124" s="368"/>
      <c r="R124" s="368"/>
      <c r="S124" s="368"/>
      <c r="T124" s="368"/>
      <c r="U124" s="368"/>
      <c r="V124" s="369"/>
      <c r="W124" s="175"/>
      <c r="X124" s="153">
        <f>IF(P12&gt;0,W124/P12,0)</f>
        <v>0</v>
      </c>
      <c r="Y124" s="135"/>
      <c r="Z124" s="307"/>
      <c r="AA124" s="49"/>
      <c r="AC124" s="50"/>
      <c r="AD124" s="50"/>
      <c r="AE124" s="50">
        <f>SUM(AE86:AE87,AE91:AE106,AE109:AE123)</f>
        <v>0</v>
      </c>
      <c r="AF124" s="50">
        <f>SUM(AF86:AF88,AF91:AF106,AF109:AF123)</f>
        <v>0</v>
      </c>
      <c r="AG124" s="51" t="str">
        <f>IF($C$49&gt;0,(AE124-AF124)/AE124,"")</f>
        <v/>
      </c>
    </row>
    <row r="125" spans="1:34" ht="30" customHeight="1">
      <c r="B125" s="78"/>
      <c r="C125" s="77"/>
      <c r="D125" s="77"/>
      <c r="E125" s="77"/>
      <c r="F125" s="77"/>
      <c r="G125" s="77"/>
      <c r="H125" s="77"/>
      <c r="I125" s="77"/>
      <c r="J125" s="81"/>
      <c r="K125" s="82"/>
      <c r="L125" s="83"/>
      <c r="M125" s="83"/>
      <c r="N125" s="83"/>
      <c r="O125" s="84"/>
      <c r="P125" s="84"/>
      <c r="Q125" s="84"/>
      <c r="R125" s="84"/>
      <c r="S125" s="84"/>
      <c r="T125" s="243"/>
      <c r="U125" s="244"/>
      <c r="V125" s="85"/>
      <c r="W125" s="245"/>
      <c r="X125" s="85"/>
      <c r="Y125" s="136"/>
      <c r="Z125" s="136"/>
      <c r="AA125" s="43"/>
      <c r="AC125" s="40"/>
      <c r="AD125" s="40"/>
      <c r="AE125" s="50"/>
      <c r="AF125" s="50"/>
      <c r="AG125" s="51"/>
    </row>
    <row r="126" spans="1:34" ht="35.1" customHeight="1">
      <c r="P126" s="334"/>
      <c r="Q126" s="335"/>
      <c r="R126" s="336"/>
      <c r="S126" s="337"/>
      <c r="T126" s="373"/>
      <c r="U126" s="374"/>
      <c r="V126" s="366"/>
      <c r="W126" s="366"/>
      <c r="X126" s="86"/>
      <c r="AE126" s="151"/>
      <c r="AF126" s="151"/>
      <c r="AG126" s="152"/>
    </row>
    <row r="127" spans="1:34" ht="35.1" customHeight="1">
      <c r="B127" s="55" t="str">
        <f>IF($AG$129&gt;0,IF($AG$129&gt;0.4999,IF($AG$129&gt;0.559,"A","B"),"ALERTE"),"")</f>
        <v/>
      </c>
      <c r="C127" s="200"/>
      <c r="D127" s="200"/>
      <c r="E127" s="200"/>
      <c r="F127" s="200"/>
      <c r="L127" s="52"/>
      <c r="M127" s="52"/>
      <c r="P127" s="88"/>
      <c r="Q127" s="89"/>
      <c r="R127" s="88"/>
      <c r="S127" s="87"/>
      <c r="T127" s="247"/>
      <c r="U127" s="248"/>
      <c r="V127" s="247"/>
      <c r="W127" s="249"/>
      <c r="X127" s="86"/>
      <c r="AE127" s="53"/>
      <c r="AF127" s="53">
        <f>SUM(AE84,AE124)</f>
        <v>0</v>
      </c>
      <c r="AG127" s="54"/>
    </row>
    <row r="128" spans="1:34" ht="35.1" customHeight="1">
      <c r="B128" s="71"/>
      <c r="P128" s="338"/>
      <c r="Q128" s="339"/>
      <c r="R128" s="340"/>
      <c r="S128" s="341"/>
      <c r="T128" s="373"/>
      <c r="U128" s="374"/>
      <c r="V128" s="366"/>
      <c r="W128" s="366"/>
      <c r="X128" s="242"/>
      <c r="AE128" s="53"/>
      <c r="AF128" s="53">
        <f>SUM(AF84,AF124)</f>
        <v>0</v>
      </c>
      <c r="AG128" s="54"/>
    </row>
    <row r="129" spans="20:34" ht="30" customHeight="1">
      <c r="T129" s="364"/>
      <c r="U129" s="364"/>
      <c r="V129" s="364"/>
      <c r="W129" s="246"/>
      <c r="X129" s="73"/>
      <c r="AE129" s="53"/>
      <c r="AF129" s="53">
        <f>AF127-AF128</f>
        <v>0</v>
      </c>
      <c r="AG129" s="239">
        <f>IF($AF$128&gt;0,AF129/AF127,0)</f>
        <v>0</v>
      </c>
      <c r="AH129" s="240"/>
    </row>
    <row r="130" spans="20:34" ht="30" customHeight="1">
      <c r="T130" s="365"/>
      <c r="U130" s="365"/>
      <c r="V130" s="365"/>
      <c r="W130" s="74"/>
      <c r="X130" s="73"/>
    </row>
    <row r="131" spans="20:34" ht="30" customHeight="1"/>
    <row r="132" spans="20:34" ht="30" customHeight="1">
      <c r="AD132" s="55"/>
    </row>
    <row r="133" spans="20:34" ht="30" customHeight="1"/>
    <row r="134" spans="20:34" ht="30" customHeight="1"/>
    <row r="135" spans="20:34" ht="30" customHeight="1"/>
    <row r="136" spans="20:34" ht="30" customHeight="1"/>
  </sheetData>
  <mergeCells count="68">
    <mergeCell ref="P10:Q10"/>
    <mergeCell ref="B3:Y3"/>
    <mergeCell ref="K8:N8"/>
    <mergeCell ref="P7:Q7"/>
    <mergeCell ref="K9:N9"/>
    <mergeCell ref="K10:N10"/>
    <mergeCell ref="C9:D9"/>
    <mergeCell ref="P8:Q8"/>
    <mergeCell ref="P9:Q9"/>
    <mergeCell ref="F4:G4"/>
    <mergeCell ref="K5:R5"/>
    <mergeCell ref="B5:G5"/>
    <mergeCell ref="C7:G7"/>
    <mergeCell ref="G10:J10"/>
    <mergeCell ref="K7:N7"/>
    <mergeCell ref="C8:G8"/>
    <mergeCell ref="C14:C15"/>
    <mergeCell ref="D14:D15"/>
    <mergeCell ref="B88:I88"/>
    <mergeCell ref="B91:I91"/>
    <mergeCell ref="P12:Q12"/>
    <mergeCell ref="K12:N12"/>
    <mergeCell ref="K11:N11"/>
    <mergeCell ref="G12:J12"/>
    <mergeCell ref="T129:V129"/>
    <mergeCell ref="T130:V130"/>
    <mergeCell ref="L54:Y54"/>
    <mergeCell ref="L56:Y56"/>
    <mergeCell ref="V128:W128"/>
    <mergeCell ref="V126:W126"/>
    <mergeCell ref="J124:V124"/>
    <mergeCell ref="J107:V107"/>
    <mergeCell ref="T128:U128"/>
    <mergeCell ref="J84:V84"/>
    <mergeCell ref="T126:U126"/>
    <mergeCell ref="J89:V89"/>
    <mergeCell ref="AA14:AA15"/>
    <mergeCell ref="B86:I86"/>
    <mergeCell ref="Q14:R14"/>
    <mergeCell ref="N14:N15"/>
    <mergeCell ref="G14:G15"/>
    <mergeCell ref="U14:U15"/>
    <mergeCell ref="X14:X15"/>
    <mergeCell ref="V14:V15"/>
    <mergeCell ref="H14:H15"/>
    <mergeCell ref="S14:S15"/>
    <mergeCell ref="T14:T15"/>
    <mergeCell ref="P14:P15"/>
    <mergeCell ref="L14:L15"/>
    <mergeCell ref="L30:W30"/>
    <mergeCell ref="L52:Y52"/>
    <mergeCell ref="M14:M15"/>
    <mergeCell ref="Z14:Z15"/>
    <mergeCell ref="B113:G114"/>
    <mergeCell ref="P126:Q126"/>
    <mergeCell ref="R126:S126"/>
    <mergeCell ref="P128:Q128"/>
    <mergeCell ref="R128:S128"/>
    <mergeCell ref="Y14:Y15"/>
    <mergeCell ref="W14:W15"/>
    <mergeCell ref="O14:O15"/>
    <mergeCell ref="B92:G92"/>
    <mergeCell ref="B14:B15"/>
    <mergeCell ref="J14:J15"/>
    <mergeCell ref="K14:K15"/>
    <mergeCell ref="I14:I15"/>
    <mergeCell ref="F14:F15"/>
    <mergeCell ref="E14:E15"/>
  </mergeCells>
  <phoneticPr fontId="0" type="noConversion"/>
  <printOptions horizontalCentered="1"/>
  <pageMargins left="0.19685039370078741" right="0.19685039370078741" top="0.19685039370078741" bottom="0.23622047244094491" header="0.19685039370078741" footer="0.19685039370078741"/>
  <pageSetup paperSize="9" scale="15" orientation="landscape" horizontalDpi="300" verticalDpi="300" r:id="rId1"/>
  <headerFooter alignWithMargins="0">
    <oddFooter>&amp;R&amp;"Arial,Italique"&amp;9- Page 2 -</oddFooter>
  </headerFooter>
  <colBreaks count="1" manualBreakCount="1">
    <brk id="2" max="1048575" man="1"/>
  </colBreaks>
  <drawing r:id="rId2"/>
  <legacyDrawing r:id="rId3"/>
</worksheet>
</file>

<file path=xl/worksheets/sheet2.xml><?xml version="1.0" encoding="utf-8"?>
<worksheet xmlns="http://schemas.openxmlformats.org/spreadsheetml/2006/main" xmlns:r="http://schemas.openxmlformats.org/officeDocument/2006/relationships">
  <sheetPr codeName="Feuil10">
    <pageSetUpPr fitToPage="1"/>
  </sheetPr>
  <dimension ref="A6:IB180"/>
  <sheetViews>
    <sheetView showGridLines="0" topLeftCell="A22" zoomScale="75" zoomScaleNormal="75" workbookViewId="0">
      <selection activeCell="A22" sqref="A1:IV65536"/>
    </sheetView>
  </sheetViews>
  <sheetFormatPr baseColWidth="10" defaultRowHeight="12.75"/>
  <cols>
    <col min="1" max="1" width="5.7109375" style="7" customWidth="1"/>
    <col min="2" max="2" width="78.28515625" style="7" customWidth="1"/>
    <col min="3" max="3" width="13.5703125" style="7" customWidth="1"/>
    <col min="4" max="4" width="3.5703125" style="7" customWidth="1"/>
    <col min="5" max="8" width="26.28515625" style="7" customWidth="1"/>
    <col min="9" max="16384" width="11.42578125" style="7"/>
  </cols>
  <sheetData>
    <row r="6" spans="1:8" s="1" customFormat="1" ht="66.75" customHeight="1">
      <c r="A6" s="312" t="s">
        <v>106</v>
      </c>
      <c r="B6" s="312"/>
      <c r="C6" s="312"/>
      <c r="D6" s="312"/>
      <c r="E6" s="312"/>
      <c r="F6" s="312"/>
      <c r="G6" s="312"/>
      <c r="H6" s="312"/>
    </row>
    <row r="7" spans="1:8" s="3" customFormat="1" ht="19.5">
      <c r="A7" s="313" t="s">
        <v>119</v>
      </c>
      <c r="B7" s="313"/>
      <c r="C7" s="313"/>
      <c r="D7" s="313"/>
      <c r="E7" s="313"/>
      <c r="F7" s="313"/>
      <c r="G7" s="313"/>
      <c r="H7" s="313"/>
    </row>
    <row r="8" spans="1:8" s="3" customFormat="1" ht="19.5">
      <c r="A8" s="67" t="s">
        <v>47</v>
      </c>
      <c r="B8" s="68">
        <f>ETUDE!C4</f>
        <v>0</v>
      </c>
      <c r="C8" s="69"/>
      <c r="D8" s="69"/>
      <c r="E8" s="2"/>
      <c r="F8" s="2"/>
      <c r="G8" s="2"/>
      <c r="H8" s="2"/>
    </row>
    <row r="9" spans="1:8" s="3" customFormat="1" ht="19.5">
      <c r="A9" s="4"/>
      <c r="C9" s="5" t="s">
        <v>78</v>
      </c>
      <c r="D9" s="2"/>
      <c r="E9" s="314">
        <f>ETUDE!C7</f>
        <v>0</v>
      </c>
      <c r="F9" s="315"/>
      <c r="G9" s="315"/>
      <c r="H9" s="315"/>
    </row>
    <row r="10" spans="1:8" s="3" customFormat="1" ht="19.5">
      <c r="A10" s="4"/>
      <c r="C10" s="5" t="s">
        <v>77</v>
      </c>
      <c r="D10" s="2"/>
      <c r="E10" s="314">
        <f>ETUDE!C9</f>
        <v>0</v>
      </c>
      <c r="F10" s="315"/>
      <c r="G10" s="315"/>
      <c r="H10" s="315"/>
    </row>
    <row r="11" spans="1:8" ht="19.5">
      <c r="A11" s="6"/>
      <c r="B11" s="6"/>
      <c r="C11" s="6"/>
      <c r="D11" s="6"/>
      <c r="E11" s="6"/>
      <c r="F11" s="6"/>
      <c r="G11" s="6"/>
      <c r="H11" s="6"/>
    </row>
    <row r="12" spans="1:8" s="9" customFormat="1" ht="35.25" customHeight="1">
      <c r="A12" s="323" t="s">
        <v>80</v>
      </c>
      <c r="B12" s="323"/>
      <c r="C12" s="8"/>
      <c r="D12" s="8"/>
      <c r="E12" s="8"/>
      <c r="F12" s="8"/>
      <c r="G12" s="317"/>
      <c r="H12" s="317"/>
    </row>
    <row r="13" spans="1:8" s="11" customFormat="1" ht="21.95" customHeight="1">
      <c r="A13" s="10"/>
      <c r="B13" s="10"/>
      <c r="C13" s="56" t="s">
        <v>84</v>
      </c>
      <c r="D13" s="10"/>
      <c r="E13" s="19">
        <f>ETUDE!P7</f>
        <v>0</v>
      </c>
      <c r="F13" s="10"/>
      <c r="G13" s="324"/>
      <c r="H13" s="324"/>
    </row>
    <row r="14" spans="1:8" s="11" customFormat="1" ht="21.95" customHeight="1">
      <c r="A14" s="10"/>
      <c r="B14" s="10"/>
      <c r="C14" s="56" t="s">
        <v>85</v>
      </c>
      <c r="D14" s="10"/>
      <c r="E14" s="57">
        <f>ETUDE!P8</f>
        <v>0</v>
      </c>
      <c r="F14" s="10"/>
      <c r="G14" s="325"/>
      <c r="H14" s="325"/>
    </row>
    <row r="15" spans="1:8" s="11" customFormat="1" ht="21.95" customHeight="1">
      <c r="A15" s="10"/>
      <c r="B15" s="10"/>
      <c r="C15" s="56" t="s">
        <v>79</v>
      </c>
      <c r="D15" s="10"/>
      <c r="E15" s="58">
        <f>ETUDE!P12</f>
        <v>0</v>
      </c>
      <c r="F15" s="10"/>
      <c r="G15" s="327"/>
      <c r="H15" s="327"/>
    </row>
    <row r="16" spans="1:8" s="11" customFormat="1" ht="21.95" customHeight="1">
      <c r="A16" s="10"/>
      <c r="B16" s="10"/>
      <c r="C16" s="56" t="s">
        <v>83</v>
      </c>
      <c r="D16" s="10"/>
      <c r="E16" s="316" t="s">
        <v>111</v>
      </c>
      <c r="F16" s="316"/>
      <c r="G16" s="324"/>
      <c r="H16" s="324"/>
    </row>
    <row r="17" spans="1:8" s="11" customFormat="1" ht="21.95" customHeight="1">
      <c r="A17" s="12"/>
      <c r="B17" s="12"/>
      <c r="C17" s="56" t="s">
        <v>82</v>
      </c>
      <c r="D17" s="12"/>
      <c r="E17" s="316" t="s">
        <v>111</v>
      </c>
      <c r="F17" s="316"/>
      <c r="G17" s="324"/>
      <c r="H17" s="324"/>
    </row>
    <row r="18" spans="1:8" ht="20.100000000000001" customHeight="1">
      <c r="A18" s="330"/>
      <c r="B18" s="330"/>
      <c r="C18" s="330"/>
      <c r="D18" s="330"/>
      <c r="E18" s="330"/>
      <c r="F18" s="330"/>
      <c r="G18" s="330"/>
      <c r="H18" s="330"/>
    </row>
    <row r="19" spans="1:8" s="11" customFormat="1" ht="30" customHeight="1" thickBot="1">
      <c r="A19" s="12"/>
      <c r="B19" s="159"/>
      <c r="C19" s="158"/>
      <c r="D19" s="159"/>
      <c r="E19" s="322" t="s">
        <v>74</v>
      </c>
      <c r="F19" s="322"/>
      <c r="G19" s="322" t="s">
        <v>75</v>
      </c>
      <c r="H19" s="322"/>
    </row>
    <row r="20" spans="1:8" s="14" customFormat="1" ht="30" customHeight="1">
      <c r="A20" s="322" t="s">
        <v>70</v>
      </c>
      <c r="B20" s="322"/>
      <c r="C20" s="322"/>
      <c r="D20" s="160"/>
      <c r="E20" s="390"/>
      <c r="F20" s="390"/>
      <c r="G20" s="390"/>
      <c r="H20" s="390"/>
    </row>
    <row r="21" spans="1:8" ht="65.25" customHeight="1">
      <c r="A21" s="10">
        <v>1</v>
      </c>
      <c r="B21" s="388" t="s">
        <v>120</v>
      </c>
      <c r="C21" s="388"/>
      <c r="D21" s="235"/>
      <c r="E21" s="329">
        <f>E32+E38</f>
        <v>16901.767465891353</v>
      </c>
      <c r="F21" s="329"/>
      <c r="G21" s="326">
        <f>E21*1.196</f>
        <v>20214.513889206057</v>
      </c>
      <c r="H21" s="326"/>
    </row>
    <row r="22" spans="1:8" s="161" customFormat="1" ht="50.1" customHeight="1" thickBot="1">
      <c r="A22" s="15"/>
      <c r="B22" s="389" t="s">
        <v>121</v>
      </c>
      <c r="C22" s="389"/>
      <c r="D22" s="233"/>
      <c r="E22" s="328">
        <f>E31</f>
        <v>869.9760688242792</v>
      </c>
      <c r="F22" s="328"/>
      <c r="G22" s="328">
        <f>E22*1.196</f>
        <v>1040.4913783138379</v>
      </c>
      <c r="H22" s="328"/>
    </row>
    <row r="23" spans="1:8" ht="30" customHeight="1">
      <c r="A23" s="322" t="s">
        <v>71</v>
      </c>
      <c r="B23" s="322"/>
      <c r="C23" s="322"/>
      <c r="D23" s="160"/>
      <c r="E23" s="162"/>
      <c r="F23" s="162"/>
      <c r="G23" s="162"/>
      <c r="H23" s="162"/>
    </row>
    <row r="24" spans="1:8" ht="50.1" customHeight="1" thickBot="1">
      <c r="A24" s="16">
        <v>2</v>
      </c>
      <c r="B24" s="316" t="s">
        <v>118</v>
      </c>
      <c r="C24" s="316"/>
      <c r="D24" s="163"/>
      <c r="E24" s="318">
        <f>ETUDE!V126</f>
        <v>0</v>
      </c>
      <c r="F24" s="318"/>
      <c r="G24" s="318">
        <f>E24*1.196</f>
        <v>0</v>
      </c>
      <c r="H24" s="318"/>
    </row>
    <row r="25" spans="1:8" ht="39.950000000000003" customHeight="1">
      <c r="A25" s="322" t="s">
        <v>72</v>
      </c>
      <c r="B25" s="322"/>
      <c r="C25" s="322"/>
      <c r="D25" s="13"/>
      <c r="E25" s="155"/>
      <c r="F25" s="155"/>
      <c r="G25" s="155"/>
      <c r="H25" s="155"/>
    </row>
    <row r="26" spans="1:8" ht="50.1" customHeight="1">
      <c r="A26" s="16">
        <v>3</v>
      </c>
      <c r="B26" s="316" t="s">
        <v>73</v>
      </c>
      <c r="C26" s="316"/>
      <c r="D26" s="18"/>
      <c r="E26" s="318">
        <f>E24*5+E21*5</f>
        <v>84508.837329456757</v>
      </c>
      <c r="F26" s="318"/>
      <c r="G26" s="318">
        <f>E26*1.196</f>
        <v>101072.56944603028</v>
      </c>
      <c r="H26" s="318"/>
    </row>
    <row r="27" spans="1:8" ht="30" customHeight="1">
      <c r="A27" s="164"/>
      <c r="B27" s="154"/>
      <c r="C27" s="154"/>
      <c r="D27" s="20"/>
      <c r="E27" s="165"/>
      <c r="F27" s="165"/>
      <c r="G27" s="165"/>
      <c r="H27" s="165"/>
    </row>
    <row r="28" spans="1:8" ht="15">
      <c r="A28" s="321"/>
      <c r="B28" s="321"/>
      <c r="C28" s="21"/>
      <c r="D28" s="21"/>
      <c r="E28" s="22"/>
      <c r="F28" s="22"/>
      <c r="G28" s="23"/>
      <c r="H28" s="22"/>
    </row>
    <row r="29" spans="1:8" s="167" customFormat="1" ht="15" hidden="1">
      <c r="A29" s="166"/>
      <c r="B29" s="201" t="s">
        <v>62</v>
      </c>
      <c r="C29" s="202"/>
      <c r="D29" s="203"/>
      <c r="E29" s="204">
        <v>45000</v>
      </c>
      <c r="F29" s="203" t="s">
        <v>123</v>
      </c>
    </row>
    <row r="30" spans="1:8" s="167" customFormat="1" ht="15" hidden="1">
      <c r="A30" s="166"/>
      <c r="B30" s="201" t="s">
        <v>122</v>
      </c>
      <c r="C30" s="202"/>
      <c r="D30" s="203"/>
      <c r="E30" s="205">
        <v>60</v>
      </c>
      <c r="F30" s="203"/>
    </row>
    <row r="31" spans="1:8" s="167" customFormat="1" ht="15" hidden="1">
      <c r="A31" s="166"/>
      <c r="B31" s="201" t="s">
        <v>64</v>
      </c>
      <c r="C31" s="206"/>
      <c r="D31" s="203"/>
      <c r="E31" s="207">
        <f>-PMT(0.005,E30,E29)</f>
        <v>869.9760688242792</v>
      </c>
      <c r="F31" s="203"/>
    </row>
    <row r="32" spans="1:8" s="167" customFormat="1" ht="15" hidden="1">
      <c r="A32" s="166"/>
      <c r="B32" s="201" t="s">
        <v>126</v>
      </c>
      <c r="C32" s="206"/>
      <c r="D32" s="203"/>
      <c r="E32" s="207">
        <f>E31*12</f>
        <v>10439.712825891351</v>
      </c>
      <c r="F32" s="203"/>
    </row>
    <row r="33" spans="1:8" s="167" customFormat="1" ht="15" hidden="1">
      <c r="A33" s="166"/>
      <c r="B33" s="208" t="s">
        <v>63</v>
      </c>
      <c r="C33" s="209"/>
      <c r="D33" s="210"/>
      <c r="E33" s="211">
        <v>9732.01</v>
      </c>
      <c r="F33" s="212" t="s">
        <v>124</v>
      </c>
    </row>
    <row r="34" spans="1:8" s="167" customFormat="1" ht="18" hidden="1">
      <c r="A34" s="166"/>
      <c r="B34" s="208" t="s">
        <v>37</v>
      </c>
      <c r="C34" s="209"/>
      <c r="D34" s="210"/>
      <c r="E34" s="212">
        <v>0.17</v>
      </c>
      <c r="F34" s="236"/>
    </row>
    <row r="35" spans="1:8" s="167" customFormat="1" ht="18" hidden="1">
      <c r="A35" s="166"/>
      <c r="B35" s="208" t="s">
        <v>81</v>
      </c>
      <c r="C35" s="209"/>
      <c r="D35" s="210"/>
      <c r="E35" s="211">
        <f>E33*(1-E34)</f>
        <v>8077.5682999999999</v>
      </c>
      <c r="F35" s="213"/>
    </row>
    <row r="36" spans="1:8" s="167" customFormat="1" ht="18" hidden="1">
      <c r="A36" s="166"/>
      <c r="B36" s="208" t="s">
        <v>125</v>
      </c>
      <c r="C36" s="209"/>
      <c r="D36" s="210"/>
      <c r="E36" s="214">
        <v>12</v>
      </c>
      <c r="F36" s="213"/>
    </row>
    <row r="37" spans="1:8" s="167" customFormat="1" ht="15" hidden="1">
      <c r="A37" s="166"/>
      <c r="B37" s="208" t="s">
        <v>128</v>
      </c>
      <c r="C37" s="209"/>
      <c r="D37" s="210"/>
      <c r="E37" s="211">
        <f>(E30-E36)/12*E35</f>
        <v>32310.2732</v>
      </c>
      <c r="F37" s="210"/>
    </row>
    <row r="38" spans="1:8" s="167" customFormat="1" ht="15" hidden="1">
      <c r="A38" s="166"/>
      <c r="B38" s="208" t="s">
        <v>127</v>
      </c>
      <c r="C38" s="209"/>
      <c r="D38" s="210"/>
      <c r="E38" s="211">
        <f>E37/(E30/12)</f>
        <v>6462.0546400000003</v>
      </c>
      <c r="F38" s="210"/>
    </row>
    <row r="39" spans="1:8" ht="15">
      <c r="A39" s="24"/>
      <c r="B39" s="25"/>
      <c r="C39" s="25"/>
      <c r="D39" s="25"/>
      <c r="E39" s="22"/>
      <c r="F39" s="22"/>
      <c r="G39" s="23"/>
      <c r="H39" s="22"/>
    </row>
    <row r="40" spans="1:8" s="26" customFormat="1" ht="50.1" customHeight="1">
      <c r="A40" s="319" t="s">
        <v>49</v>
      </c>
      <c r="B40" s="319"/>
      <c r="C40" s="319"/>
      <c r="D40" s="319"/>
      <c r="E40" s="319"/>
      <c r="F40" s="319"/>
      <c r="G40" s="319"/>
      <c r="H40" s="319"/>
    </row>
    <row r="41" spans="1:8" s="14" customFormat="1">
      <c r="A41" s="11"/>
      <c r="B41" s="7"/>
      <c r="C41" s="7"/>
      <c r="D41" s="7"/>
      <c r="E41" s="7"/>
      <c r="F41" s="7"/>
      <c r="G41" s="7"/>
      <c r="H41" s="7"/>
    </row>
    <row r="42" spans="1:8" s="27" customFormat="1" ht="23.25" customHeight="1">
      <c r="A42" s="142" t="s">
        <v>141</v>
      </c>
      <c r="B42" s="6"/>
      <c r="C42" s="6"/>
      <c r="D42" s="6"/>
      <c r="E42" s="6"/>
      <c r="F42" s="6"/>
    </row>
    <row r="43" spans="1:8" s="27" customFormat="1" ht="23.25" customHeight="1">
      <c r="A43" s="142"/>
      <c r="B43" s="6"/>
      <c r="C43" s="6"/>
      <c r="D43" s="6"/>
      <c r="E43" s="6"/>
      <c r="F43" s="6"/>
    </row>
    <row r="44" spans="1:8" s="27" customFormat="1" ht="18" customHeight="1">
      <c r="A44" s="6" t="s">
        <v>129</v>
      </c>
      <c r="B44" s="6"/>
      <c r="C44" s="6"/>
      <c r="D44" s="6"/>
      <c r="E44" s="6"/>
      <c r="F44" s="6"/>
      <c r="G44" s="6"/>
      <c r="H44" s="6"/>
    </row>
    <row r="45" spans="1:8" s="157" customFormat="1" ht="18" customHeight="1">
      <c r="A45" s="234" t="s">
        <v>50</v>
      </c>
      <c r="B45" s="156" t="s">
        <v>52</v>
      </c>
      <c r="C45" s="156"/>
      <c r="D45" s="156"/>
      <c r="E45" s="156"/>
      <c r="F45" s="156"/>
      <c r="G45" s="156"/>
      <c r="H45" s="156"/>
    </row>
    <row r="46" spans="1:8" s="157" customFormat="1" ht="18" customHeight="1">
      <c r="A46" s="234" t="s">
        <v>51</v>
      </c>
      <c r="B46" s="156" t="s">
        <v>54</v>
      </c>
      <c r="C46" s="156"/>
      <c r="D46" s="156"/>
      <c r="E46" s="156"/>
      <c r="F46" s="156"/>
      <c r="G46" s="156"/>
      <c r="H46" s="156"/>
    </row>
    <row r="47" spans="1:8" s="157" customFormat="1" ht="18" customHeight="1">
      <c r="A47" s="234" t="s">
        <v>53</v>
      </c>
      <c r="E47" s="156"/>
      <c r="F47" s="156"/>
      <c r="G47" s="156"/>
      <c r="H47" s="156"/>
    </row>
    <row r="48" spans="1:8" s="157" customFormat="1" ht="18" customHeight="1">
      <c r="A48" s="320"/>
      <c r="B48" s="320"/>
      <c r="C48" s="320"/>
      <c r="D48" s="320"/>
      <c r="E48" s="320"/>
      <c r="F48" s="320"/>
      <c r="G48" s="320"/>
      <c r="H48" s="320"/>
    </row>
    <row r="49" spans="1:236" s="157" customFormat="1" ht="77.25" customHeight="1">
      <c r="A49" s="387" t="s">
        <v>130</v>
      </c>
      <c r="B49" s="387"/>
      <c r="C49" s="387"/>
      <c r="D49" s="387"/>
      <c r="E49" s="387"/>
      <c r="F49" s="387"/>
      <c r="G49" s="387"/>
      <c r="H49" s="387"/>
    </row>
    <row r="50" spans="1:236" s="27" customFormat="1" ht="18" customHeight="1">
      <c r="A50" s="28" t="s">
        <v>55</v>
      </c>
      <c r="B50" s="28"/>
      <c r="C50" s="28"/>
      <c r="D50" s="28"/>
      <c r="E50" s="28"/>
      <c r="F50" s="28"/>
      <c r="G50" s="28"/>
      <c r="H50" s="28"/>
      <c r="I50" s="311"/>
      <c r="J50" s="311"/>
      <c r="K50" s="311"/>
      <c r="L50" s="311"/>
      <c r="M50" s="311"/>
      <c r="N50" s="311"/>
      <c r="O50" s="311"/>
      <c r="P50" s="311"/>
      <c r="Q50" s="311"/>
      <c r="R50" s="311"/>
      <c r="S50" s="311"/>
      <c r="T50" s="311"/>
      <c r="U50" s="311"/>
      <c r="V50" s="311"/>
      <c r="W50" s="311"/>
      <c r="X50" s="311"/>
      <c r="Y50" s="311"/>
      <c r="Z50" s="311"/>
      <c r="AA50" s="311"/>
      <c r="AB50" s="311"/>
      <c r="AC50" s="311"/>
      <c r="AD50" s="311"/>
      <c r="AE50" s="311"/>
      <c r="AF50" s="311"/>
      <c r="AG50" s="311"/>
      <c r="AH50" s="311"/>
      <c r="AI50" s="311"/>
      <c r="AJ50" s="311"/>
      <c r="AK50" s="311"/>
      <c r="AL50" s="311"/>
      <c r="AM50" s="311"/>
      <c r="AN50" s="311"/>
      <c r="AO50" s="311"/>
      <c r="AP50" s="311"/>
      <c r="AQ50" s="311"/>
      <c r="AR50" s="311"/>
      <c r="AS50" s="311"/>
      <c r="AT50" s="311"/>
      <c r="AU50" s="311"/>
      <c r="AV50" s="311"/>
      <c r="AW50" s="311"/>
      <c r="AX50" s="311"/>
      <c r="AY50" s="311"/>
      <c r="AZ50" s="311"/>
      <c r="BA50" s="311"/>
      <c r="BB50" s="311"/>
      <c r="BC50" s="311"/>
      <c r="BD50" s="311"/>
      <c r="BE50" s="311"/>
      <c r="BF50" s="311"/>
      <c r="BG50" s="311"/>
      <c r="BH50" s="311"/>
      <c r="BI50" s="311"/>
      <c r="BJ50" s="311"/>
      <c r="BK50" s="311"/>
      <c r="BL50" s="311"/>
      <c r="BM50" s="311"/>
      <c r="BN50" s="311"/>
      <c r="BO50" s="311"/>
      <c r="BP50" s="311"/>
      <c r="BQ50" s="311"/>
      <c r="BR50" s="311"/>
      <c r="BS50" s="311"/>
      <c r="BT50" s="311"/>
      <c r="BU50" s="311"/>
      <c r="BV50" s="311"/>
      <c r="BW50" s="311"/>
      <c r="BX50" s="311"/>
      <c r="BY50" s="311"/>
      <c r="BZ50" s="311"/>
      <c r="CA50" s="311"/>
      <c r="CB50" s="311"/>
      <c r="CC50" s="311"/>
      <c r="CD50" s="311"/>
      <c r="CE50" s="311"/>
      <c r="CF50" s="311"/>
      <c r="CG50" s="311"/>
      <c r="CH50" s="311"/>
      <c r="CI50" s="311"/>
      <c r="CJ50" s="311"/>
      <c r="CK50" s="311"/>
      <c r="CL50" s="311"/>
      <c r="CM50" s="311"/>
      <c r="CN50" s="311"/>
      <c r="CO50" s="311"/>
      <c r="CP50" s="311"/>
      <c r="CQ50" s="311" t="s">
        <v>10</v>
      </c>
      <c r="CR50" s="311"/>
      <c r="CS50" s="311" t="s">
        <v>10</v>
      </c>
      <c r="CT50" s="311"/>
      <c r="CU50" s="311" t="s">
        <v>10</v>
      </c>
      <c r="CV50" s="311"/>
      <c r="CW50" s="311" t="s">
        <v>10</v>
      </c>
      <c r="CX50" s="311"/>
      <c r="CY50" s="311" t="s">
        <v>10</v>
      </c>
      <c r="CZ50" s="311"/>
      <c r="DA50" s="311" t="s">
        <v>10</v>
      </c>
      <c r="DB50" s="311"/>
      <c r="DC50" s="311" t="s">
        <v>10</v>
      </c>
      <c r="DD50" s="311"/>
      <c r="DE50" s="311" t="s">
        <v>10</v>
      </c>
      <c r="DF50" s="311"/>
      <c r="DG50" s="311" t="s">
        <v>10</v>
      </c>
      <c r="DH50" s="311"/>
      <c r="DI50" s="311" t="s">
        <v>10</v>
      </c>
      <c r="DJ50" s="311"/>
      <c r="DK50" s="311" t="s">
        <v>10</v>
      </c>
      <c r="DL50" s="311"/>
      <c r="DM50" s="311" t="s">
        <v>10</v>
      </c>
      <c r="DN50" s="311"/>
      <c r="DO50" s="311" t="s">
        <v>10</v>
      </c>
      <c r="DP50" s="311"/>
      <c r="DQ50" s="311" t="s">
        <v>10</v>
      </c>
      <c r="DR50" s="311"/>
      <c r="DS50" s="311" t="s">
        <v>10</v>
      </c>
      <c r="DT50" s="311"/>
      <c r="DU50" s="311" t="s">
        <v>10</v>
      </c>
      <c r="DV50" s="311"/>
      <c r="DW50" s="311" t="s">
        <v>10</v>
      </c>
      <c r="DX50" s="311"/>
      <c r="DY50" s="311" t="s">
        <v>10</v>
      </c>
      <c r="DZ50" s="311"/>
      <c r="EA50" s="311" t="s">
        <v>10</v>
      </c>
      <c r="EB50" s="311"/>
      <c r="EC50" s="311" t="s">
        <v>10</v>
      </c>
      <c r="ED50" s="311"/>
      <c r="EE50" s="311" t="s">
        <v>10</v>
      </c>
      <c r="EF50" s="311"/>
      <c r="EG50" s="311" t="s">
        <v>10</v>
      </c>
      <c r="EH50" s="311"/>
      <c r="EI50" s="311" t="s">
        <v>10</v>
      </c>
      <c r="EJ50" s="311"/>
      <c r="EK50" s="311" t="s">
        <v>10</v>
      </c>
      <c r="EL50" s="311"/>
      <c r="EM50" s="311" t="s">
        <v>10</v>
      </c>
      <c r="EN50" s="311"/>
      <c r="EO50" s="311" t="s">
        <v>10</v>
      </c>
      <c r="EP50" s="311"/>
      <c r="EQ50" s="311" t="s">
        <v>10</v>
      </c>
      <c r="ER50" s="311"/>
      <c r="ES50" s="311" t="s">
        <v>10</v>
      </c>
      <c r="ET50" s="311"/>
      <c r="EU50" s="311" t="s">
        <v>10</v>
      </c>
      <c r="EV50" s="311"/>
      <c r="EW50" s="311" t="s">
        <v>10</v>
      </c>
      <c r="EX50" s="311"/>
      <c r="EY50" s="311" t="s">
        <v>10</v>
      </c>
      <c r="EZ50" s="311"/>
      <c r="FA50" s="311" t="s">
        <v>10</v>
      </c>
      <c r="FB50" s="311"/>
      <c r="FC50" s="311" t="s">
        <v>10</v>
      </c>
      <c r="FD50" s="311"/>
      <c r="FE50" s="311" t="s">
        <v>10</v>
      </c>
      <c r="FF50" s="311"/>
      <c r="FG50" s="311" t="s">
        <v>10</v>
      </c>
      <c r="FH50" s="311"/>
      <c r="FI50" s="311" t="s">
        <v>10</v>
      </c>
      <c r="FJ50" s="311"/>
      <c r="FK50" s="311" t="s">
        <v>10</v>
      </c>
      <c r="FL50" s="311"/>
      <c r="FM50" s="311" t="s">
        <v>10</v>
      </c>
      <c r="FN50" s="311"/>
      <c r="FO50" s="311" t="s">
        <v>10</v>
      </c>
      <c r="FP50" s="311"/>
      <c r="FQ50" s="311" t="s">
        <v>10</v>
      </c>
      <c r="FR50" s="311"/>
      <c r="FS50" s="311" t="s">
        <v>10</v>
      </c>
      <c r="FT50" s="311"/>
      <c r="FU50" s="311" t="s">
        <v>10</v>
      </c>
      <c r="FV50" s="311"/>
      <c r="FW50" s="311" t="s">
        <v>10</v>
      </c>
      <c r="FX50" s="311"/>
      <c r="FY50" s="311" t="s">
        <v>10</v>
      </c>
      <c r="FZ50" s="311"/>
      <c r="GA50" s="311" t="s">
        <v>10</v>
      </c>
      <c r="GB50" s="311"/>
      <c r="GC50" s="311" t="s">
        <v>10</v>
      </c>
      <c r="GD50" s="311"/>
      <c r="GE50" s="311" t="s">
        <v>10</v>
      </c>
      <c r="GF50" s="311"/>
      <c r="GG50" s="311" t="s">
        <v>10</v>
      </c>
      <c r="GH50" s="311"/>
      <c r="GI50" s="311" t="s">
        <v>10</v>
      </c>
      <c r="GJ50" s="311"/>
      <c r="GK50" s="311" t="s">
        <v>10</v>
      </c>
      <c r="GL50" s="311"/>
      <c r="GM50" s="311" t="s">
        <v>10</v>
      </c>
      <c r="GN50" s="311"/>
      <c r="GO50" s="311" t="s">
        <v>10</v>
      </c>
      <c r="GP50" s="311"/>
      <c r="GQ50" s="311" t="s">
        <v>10</v>
      </c>
      <c r="GR50" s="311"/>
      <c r="GS50" s="311" t="s">
        <v>10</v>
      </c>
      <c r="GT50" s="311"/>
      <c r="GU50" s="311" t="s">
        <v>10</v>
      </c>
      <c r="GV50" s="311"/>
      <c r="GW50" s="311" t="s">
        <v>10</v>
      </c>
      <c r="GX50" s="311"/>
      <c r="GY50" s="311" t="s">
        <v>10</v>
      </c>
      <c r="GZ50" s="311"/>
      <c r="HA50" s="311" t="s">
        <v>10</v>
      </c>
      <c r="HB50" s="311"/>
      <c r="HC50" s="311" t="s">
        <v>10</v>
      </c>
      <c r="HD50" s="311"/>
      <c r="HE50" s="311" t="s">
        <v>10</v>
      </c>
      <c r="HF50" s="311"/>
      <c r="HG50" s="311" t="s">
        <v>10</v>
      </c>
      <c r="HH50" s="311"/>
      <c r="HI50" s="311" t="s">
        <v>10</v>
      </c>
      <c r="HJ50" s="311"/>
      <c r="HK50" s="311" t="s">
        <v>10</v>
      </c>
      <c r="HL50" s="311"/>
      <c r="HM50" s="311" t="s">
        <v>10</v>
      </c>
      <c r="HN50" s="311"/>
      <c r="HO50" s="311" t="s">
        <v>10</v>
      </c>
      <c r="HP50" s="311"/>
      <c r="HQ50" s="311" t="s">
        <v>10</v>
      </c>
      <c r="HR50" s="311"/>
      <c r="HS50" s="311" t="s">
        <v>10</v>
      </c>
      <c r="HT50" s="311"/>
      <c r="HU50" s="311" t="s">
        <v>10</v>
      </c>
      <c r="HV50" s="311"/>
      <c r="HW50" s="311" t="s">
        <v>10</v>
      </c>
      <c r="HX50" s="311"/>
      <c r="HY50" s="311" t="s">
        <v>10</v>
      </c>
      <c r="HZ50" s="311"/>
      <c r="IA50" s="311" t="s">
        <v>10</v>
      </c>
      <c r="IB50" s="311"/>
    </row>
    <row r="51" spans="1:236" s="157" customFormat="1" ht="18" customHeight="1">
      <c r="A51" s="320"/>
      <c r="B51" s="320"/>
      <c r="C51" s="320"/>
      <c r="D51" s="320"/>
      <c r="E51" s="320"/>
      <c r="F51" s="320"/>
      <c r="G51" s="320"/>
      <c r="H51" s="320"/>
    </row>
    <row r="52" spans="1:236" s="6" customFormat="1" ht="19.5">
      <c r="A52" s="386" t="s">
        <v>117</v>
      </c>
      <c r="B52" s="386"/>
      <c r="C52" s="193"/>
      <c r="D52" s="193"/>
    </row>
    <row r="53" spans="1:236">
      <c r="A53" s="11"/>
    </row>
    <row r="54" spans="1:236">
      <c r="A54" s="11"/>
    </row>
    <row r="55" spans="1:236">
      <c r="A55" s="11"/>
    </row>
    <row r="56" spans="1:236">
      <c r="A56" s="11"/>
    </row>
    <row r="57" spans="1:236">
      <c r="A57" s="11"/>
    </row>
    <row r="58" spans="1:236">
      <c r="A58" s="11"/>
    </row>
    <row r="59" spans="1:236">
      <c r="A59" s="11"/>
    </row>
    <row r="60" spans="1:236">
      <c r="A60" s="11"/>
    </row>
    <row r="61" spans="1:236">
      <c r="A61" s="11"/>
    </row>
    <row r="62" spans="1:236">
      <c r="A62" s="11"/>
    </row>
    <row r="63" spans="1:236">
      <c r="A63" s="11"/>
    </row>
    <row r="64" spans="1:236">
      <c r="A64" s="11"/>
    </row>
    <row r="65" spans="1:1">
      <c r="A65" s="11"/>
    </row>
    <row r="66" spans="1:1">
      <c r="A66" s="11"/>
    </row>
    <row r="67" spans="1:1">
      <c r="A67" s="11"/>
    </row>
    <row r="68" spans="1:1">
      <c r="A68" s="11"/>
    </row>
    <row r="69" spans="1:1">
      <c r="A69" s="11"/>
    </row>
    <row r="70" spans="1:1">
      <c r="A70" s="11"/>
    </row>
    <row r="71" spans="1:1">
      <c r="A71" s="11"/>
    </row>
    <row r="72" spans="1:1">
      <c r="A72" s="11"/>
    </row>
    <row r="73" spans="1:1">
      <c r="A73" s="11"/>
    </row>
    <row r="74" spans="1:1">
      <c r="A74" s="11"/>
    </row>
    <row r="75" spans="1:1">
      <c r="A75" s="11"/>
    </row>
    <row r="76" spans="1:1">
      <c r="A76" s="11"/>
    </row>
    <row r="77" spans="1:1">
      <c r="A77" s="11"/>
    </row>
    <row r="78" spans="1:1">
      <c r="A78" s="11"/>
    </row>
    <row r="79" spans="1:1">
      <c r="A79" s="11"/>
    </row>
    <row r="80" spans="1:1">
      <c r="A80" s="11"/>
    </row>
    <row r="81" spans="1:1">
      <c r="A81" s="11"/>
    </row>
    <row r="82" spans="1:1">
      <c r="A82" s="11"/>
    </row>
    <row r="83" spans="1:1">
      <c r="A83" s="11"/>
    </row>
    <row r="84" spans="1:1">
      <c r="A84" s="11"/>
    </row>
    <row r="85" spans="1:1">
      <c r="A85" s="11"/>
    </row>
    <row r="86" spans="1:1">
      <c r="A86" s="11"/>
    </row>
    <row r="87" spans="1:1">
      <c r="A87" s="11"/>
    </row>
    <row r="88" spans="1:1">
      <c r="A88" s="11"/>
    </row>
    <row r="89" spans="1:1">
      <c r="A89" s="11"/>
    </row>
    <row r="90" spans="1:1">
      <c r="A90" s="11"/>
    </row>
    <row r="91" spans="1:1">
      <c r="A91" s="11"/>
    </row>
    <row r="92" spans="1:1">
      <c r="A92" s="11"/>
    </row>
    <row r="93" spans="1:1">
      <c r="A93" s="11"/>
    </row>
    <row r="94" spans="1:1">
      <c r="A94" s="11"/>
    </row>
    <row r="95" spans="1:1">
      <c r="A95" s="11"/>
    </row>
    <row r="96" spans="1:1">
      <c r="A96" s="11"/>
    </row>
    <row r="97" spans="1:1">
      <c r="A97" s="11"/>
    </row>
    <row r="98" spans="1:1">
      <c r="A98" s="11"/>
    </row>
    <row r="99" spans="1:1">
      <c r="A99" s="11"/>
    </row>
    <row r="100" spans="1:1">
      <c r="A100" s="11"/>
    </row>
    <row r="101" spans="1:1">
      <c r="A101" s="11"/>
    </row>
    <row r="102" spans="1:1">
      <c r="A102" s="11"/>
    </row>
    <row r="103" spans="1:1">
      <c r="A103" s="11"/>
    </row>
    <row r="104" spans="1:1">
      <c r="A104" s="11"/>
    </row>
    <row r="105" spans="1:1">
      <c r="A105" s="11"/>
    </row>
    <row r="106" spans="1:1">
      <c r="A106" s="11"/>
    </row>
    <row r="107" spans="1:1">
      <c r="A107" s="11"/>
    </row>
    <row r="108" spans="1:1">
      <c r="A108" s="11"/>
    </row>
    <row r="109" spans="1:1">
      <c r="A109" s="11"/>
    </row>
    <row r="110" spans="1:1">
      <c r="A110" s="11"/>
    </row>
    <row r="111" spans="1:1">
      <c r="A111" s="11"/>
    </row>
    <row r="112" spans="1:1">
      <c r="A112" s="11"/>
    </row>
    <row r="113" spans="1:1">
      <c r="A113" s="11"/>
    </row>
    <row r="114" spans="1:1">
      <c r="A114" s="11"/>
    </row>
    <row r="115" spans="1:1">
      <c r="A115" s="11"/>
    </row>
    <row r="116" spans="1:1">
      <c r="A116" s="11"/>
    </row>
    <row r="117" spans="1:1">
      <c r="A117" s="11"/>
    </row>
    <row r="118" spans="1:1">
      <c r="A118" s="11"/>
    </row>
    <row r="119" spans="1:1">
      <c r="A119" s="11"/>
    </row>
    <row r="120" spans="1:1">
      <c r="A120" s="11"/>
    </row>
    <row r="121" spans="1:1">
      <c r="A121" s="11"/>
    </row>
    <row r="122" spans="1:1">
      <c r="A122" s="11"/>
    </row>
    <row r="123" spans="1:1">
      <c r="A123" s="11"/>
    </row>
    <row r="124" spans="1:1">
      <c r="A124" s="11"/>
    </row>
    <row r="125" spans="1:1">
      <c r="A125" s="11"/>
    </row>
    <row r="126" spans="1:1">
      <c r="A126" s="11"/>
    </row>
    <row r="127" spans="1:1">
      <c r="A127" s="11"/>
    </row>
    <row r="128" spans="1:1">
      <c r="A128" s="11"/>
    </row>
    <row r="129" spans="1:1">
      <c r="A129" s="11"/>
    </row>
    <row r="130" spans="1:1">
      <c r="A130" s="11"/>
    </row>
    <row r="131" spans="1:1">
      <c r="A131" s="11"/>
    </row>
    <row r="132" spans="1:1">
      <c r="A132" s="11"/>
    </row>
    <row r="133" spans="1:1">
      <c r="A133" s="11"/>
    </row>
    <row r="134" spans="1:1">
      <c r="A134" s="11"/>
    </row>
    <row r="135" spans="1:1">
      <c r="A135" s="11"/>
    </row>
    <row r="136" spans="1:1">
      <c r="A136" s="11"/>
    </row>
    <row r="137" spans="1:1">
      <c r="A137" s="11"/>
    </row>
    <row r="138" spans="1:1">
      <c r="A138" s="11"/>
    </row>
    <row r="139" spans="1:1">
      <c r="A139" s="11"/>
    </row>
    <row r="140" spans="1:1">
      <c r="A140" s="11"/>
    </row>
    <row r="141" spans="1:1">
      <c r="A141" s="11"/>
    </row>
    <row r="142" spans="1:1">
      <c r="A142" s="11"/>
    </row>
    <row r="143" spans="1:1">
      <c r="A143" s="11"/>
    </row>
    <row r="144" spans="1:1">
      <c r="A144" s="11"/>
    </row>
    <row r="145" spans="1:1">
      <c r="A145" s="11"/>
    </row>
    <row r="146" spans="1:1">
      <c r="A146" s="11"/>
    </row>
    <row r="147" spans="1:1">
      <c r="A147" s="11"/>
    </row>
    <row r="148" spans="1:1">
      <c r="A148" s="11"/>
    </row>
    <row r="149" spans="1:1">
      <c r="A149" s="11"/>
    </row>
    <row r="150" spans="1:1">
      <c r="A150" s="11"/>
    </row>
    <row r="151" spans="1:1">
      <c r="A151" s="11"/>
    </row>
    <row r="152" spans="1:1">
      <c r="A152" s="11"/>
    </row>
    <row r="153" spans="1:1">
      <c r="A153" s="11"/>
    </row>
    <row r="154" spans="1:1">
      <c r="A154" s="11"/>
    </row>
    <row r="155" spans="1:1">
      <c r="A155" s="11"/>
    </row>
    <row r="156" spans="1:1">
      <c r="A156" s="11"/>
    </row>
    <row r="157" spans="1:1">
      <c r="A157" s="11"/>
    </row>
    <row r="158" spans="1:1">
      <c r="A158" s="11"/>
    </row>
    <row r="159" spans="1:1">
      <c r="A159" s="11"/>
    </row>
    <row r="160" spans="1:1">
      <c r="A160" s="11"/>
    </row>
    <row r="161" spans="1:1">
      <c r="A161" s="11"/>
    </row>
    <row r="162" spans="1:1">
      <c r="A162" s="11"/>
    </row>
    <row r="163" spans="1:1">
      <c r="A163" s="11"/>
    </row>
    <row r="164" spans="1:1">
      <c r="A164" s="11"/>
    </row>
    <row r="165" spans="1:1">
      <c r="A165" s="11"/>
    </row>
    <row r="166" spans="1:1">
      <c r="A166" s="11"/>
    </row>
    <row r="167" spans="1:1">
      <c r="A167" s="11"/>
    </row>
    <row r="168" spans="1:1">
      <c r="A168" s="11"/>
    </row>
    <row r="169" spans="1:1">
      <c r="A169" s="11"/>
    </row>
    <row r="170" spans="1:1">
      <c r="A170" s="11"/>
    </row>
    <row r="171" spans="1:1">
      <c r="A171" s="11"/>
    </row>
    <row r="172" spans="1:1">
      <c r="A172" s="11"/>
    </row>
    <row r="173" spans="1:1">
      <c r="A173" s="11"/>
    </row>
    <row r="174" spans="1:1">
      <c r="A174" s="11"/>
    </row>
    <row r="175" spans="1:1">
      <c r="A175" s="11"/>
    </row>
    <row r="176" spans="1:1">
      <c r="A176" s="11"/>
    </row>
    <row r="177" spans="1:1">
      <c r="A177" s="11"/>
    </row>
    <row r="178" spans="1:1">
      <c r="A178" s="11"/>
    </row>
    <row r="179" spans="1:1">
      <c r="A179" s="11"/>
    </row>
    <row r="180" spans="1:1">
      <c r="A180" s="11"/>
    </row>
  </sheetData>
  <sheetProtection password="C6AE" sheet="1" selectLockedCells="1"/>
  <mergeCells count="153">
    <mergeCell ref="A6:H6"/>
    <mergeCell ref="A7:H7"/>
    <mergeCell ref="E9:H9"/>
    <mergeCell ref="E10:H10"/>
    <mergeCell ref="A12:B12"/>
    <mergeCell ref="G12:H12"/>
    <mergeCell ref="G13:H13"/>
    <mergeCell ref="G14:H14"/>
    <mergeCell ref="G15:H15"/>
    <mergeCell ref="E16:F16"/>
    <mergeCell ref="G16:H16"/>
    <mergeCell ref="E17:F17"/>
    <mergeCell ref="G17:H17"/>
    <mergeCell ref="A18:H18"/>
    <mergeCell ref="E19:F19"/>
    <mergeCell ref="G19:H19"/>
    <mergeCell ref="A20:C20"/>
    <mergeCell ref="E20:F20"/>
    <mergeCell ref="G20:H20"/>
    <mergeCell ref="B21:C21"/>
    <mergeCell ref="E21:F21"/>
    <mergeCell ref="G21:H21"/>
    <mergeCell ref="B22:C22"/>
    <mergeCell ref="E22:F22"/>
    <mergeCell ref="G22:H22"/>
    <mergeCell ref="A23:C23"/>
    <mergeCell ref="B24:C24"/>
    <mergeCell ref="E24:F24"/>
    <mergeCell ref="G24:H24"/>
    <mergeCell ref="A25:C25"/>
    <mergeCell ref="B26:C26"/>
    <mergeCell ref="E26:F26"/>
    <mergeCell ref="G26:H26"/>
    <mergeCell ref="A28:B28"/>
    <mergeCell ref="A40:H40"/>
    <mergeCell ref="A48:H48"/>
    <mergeCell ref="A49:H49"/>
    <mergeCell ref="I50:J50"/>
    <mergeCell ref="K50:L50"/>
    <mergeCell ref="M50:N50"/>
    <mergeCell ref="O50:P50"/>
    <mergeCell ref="Q50:R50"/>
    <mergeCell ref="S50:T50"/>
    <mergeCell ref="U50:V50"/>
    <mergeCell ref="W50:X50"/>
    <mergeCell ref="Y50:Z50"/>
    <mergeCell ref="AA50:AB50"/>
    <mergeCell ref="AC50:AD50"/>
    <mergeCell ref="AE50:AF50"/>
    <mergeCell ref="AG50:AH50"/>
    <mergeCell ref="AI50:AJ50"/>
    <mergeCell ref="AK50:AL50"/>
    <mergeCell ref="AM50:AN50"/>
    <mergeCell ref="AO50:AP50"/>
    <mergeCell ref="AQ50:AR50"/>
    <mergeCell ref="AS50:AT50"/>
    <mergeCell ref="AU50:AV50"/>
    <mergeCell ref="AW50:AX50"/>
    <mergeCell ref="AY50:AZ50"/>
    <mergeCell ref="BA50:BB50"/>
    <mergeCell ref="BC50:BD50"/>
    <mergeCell ref="BE50:BF50"/>
    <mergeCell ref="BG50:BH50"/>
    <mergeCell ref="BI50:BJ50"/>
    <mergeCell ref="BK50:BL50"/>
    <mergeCell ref="BM50:BN50"/>
    <mergeCell ref="BO50:BP50"/>
    <mergeCell ref="BQ50:BR50"/>
    <mergeCell ref="BS50:BT50"/>
    <mergeCell ref="BU50:BV50"/>
    <mergeCell ref="BW50:BX50"/>
    <mergeCell ref="BY50:BZ50"/>
    <mergeCell ref="CA50:CB50"/>
    <mergeCell ref="CC50:CD50"/>
    <mergeCell ref="CE50:CF50"/>
    <mergeCell ref="CG50:CH50"/>
    <mergeCell ref="CI50:CJ50"/>
    <mergeCell ref="CK50:CL50"/>
    <mergeCell ref="CM50:CN50"/>
    <mergeCell ref="CO50:CP50"/>
    <mergeCell ref="CQ50:CR50"/>
    <mergeCell ref="CS50:CT50"/>
    <mergeCell ref="CU50:CV50"/>
    <mergeCell ref="CW50:CX50"/>
    <mergeCell ref="CY50:CZ50"/>
    <mergeCell ref="DA50:DB50"/>
    <mergeCell ref="DC50:DD50"/>
    <mergeCell ref="DE50:DF50"/>
    <mergeCell ref="DG50:DH50"/>
    <mergeCell ref="DI50:DJ50"/>
    <mergeCell ref="DK50:DL50"/>
    <mergeCell ref="DM50:DN50"/>
    <mergeCell ref="DO50:DP50"/>
    <mergeCell ref="DQ50:DR50"/>
    <mergeCell ref="DS50:DT50"/>
    <mergeCell ref="DU50:DV50"/>
    <mergeCell ref="DW50:DX50"/>
    <mergeCell ref="DY50:DZ50"/>
    <mergeCell ref="EA50:EB50"/>
    <mergeCell ref="EC50:ED50"/>
    <mergeCell ref="EE50:EF50"/>
    <mergeCell ref="EG50:EH50"/>
    <mergeCell ref="EI50:EJ50"/>
    <mergeCell ref="EK50:EL50"/>
    <mergeCell ref="EM50:EN50"/>
    <mergeCell ref="EO50:EP50"/>
    <mergeCell ref="EQ50:ER50"/>
    <mergeCell ref="ES50:ET50"/>
    <mergeCell ref="EU50:EV50"/>
    <mergeCell ref="EW50:EX50"/>
    <mergeCell ref="EY50:EZ50"/>
    <mergeCell ref="FA50:FB50"/>
    <mergeCell ref="FC50:FD50"/>
    <mergeCell ref="FE50:FF50"/>
    <mergeCell ref="FG50:FH50"/>
    <mergeCell ref="FI50:FJ50"/>
    <mergeCell ref="FK50:FL50"/>
    <mergeCell ref="FM50:FN50"/>
    <mergeCell ref="FO50:FP50"/>
    <mergeCell ref="HG50:HH50"/>
    <mergeCell ref="FQ50:FR50"/>
    <mergeCell ref="FS50:FT50"/>
    <mergeCell ref="FU50:FV50"/>
    <mergeCell ref="FW50:FX50"/>
    <mergeCell ref="FY50:FZ50"/>
    <mergeCell ref="GA50:GB50"/>
    <mergeCell ref="GC50:GD50"/>
    <mergeCell ref="GE50:GF50"/>
    <mergeCell ref="GG50:GH50"/>
    <mergeCell ref="HU50:HV50"/>
    <mergeCell ref="HW50:HX50"/>
    <mergeCell ref="HY50:HZ50"/>
    <mergeCell ref="IA50:IB50"/>
    <mergeCell ref="A51:H51"/>
    <mergeCell ref="A52:B52"/>
    <mergeCell ref="HI50:HJ50"/>
    <mergeCell ref="HK50:HL50"/>
    <mergeCell ref="HM50:HN50"/>
    <mergeCell ref="HO50:HP50"/>
    <mergeCell ref="GI50:GJ50"/>
    <mergeCell ref="GK50:GL50"/>
    <mergeCell ref="GM50:GN50"/>
    <mergeCell ref="GO50:GP50"/>
    <mergeCell ref="GQ50:GR50"/>
    <mergeCell ref="GS50:GT50"/>
    <mergeCell ref="GU50:GV50"/>
    <mergeCell ref="HQ50:HR50"/>
    <mergeCell ref="HS50:HT50"/>
    <mergeCell ref="GW50:GX50"/>
    <mergeCell ref="GY50:GZ50"/>
    <mergeCell ref="HA50:HB50"/>
    <mergeCell ref="HC50:HD50"/>
    <mergeCell ref="HE50:HF50"/>
  </mergeCells>
  <printOptions horizontalCentered="1"/>
  <pageMargins left="0.19685039370078741" right="0.19685039370078741" top="0.35433070866141736" bottom="0.31496062992125984" header="0.23622047244094491" footer="0.23622047244094491"/>
  <pageSetup paperSize="9" scale="49" orientation="portrait" horizontalDpi="300" verticalDpi="300" r:id="rId1"/>
  <headerFooter alignWithMargins="0">
    <oddFooter>&amp;R&amp;"Arial,Italique"&amp;9- Page 2 -</oddFooter>
  </headerFooter>
  <drawing r:id="rId2"/>
</worksheet>
</file>

<file path=xl/worksheets/sheet3.xml><?xml version="1.0" encoding="utf-8"?>
<worksheet xmlns="http://schemas.openxmlformats.org/spreadsheetml/2006/main" xmlns:r="http://schemas.openxmlformats.org/officeDocument/2006/relationships">
  <sheetPr codeName="Feuil11">
    <pageSetUpPr fitToPage="1"/>
  </sheetPr>
  <dimension ref="A6:IB187"/>
  <sheetViews>
    <sheetView showGridLines="0" topLeftCell="A28" zoomScale="75" zoomScaleNormal="75" workbookViewId="0">
      <selection activeCell="B51" sqref="B51"/>
    </sheetView>
  </sheetViews>
  <sheetFormatPr baseColWidth="10" defaultRowHeight="12.75"/>
  <cols>
    <col min="1" max="1" width="5.7109375" style="7" customWidth="1"/>
    <col min="2" max="2" width="78.28515625" style="7" customWidth="1"/>
    <col min="3" max="3" width="13.5703125" style="7" customWidth="1"/>
    <col min="4" max="4" width="3.5703125" style="7" customWidth="1"/>
    <col min="5" max="8" width="26.28515625" style="7" customWidth="1"/>
    <col min="9" max="16384" width="11.42578125" style="7"/>
  </cols>
  <sheetData>
    <row r="6" spans="1:8" s="1" customFormat="1" ht="66.75" customHeight="1">
      <c r="A6" s="312" t="s">
        <v>106</v>
      </c>
      <c r="B6" s="312"/>
      <c r="C6" s="312"/>
      <c r="D6" s="312"/>
      <c r="E6" s="312"/>
      <c r="F6" s="312"/>
      <c r="G6" s="312"/>
      <c r="H6" s="312"/>
    </row>
    <row r="7" spans="1:8" s="3" customFormat="1" ht="19.5">
      <c r="A7" s="313" t="s">
        <v>131</v>
      </c>
      <c r="B7" s="313"/>
      <c r="C7" s="313"/>
      <c r="D7" s="313"/>
      <c r="E7" s="313"/>
      <c r="F7" s="313"/>
      <c r="G7" s="313"/>
      <c r="H7" s="313"/>
    </row>
    <row r="8" spans="1:8" s="3" customFormat="1" ht="19.5">
      <c r="A8" s="67" t="s">
        <v>47</v>
      </c>
      <c r="B8" s="68">
        <f>ETUDE!C4</f>
        <v>0</v>
      </c>
      <c r="C8" s="69"/>
      <c r="D8" s="69"/>
      <c r="E8" s="2"/>
      <c r="F8" s="2"/>
      <c r="G8" s="2"/>
      <c r="H8" s="2"/>
    </row>
    <row r="9" spans="1:8" s="3" customFormat="1" ht="19.5">
      <c r="A9" s="4"/>
      <c r="C9" s="5" t="s">
        <v>78</v>
      </c>
      <c r="D9" s="2"/>
      <c r="E9" s="314">
        <f>ETUDE!C7</f>
        <v>0</v>
      </c>
      <c r="F9" s="315"/>
      <c r="G9" s="315"/>
      <c r="H9" s="315"/>
    </row>
    <row r="10" spans="1:8" s="3" customFormat="1" ht="19.5">
      <c r="A10" s="4"/>
      <c r="C10" s="5" t="s">
        <v>77</v>
      </c>
      <c r="D10" s="2"/>
      <c r="E10" s="314">
        <f>ETUDE!C9</f>
        <v>0</v>
      </c>
      <c r="F10" s="315"/>
      <c r="G10" s="315"/>
      <c r="H10" s="315"/>
    </row>
    <row r="11" spans="1:8" ht="19.5">
      <c r="A11" s="6"/>
      <c r="B11" s="6"/>
      <c r="C11" s="6"/>
      <c r="D11" s="6"/>
      <c r="E11" s="6"/>
      <c r="F11" s="6"/>
      <c r="G11" s="6"/>
      <c r="H11" s="6"/>
    </row>
    <row r="12" spans="1:8" s="9" customFormat="1" ht="35.25" customHeight="1">
      <c r="A12" s="323" t="s">
        <v>80</v>
      </c>
      <c r="B12" s="323"/>
      <c r="C12" s="8"/>
      <c r="D12" s="8"/>
      <c r="E12" s="8"/>
      <c r="F12" s="8"/>
      <c r="G12" s="317"/>
      <c r="H12" s="317"/>
    </row>
    <row r="13" spans="1:8" s="11" customFormat="1" ht="21.95" customHeight="1">
      <c r="A13" s="10"/>
      <c r="B13" s="10"/>
      <c r="C13" s="56" t="s">
        <v>84</v>
      </c>
      <c r="D13" s="10"/>
      <c r="E13" s="19">
        <f>ETUDE!P7</f>
        <v>0</v>
      </c>
      <c r="F13" s="10"/>
      <c r="G13" s="324"/>
      <c r="H13" s="324"/>
    </row>
    <row r="14" spans="1:8" s="11" customFormat="1" ht="21.95" customHeight="1">
      <c r="A14" s="10"/>
      <c r="B14" s="10"/>
      <c r="C14" s="56" t="s">
        <v>85</v>
      </c>
      <c r="D14" s="10"/>
      <c r="E14" s="57">
        <f>ETUDE!P8</f>
        <v>0</v>
      </c>
      <c r="F14" s="10"/>
      <c r="G14" s="325"/>
      <c r="H14" s="325"/>
    </row>
    <row r="15" spans="1:8" s="11" customFormat="1" ht="21.95" customHeight="1">
      <c r="A15" s="10"/>
      <c r="B15" s="10"/>
      <c r="C15" s="56" t="s">
        <v>79</v>
      </c>
      <c r="D15" s="10"/>
      <c r="E15" s="58">
        <f>ETUDE!P12</f>
        <v>0</v>
      </c>
      <c r="F15" s="10"/>
      <c r="G15" s="327"/>
      <c r="H15" s="327"/>
    </row>
    <row r="16" spans="1:8" s="11" customFormat="1" ht="21.95" customHeight="1">
      <c r="A16" s="10"/>
      <c r="B16" s="10"/>
      <c r="C16" s="56" t="s">
        <v>83</v>
      </c>
      <c r="D16" s="10"/>
      <c r="E16" s="316" t="s">
        <v>111</v>
      </c>
      <c r="F16" s="316"/>
      <c r="G16" s="324"/>
      <c r="H16" s="324"/>
    </row>
    <row r="17" spans="1:8" s="11" customFormat="1" ht="21.95" customHeight="1">
      <c r="A17" s="12"/>
      <c r="B17" s="12"/>
      <c r="C17" s="56" t="s">
        <v>82</v>
      </c>
      <c r="D17" s="12"/>
      <c r="E17" s="316" t="s">
        <v>111</v>
      </c>
      <c r="F17" s="316"/>
      <c r="G17" s="324"/>
      <c r="H17" s="324"/>
    </row>
    <row r="18" spans="1:8" ht="20.100000000000001" customHeight="1">
      <c r="A18" s="330"/>
      <c r="B18" s="330"/>
      <c r="C18" s="330"/>
      <c r="D18" s="330"/>
      <c r="E18" s="330"/>
      <c r="F18" s="330"/>
      <c r="G18" s="330"/>
      <c r="H18" s="330"/>
    </row>
    <row r="19" spans="1:8" s="11" customFormat="1" ht="30" customHeight="1" thickBot="1">
      <c r="A19" s="12"/>
      <c r="B19" s="159"/>
      <c r="C19" s="158"/>
      <c r="D19" s="159"/>
      <c r="E19" s="322" t="s">
        <v>74</v>
      </c>
      <c r="F19" s="322"/>
      <c r="G19" s="322" t="s">
        <v>75</v>
      </c>
      <c r="H19" s="322"/>
    </row>
    <row r="20" spans="1:8" s="14" customFormat="1" ht="30" customHeight="1">
      <c r="A20" s="322" t="s">
        <v>70</v>
      </c>
      <c r="B20" s="322"/>
      <c r="C20" s="322"/>
      <c r="D20" s="160"/>
      <c r="E20" s="390"/>
      <c r="F20" s="390"/>
      <c r="G20" s="390"/>
      <c r="H20" s="390"/>
    </row>
    <row r="21" spans="1:8" ht="65.25" customHeight="1" thickBot="1">
      <c r="A21" s="10">
        <v>1</v>
      </c>
      <c r="B21" s="388" t="s">
        <v>139</v>
      </c>
      <c r="C21" s="388"/>
      <c r="D21" s="235"/>
      <c r="E21" s="397" t="s">
        <v>132</v>
      </c>
      <c r="F21" s="397"/>
      <c r="G21" s="397"/>
      <c r="H21" s="397"/>
    </row>
    <row r="22" spans="1:8" ht="30" customHeight="1">
      <c r="A22" s="322" t="s">
        <v>71</v>
      </c>
      <c r="B22" s="322"/>
      <c r="C22" s="322"/>
      <c r="D22" s="160"/>
      <c r="E22" s="162"/>
      <c r="F22" s="162"/>
      <c r="G22" s="162"/>
      <c r="H22" s="162"/>
    </row>
    <row r="23" spans="1:8" ht="50.1" customHeight="1">
      <c r="A23" s="10">
        <v>2</v>
      </c>
      <c r="B23" s="316" t="s">
        <v>148</v>
      </c>
      <c r="C23" s="316"/>
      <c r="D23" s="163"/>
      <c r="E23" s="327">
        <f>ETUDE!P109</f>
        <v>0</v>
      </c>
      <c r="F23" s="327"/>
      <c r="G23" s="327"/>
      <c r="H23" s="327"/>
    </row>
    <row r="24" spans="1:8" ht="50.1" customHeight="1">
      <c r="A24" s="16"/>
      <c r="B24" s="316" t="s">
        <v>142</v>
      </c>
      <c r="C24" s="316"/>
      <c r="D24" s="163"/>
      <c r="E24" s="391" t="e">
        <f>E43/(E23*2400)</f>
        <v>#DIV/0!</v>
      </c>
      <c r="F24" s="391"/>
      <c r="G24" s="391" t="e">
        <f>E24*1.196</f>
        <v>#DIV/0!</v>
      </c>
      <c r="H24" s="391"/>
    </row>
    <row r="25" spans="1:8" ht="50.1" customHeight="1">
      <c r="A25" s="16"/>
      <c r="B25" s="17" t="s">
        <v>136</v>
      </c>
      <c r="C25" s="17"/>
      <c r="D25" s="163"/>
      <c r="E25" s="391" t="e">
        <f>E24*E23*2400</f>
        <v>#DIV/0!</v>
      </c>
      <c r="F25" s="391"/>
      <c r="G25" s="391" t="e">
        <f>E25*1.196</f>
        <v>#DIV/0!</v>
      </c>
      <c r="H25" s="391"/>
    </row>
    <row r="26" spans="1:8" ht="50.1" customHeight="1">
      <c r="A26" s="16"/>
      <c r="B26" s="392" t="s">
        <v>134</v>
      </c>
      <c r="C26" s="392"/>
      <c r="D26" s="18"/>
      <c r="E26" s="393" t="e">
        <f>E24+ETUDE!V109/2400</f>
        <v>#DIV/0!</v>
      </c>
      <c r="F26" s="393"/>
      <c r="G26" s="393" t="e">
        <f>E26*1.196</f>
        <v>#DIV/0!</v>
      </c>
      <c r="H26" s="393"/>
    </row>
    <row r="27" spans="1:8" ht="50.1" customHeight="1" thickBot="1">
      <c r="A27" s="16"/>
      <c r="B27" s="394" t="s">
        <v>135</v>
      </c>
      <c r="C27" s="394"/>
      <c r="D27" s="18"/>
      <c r="E27" s="395" t="e">
        <f>E26*2400</f>
        <v>#DIV/0!</v>
      </c>
      <c r="F27" s="395"/>
      <c r="G27" s="396" t="e">
        <f>E27*1.196</f>
        <v>#DIV/0!</v>
      </c>
      <c r="H27" s="396"/>
    </row>
    <row r="28" spans="1:8" ht="39.950000000000003" customHeight="1">
      <c r="A28" s="322" t="s">
        <v>72</v>
      </c>
      <c r="B28" s="322"/>
      <c r="C28" s="322"/>
      <c r="D28" s="13"/>
      <c r="E28" s="155"/>
      <c r="F28" s="155"/>
      <c r="G28" s="155"/>
      <c r="H28" s="155"/>
    </row>
    <row r="29" spans="1:8" ht="50.1" customHeight="1">
      <c r="A29" s="16">
        <v>3</v>
      </c>
      <c r="B29" s="316" t="s">
        <v>73</v>
      </c>
      <c r="C29" s="316"/>
      <c r="D29" s="18"/>
      <c r="E29" s="318" t="e">
        <f>(ETUDE!V126+MAD!E25)*5</f>
        <v>#DIV/0!</v>
      </c>
      <c r="F29" s="318"/>
      <c r="G29" s="318" t="e">
        <f>E29*1.196</f>
        <v>#DIV/0!</v>
      </c>
      <c r="H29" s="318"/>
    </row>
    <row r="30" spans="1:8" ht="30" customHeight="1">
      <c r="A30" s="164"/>
      <c r="B30" s="154"/>
      <c r="C30" s="154"/>
      <c r="D30" s="20"/>
      <c r="E30" s="165"/>
      <c r="F30" s="165"/>
      <c r="G30" s="165"/>
      <c r="H30" s="165"/>
    </row>
    <row r="31" spans="1:8" ht="15">
      <c r="A31" s="321"/>
      <c r="B31" s="321"/>
      <c r="C31" s="21"/>
      <c r="D31" s="21"/>
      <c r="E31" s="22"/>
      <c r="F31" s="22"/>
      <c r="G31" s="23"/>
      <c r="H31" s="22"/>
    </row>
    <row r="32" spans="1:8" s="167" customFormat="1" ht="15" hidden="1">
      <c r="A32" s="166"/>
      <c r="B32" s="201" t="s">
        <v>62</v>
      </c>
      <c r="C32" s="202"/>
      <c r="D32" s="203"/>
      <c r="E32" s="204">
        <v>45000</v>
      </c>
      <c r="F32" s="203" t="s">
        <v>123</v>
      </c>
    </row>
    <row r="33" spans="1:8" s="167" customFormat="1" ht="15" hidden="1">
      <c r="A33" s="166"/>
      <c r="B33" s="201" t="s">
        <v>122</v>
      </c>
      <c r="C33" s="202"/>
      <c r="D33" s="203"/>
      <c r="E33" s="205">
        <v>60</v>
      </c>
      <c r="F33" s="203"/>
    </row>
    <row r="34" spans="1:8" s="167" customFormat="1" ht="15" hidden="1">
      <c r="A34" s="166"/>
      <c r="B34" s="201" t="s">
        <v>64</v>
      </c>
      <c r="C34" s="206"/>
      <c r="D34" s="203"/>
      <c r="E34" s="207">
        <f>-PMT(0.005,E33,E32)</f>
        <v>869.9760688242792</v>
      </c>
      <c r="F34" s="203"/>
    </row>
    <row r="35" spans="1:8" s="167" customFormat="1" ht="15" hidden="1">
      <c r="A35" s="166"/>
      <c r="B35" s="201" t="s">
        <v>126</v>
      </c>
      <c r="C35" s="206"/>
      <c r="D35" s="203"/>
      <c r="E35" s="207">
        <f>E34*12</f>
        <v>10439.712825891351</v>
      </c>
      <c r="F35" s="203"/>
    </row>
    <row r="36" spans="1:8" s="167" customFormat="1" ht="15" hidden="1">
      <c r="A36" s="166"/>
      <c r="B36" s="208" t="s">
        <v>63</v>
      </c>
      <c r="C36" s="209"/>
      <c r="D36" s="210"/>
      <c r="E36" s="211">
        <v>9732.01</v>
      </c>
      <c r="F36" s="212" t="s">
        <v>124</v>
      </c>
    </row>
    <row r="37" spans="1:8" s="167" customFormat="1" ht="18" hidden="1">
      <c r="A37" s="166"/>
      <c r="B37" s="208" t="s">
        <v>37</v>
      </c>
      <c r="C37" s="209"/>
      <c r="D37" s="210"/>
      <c r="E37" s="212">
        <v>0.17</v>
      </c>
      <c r="F37" s="236"/>
    </row>
    <row r="38" spans="1:8" s="167" customFormat="1" ht="18" hidden="1">
      <c r="A38" s="166"/>
      <c r="B38" s="208" t="s">
        <v>81</v>
      </c>
      <c r="C38" s="209"/>
      <c r="D38" s="210"/>
      <c r="E38" s="211">
        <f>E36*(1-E37)</f>
        <v>8077.5682999999999</v>
      </c>
      <c r="F38" s="213"/>
    </row>
    <row r="39" spans="1:8" s="167" customFormat="1" ht="18" hidden="1">
      <c r="A39" s="166"/>
      <c r="B39" s="208" t="s">
        <v>125</v>
      </c>
      <c r="C39" s="209"/>
      <c r="D39" s="210"/>
      <c r="E39" s="214">
        <v>12</v>
      </c>
      <c r="F39" s="213"/>
    </row>
    <row r="40" spans="1:8" s="167" customFormat="1" ht="15" hidden="1">
      <c r="A40" s="166"/>
      <c r="B40" s="208" t="s">
        <v>128</v>
      </c>
      <c r="C40" s="209"/>
      <c r="D40" s="210"/>
      <c r="E40" s="211">
        <f>(E33-E39)/12*E38</f>
        <v>32310.2732</v>
      </c>
      <c r="F40" s="210"/>
    </row>
    <row r="41" spans="1:8" s="167" customFormat="1" ht="15" hidden="1">
      <c r="A41" s="166"/>
      <c r="B41" s="208" t="s">
        <v>127</v>
      </c>
      <c r="C41" s="209"/>
      <c r="D41" s="210"/>
      <c r="E41" s="211">
        <f>E40/(E33/12)</f>
        <v>6462.0546400000003</v>
      </c>
      <c r="F41" s="210"/>
    </row>
    <row r="42" spans="1:8" s="167" customFormat="1" ht="15" hidden="1">
      <c r="A42" s="166"/>
      <c r="B42" s="215" t="s">
        <v>133</v>
      </c>
      <c r="C42" s="216"/>
      <c r="D42" s="217"/>
      <c r="E42" s="218">
        <f>E40+E35*5</f>
        <v>84508.837329456757</v>
      </c>
      <c r="F42" s="217" t="s">
        <v>138</v>
      </c>
    </row>
    <row r="43" spans="1:8" s="167" customFormat="1" ht="15" hidden="1">
      <c r="A43" s="166"/>
      <c r="B43" s="215" t="s">
        <v>137</v>
      </c>
      <c r="C43" s="216"/>
      <c r="D43" s="217"/>
      <c r="E43" s="218">
        <f>E42/E33*12</f>
        <v>16901.767465891349</v>
      </c>
      <c r="F43" s="217"/>
    </row>
    <row r="44" spans="1:8" ht="15">
      <c r="A44" s="24"/>
      <c r="B44" s="219"/>
      <c r="C44" s="219"/>
      <c r="D44" s="219"/>
      <c r="E44" s="217"/>
      <c r="F44" s="217"/>
      <c r="G44" s="23"/>
      <c r="H44" s="22"/>
    </row>
    <row r="45" spans="1:8" s="26" customFormat="1" ht="50.1" customHeight="1">
      <c r="A45" s="319" t="s">
        <v>49</v>
      </c>
      <c r="B45" s="319"/>
      <c r="C45" s="319"/>
      <c r="D45" s="319"/>
      <c r="E45" s="319"/>
      <c r="F45" s="319"/>
      <c r="G45" s="319"/>
      <c r="H45" s="319"/>
    </row>
    <row r="46" spans="1:8" s="14" customFormat="1">
      <c r="A46" s="11"/>
      <c r="B46" s="7"/>
      <c r="C46" s="7"/>
      <c r="D46" s="7"/>
      <c r="E46" s="7"/>
      <c r="F46" s="7"/>
      <c r="G46" s="7"/>
      <c r="H46" s="7"/>
    </row>
    <row r="47" spans="1:8" s="27" customFormat="1" ht="23.25" customHeight="1">
      <c r="A47" s="142" t="s">
        <v>140</v>
      </c>
      <c r="B47" s="142" t="s">
        <v>147</v>
      </c>
      <c r="C47" s="6"/>
      <c r="D47" s="6"/>
      <c r="E47" s="6"/>
      <c r="F47" s="6"/>
    </row>
    <row r="48" spans="1:8" s="6" customFormat="1" ht="19.5">
      <c r="A48" s="142" t="s">
        <v>144</v>
      </c>
      <c r="B48" s="193" t="s">
        <v>143</v>
      </c>
      <c r="C48" s="220"/>
      <c r="D48" s="220"/>
      <c r="E48" s="10"/>
    </row>
    <row r="49" spans="1:236" s="6" customFormat="1" ht="19.5">
      <c r="A49" s="142" t="s">
        <v>145</v>
      </c>
      <c r="B49" s="193" t="s">
        <v>146</v>
      </c>
      <c r="C49" s="220"/>
      <c r="D49" s="220"/>
      <c r="E49" s="10"/>
    </row>
    <row r="50" spans="1:236" s="27" customFormat="1" ht="23.25" customHeight="1">
      <c r="A50" s="142"/>
      <c r="B50" s="6"/>
      <c r="C50" s="6"/>
      <c r="D50" s="6"/>
      <c r="E50" s="6"/>
      <c r="F50" s="6"/>
    </row>
    <row r="51" spans="1:236" s="27" customFormat="1" ht="18" customHeight="1">
      <c r="A51" s="6" t="s">
        <v>129</v>
      </c>
      <c r="B51" s="6"/>
      <c r="C51" s="6"/>
      <c r="D51" s="6"/>
      <c r="E51" s="6"/>
      <c r="F51" s="6"/>
      <c r="G51" s="6"/>
      <c r="H51" s="6"/>
    </row>
    <row r="52" spans="1:236" s="157" customFormat="1" ht="18" customHeight="1">
      <c r="A52" s="234" t="s">
        <v>50</v>
      </c>
      <c r="B52" s="156" t="s">
        <v>52</v>
      </c>
      <c r="C52" s="156"/>
      <c r="D52" s="156"/>
      <c r="E52" s="156"/>
      <c r="F52" s="156"/>
      <c r="G52" s="156"/>
      <c r="H52" s="156"/>
    </row>
    <row r="53" spans="1:236" s="157" customFormat="1" ht="18" customHeight="1">
      <c r="A53" s="234" t="s">
        <v>51</v>
      </c>
      <c r="B53" s="156" t="s">
        <v>54</v>
      </c>
      <c r="C53" s="156"/>
      <c r="D53" s="156"/>
      <c r="E53" s="156"/>
      <c r="F53" s="156"/>
      <c r="G53" s="156"/>
      <c r="H53" s="156"/>
    </row>
    <row r="54" spans="1:236" s="157" customFormat="1" ht="18" customHeight="1">
      <c r="A54" s="234" t="s">
        <v>53</v>
      </c>
      <c r="E54" s="156"/>
      <c r="F54" s="156"/>
      <c r="G54" s="156"/>
      <c r="H54" s="156"/>
    </row>
    <row r="55" spans="1:236" s="157" customFormat="1" ht="18" customHeight="1">
      <c r="A55" s="320"/>
      <c r="B55" s="320"/>
      <c r="C55" s="320"/>
      <c r="D55" s="320"/>
      <c r="E55" s="320"/>
      <c r="F55" s="320"/>
      <c r="G55" s="320"/>
      <c r="H55" s="320"/>
    </row>
    <row r="56" spans="1:236" s="157" customFormat="1" ht="77.25" customHeight="1">
      <c r="A56" s="387" t="s">
        <v>130</v>
      </c>
      <c r="B56" s="387"/>
      <c r="C56" s="387"/>
      <c r="D56" s="387"/>
      <c r="E56" s="387"/>
      <c r="F56" s="387"/>
      <c r="G56" s="387"/>
      <c r="H56" s="387"/>
    </row>
    <row r="57" spans="1:236" s="27" customFormat="1" ht="18" customHeight="1">
      <c r="A57" s="28" t="s">
        <v>55</v>
      </c>
      <c r="B57" s="28"/>
      <c r="C57" s="28"/>
      <c r="D57" s="28"/>
      <c r="E57" s="28"/>
      <c r="F57" s="28"/>
      <c r="G57" s="28"/>
      <c r="H57" s="28"/>
      <c r="I57" s="311"/>
      <c r="J57" s="311"/>
      <c r="K57" s="311"/>
      <c r="L57" s="311"/>
      <c r="M57" s="311"/>
      <c r="N57" s="311"/>
      <c r="O57" s="311"/>
      <c r="P57" s="311"/>
      <c r="Q57" s="311"/>
      <c r="R57" s="311"/>
      <c r="S57" s="311"/>
      <c r="T57" s="311"/>
      <c r="U57" s="311"/>
      <c r="V57" s="311"/>
      <c r="W57" s="311"/>
      <c r="X57" s="311"/>
      <c r="Y57" s="311"/>
      <c r="Z57" s="311"/>
      <c r="AA57" s="311"/>
      <c r="AB57" s="311"/>
      <c r="AC57" s="311"/>
      <c r="AD57" s="311"/>
      <c r="AE57" s="311"/>
      <c r="AF57" s="311"/>
      <c r="AG57" s="311"/>
      <c r="AH57" s="311"/>
      <c r="AI57" s="311"/>
      <c r="AJ57" s="311"/>
      <c r="AK57" s="311"/>
      <c r="AL57" s="311"/>
      <c r="AM57" s="311"/>
      <c r="AN57" s="311"/>
      <c r="AO57" s="311"/>
      <c r="AP57" s="311"/>
      <c r="AQ57" s="311"/>
      <c r="AR57" s="311"/>
      <c r="AS57" s="311"/>
      <c r="AT57" s="311"/>
      <c r="AU57" s="311"/>
      <c r="AV57" s="311"/>
      <c r="AW57" s="311"/>
      <c r="AX57" s="311"/>
      <c r="AY57" s="311"/>
      <c r="AZ57" s="311"/>
      <c r="BA57" s="311"/>
      <c r="BB57" s="311"/>
      <c r="BC57" s="311"/>
      <c r="BD57" s="311"/>
      <c r="BE57" s="311"/>
      <c r="BF57" s="311"/>
      <c r="BG57" s="311"/>
      <c r="BH57" s="311"/>
      <c r="BI57" s="311"/>
      <c r="BJ57" s="311"/>
      <c r="BK57" s="311"/>
      <c r="BL57" s="311"/>
      <c r="BM57" s="311"/>
      <c r="BN57" s="311"/>
      <c r="BO57" s="311"/>
      <c r="BP57" s="311"/>
      <c r="BQ57" s="311"/>
      <c r="BR57" s="311"/>
      <c r="BS57" s="311"/>
      <c r="BT57" s="311"/>
      <c r="BU57" s="311"/>
      <c r="BV57" s="311"/>
      <c r="BW57" s="311"/>
      <c r="BX57" s="311"/>
      <c r="BY57" s="311"/>
      <c r="BZ57" s="311"/>
      <c r="CA57" s="311"/>
      <c r="CB57" s="311"/>
      <c r="CC57" s="311"/>
      <c r="CD57" s="311"/>
      <c r="CE57" s="311"/>
      <c r="CF57" s="311"/>
      <c r="CG57" s="311"/>
      <c r="CH57" s="311"/>
      <c r="CI57" s="311"/>
      <c r="CJ57" s="311"/>
      <c r="CK57" s="311"/>
      <c r="CL57" s="311"/>
      <c r="CM57" s="311"/>
      <c r="CN57" s="311"/>
      <c r="CO57" s="311"/>
      <c r="CP57" s="311"/>
      <c r="CQ57" s="311" t="s">
        <v>10</v>
      </c>
      <c r="CR57" s="311"/>
      <c r="CS57" s="311" t="s">
        <v>10</v>
      </c>
      <c r="CT57" s="311"/>
      <c r="CU57" s="311" t="s">
        <v>10</v>
      </c>
      <c r="CV57" s="311"/>
      <c r="CW57" s="311" t="s">
        <v>10</v>
      </c>
      <c r="CX57" s="311"/>
      <c r="CY57" s="311" t="s">
        <v>10</v>
      </c>
      <c r="CZ57" s="311"/>
      <c r="DA57" s="311" t="s">
        <v>10</v>
      </c>
      <c r="DB57" s="311"/>
      <c r="DC57" s="311" t="s">
        <v>10</v>
      </c>
      <c r="DD57" s="311"/>
      <c r="DE57" s="311" t="s">
        <v>10</v>
      </c>
      <c r="DF57" s="311"/>
      <c r="DG57" s="311" t="s">
        <v>10</v>
      </c>
      <c r="DH57" s="311"/>
      <c r="DI57" s="311" t="s">
        <v>10</v>
      </c>
      <c r="DJ57" s="311"/>
      <c r="DK57" s="311" t="s">
        <v>10</v>
      </c>
      <c r="DL57" s="311"/>
      <c r="DM57" s="311" t="s">
        <v>10</v>
      </c>
      <c r="DN57" s="311"/>
      <c r="DO57" s="311" t="s">
        <v>10</v>
      </c>
      <c r="DP57" s="311"/>
      <c r="DQ57" s="311" t="s">
        <v>10</v>
      </c>
      <c r="DR57" s="311"/>
      <c r="DS57" s="311" t="s">
        <v>10</v>
      </c>
      <c r="DT57" s="311"/>
      <c r="DU57" s="311" t="s">
        <v>10</v>
      </c>
      <c r="DV57" s="311"/>
      <c r="DW57" s="311" t="s">
        <v>10</v>
      </c>
      <c r="DX57" s="311"/>
      <c r="DY57" s="311" t="s">
        <v>10</v>
      </c>
      <c r="DZ57" s="311"/>
      <c r="EA57" s="311" t="s">
        <v>10</v>
      </c>
      <c r="EB57" s="311"/>
      <c r="EC57" s="311" t="s">
        <v>10</v>
      </c>
      <c r="ED57" s="311"/>
      <c r="EE57" s="311" t="s">
        <v>10</v>
      </c>
      <c r="EF57" s="311"/>
      <c r="EG57" s="311" t="s">
        <v>10</v>
      </c>
      <c r="EH57" s="311"/>
      <c r="EI57" s="311" t="s">
        <v>10</v>
      </c>
      <c r="EJ57" s="311"/>
      <c r="EK57" s="311" t="s">
        <v>10</v>
      </c>
      <c r="EL57" s="311"/>
      <c r="EM57" s="311" t="s">
        <v>10</v>
      </c>
      <c r="EN57" s="311"/>
      <c r="EO57" s="311" t="s">
        <v>10</v>
      </c>
      <c r="EP57" s="311"/>
      <c r="EQ57" s="311" t="s">
        <v>10</v>
      </c>
      <c r="ER57" s="311"/>
      <c r="ES57" s="311" t="s">
        <v>10</v>
      </c>
      <c r="ET57" s="311"/>
      <c r="EU57" s="311" t="s">
        <v>10</v>
      </c>
      <c r="EV57" s="311"/>
      <c r="EW57" s="311" t="s">
        <v>10</v>
      </c>
      <c r="EX57" s="311"/>
      <c r="EY57" s="311" t="s">
        <v>10</v>
      </c>
      <c r="EZ57" s="311"/>
      <c r="FA57" s="311" t="s">
        <v>10</v>
      </c>
      <c r="FB57" s="311"/>
      <c r="FC57" s="311" t="s">
        <v>10</v>
      </c>
      <c r="FD57" s="311"/>
      <c r="FE57" s="311" t="s">
        <v>10</v>
      </c>
      <c r="FF57" s="311"/>
      <c r="FG57" s="311" t="s">
        <v>10</v>
      </c>
      <c r="FH57" s="311"/>
      <c r="FI57" s="311" t="s">
        <v>10</v>
      </c>
      <c r="FJ57" s="311"/>
      <c r="FK57" s="311" t="s">
        <v>10</v>
      </c>
      <c r="FL57" s="311"/>
      <c r="FM57" s="311" t="s">
        <v>10</v>
      </c>
      <c r="FN57" s="311"/>
      <c r="FO57" s="311" t="s">
        <v>10</v>
      </c>
      <c r="FP57" s="311"/>
      <c r="FQ57" s="311" t="s">
        <v>10</v>
      </c>
      <c r="FR57" s="311"/>
      <c r="FS57" s="311" t="s">
        <v>10</v>
      </c>
      <c r="FT57" s="311"/>
      <c r="FU57" s="311" t="s">
        <v>10</v>
      </c>
      <c r="FV57" s="311"/>
      <c r="FW57" s="311" t="s">
        <v>10</v>
      </c>
      <c r="FX57" s="311"/>
      <c r="FY57" s="311" t="s">
        <v>10</v>
      </c>
      <c r="FZ57" s="311"/>
      <c r="GA57" s="311" t="s">
        <v>10</v>
      </c>
      <c r="GB57" s="311"/>
      <c r="GC57" s="311" t="s">
        <v>10</v>
      </c>
      <c r="GD57" s="311"/>
      <c r="GE57" s="311" t="s">
        <v>10</v>
      </c>
      <c r="GF57" s="311"/>
      <c r="GG57" s="311" t="s">
        <v>10</v>
      </c>
      <c r="GH57" s="311"/>
      <c r="GI57" s="311" t="s">
        <v>10</v>
      </c>
      <c r="GJ57" s="311"/>
      <c r="GK57" s="311" t="s">
        <v>10</v>
      </c>
      <c r="GL57" s="311"/>
      <c r="GM57" s="311" t="s">
        <v>10</v>
      </c>
      <c r="GN57" s="311"/>
      <c r="GO57" s="311" t="s">
        <v>10</v>
      </c>
      <c r="GP57" s="311"/>
      <c r="GQ57" s="311" t="s">
        <v>10</v>
      </c>
      <c r="GR57" s="311"/>
      <c r="GS57" s="311" t="s">
        <v>10</v>
      </c>
      <c r="GT57" s="311"/>
      <c r="GU57" s="311" t="s">
        <v>10</v>
      </c>
      <c r="GV57" s="311"/>
      <c r="GW57" s="311" t="s">
        <v>10</v>
      </c>
      <c r="GX57" s="311"/>
      <c r="GY57" s="311" t="s">
        <v>10</v>
      </c>
      <c r="GZ57" s="311"/>
      <c r="HA57" s="311" t="s">
        <v>10</v>
      </c>
      <c r="HB57" s="311"/>
      <c r="HC57" s="311" t="s">
        <v>10</v>
      </c>
      <c r="HD57" s="311"/>
      <c r="HE57" s="311" t="s">
        <v>10</v>
      </c>
      <c r="HF57" s="311"/>
      <c r="HG57" s="311" t="s">
        <v>10</v>
      </c>
      <c r="HH57" s="311"/>
      <c r="HI57" s="311" t="s">
        <v>10</v>
      </c>
      <c r="HJ57" s="311"/>
      <c r="HK57" s="311" t="s">
        <v>10</v>
      </c>
      <c r="HL57" s="311"/>
      <c r="HM57" s="311" t="s">
        <v>10</v>
      </c>
      <c r="HN57" s="311"/>
      <c r="HO57" s="311" t="s">
        <v>10</v>
      </c>
      <c r="HP57" s="311"/>
      <c r="HQ57" s="311" t="s">
        <v>10</v>
      </c>
      <c r="HR57" s="311"/>
      <c r="HS57" s="311" t="s">
        <v>10</v>
      </c>
      <c r="HT57" s="311"/>
      <c r="HU57" s="311" t="s">
        <v>10</v>
      </c>
      <c r="HV57" s="311"/>
      <c r="HW57" s="311" t="s">
        <v>10</v>
      </c>
      <c r="HX57" s="311"/>
      <c r="HY57" s="311" t="s">
        <v>10</v>
      </c>
      <c r="HZ57" s="311"/>
      <c r="IA57" s="311" t="s">
        <v>10</v>
      </c>
      <c r="IB57" s="311"/>
    </row>
    <row r="58" spans="1:236" s="157" customFormat="1" ht="18" customHeight="1">
      <c r="A58" s="320"/>
      <c r="B58" s="320"/>
      <c r="C58" s="320"/>
      <c r="D58" s="320"/>
      <c r="E58" s="320"/>
      <c r="F58" s="320"/>
      <c r="G58" s="320"/>
      <c r="H58" s="320"/>
    </row>
    <row r="59" spans="1:236" s="6" customFormat="1" ht="19.5">
      <c r="A59" s="386" t="s">
        <v>117</v>
      </c>
      <c r="B59" s="386"/>
      <c r="C59" s="193"/>
      <c r="D59" s="193"/>
    </row>
    <row r="60" spans="1:236">
      <c r="A60" s="11"/>
    </row>
    <row r="61" spans="1:236">
      <c r="A61" s="11"/>
    </row>
    <row r="62" spans="1:236">
      <c r="A62" s="11"/>
    </row>
    <row r="63" spans="1:236">
      <c r="A63" s="11"/>
    </row>
    <row r="64" spans="1:236">
      <c r="A64" s="11"/>
    </row>
    <row r="65" spans="1:1">
      <c r="A65" s="11"/>
    </row>
    <row r="66" spans="1:1">
      <c r="A66" s="11"/>
    </row>
    <row r="67" spans="1:1">
      <c r="A67" s="11"/>
    </row>
    <row r="68" spans="1:1">
      <c r="A68" s="11"/>
    </row>
    <row r="69" spans="1:1">
      <c r="A69" s="11"/>
    </row>
    <row r="70" spans="1:1">
      <c r="A70" s="11"/>
    </row>
    <row r="71" spans="1:1">
      <c r="A71" s="11"/>
    </row>
    <row r="72" spans="1:1">
      <c r="A72" s="11"/>
    </row>
    <row r="73" spans="1:1">
      <c r="A73" s="11"/>
    </row>
    <row r="74" spans="1:1">
      <c r="A74" s="11"/>
    </row>
    <row r="75" spans="1:1">
      <c r="A75" s="11"/>
    </row>
    <row r="76" spans="1:1">
      <c r="A76" s="11"/>
    </row>
    <row r="77" spans="1:1">
      <c r="A77" s="11"/>
    </row>
    <row r="78" spans="1:1">
      <c r="A78" s="11"/>
    </row>
    <row r="79" spans="1:1">
      <c r="A79" s="11"/>
    </row>
    <row r="80" spans="1:1">
      <c r="A80" s="11"/>
    </row>
    <row r="81" spans="1:1">
      <c r="A81" s="11"/>
    </row>
    <row r="82" spans="1:1">
      <c r="A82" s="11"/>
    </row>
    <row r="83" spans="1:1">
      <c r="A83" s="11"/>
    </row>
    <row r="84" spans="1:1">
      <c r="A84" s="11"/>
    </row>
    <row r="85" spans="1:1">
      <c r="A85" s="11"/>
    </row>
    <row r="86" spans="1:1">
      <c r="A86" s="11"/>
    </row>
    <row r="87" spans="1:1">
      <c r="A87" s="11"/>
    </row>
    <row r="88" spans="1:1">
      <c r="A88" s="11"/>
    </row>
    <row r="89" spans="1:1">
      <c r="A89" s="11"/>
    </row>
    <row r="90" spans="1:1">
      <c r="A90" s="11"/>
    </row>
    <row r="91" spans="1:1">
      <c r="A91" s="11"/>
    </row>
    <row r="92" spans="1:1">
      <c r="A92" s="11"/>
    </row>
    <row r="93" spans="1:1">
      <c r="A93" s="11"/>
    </row>
    <row r="94" spans="1:1">
      <c r="A94" s="11"/>
    </row>
    <row r="95" spans="1:1">
      <c r="A95" s="11"/>
    </row>
    <row r="96" spans="1:1">
      <c r="A96" s="11"/>
    </row>
    <row r="97" spans="1:1">
      <c r="A97" s="11"/>
    </row>
    <row r="98" spans="1:1">
      <c r="A98" s="11"/>
    </row>
    <row r="99" spans="1:1">
      <c r="A99" s="11"/>
    </row>
    <row r="100" spans="1:1">
      <c r="A100" s="11"/>
    </row>
    <row r="101" spans="1:1">
      <c r="A101" s="11"/>
    </row>
    <row r="102" spans="1:1">
      <c r="A102" s="11"/>
    </row>
    <row r="103" spans="1:1">
      <c r="A103" s="11"/>
    </row>
    <row r="104" spans="1:1">
      <c r="A104" s="11"/>
    </row>
    <row r="105" spans="1:1">
      <c r="A105" s="11"/>
    </row>
    <row r="106" spans="1:1">
      <c r="A106" s="11"/>
    </row>
    <row r="107" spans="1:1">
      <c r="A107" s="11"/>
    </row>
    <row r="108" spans="1:1">
      <c r="A108" s="11"/>
    </row>
    <row r="109" spans="1:1">
      <c r="A109" s="11"/>
    </row>
    <row r="110" spans="1:1">
      <c r="A110" s="11"/>
    </row>
    <row r="111" spans="1:1">
      <c r="A111" s="11"/>
    </row>
    <row r="112" spans="1:1">
      <c r="A112" s="11"/>
    </row>
    <row r="113" spans="1:1">
      <c r="A113" s="11"/>
    </row>
    <row r="114" spans="1:1">
      <c r="A114" s="11"/>
    </row>
    <row r="115" spans="1:1">
      <c r="A115" s="11"/>
    </row>
    <row r="116" spans="1:1">
      <c r="A116" s="11"/>
    </row>
    <row r="117" spans="1:1">
      <c r="A117" s="11"/>
    </row>
    <row r="118" spans="1:1">
      <c r="A118" s="11"/>
    </row>
    <row r="119" spans="1:1">
      <c r="A119" s="11"/>
    </row>
    <row r="120" spans="1:1">
      <c r="A120" s="11"/>
    </row>
    <row r="121" spans="1:1">
      <c r="A121" s="11"/>
    </row>
    <row r="122" spans="1:1">
      <c r="A122" s="11"/>
    </row>
    <row r="123" spans="1:1">
      <c r="A123" s="11"/>
    </row>
    <row r="124" spans="1:1">
      <c r="A124" s="11"/>
    </row>
    <row r="125" spans="1:1">
      <c r="A125" s="11"/>
    </row>
    <row r="126" spans="1:1">
      <c r="A126" s="11"/>
    </row>
    <row r="127" spans="1:1">
      <c r="A127" s="11"/>
    </row>
    <row r="128" spans="1:1">
      <c r="A128" s="11"/>
    </row>
    <row r="129" spans="1:1">
      <c r="A129" s="11"/>
    </row>
    <row r="130" spans="1:1">
      <c r="A130" s="11"/>
    </row>
    <row r="131" spans="1:1">
      <c r="A131" s="11"/>
    </row>
    <row r="132" spans="1:1">
      <c r="A132" s="11"/>
    </row>
    <row r="133" spans="1:1">
      <c r="A133" s="11"/>
    </row>
    <row r="134" spans="1:1">
      <c r="A134" s="11"/>
    </row>
    <row r="135" spans="1:1">
      <c r="A135" s="11"/>
    </row>
    <row r="136" spans="1:1">
      <c r="A136" s="11"/>
    </row>
    <row r="137" spans="1:1">
      <c r="A137" s="11"/>
    </row>
    <row r="138" spans="1:1">
      <c r="A138" s="11"/>
    </row>
    <row r="139" spans="1:1">
      <c r="A139" s="11"/>
    </row>
    <row r="140" spans="1:1">
      <c r="A140" s="11"/>
    </row>
    <row r="141" spans="1:1">
      <c r="A141" s="11"/>
    </row>
    <row r="142" spans="1:1">
      <c r="A142" s="11"/>
    </row>
    <row r="143" spans="1:1">
      <c r="A143" s="11"/>
    </row>
    <row r="144" spans="1:1">
      <c r="A144" s="11"/>
    </row>
    <row r="145" spans="1:1">
      <c r="A145" s="11"/>
    </row>
    <row r="146" spans="1:1">
      <c r="A146" s="11"/>
    </row>
    <row r="147" spans="1:1">
      <c r="A147" s="11"/>
    </row>
    <row r="148" spans="1:1">
      <c r="A148" s="11"/>
    </row>
    <row r="149" spans="1:1">
      <c r="A149" s="11"/>
    </row>
    <row r="150" spans="1:1">
      <c r="A150" s="11"/>
    </row>
    <row r="151" spans="1:1">
      <c r="A151" s="11"/>
    </row>
    <row r="152" spans="1:1">
      <c r="A152" s="11"/>
    </row>
    <row r="153" spans="1:1">
      <c r="A153" s="11"/>
    </row>
    <row r="154" spans="1:1">
      <c r="A154" s="11"/>
    </row>
    <row r="155" spans="1:1">
      <c r="A155" s="11"/>
    </row>
    <row r="156" spans="1:1">
      <c r="A156" s="11"/>
    </row>
    <row r="157" spans="1:1">
      <c r="A157" s="11"/>
    </row>
    <row r="158" spans="1:1">
      <c r="A158" s="11"/>
    </row>
    <row r="159" spans="1:1">
      <c r="A159" s="11"/>
    </row>
    <row r="160" spans="1:1">
      <c r="A160" s="11"/>
    </row>
    <row r="161" spans="1:1">
      <c r="A161" s="11"/>
    </row>
    <row r="162" spans="1:1">
      <c r="A162" s="11"/>
    </row>
    <row r="163" spans="1:1">
      <c r="A163" s="11"/>
    </row>
    <row r="164" spans="1:1">
      <c r="A164" s="11"/>
    </row>
    <row r="165" spans="1:1">
      <c r="A165" s="11"/>
    </row>
    <row r="166" spans="1:1">
      <c r="A166" s="11"/>
    </row>
    <row r="167" spans="1:1">
      <c r="A167" s="11"/>
    </row>
    <row r="168" spans="1:1">
      <c r="A168" s="11"/>
    </row>
    <row r="169" spans="1:1">
      <c r="A169" s="11"/>
    </row>
    <row r="170" spans="1:1">
      <c r="A170" s="11"/>
    </row>
    <row r="171" spans="1:1">
      <c r="A171" s="11"/>
    </row>
    <row r="172" spans="1:1">
      <c r="A172" s="11"/>
    </row>
    <row r="173" spans="1:1">
      <c r="A173" s="11"/>
    </row>
    <row r="174" spans="1:1">
      <c r="A174" s="11"/>
    </row>
    <row r="175" spans="1:1">
      <c r="A175" s="11"/>
    </row>
    <row r="176" spans="1:1">
      <c r="A176" s="11"/>
    </row>
    <row r="177" spans="1:1">
      <c r="A177" s="11"/>
    </row>
    <row r="178" spans="1:1">
      <c r="A178" s="11"/>
    </row>
    <row r="179" spans="1:1">
      <c r="A179" s="11"/>
    </row>
    <row r="180" spans="1:1">
      <c r="A180" s="11"/>
    </row>
    <row r="181" spans="1:1">
      <c r="A181" s="11"/>
    </row>
    <row r="182" spans="1:1">
      <c r="A182" s="11"/>
    </row>
    <row r="183" spans="1:1">
      <c r="A183" s="11"/>
    </row>
    <row r="184" spans="1:1">
      <c r="A184" s="11"/>
    </row>
    <row r="185" spans="1:1">
      <c r="A185" s="11"/>
    </row>
    <row r="186" spans="1:1">
      <c r="A186" s="11"/>
    </row>
    <row r="187" spans="1:1">
      <c r="A187" s="11"/>
    </row>
  </sheetData>
  <sheetProtection password="C6AE" sheet="1" selectLockedCells="1"/>
  <mergeCells count="159">
    <mergeCell ref="A6:H6"/>
    <mergeCell ref="A7:H7"/>
    <mergeCell ref="E9:H9"/>
    <mergeCell ref="E10:H10"/>
    <mergeCell ref="A12:B12"/>
    <mergeCell ref="G12:H12"/>
    <mergeCell ref="G13:H13"/>
    <mergeCell ref="G14:H14"/>
    <mergeCell ref="G15:H15"/>
    <mergeCell ref="E16:F16"/>
    <mergeCell ref="G16:H16"/>
    <mergeCell ref="E17:F17"/>
    <mergeCell ref="G17:H17"/>
    <mergeCell ref="B21:C21"/>
    <mergeCell ref="E21:H21"/>
    <mergeCell ref="A18:H18"/>
    <mergeCell ref="E19:F19"/>
    <mergeCell ref="G19:H19"/>
    <mergeCell ref="A20:C20"/>
    <mergeCell ref="E20:F20"/>
    <mergeCell ref="G20:H20"/>
    <mergeCell ref="A22:C22"/>
    <mergeCell ref="B24:C24"/>
    <mergeCell ref="E24:F24"/>
    <mergeCell ref="G24:H24"/>
    <mergeCell ref="A28:C28"/>
    <mergeCell ref="B29:C29"/>
    <mergeCell ref="E29:F29"/>
    <mergeCell ref="G29:H29"/>
    <mergeCell ref="B23:C23"/>
    <mergeCell ref="E23:H23"/>
    <mergeCell ref="E25:F25"/>
    <mergeCell ref="G25:H25"/>
    <mergeCell ref="B26:C26"/>
    <mergeCell ref="E26:F26"/>
    <mergeCell ref="G26:H26"/>
    <mergeCell ref="B27:C27"/>
    <mergeCell ref="E27:F27"/>
    <mergeCell ref="G27:H27"/>
    <mergeCell ref="A31:B31"/>
    <mergeCell ref="A45:H45"/>
    <mergeCell ref="A55:H55"/>
    <mergeCell ref="A56:H56"/>
    <mergeCell ref="I57:J57"/>
    <mergeCell ref="K57:L57"/>
    <mergeCell ref="M57:N57"/>
    <mergeCell ref="O57:P57"/>
    <mergeCell ref="Q57:R57"/>
    <mergeCell ref="S57:T57"/>
    <mergeCell ref="U57:V57"/>
    <mergeCell ref="W57:X57"/>
    <mergeCell ref="Y57:Z57"/>
    <mergeCell ref="AA57:AB57"/>
    <mergeCell ref="AC57:AD57"/>
    <mergeCell ref="AE57:AF57"/>
    <mergeCell ref="AG57:AH57"/>
    <mergeCell ref="AI57:AJ57"/>
    <mergeCell ref="AK57:AL57"/>
    <mergeCell ref="AM57:AN57"/>
    <mergeCell ref="AO57:AP57"/>
    <mergeCell ref="AQ57:AR57"/>
    <mergeCell ref="AS57:AT57"/>
    <mergeCell ref="AU57:AV57"/>
    <mergeCell ref="AW57:AX57"/>
    <mergeCell ref="AY57:AZ57"/>
    <mergeCell ref="BA57:BB57"/>
    <mergeCell ref="BC57:BD57"/>
    <mergeCell ref="BE57:BF57"/>
    <mergeCell ref="BG57:BH57"/>
    <mergeCell ref="BI57:BJ57"/>
    <mergeCell ref="BK57:BL57"/>
    <mergeCell ref="BM57:BN57"/>
    <mergeCell ref="BO57:BP57"/>
    <mergeCell ref="BQ57:BR57"/>
    <mergeCell ref="BS57:BT57"/>
    <mergeCell ref="BU57:BV57"/>
    <mergeCell ref="BW57:BX57"/>
    <mergeCell ref="BY57:BZ57"/>
    <mergeCell ref="CA57:CB57"/>
    <mergeCell ref="CC57:CD57"/>
    <mergeCell ref="CE57:CF57"/>
    <mergeCell ref="CG57:CH57"/>
    <mergeCell ref="CI57:CJ57"/>
    <mergeCell ref="CK57:CL57"/>
    <mergeCell ref="CM57:CN57"/>
    <mergeCell ref="CO57:CP57"/>
    <mergeCell ref="CQ57:CR57"/>
    <mergeCell ref="CS57:CT57"/>
    <mergeCell ref="CU57:CV57"/>
    <mergeCell ref="CW57:CX57"/>
    <mergeCell ref="CY57:CZ57"/>
    <mergeCell ref="DA57:DB57"/>
    <mergeCell ref="DC57:DD57"/>
    <mergeCell ref="DE57:DF57"/>
    <mergeCell ref="DG57:DH57"/>
    <mergeCell ref="DI57:DJ57"/>
    <mergeCell ref="DK57:DL57"/>
    <mergeCell ref="DM57:DN57"/>
    <mergeCell ref="DO57:DP57"/>
    <mergeCell ref="DQ57:DR57"/>
    <mergeCell ref="DS57:DT57"/>
    <mergeCell ref="DU57:DV57"/>
    <mergeCell ref="DW57:DX57"/>
    <mergeCell ref="DY57:DZ57"/>
    <mergeCell ref="EA57:EB57"/>
    <mergeCell ref="EC57:ED57"/>
    <mergeCell ref="EE57:EF57"/>
    <mergeCell ref="EG57:EH57"/>
    <mergeCell ref="EI57:EJ57"/>
    <mergeCell ref="EK57:EL57"/>
    <mergeCell ref="EM57:EN57"/>
    <mergeCell ref="EO57:EP57"/>
    <mergeCell ref="EQ57:ER57"/>
    <mergeCell ref="ES57:ET57"/>
    <mergeCell ref="EU57:EV57"/>
    <mergeCell ref="EW57:EX57"/>
    <mergeCell ref="EY57:EZ57"/>
    <mergeCell ref="FA57:FB57"/>
    <mergeCell ref="FC57:FD57"/>
    <mergeCell ref="FE57:FF57"/>
    <mergeCell ref="GE57:GF57"/>
    <mergeCell ref="GG57:GH57"/>
    <mergeCell ref="GI57:GJ57"/>
    <mergeCell ref="GK57:GL57"/>
    <mergeCell ref="GM57:GN57"/>
    <mergeCell ref="GO57:GP57"/>
    <mergeCell ref="FG57:FH57"/>
    <mergeCell ref="FI57:FJ57"/>
    <mergeCell ref="FK57:FL57"/>
    <mergeCell ref="FM57:FN57"/>
    <mergeCell ref="FO57:FP57"/>
    <mergeCell ref="FQ57:FR57"/>
    <mergeCell ref="FS57:FT57"/>
    <mergeCell ref="FU57:FV57"/>
    <mergeCell ref="FW57:FX57"/>
    <mergeCell ref="HU57:HV57"/>
    <mergeCell ref="HW57:HX57"/>
    <mergeCell ref="HY57:HZ57"/>
    <mergeCell ref="IA57:IB57"/>
    <mergeCell ref="A58:H58"/>
    <mergeCell ref="A59:B59"/>
    <mergeCell ref="HI57:HJ57"/>
    <mergeCell ref="HK57:HL57"/>
    <mergeCell ref="HM57:HN57"/>
    <mergeCell ref="HO57:HP57"/>
    <mergeCell ref="GQ57:GR57"/>
    <mergeCell ref="GS57:GT57"/>
    <mergeCell ref="GU57:GV57"/>
    <mergeCell ref="HQ57:HR57"/>
    <mergeCell ref="HS57:HT57"/>
    <mergeCell ref="GW57:GX57"/>
    <mergeCell ref="GY57:GZ57"/>
    <mergeCell ref="HA57:HB57"/>
    <mergeCell ref="HC57:HD57"/>
    <mergeCell ref="HE57:HF57"/>
    <mergeCell ref="HG57:HH57"/>
    <mergeCell ref="FY57:FZ57"/>
    <mergeCell ref="GA57:GB57"/>
    <mergeCell ref="GC57:GD57"/>
  </mergeCells>
  <printOptions horizontalCentered="1"/>
  <pageMargins left="0.19685039370078741" right="0.19685039370078741" top="0.35433070866141736" bottom="0.31496062992125984" header="0.23622047244094491" footer="0.23622047244094491"/>
  <pageSetup paperSize="9" scale="49" orientation="portrait" horizontalDpi="300" verticalDpi="300" r:id="rId1"/>
  <headerFooter alignWithMargins="0">
    <oddFooter>&amp;R&amp;"Arial,Italique"&amp;9- Page 2 -</oddFooter>
  </headerFooter>
  <drawing r:id="rId2"/>
</worksheet>
</file>

<file path=xl/worksheets/sheet4.xml><?xml version="1.0" encoding="utf-8"?>
<worksheet xmlns="http://schemas.openxmlformats.org/spreadsheetml/2006/main" xmlns:r="http://schemas.openxmlformats.org/officeDocument/2006/relationships">
  <sheetPr codeName="Feuil4"/>
  <dimension ref="A2:AC78"/>
  <sheetViews>
    <sheetView topLeftCell="A13" zoomScale="70" zoomScaleNormal="70" workbookViewId="0">
      <selection activeCell="T37" sqref="T37"/>
    </sheetView>
  </sheetViews>
  <sheetFormatPr baseColWidth="10" defaultRowHeight="12.75"/>
  <cols>
    <col min="1" max="1" width="32.42578125" style="7" customWidth="1"/>
    <col min="2" max="2" width="53.42578125" style="7" customWidth="1"/>
    <col min="3" max="3" width="14.140625" style="7" customWidth="1"/>
    <col min="4" max="4" width="3.85546875" style="7" bestFit="1" customWidth="1"/>
    <col min="5" max="6" width="3.5703125" style="7" bestFit="1" customWidth="1"/>
    <col min="7" max="7" width="3.85546875" style="7" bestFit="1" customWidth="1"/>
    <col min="8" max="8" width="3.5703125" style="7" bestFit="1" customWidth="1"/>
    <col min="9" max="10" width="3.85546875" style="7" bestFit="1" customWidth="1"/>
    <col min="11" max="11" width="3.5703125" style="7" bestFit="1" customWidth="1"/>
    <col min="12" max="14" width="3.85546875" style="7" bestFit="1" customWidth="1"/>
    <col min="15" max="15" width="3.5703125" style="7" bestFit="1" customWidth="1"/>
    <col min="16" max="16" width="14.42578125" style="7" customWidth="1"/>
    <col min="17" max="17" width="2.140625" style="7" customWidth="1"/>
    <col min="18" max="18" width="17.140625" style="7" customWidth="1"/>
    <col min="19" max="16384" width="11.42578125" style="7"/>
  </cols>
  <sheetData>
    <row r="2" spans="1:18" ht="37.5" customHeight="1">
      <c r="A2" s="398"/>
      <c r="B2" s="398"/>
      <c r="C2" s="398"/>
      <c r="D2" s="398"/>
      <c r="E2" s="398"/>
      <c r="F2" s="398"/>
      <c r="G2" s="398"/>
      <c r="H2" s="398"/>
      <c r="I2" s="398"/>
      <c r="J2" s="398"/>
      <c r="K2" s="398"/>
      <c r="L2" s="398"/>
      <c r="M2" s="398"/>
      <c r="N2" s="398"/>
      <c r="O2" s="398"/>
      <c r="P2" s="398"/>
      <c r="Q2" s="398"/>
      <c r="R2" s="398"/>
    </row>
    <row r="3" spans="1:18" ht="37.5" customHeight="1">
      <c r="A3" s="399"/>
      <c r="B3" s="399"/>
      <c r="C3" s="399"/>
      <c r="D3" s="399"/>
      <c r="E3" s="399"/>
      <c r="F3" s="399"/>
      <c r="G3" s="399"/>
      <c r="H3" s="399"/>
      <c r="I3" s="399"/>
      <c r="J3" s="399"/>
      <c r="K3" s="399"/>
      <c r="L3" s="399"/>
      <c r="M3" s="399"/>
      <c r="N3" s="399"/>
      <c r="O3" s="399"/>
      <c r="P3" s="399"/>
      <c r="Q3" s="399"/>
      <c r="R3" s="399"/>
    </row>
    <row r="4" spans="1:18" s="253" customFormat="1" ht="24.95" customHeight="1">
      <c r="A4" s="254"/>
      <c r="B4" s="254"/>
      <c r="C4" s="254"/>
      <c r="D4" s="254"/>
      <c r="E4" s="254"/>
      <c r="F4" s="254"/>
      <c r="G4" s="254"/>
      <c r="H4" s="254"/>
      <c r="I4" s="254"/>
      <c r="J4" s="254"/>
      <c r="K4" s="254"/>
      <c r="L4" s="254"/>
      <c r="M4" s="254"/>
      <c r="N4" s="254"/>
      <c r="O4" s="254"/>
      <c r="P4" s="254"/>
      <c r="Q4" s="254"/>
      <c r="R4" s="254"/>
    </row>
    <row r="5" spans="1:18" s="253" customFormat="1" ht="20.25" customHeight="1">
      <c r="A5" s="255"/>
      <c r="B5" s="400"/>
      <c r="C5" s="400"/>
      <c r="D5" s="401"/>
      <c r="E5" s="401"/>
      <c r="F5" s="401"/>
      <c r="G5" s="401"/>
      <c r="H5" s="401"/>
      <c r="I5" s="401"/>
      <c r="J5" s="401"/>
      <c r="K5" s="401"/>
      <c r="L5" s="401"/>
      <c r="M5" s="401"/>
      <c r="N5" s="401"/>
      <c r="O5" s="401"/>
      <c r="P5" s="401"/>
      <c r="Q5" s="256"/>
      <c r="R5" s="257"/>
    </row>
    <row r="6" spans="1:18" s="29" customFormat="1" ht="20.25" customHeight="1">
      <c r="A6" s="255"/>
      <c r="B6" s="400"/>
      <c r="C6" s="400"/>
      <c r="D6" s="401"/>
      <c r="E6" s="401"/>
      <c r="F6" s="401"/>
      <c r="G6" s="401"/>
      <c r="H6" s="401"/>
      <c r="I6" s="401"/>
      <c r="J6" s="401"/>
      <c r="K6" s="401"/>
      <c r="L6" s="401"/>
      <c r="M6" s="401"/>
      <c r="N6" s="401"/>
      <c r="O6" s="401"/>
      <c r="P6" s="401"/>
      <c r="Q6" s="256"/>
      <c r="R6" s="257"/>
    </row>
    <row r="7" spans="1:18" s="29" customFormat="1" ht="20.25" customHeight="1">
      <c r="A7" s="255"/>
      <c r="B7" s="400"/>
      <c r="C7" s="400"/>
      <c r="D7" s="401"/>
      <c r="E7" s="401"/>
      <c r="F7" s="401"/>
      <c r="G7" s="401"/>
      <c r="H7" s="401"/>
      <c r="I7" s="401"/>
      <c r="J7" s="401"/>
      <c r="K7" s="401"/>
      <c r="L7" s="401"/>
      <c r="M7" s="401"/>
      <c r="N7" s="401"/>
      <c r="O7" s="401"/>
      <c r="P7" s="401"/>
      <c r="Q7" s="256"/>
      <c r="R7" s="258"/>
    </row>
    <row r="8" spans="1:18" s="29" customFormat="1" ht="20.25" customHeight="1">
      <c r="A8" s="255"/>
      <c r="B8" s="402"/>
      <c r="C8" s="402"/>
      <c r="D8" s="401"/>
      <c r="E8" s="401"/>
      <c r="F8" s="401"/>
      <c r="G8" s="401"/>
      <c r="H8" s="401"/>
      <c r="I8" s="401"/>
      <c r="J8" s="401"/>
      <c r="K8" s="401"/>
      <c r="L8" s="401"/>
      <c r="M8" s="401"/>
      <c r="N8" s="401"/>
      <c r="O8" s="401"/>
      <c r="P8" s="401"/>
      <c r="Q8" s="256"/>
      <c r="R8" s="257"/>
    </row>
    <row r="9" spans="1:18" s="29" customFormat="1" ht="20.25" customHeight="1">
      <c r="A9" s="255"/>
      <c r="B9" s="255"/>
      <c r="C9" s="255"/>
      <c r="D9" s="401"/>
      <c r="E9" s="401"/>
      <c r="F9" s="401"/>
      <c r="G9" s="401"/>
      <c r="H9" s="401"/>
      <c r="I9" s="401"/>
      <c r="J9" s="401"/>
      <c r="K9" s="401"/>
      <c r="L9" s="401"/>
      <c r="M9" s="401"/>
      <c r="N9" s="401"/>
      <c r="O9" s="401"/>
      <c r="R9" s="259"/>
    </row>
    <row r="10" spans="1:18" s="29" customFormat="1" ht="20.25" customHeight="1" thickBot="1">
      <c r="A10" s="253"/>
      <c r="B10" s="253"/>
      <c r="C10" s="253"/>
      <c r="D10" s="253"/>
      <c r="E10" s="253"/>
      <c r="F10" s="253"/>
      <c r="G10" s="253"/>
      <c r="H10" s="253"/>
      <c r="I10" s="253"/>
      <c r="J10" s="253"/>
      <c r="K10" s="253"/>
      <c r="L10" s="253"/>
      <c r="M10" s="253"/>
      <c r="N10" s="253"/>
      <c r="O10" s="253"/>
      <c r="P10" s="253"/>
      <c r="Q10" s="253"/>
      <c r="R10" s="253"/>
    </row>
    <row r="11" spans="1:18" ht="20.25" customHeight="1">
      <c r="A11" s="403" t="s">
        <v>150</v>
      </c>
      <c r="B11" s="404"/>
      <c r="C11" s="404"/>
      <c r="D11" s="404"/>
      <c r="E11" s="404"/>
      <c r="F11" s="404"/>
      <c r="G11" s="404"/>
      <c r="H11" s="404"/>
      <c r="I11" s="404"/>
      <c r="J11" s="404"/>
      <c r="K11" s="404"/>
      <c r="L11" s="404"/>
      <c r="M11" s="404"/>
      <c r="N11" s="404"/>
      <c r="O11" s="404"/>
      <c r="P11" s="405"/>
      <c r="Q11" s="295"/>
      <c r="R11" s="260"/>
    </row>
    <row r="12" spans="1:18" s="261" customFormat="1" ht="25.5" customHeight="1">
      <c r="A12" s="409" t="s">
        <v>35</v>
      </c>
      <c r="B12" s="411" t="s">
        <v>151</v>
      </c>
      <c r="C12" s="413" t="s">
        <v>152</v>
      </c>
      <c r="D12" s="411" t="s">
        <v>153</v>
      </c>
      <c r="E12" s="411"/>
      <c r="F12" s="411"/>
      <c r="G12" s="411"/>
      <c r="H12" s="411"/>
      <c r="I12" s="411"/>
      <c r="J12" s="411"/>
      <c r="K12" s="411"/>
      <c r="L12" s="411"/>
      <c r="M12" s="411"/>
      <c r="N12" s="411"/>
      <c r="O12" s="413"/>
      <c r="P12" s="262" t="s">
        <v>138</v>
      </c>
      <c r="Q12" s="296"/>
      <c r="R12" s="23"/>
    </row>
    <row r="13" spans="1:18" s="167" customFormat="1" ht="20.25" customHeight="1">
      <c r="A13" s="410"/>
      <c r="B13" s="412"/>
      <c r="C13" s="414"/>
      <c r="D13" s="263" t="s">
        <v>154</v>
      </c>
      <c r="E13" s="263" t="s">
        <v>155</v>
      </c>
      <c r="F13" s="263" t="s">
        <v>156</v>
      </c>
      <c r="G13" s="263" t="s">
        <v>157</v>
      </c>
      <c r="H13" s="263" t="s">
        <v>156</v>
      </c>
      <c r="I13" s="263" t="s">
        <v>154</v>
      </c>
      <c r="J13" s="263" t="s">
        <v>154</v>
      </c>
      <c r="K13" s="263" t="s">
        <v>157</v>
      </c>
      <c r="L13" s="263" t="s">
        <v>158</v>
      </c>
      <c r="M13" s="263" t="s">
        <v>159</v>
      </c>
      <c r="N13" s="263" t="s">
        <v>160</v>
      </c>
      <c r="O13" s="263" t="s">
        <v>161</v>
      </c>
      <c r="P13" s="264" t="s">
        <v>162</v>
      </c>
      <c r="Q13" s="297"/>
      <c r="R13" s="23" t="s">
        <v>243</v>
      </c>
    </row>
    <row r="14" spans="1:18" s="167" customFormat="1" ht="58.5" customHeight="1">
      <c r="A14" s="406" t="s">
        <v>163</v>
      </c>
      <c r="B14" s="407"/>
      <c r="C14" s="407"/>
      <c r="D14" s="407"/>
      <c r="E14" s="407"/>
      <c r="F14" s="407"/>
      <c r="G14" s="407"/>
      <c r="H14" s="407"/>
      <c r="I14" s="407"/>
      <c r="J14" s="407"/>
      <c r="K14" s="407"/>
      <c r="L14" s="407"/>
      <c r="M14" s="407"/>
      <c r="N14" s="407"/>
      <c r="O14" s="407"/>
      <c r="P14" s="408"/>
      <c r="Q14" s="13"/>
      <c r="R14" s="23"/>
    </row>
    <row r="15" spans="1:18" s="167" customFormat="1" ht="24" customHeight="1">
      <c r="A15" s="265" t="s">
        <v>45</v>
      </c>
      <c r="B15" s="266" t="s">
        <v>164</v>
      </c>
      <c r="C15" s="267" t="s">
        <v>165</v>
      </c>
      <c r="D15" s="268">
        <v>13</v>
      </c>
      <c r="E15" s="268">
        <v>11</v>
      </c>
      <c r="F15" s="268">
        <v>12</v>
      </c>
      <c r="G15" s="269">
        <v>11</v>
      </c>
      <c r="H15" s="269">
        <v>12</v>
      </c>
      <c r="I15" s="269">
        <v>11</v>
      </c>
      <c r="J15" s="269">
        <v>13</v>
      </c>
      <c r="K15" s="269">
        <v>11</v>
      </c>
      <c r="L15" s="269">
        <v>12</v>
      </c>
      <c r="M15" s="269">
        <v>11</v>
      </c>
      <c r="N15" s="268">
        <v>12</v>
      </c>
      <c r="O15" s="270">
        <v>11</v>
      </c>
      <c r="P15" s="271">
        <f>SUM(D15:O15)</f>
        <v>140</v>
      </c>
      <c r="Q15" s="298"/>
      <c r="R15" s="416">
        <f>VLOOKUP(A15,ETUDE!J14:Y124,7,0)</f>
        <v>140</v>
      </c>
    </row>
    <row r="16" spans="1:18" s="167" customFormat="1" ht="20.100000000000001" customHeight="1">
      <c r="A16" s="265" t="s">
        <v>43</v>
      </c>
      <c r="B16" s="266" t="s">
        <v>164</v>
      </c>
      <c r="C16" s="267" t="s">
        <v>166</v>
      </c>
      <c r="D16" s="268"/>
      <c r="E16" s="268"/>
      <c r="F16" s="268"/>
      <c r="G16" s="268"/>
      <c r="H16" s="268"/>
      <c r="I16" s="268"/>
      <c r="J16" s="268"/>
      <c r="K16" s="268"/>
      <c r="L16" s="268"/>
      <c r="M16" s="268"/>
      <c r="N16" s="268"/>
      <c r="O16" s="270"/>
      <c r="P16" s="271">
        <f t="shared" ref="P16:P43" si="0">SUM(D16:O16)</f>
        <v>0</v>
      </c>
      <c r="Q16" s="298"/>
      <c r="R16" s="298">
        <f>VLOOKUP(A16,ETUDE!J15:Y125,7,0)</f>
        <v>0</v>
      </c>
    </row>
    <row r="17" spans="1:18" s="167" customFormat="1" ht="20.100000000000001" customHeight="1">
      <c r="A17" s="265" t="s">
        <v>14</v>
      </c>
      <c r="B17" s="266" t="s">
        <v>167</v>
      </c>
      <c r="C17" s="267" t="s">
        <v>168</v>
      </c>
      <c r="D17" s="268"/>
      <c r="E17" s="268"/>
      <c r="F17" s="268"/>
      <c r="G17" s="268"/>
      <c r="H17" s="268"/>
      <c r="I17" s="268"/>
      <c r="J17" s="268"/>
      <c r="K17" s="268"/>
      <c r="L17" s="268"/>
      <c r="M17" s="268"/>
      <c r="N17" s="268"/>
      <c r="O17" s="270"/>
      <c r="P17" s="271">
        <f t="shared" si="0"/>
        <v>0</v>
      </c>
      <c r="Q17" s="298"/>
      <c r="R17" s="298">
        <f>VLOOKUP(A17,ETUDE!J16:Y126,7,0)</f>
        <v>0</v>
      </c>
    </row>
    <row r="18" spans="1:18" s="167" customFormat="1" ht="20.100000000000001" customHeight="1">
      <c r="A18" s="272" t="s">
        <v>15</v>
      </c>
      <c r="B18" s="273" t="s">
        <v>169</v>
      </c>
      <c r="C18" s="274" t="s">
        <v>170</v>
      </c>
      <c r="D18" s="268">
        <v>4</v>
      </c>
      <c r="E18" s="268">
        <v>4</v>
      </c>
      <c r="F18" s="268">
        <v>3</v>
      </c>
      <c r="G18" s="268">
        <v>4</v>
      </c>
      <c r="H18" s="268">
        <v>3</v>
      </c>
      <c r="I18" s="268">
        <v>4</v>
      </c>
      <c r="J18" s="268">
        <v>3</v>
      </c>
      <c r="K18" s="268">
        <v>4</v>
      </c>
      <c r="L18" s="268">
        <v>4</v>
      </c>
      <c r="M18" s="268">
        <v>4</v>
      </c>
      <c r="N18" s="268">
        <v>3</v>
      </c>
      <c r="O18" s="270">
        <v>4</v>
      </c>
      <c r="P18" s="271">
        <f t="shared" si="0"/>
        <v>44</v>
      </c>
      <c r="Q18" s="298"/>
      <c r="R18" s="298" t="e">
        <f>VLOOKUP(A18,ETUDE!J17:Y127,7,0)</f>
        <v>#N/A</v>
      </c>
    </row>
    <row r="19" spans="1:18" s="167" customFormat="1" ht="20.100000000000001" customHeight="1">
      <c r="A19" s="272" t="s">
        <v>16</v>
      </c>
      <c r="B19" s="273" t="s">
        <v>171</v>
      </c>
      <c r="C19" s="274" t="s">
        <v>172</v>
      </c>
      <c r="D19" s="268"/>
      <c r="E19" s="268"/>
      <c r="F19" s="268"/>
      <c r="G19" s="268"/>
      <c r="H19" s="268"/>
      <c r="I19" s="268"/>
      <c r="J19" s="268"/>
      <c r="K19" s="268"/>
      <c r="L19" s="268"/>
      <c r="M19" s="268"/>
      <c r="N19" s="268"/>
      <c r="O19" s="270"/>
      <c r="P19" s="271">
        <f t="shared" si="0"/>
        <v>0</v>
      </c>
      <c r="Q19" s="298"/>
      <c r="R19" s="298" t="e">
        <f>VLOOKUP(A19,ETUDE!J18:Y128,7,0)</f>
        <v>#N/A</v>
      </c>
    </row>
    <row r="20" spans="1:18" s="167" customFormat="1" ht="20.100000000000001" customHeight="1">
      <c r="A20" s="275" t="s">
        <v>65</v>
      </c>
      <c r="B20" s="276" t="s">
        <v>173</v>
      </c>
      <c r="C20" s="277" t="s">
        <v>174</v>
      </c>
      <c r="D20" s="278"/>
      <c r="E20" s="278"/>
      <c r="F20" s="278"/>
      <c r="G20" s="278"/>
      <c r="H20" s="278"/>
      <c r="I20" s="278"/>
      <c r="J20" s="278"/>
      <c r="K20" s="278"/>
      <c r="L20" s="278"/>
      <c r="M20" s="278"/>
      <c r="N20" s="278"/>
      <c r="O20" s="279"/>
      <c r="P20" s="271">
        <f t="shared" si="0"/>
        <v>0</v>
      </c>
      <c r="Q20" s="298"/>
      <c r="R20" s="298" t="e">
        <f>VLOOKUP(A20,ETUDE!J19:Y129,7,0)</f>
        <v>#N/A</v>
      </c>
    </row>
    <row r="21" spans="1:18" s="167" customFormat="1" ht="20.100000000000001" customHeight="1">
      <c r="A21" s="265" t="s">
        <v>45</v>
      </c>
      <c r="B21" s="266" t="s">
        <v>164</v>
      </c>
      <c r="C21" s="267" t="s">
        <v>165</v>
      </c>
      <c r="D21" s="278"/>
      <c r="E21" s="278"/>
      <c r="F21" s="278"/>
      <c r="G21" s="278"/>
      <c r="H21" s="278"/>
      <c r="I21" s="278"/>
      <c r="J21" s="278"/>
      <c r="K21" s="278"/>
      <c r="L21" s="278"/>
      <c r="M21" s="278"/>
      <c r="N21" s="278"/>
      <c r="O21" s="279"/>
      <c r="P21" s="271">
        <f>SUM(D21:O21)</f>
        <v>0</v>
      </c>
      <c r="Q21" s="298"/>
      <c r="R21" s="298">
        <f>VLOOKUP(A21,ETUDE!J20:Y130,7,0)</f>
        <v>140</v>
      </c>
    </row>
    <row r="22" spans="1:18" s="167" customFormat="1" ht="20.100000000000001" customHeight="1">
      <c r="A22" s="265" t="s">
        <v>43</v>
      </c>
      <c r="B22" s="266" t="s">
        <v>164</v>
      </c>
      <c r="C22" s="267" t="s">
        <v>166</v>
      </c>
      <c r="D22" s="268"/>
      <c r="E22" s="268"/>
      <c r="F22" s="268"/>
      <c r="G22" s="268"/>
      <c r="H22" s="268"/>
      <c r="I22" s="268"/>
      <c r="J22" s="268"/>
      <c r="K22" s="268"/>
      <c r="L22" s="268"/>
      <c r="M22" s="268"/>
      <c r="N22" s="268"/>
      <c r="O22" s="270"/>
      <c r="P22" s="271">
        <f>SUM(D22:O22)</f>
        <v>0</v>
      </c>
      <c r="Q22" s="298"/>
      <c r="R22" s="298">
        <f>VLOOKUP(A22,ETUDE!J21:Y131,7,0)</f>
        <v>0</v>
      </c>
    </row>
    <row r="23" spans="1:18" s="167" customFormat="1" ht="20.100000000000001" customHeight="1">
      <c r="A23" s="265" t="s">
        <v>14</v>
      </c>
      <c r="B23" s="266" t="s">
        <v>167</v>
      </c>
      <c r="C23" s="267" t="s">
        <v>168</v>
      </c>
      <c r="D23" s="268"/>
      <c r="E23" s="268"/>
      <c r="F23" s="268"/>
      <c r="G23" s="268"/>
      <c r="H23" s="268"/>
      <c r="I23" s="268"/>
      <c r="J23" s="268"/>
      <c r="K23" s="268"/>
      <c r="L23" s="268"/>
      <c r="M23" s="268"/>
      <c r="N23" s="268"/>
      <c r="O23" s="270"/>
      <c r="P23" s="271">
        <f>SUM(D23:O23)</f>
        <v>0</v>
      </c>
      <c r="Q23" s="298"/>
      <c r="R23" s="298" t="e">
        <f>VLOOKUP(A23,ETUDE!J22:Y132,7,0)</f>
        <v>#N/A</v>
      </c>
    </row>
    <row r="24" spans="1:18" s="167" customFormat="1" ht="20.100000000000001" customHeight="1">
      <c r="A24" s="302" t="s">
        <v>91</v>
      </c>
      <c r="B24" s="303" t="s">
        <v>175</v>
      </c>
      <c r="C24" s="304" t="s">
        <v>238</v>
      </c>
      <c r="D24" s="278">
        <v>1</v>
      </c>
      <c r="E24" s="278">
        <v>1</v>
      </c>
      <c r="F24" s="278">
        <v>1</v>
      </c>
      <c r="G24" s="278">
        <v>1</v>
      </c>
      <c r="H24" s="278">
        <v>1</v>
      </c>
      <c r="I24" s="278">
        <v>1</v>
      </c>
      <c r="J24" s="278">
        <v>1</v>
      </c>
      <c r="K24" s="278"/>
      <c r="L24" s="278">
        <v>1</v>
      </c>
      <c r="M24" s="278">
        <v>1</v>
      </c>
      <c r="N24" s="278">
        <v>1</v>
      </c>
      <c r="O24" s="279"/>
      <c r="P24" s="271">
        <f>SUM(D24:O24)</f>
        <v>10</v>
      </c>
      <c r="Q24" s="298"/>
      <c r="R24" s="298" t="e">
        <f>VLOOKUP(A24,ETUDE!J23:Y133,7,0)</f>
        <v>#N/A</v>
      </c>
    </row>
    <row r="25" spans="1:18" s="167" customFormat="1" ht="20.100000000000001" customHeight="1">
      <c r="A25" s="275" t="s">
        <v>92</v>
      </c>
      <c r="B25" s="276" t="s">
        <v>175</v>
      </c>
      <c r="C25" s="277" t="s">
        <v>174</v>
      </c>
      <c r="D25" s="278"/>
      <c r="E25" s="278"/>
      <c r="F25" s="278"/>
      <c r="G25" s="278"/>
      <c r="H25" s="278"/>
      <c r="I25" s="278"/>
      <c r="J25" s="278"/>
      <c r="K25" s="278"/>
      <c r="L25" s="278"/>
      <c r="M25" s="278"/>
      <c r="N25" s="278"/>
      <c r="O25" s="279"/>
      <c r="P25" s="271">
        <f t="shared" si="0"/>
        <v>0</v>
      </c>
      <c r="Q25" s="298"/>
      <c r="R25" s="298" t="e">
        <f>VLOOKUP(A25,ETUDE!J24:Y134,7,0)</f>
        <v>#N/A</v>
      </c>
    </row>
    <row r="26" spans="1:18" s="167" customFormat="1" ht="20.100000000000001" customHeight="1">
      <c r="A26" s="275" t="s">
        <v>17</v>
      </c>
      <c r="B26" s="276" t="s">
        <v>176</v>
      </c>
      <c r="C26" s="277" t="s">
        <v>177</v>
      </c>
      <c r="D26" s="278"/>
      <c r="E26" s="278"/>
      <c r="F26" s="278"/>
      <c r="G26" s="278"/>
      <c r="H26" s="278"/>
      <c r="I26" s="278"/>
      <c r="J26" s="278"/>
      <c r="K26" s="278"/>
      <c r="L26" s="278"/>
      <c r="M26" s="278"/>
      <c r="N26" s="278"/>
      <c r="O26" s="279"/>
      <c r="P26" s="271">
        <f t="shared" si="0"/>
        <v>0</v>
      </c>
      <c r="Q26" s="298"/>
      <c r="R26" s="298" t="e">
        <f>VLOOKUP(A26,ETUDE!J25:Y135,7,0)</f>
        <v>#N/A</v>
      </c>
    </row>
    <row r="27" spans="1:18" s="167" customFormat="1" ht="20.100000000000001" customHeight="1">
      <c r="A27" s="275" t="s">
        <v>178</v>
      </c>
      <c r="B27" s="273" t="s">
        <v>179</v>
      </c>
      <c r="C27" s="277" t="s">
        <v>180</v>
      </c>
      <c r="D27" s="278"/>
      <c r="E27" s="278"/>
      <c r="F27" s="278"/>
      <c r="G27" s="278"/>
      <c r="H27" s="278"/>
      <c r="I27" s="278"/>
      <c r="J27" s="278"/>
      <c r="K27" s="278"/>
      <c r="L27" s="278"/>
      <c r="M27" s="278"/>
      <c r="N27" s="278"/>
      <c r="O27" s="279"/>
      <c r="P27" s="271">
        <f>SUM(D27:O27)</f>
        <v>0</v>
      </c>
      <c r="Q27" s="298"/>
      <c r="R27" s="298" t="e">
        <f>VLOOKUP(A27,ETUDE!J26:Y136,7,0)</f>
        <v>#N/A</v>
      </c>
    </row>
    <row r="28" spans="1:18" s="167" customFormat="1" ht="20.100000000000001" customHeight="1">
      <c r="A28" s="280" t="s">
        <v>57</v>
      </c>
      <c r="B28" s="273" t="s">
        <v>181</v>
      </c>
      <c r="C28" s="274" t="s">
        <v>182</v>
      </c>
      <c r="D28" s="268">
        <v>3</v>
      </c>
      <c r="E28" s="268">
        <v>3</v>
      </c>
      <c r="F28" s="268">
        <v>2</v>
      </c>
      <c r="G28" s="268">
        <v>3</v>
      </c>
      <c r="H28" s="268">
        <v>2</v>
      </c>
      <c r="I28" s="268">
        <v>3</v>
      </c>
      <c r="J28" s="268">
        <v>2</v>
      </c>
      <c r="K28" s="268">
        <v>3</v>
      </c>
      <c r="L28" s="268">
        <v>2</v>
      </c>
      <c r="M28" s="268">
        <v>3</v>
      </c>
      <c r="N28" s="268">
        <v>3</v>
      </c>
      <c r="O28" s="270">
        <v>2</v>
      </c>
      <c r="P28" s="271">
        <f>SUM(D28:O28)</f>
        <v>31</v>
      </c>
      <c r="Q28" s="298"/>
      <c r="R28" s="298" t="e">
        <f>VLOOKUP(A28,ETUDE!J27:Y137,7,0)</f>
        <v>#N/A</v>
      </c>
    </row>
    <row r="29" spans="1:18" s="167" customFormat="1" ht="20.100000000000001" customHeight="1">
      <c r="A29" s="280" t="s">
        <v>56</v>
      </c>
      <c r="B29" s="273" t="s">
        <v>183</v>
      </c>
      <c r="C29" s="274" t="s">
        <v>184</v>
      </c>
      <c r="D29" s="268"/>
      <c r="E29" s="268"/>
      <c r="F29" s="268"/>
      <c r="G29" s="268"/>
      <c r="H29" s="268"/>
      <c r="I29" s="268"/>
      <c r="J29" s="268"/>
      <c r="K29" s="268"/>
      <c r="L29" s="268"/>
      <c r="M29" s="268"/>
      <c r="N29" s="268"/>
      <c r="O29" s="270"/>
      <c r="P29" s="271">
        <f t="shared" si="0"/>
        <v>0</v>
      </c>
      <c r="Q29" s="298"/>
      <c r="R29" s="298" t="e">
        <f>VLOOKUP(A29,ETUDE!J28:Y138,7,0)</f>
        <v>#N/A</v>
      </c>
    </row>
    <row r="30" spans="1:18" s="167" customFormat="1" ht="20.100000000000001" customHeight="1">
      <c r="A30" s="272" t="s">
        <v>46</v>
      </c>
      <c r="B30" s="273" t="s">
        <v>185</v>
      </c>
      <c r="C30" s="277" t="s">
        <v>186</v>
      </c>
      <c r="D30" s="268"/>
      <c r="E30" s="268"/>
      <c r="F30" s="268"/>
      <c r="G30" s="268"/>
      <c r="H30" s="268"/>
      <c r="I30" s="268"/>
      <c r="J30" s="268"/>
      <c r="K30" s="268"/>
      <c r="L30" s="268"/>
      <c r="M30" s="268"/>
      <c r="N30" s="268"/>
      <c r="O30" s="270"/>
      <c r="P30" s="271">
        <f t="shared" si="0"/>
        <v>0</v>
      </c>
      <c r="Q30" s="298"/>
      <c r="R30" s="298" t="e">
        <f>VLOOKUP(A30,ETUDE!J29:Y139,7,0)</f>
        <v>#N/A</v>
      </c>
    </row>
    <row r="31" spans="1:18" s="167" customFormat="1" ht="20.100000000000001" customHeight="1">
      <c r="A31" s="272" t="s">
        <v>38</v>
      </c>
      <c r="B31" s="273" t="s">
        <v>185</v>
      </c>
      <c r="C31" s="277" t="s">
        <v>187</v>
      </c>
      <c r="D31" s="268"/>
      <c r="E31" s="268"/>
      <c r="F31" s="268"/>
      <c r="G31" s="268"/>
      <c r="H31" s="268"/>
      <c r="I31" s="268"/>
      <c r="J31" s="268"/>
      <c r="K31" s="268"/>
      <c r="L31" s="268"/>
      <c r="M31" s="268"/>
      <c r="N31" s="268"/>
      <c r="O31" s="270"/>
      <c r="P31" s="271">
        <f t="shared" si="0"/>
        <v>0</v>
      </c>
      <c r="Q31" s="298"/>
      <c r="R31" s="298" t="e">
        <f>VLOOKUP(A31,ETUDE!J30:Y140,7,0)</f>
        <v>#N/A</v>
      </c>
    </row>
    <row r="32" spans="1:18" s="167" customFormat="1" ht="20.100000000000001" customHeight="1">
      <c r="A32" s="272" t="s">
        <v>66</v>
      </c>
      <c r="B32" s="273" t="s">
        <v>188</v>
      </c>
      <c r="C32" s="277" t="s">
        <v>189</v>
      </c>
      <c r="D32" s="268"/>
      <c r="E32" s="268"/>
      <c r="F32" s="268"/>
      <c r="G32" s="268"/>
      <c r="H32" s="268"/>
      <c r="I32" s="268"/>
      <c r="J32" s="268"/>
      <c r="K32" s="268"/>
      <c r="L32" s="268"/>
      <c r="M32" s="268"/>
      <c r="N32" s="268"/>
      <c r="O32" s="270"/>
      <c r="P32" s="271">
        <f t="shared" si="0"/>
        <v>0</v>
      </c>
      <c r="Q32" s="298"/>
      <c r="R32" s="298" t="e">
        <f>VLOOKUP(A32,ETUDE!J31:Y141,7,0)</f>
        <v>#N/A</v>
      </c>
    </row>
    <row r="33" spans="1:18" s="167" customFormat="1" ht="20.100000000000001" customHeight="1">
      <c r="A33" s="272" t="s">
        <v>67</v>
      </c>
      <c r="B33" s="273" t="s">
        <v>190</v>
      </c>
      <c r="C33" s="277" t="s">
        <v>189</v>
      </c>
      <c r="D33" s="268"/>
      <c r="E33" s="268"/>
      <c r="F33" s="268"/>
      <c r="G33" s="268"/>
      <c r="H33" s="268"/>
      <c r="I33" s="268"/>
      <c r="J33" s="268"/>
      <c r="K33" s="268"/>
      <c r="L33" s="268"/>
      <c r="M33" s="268"/>
      <c r="N33" s="268"/>
      <c r="O33" s="270"/>
      <c r="P33" s="271">
        <f t="shared" si="0"/>
        <v>0</v>
      </c>
      <c r="Q33" s="298"/>
      <c r="R33" s="298" t="e">
        <f>VLOOKUP(A33,ETUDE!J32:Y142,7,0)</f>
        <v>#N/A</v>
      </c>
    </row>
    <row r="34" spans="1:18" s="167" customFormat="1" ht="20.100000000000001" customHeight="1">
      <c r="A34" s="272" t="s">
        <v>86</v>
      </c>
      <c r="B34" s="273" t="s">
        <v>191</v>
      </c>
      <c r="C34" s="277" t="s">
        <v>189</v>
      </c>
      <c r="D34" s="268"/>
      <c r="E34" s="268"/>
      <c r="F34" s="268"/>
      <c r="G34" s="268"/>
      <c r="H34" s="268"/>
      <c r="I34" s="268"/>
      <c r="J34" s="268"/>
      <c r="K34" s="268"/>
      <c r="L34" s="268"/>
      <c r="M34" s="268"/>
      <c r="N34" s="268"/>
      <c r="O34" s="270"/>
      <c r="P34" s="271">
        <f t="shared" si="0"/>
        <v>0</v>
      </c>
      <c r="Q34" s="298"/>
      <c r="R34" s="298" t="e">
        <f>VLOOKUP(A34,ETUDE!J33:Y143,7,0)</f>
        <v>#N/A</v>
      </c>
    </row>
    <row r="35" spans="1:18" s="167" customFormat="1" ht="20.100000000000001" customHeight="1">
      <c r="A35" s="272" t="s">
        <v>87</v>
      </c>
      <c r="B35" s="273" t="s">
        <v>192</v>
      </c>
      <c r="C35" s="277" t="s">
        <v>189</v>
      </c>
      <c r="D35" s="268"/>
      <c r="E35" s="268"/>
      <c r="F35" s="268"/>
      <c r="G35" s="268"/>
      <c r="H35" s="268"/>
      <c r="I35" s="268"/>
      <c r="J35" s="268"/>
      <c r="K35" s="268"/>
      <c r="L35" s="268"/>
      <c r="M35" s="268"/>
      <c r="N35" s="268"/>
      <c r="O35" s="270"/>
      <c r="P35" s="271">
        <f t="shared" si="0"/>
        <v>0</v>
      </c>
      <c r="Q35" s="298"/>
      <c r="R35" s="298" t="e">
        <f>VLOOKUP(A35,ETUDE!J34:Y144,7,0)</f>
        <v>#N/A</v>
      </c>
    </row>
    <row r="36" spans="1:18" s="167" customFormat="1" ht="20.100000000000001" customHeight="1">
      <c r="A36" s="272" t="s">
        <v>68</v>
      </c>
      <c r="B36" s="273" t="s">
        <v>193</v>
      </c>
      <c r="C36" s="277" t="s">
        <v>194</v>
      </c>
      <c r="D36" s="268"/>
      <c r="E36" s="268"/>
      <c r="F36" s="268"/>
      <c r="G36" s="268"/>
      <c r="H36" s="268"/>
      <c r="I36" s="268"/>
      <c r="J36" s="268"/>
      <c r="K36" s="268"/>
      <c r="L36" s="268"/>
      <c r="M36" s="268"/>
      <c r="N36" s="268"/>
      <c r="O36" s="270"/>
      <c r="P36" s="271">
        <f t="shared" si="0"/>
        <v>0</v>
      </c>
      <c r="Q36" s="298"/>
      <c r="R36" s="298" t="e">
        <f>VLOOKUP(A36,ETUDE!J35:Y145,7,0)</f>
        <v>#N/A</v>
      </c>
    </row>
    <row r="37" spans="1:18" s="167" customFormat="1" ht="20.100000000000001" customHeight="1">
      <c r="A37" s="272" t="s">
        <v>69</v>
      </c>
      <c r="B37" s="273" t="s">
        <v>195</v>
      </c>
      <c r="C37" s="277" t="s">
        <v>189</v>
      </c>
      <c r="D37" s="268"/>
      <c r="E37" s="268"/>
      <c r="F37" s="268"/>
      <c r="G37" s="268"/>
      <c r="H37" s="268"/>
      <c r="I37" s="268"/>
      <c r="J37" s="268"/>
      <c r="K37" s="268"/>
      <c r="L37" s="268"/>
      <c r="M37" s="268"/>
      <c r="N37" s="268"/>
      <c r="O37" s="270"/>
      <c r="P37" s="271">
        <f t="shared" si="0"/>
        <v>0</v>
      </c>
      <c r="Q37" s="298"/>
      <c r="R37" s="298" t="e">
        <f>VLOOKUP(A37,ETUDE!J36:Y146,7,0)</f>
        <v>#N/A</v>
      </c>
    </row>
    <row r="38" spans="1:18" s="167" customFormat="1" ht="20.100000000000001" customHeight="1">
      <c r="A38" s="272" t="s">
        <v>88</v>
      </c>
      <c r="B38" s="273" t="s">
        <v>196</v>
      </c>
      <c r="C38" s="277" t="s">
        <v>189</v>
      </c>
      <c r="D38" s="268"/>
      <c r="E38" s="268"/>
      <c r="F38" s="268"/>
      <c r="G38" s="268"/>
      <c r="H38" s="268"/>
      <c r="I38" s="268"/>
      <c r="J38" s="268"/>
      <c r="K38" s="268"/>
      <c r="L38" s="268"/>
      <c r="M38" s="268"/>
      <c r="N38" s="268"/>
      <c r="O38" s="270"/>
      <c r="P38" s="271">
        <f t="shared" si="0"/>
        <v>0</v>
      </c>
      <c r="Q38" s="298"/>
      <c r="R38" s="298" t="e">
        <f>VLOOKUP(A38,ETUDE!J37:Y147,7,0)</f>
        <v>#N/A</v>
      </c>
    </row>
    <row r="39" spans="1:18" s="167" customFormat="1" ht="20.100000000000001" customHeight="1">
      <c r="A39" s="272" t="s">
        <v>89</v>
      </c>
      <c r="B39" s="273" t="s">
        <v>197</v>
      </c>
      <c r="C39" s="277" t="s">
        <v>189</v>
      </c>
      <c r="D39" s="268"/>
      <c r="E39" s="268"/>
      <c r="F39" s="268"/>
      <c r="G39" s="268"/>
      <c r="H39" s="268"/>
      <c r="I39" s="268"/>
      <c r="J39" s="268"/>
      <c r="K39" s="268"/>
      <c r="L39" s="268"/>
      <c r="M39" s="268"/>
      <c r="N39" s="268"/>
      <c r="O39" s="270"/>
      <c r="P39" s="271">
        <f t="shared" si="0"/>
        <v>0</v>
      </c>
      <c r="Q39" s="298"/>
      <c r="R39" s="298" t="e">
        <f>VLOOKUP(A39,ETUDE!J38:Y148,7,0)</f>
        <v>#N/A</v>
      </c>
    </row>
    <row r="40" spans="1:18" s="167" customFormat="1" ht="20.100000000000001" customHeight="1">
      <c r="A40" s="272" t="s">
        <v>19</v>
      </c>
      <c r="B40" s="273" t="s">
        <v>198</v>
      </c>
      <c r="C40" s="277" t="s">
        <v>199</v>
      </c>
      <c r="D40" s="268"/>
      <c r="E40" s="268"/>
      <c r="F40" s="268"/>
      <c r="G40" s="268"/>
      <c r="H40" s="268"/>
      <c r="I40" s="268"/>
      <c r="J40" s="268"/>
      <c r="K40" s="268"/>
      <c r="L40" s="268"/>
      <c r="M40" s="268"/>
      <c r="N40" s="268"/>
      <c r="O40" s="270"/>
      <c r="P40" s="271">
        <f t="shared" si="0"/>
        <v>0</v>
      </c>
      <c r="Q40" s="298"/>
      <c r="R40" s="298" t="e">
        <f>VLOOKUP(A40,ETUDE!J39:Y149,7,0)</f>
        <v>#N/A</v>
      </c>
    </row>
    <row r="41" spans="1:18" s="167" customFormat="1" ht="20.100000000000001" customHeight="1">
      <c r="A41" s="272" t="s">
        <v>20</v>
      </c>
      <c r="B41" s="273" t="s">
        <v>200</v>
      </c>
      <c r="C41" s="277" t="s">
        <v>201</v>
      </c>
      <c r="D41" s="268"/>
      <c r="E41" s="268"/>
      <c r="F41" s="268"/>
      <c r="G41" s="268"/>
      <c r="H41" s="268"/>
      <c r="I41" s="268"/>
      <c r="J41" s="268"/>
      <c r="K41" s="268"/>
      <c r="L41" s="268"/>
      <c r="M41" s="268"/>
      <c r="N41" s="268"/>
      <c r="O41" s="270"/>
      <c r="P41" s="271">
        <f t="shared" si="0"/>
        <v>0</v>
      </c>
      <c r="Q41" s="298"/>
      <c r="R41" s="298" t="e">
        <f>VLOOKUP(A41,ETUDE!J40:Y150,7,0)</f>
        <v>#N/A</v>
      </c>
    </row>
    <row r="42" spans="1:18" s="167" customFormat="1" ht="20.100000000000001" customHeight="1">
      <c r="A42" s="272" t="s">
        <v>40</v>
      </c>
      <c r="B42" s="273" t="s">
        <v>202</v>
      </c>
      <c r="C42" s="281" t="s">
        <v>203</v>
      </c>
      <c r="D42" s="268"/>
      <c r="E42" s="268"/>
      <c r="F42" s="268"/>
      <c r="G42" s="268"/>
      <c r="H42" s="268"/>
      <c r="I42" s="268"/>
      <c r="J42" s="268"/>
      <c r="K42" s="268"/>
      <c r="L42" s="268"/>
      <c r="M42" s="268"/>
      <c r="N42" s="268"/>
      <c r="O42" s="270"/>
      <c r="P42" s="271">
        <f t="shared" si="0"/>
        <v>0</v>
      </c>
      <c r="Q42" s="298"/>
      <c r="R42" s="298" t="e">
        <f>VLOOKUP(A42,ETUDE!J41:Y151,7,0)</f>
        <v>#N/A</v>
      </c>
    </row>
    <row r="43" spans="1:18" s="167" customFormat="1" ht="20.100000000000001" customHeight="1">
      <c r="A43" s="272" t="s">
        <v>18</v>
      </c>
      <c r="B43" s="273" t="s">
        <v>204</v>
      </c>
      <c r="C43" s="277" t="s">
        <v>205</v>
      </c>
      <c r="D43" s="268"/>
      <c r="E43" s="268"/>
      <c r="F43" s="268"/>
      <c r="G43" s="268"/>
      <c r="H43" s="268"/>
      <c r="I43" s="268"/>
      <c r="J43" s="268"/>
      <c r="K43" s="268"/>
      <c r="L43" s="268"/>
      <c r="M43" s="268"/>
      <c r="N43" s="268"/>
      <c r="O43" s="270"/>
      <c r="P43" s="271">
        <f t="shared" si="0"/>
        <v>0</v>
      </c>
      <c r="Q43" s="298"/>
      <c r="R43" s="298" t="e">
        <f>VLOOKUP(A43,ETUDE!J42:Y152,7,0)</f>
        <v>#N/A</v>
      </c>
    </row>
    <row r="44" spans="1:18" s="167" customFormat="1" ht="20.100000000000001" customHeight="1">
      <c r="A44" s="406" t="s">
        <v>206</v>
      </c>
      <c r="B44" s="407"/>
      <c r="C44" s="407"/>
      <c r="D44" s="407"/>
      <c r="E44" s="407"/>
      <c r="F44" s="407"/>
      <c r="G44" s="407"/>
      <c r="H44" s="407"/>
      <c r="I44" s="407"/>
      <c r="J44" s="407"/>
      <c r="K44" s="407"/>
      <c r="L44" s="407"/>
      <c r="M44" s="407"/>
      <c r="N44" s="407"/>
      <c r="O44" s="407"/>
      <c r="P44" s="408"/>
      <c r="Q44" s="13"/>
      <c r="R44" s="296"/>
    </row>
    <row r="45" spans="1:18" s="167" customFormat="1" ht="24" customHeight="1">
      <c r="A45" s="272" t="s">
        <v>24</v>
      </c>
      <c r="B45" s="273" t="s">
        <v>207</v>
      </c>
      <c r="C45" s="274" t="s">
        <v>208</v>
      </c>
      <c r="D45" s="268">
        <v>4</v>
      </c>
      <c r="E45" s="268">
        <v>2</v>
      </c>
      <c r="F45" s="268">
        <v>3</v>
      </c>
      <c r="G45" s="268">
        <v>2</v>
      </c>
      <c r="H45" s="268">
        <v>3</v>
      </c>
      <c r="I45" s="268">
        <v>2</v>
      </c>
      <c r="J45" s="268">
        <v>3</v>
      </c>
      <c r="K45" s="268">
        <v>2</v>
      </c>
      <c r="L45" s="268">
        <v>4</v>
      </c>
      <c r="M45" s="268">
        <v>2</v>
      </c>
      <c r="N45" s="268">
        <v>3</v>
      </c>
      <c r="O45" s="270">
        <v>2</v>
      </c>
      <c r="P45" s="271">
        <f t="shared" ref="P45:P51" si="1">SUM(D45:O45)</f>
        <v>32</v>
      </c>
      <c r="Q45" s="282"/>
      <c r="R45" s="282" t="e">
        <f>VLOOKUP(A45,ETUDE!J44:Y154,7,0)</f>
        <v>#N/A</v>
      </c>
    </row>
    <row r="46" spans="1:18" s="167" customFormat="1" ht="20.100000000000001" customHeight="1">
      <c r="A46" s="272" t="s">
        <v>25</v>
      </c>
      <c r="B46" s="273" t="s">
        <v>209</v>
      </c>
      <c r="C46" s="274" t="s">
        <v>194</v>
      </c>
      <c r="D46" s="268">
        <v>4</v>
      </c>
      <c r="E46" s="268">
        <v>2</v>
      </c>
      <c r="F46" s="268">
        <v>3</v>
      </c>
      <c r="G46" s="268">
        <v>2</v>
      </c>
      <c r="H46" s="268">
        <v>3</v>
      </c>
      <c r="I46" s="268">
        <v>2</v>
      </c>
      <c r="J46" s="268">
        <v>3</v>
      </c>
      <c r="K46" s="268">
        <v>2</v>
      </c>
      <c r="L46" s="268">
        <v>4</v>
      </c>
      <c r="M46" s="268">
        <v>2</v>
      </c>
      <c r="N46" s="268">
        <v>3</v>
      </c>
      <c r="O46" s="270">
        <v>2</v>
      </c>
      <c r="P46" s="271">
        <f t="shared" si="1"/>
        <v>32</v>
      </c>
      <c r="Q46" s="282"/>
      <c r="R46" s="282" t="e">
        <f>VLOOKUP(A46,ETUDE!J45:Y155,7,0)</f>
        <v>#N/A</v>
      </c>
    </row>
    <row r="47" spans="1:18" s="167" customFormat="1" ht="20.100000000000001" customHeight="1">
      <c r="A47" s="272" t="s">
        <v>22</v>
      </c>
      <c r="B47" s="273" t="s">
        <v>210</v>
      </c>
      <c r="C47" s="274" t="s">
        <v>211</v>
      </c>
      <c r="D47" s="268"/>
      <c r="E47" s="268"/>
      <c r="F47" s="268"/>
      <c r="G47" s="268"/>
      <c r="H47" s="268"/>
      <c r="I47" s="268"/>
      <c r="J47" s="268"/>
      <c r="K47" s="268"/>
      <c r="L47" s="268"/>
      <c r="M47" s="268"/>
      <c r="N47" s="268"/>
      <c r="O47" s="270"/>
      <c r="P47" s="271">
        <f t="shared" si="1"/>
        <v>0</v>
      </c>
      <c r="Q47" s="282"/>
      <c r="R47" s="282" t="e">
        <f>VLOOKUP(A47,ETUDE!J46:Y156,7,0)</f>
        <v>#N/A</v>
      </c>
    </row>
    <row r="48" spans="1:18" s="167" customFormat="1" ht="19.5" customHeight="1">
      <c r="A48" s="280" t="s">
        <v>59</v>
      </c>
      <c r="B48" s="273" t="s">
        <v>212</v>
      </c>
      <c r="C48" s="274" t="s">
        <v>211</v>
      </c>
      <c r="D48" s="268">
        <v>1</v>
      </c>
      <c r="E48" s="268">
        <v>1</v>
      </c>
      <c r="F48" s="268">
        <v>1</v>
      </c>
      <c r="G48" s="268">
        <v>1</v>
      </c>
      <c r="H48" s="268">
        <v>1</v>
      </c>
      <c r="I48" s="268"/>
      <c r="J48" s="268">
        <v>1</v>
      </c>
      <c r="K48" s="268">
        <v>1</v>
      </c>
      <c r="L48" s="268">
        <v>1</v>
      </c>
      <c r="M48" s="268">
        <v>1</v>
      </c>
      <c r="N48" s="268">
        <v>1</v>
      </c>
      <c r="O48" s="270"/>
      <c r="P48" s="271">
        <f t="shared" si="1"/>
        <v>10</v>
      </c>
      <c r="Q48" s="282"/>
      <c r="R48" s="282" t="e">
        <f>VLOOKUP(A48,ETUDE!J47:Y157,7,0)</f>
        <v>#N/A</v>
      </c>
    </row>
    <row r="49" spans="1:18" s="167" customFormat="1" ht="20.100000000000001" customHeight="1">
      <c r="A49" s="280" t="s">
        <v>60</v>
      </c>
      <c r="B49" s="273" t="s">
        <v>213</v>
      </c>
      <c r="C49" s="274" t="s">
        <v>214</v>
      </c>
      <c r="D49" s="268"/>
      <c r="E49" s="268"/>
      <c r="F49" s="268"/>
      <c r="G49" s="268"/>
      <c r="H49" s="268"/>
      <c r="I49" s="268"/>
      <c r="J49" s="268"/>
      <c r="K49" s="268"/>
      <c r="L49" s="268"/>
      <c r="M49" s="268"/>
      <c r="N49" s="268"/>
      <c r="O49" s="270"/>
      <c r="P49" s="271">
        <f t="shared" si="1"/>
        <v>0</v>
      </c>
      <c r="Q49" s="282"/>
      <c r="R49" s="282" t="e">
        <f>VLOOKUP(A49,ETUDE!J48:Y158,7,0)</f>
        <v>#N/A</v>
      </c>
    </row>
    <row r="50" spans="1:18" s="167" customFormat="1" ht="20.100000000000001" customHeight="1">
      <c r="A50" s="280" t="s">
        <v>61</v>
      </c>
      <c r="B50" s="273" t="s">
        <v>215</v>
      </c>
      <c r="C50" s="274" t="s">
        <v>214</v>
      </c>
      <c r="D50" s="268"/>
      <c r="E50" s="268"/>
      <c r="F50" s="268"/>
      <c r="G50" s="268"/>
      <c r="H50" s="268"/>
      <c r="I50" s="268"/>
      <c r="J50" s="268"/>
      <c r="K50" s="268"/>
      <c r="L50" s="268"/>
      <c r="M50" s="268"/>
      <c r="N50" s="268"/>
      <c r="O50" s="270"/>
      <c r="P50" s="271">
        <f t="shared" si="1"/>
        <v>0</v>
      </c>
      <c r="Q50" s="282"/>
      <c r="R50" s="282" t="e">
        <f>VLOOKUP(A50,ETUDE!J49:Y159,7,0)</f>
        <v>#N/A</v>
      </c>
    </row>
    <row r="51" spans="1:18" s="167" customFormat="1" ht="20.100000000000001" customHeight="1">
      <c r="A51" s="275" t="s">
        <v>41</v>
      </c>
      <c r="B51" s="273" t="s">
        <v>216</v>
      </c>
      <c r="C51" s="277" t="s">
        <v>194</v>
      </c>
      <c r="D51" s="268"/>
      <c r="E51" s="268"/>
      <c r="F51" s="268"/>
      <c r="G51" s="268"/>
      <c r="H51" s="268"/>
      <c r="I51" s="268"/>
      <c r="J51" s="268"/>
      <c r="K51" s="268"/>
      <c r="L51" s="268"/>
      <c r="M51" s="268"/>
      <c r="N51" s="268"/>
      <c r="O51" s="270"/>
      <c r="P51" s="271">
        <f t="shared" si="1"/>
        <v>0</v>
      </c>
      <c r="Q51" s="282"/>
      <c r="R51" s="282" t="e">
        <f>VLOOKUP(A51,ETUDE!J50:Y160,7,0)</f>
        <v>#N/A</v>
      </c>
    </row>
    <row r="52" spans="1:18" s="167" customFormat="1" ht="20.100000000000001" customHeight="1">
      <c r="A52" s="406" t="s">
        <v>217</v>
      </c>
      <c r="B52" s="407"/>
      <c r="C52" s="407"/>
      <c r="D52" s="407"/>
      <c r="E52" s="407"/>
      <c r="F52" s="407"/>
      <c r="G52" s="407"/>
      <c r="H52" s="407"/>
      <c r="I52" s="407"/>
      <c r="J52" s="407"/>
      <c r="K52" s="407"/>
      <c r="L52" s="407"/>
      <c r="M52" s="407"/>
      <c r="N52" s="407"/>
      <c r="O52" s="407"/>
      <c r="P52" s="408"/>
      <c r="Q52" s="13"/>
      <c r="R52" s="296"/>
    </row>
    <row r="53" spans="1:18" s="167" customFormat="1" ht="24" customHeight="1">
      <c r="A53" s="280" t="s">
        <v>21</v>
      </c>
      <c r="B53" s="273" t="s">
        <v>218</v>
      </c>
      <c r="C53" s="283" t="s">
        <v>194</v>
      </c>
      <c r="D53" s="268">
        <v>1</v>
      </c>
      <c r="E53" s="268"/>
      <c r="F53" s="268"/>
      <c r="G53" s="268"/>
      <c r="H53" s="268"/>
      <c r="I53" s="268"/>
      <c r="J53" s="268"/>
      <c r="K53" s="268"/>
      <c r="L53" s="268"/>
      <c r="M53" s="268"/>
      <c r="N53" s="268"/>
      <c r="O53" s="270"/>
      <c r="P53" s="271">
        <f t="shared" ref="P53:P62" si="2">SUM(D53:O53)</f>
        <v>1</v>
      </c>
      <c r="Q53" s="282"/>
      <c r="R53" s="282" t="e">
        <f>VLOOKUP(A53,ETUDE!J52:Y162,7,0)</f>
        <v>#N/A</v>
      </c>
    </row>
    <row r="54" spans="1:18" s="167" customFormat="1" ht="20.100000000000001" customHeight="1">
      <c r="A54" s="280" t="s">
        <v>58</v>
      </c>
      <c r="B54" s="273" t="s">
        <v>219</v>
      </c>
      <c r="C54" s="274" t="s">
        <v>220</v>
      </c>
      <c r="D54" s="268"/>
      <c r="E54" s="268"/>
      <c r="F54" s="268"/>
      <c r="G54" s="268"/>
      <c r="H54" s="268"/>
      <c r="I54" s="268"/>
      <c r="J54" s="268"/>
      <c r="K54" s="268"/>
      <c r="L54" s="268"/>
      <c r="M54" s="268"/>
      <c r="N54" s="268"/>
      <c r="O54" s="270"/>
      <c r="P54" s="271">
        <f>SUM(D54:O54)</f>
        <v>0</v>
      </c>
      <c r="Q54" s="282"/>
      <c r="R54" s="282" t="e">
        <f>VLOOKUP(A54,ETUDE!J53:Y163,7,0)</f>
        <v>#N/A</v>
      </c>
    </row>
    <row r="55" spans="1:18" s="167" customFormat="1" ht="20.100000000000001" customHeight="1">
      <c r="A55" s="406" t="s">
        <v>221</v>
      </c>
      <c r="B55" s="407"/>
      <c r="C55" s="407"/>
      <c r="D55" s="407"/>
      <c r="E55" s="407"/>
      <c r="F55" s="407"/>
      <c r="G55" s="407"/>
      <c r="H55" s="407"/>
      <c r="I55" s="407"/>
      <c r="J55" s="407"/>
      <c r="K55" s="407"/>
      <c r="L55" s="407"/>
      <c r="M55" s="407"/>
      <c r="N55" s="407"/>
      <c r="O55" s="407"/>
      <c r="P55" s="408"/>
      <c r="Q55" s="13"/>
      <c r="R55" s="296"/>
    </row>
    <row r="56" spans="1:18" s="167" customFormat="1" ht="24" customHeight="1">
      <c r="A56" s="280" t="s">
        <v>26</v>
      </c>
      <c r="B56" s="284" t="s">
        <v>109</v>
      </c>
      <c r="C56" s="283" t="s">
        <v>222</v>
      </c>
      <c r="D56" s="268">
        <v>12</v>
      </c>
      <c r="E56" s="268">
        <v>10</v>
      </c>
      <c r="F56" s="268">
        <v>10</v>
      </c>
      <c r="G56" s="268">
        <v>10</v>
      </c>
      <c r="H56" s="268">
        <v>10</v>
      </c>
      <c r="I56" s="268">
        <v>10</v>
      </c>
      <c r="J56" s="268">
        <v>10</v>
      </c>
      <c r="K56" s="268">
        <v>10</v>
      </c>
      <c r="L56" s="268">
        <v>10</v>
      </c>
      <c r="M56" s="268">
        <v>10</v>
      </c>
      <c r="N56" s="268">
        <v>10</v>
      </c>
      <c r="O56" s="270">
        <v>10</v>
      </c>
      <c r="P56" s="271">
        <f t="shared" si="2"/>
        <v>122</v>
      </c>
      <c r="Q56" s="298"/>
      <c r="R56" s="298" t="e">
        <f>VLOOKUP(A56,ETUDE!J55:Y165,7,0)</f>
        <v>#N/A</v>
      </c>
    </row>
    <row r="57" spans="1:18" s="167" customFormat="1" ht="20.100000000000001" customHeight="1">
      <c r="A57" s="280" t="s">
        <v>223</v>
      </c>
      <c r="B57" s="284" t="s">
        <v>224</v>
      </c>
      <c r="C57" s="283" t="s">
        <v>225</v>
      </c>
      <c r="D57" s="268"/>
      <c r="E57" s="268"/>
      <c r="F57" s="268"/>
      <c r="G57" s="268"/>
      <c r="H57" s="268"/>
      <c r="I57" s="268"/>
      <c r="J57" s="268"/>
      <c r="K57" s="268"/>
      <c r="L57" s="268"/>
      <c r="M57" s="268"/>
      <c r="N57" s="268"/>
      <c r="O57" s="270"/>
      <c r="P57" s="271">
        <f t="shared" si="2"/>
        <v>0</v>
      </c>
      <c r="Q57" s="298"/>
      <c r="R57" s="298" t="e">
        <f>VLOOKUP(A57,ETUDE!J56:Y166,7,0)</f>
        <v>#N/A</v>
      </c>
    </row>
    <row r="58" spans="1:18" s="167" customFormat="1" ht="20.100000000000001" customHeight="1">
      <c r="A58" s="280" t="s">
        <v>149</v>
      </c>
      <c r="B58" s="284" t="s">
        <v>226</v>
      </c>
      <c r="C58" s="283" t="s">
        <v>227</v>
      </c>
      <c r="D58" s="268">
        <v>25</v>
      </c>
      <c r="E58" s="268">
        <v>22</v>
      </c>
      <c r="F58" s="268">
        <v>24</v>
      </c>
      <c r="G58" s="268">
        <v>22</v>
      </c>
      <c r="H58" s="268">
        <v>25</v>
      </c>
      <c r="I58" s="268">
        <v>22</v>
      </c>
      <c r="J58" s="268">
        <v>25</v>
      </c>
      <c r="K58" s="268">
        <v>22</v>
      </c>
      <c r="L58" s="268">
        <v>24</v>
      </c>
      <c r="M58" s="268">
        <v>22</v>
      </c>
      <c r="N58" s="268">
        <v>25</v>
      </c>
      <c r="O58" s="268">
        <v>22</v>
      </c>
      <c r="P58" s="271">
        <f t="shared" si="2"/>
        <v>280</v>
      </c>
      <c r="Q58" s="298"/>
      <c r="R58" s="298" t="e">
        <f>VLOOKUP(A58,ETUDE!J57:Y167,7,0)</f>
        <v>#N/A</v>
      </c>
    </row>
    <row r="59" spans="1:18" s="167" customFormat="1" ht="20.100000000000001" customHeight="1">
      <c r="A59" s="285" t="s">
        <v>228</v>
      </c>
      <c r="B59" s="286" t="s">
        <v>229</v>
      </c>
      <c r="C59" s="283" t="s">
        <v>230</v>
      </c>
      <c r="D59" s="278"/>
      <c r="E59" s="278"/>
      <c r="F59" s="278"/>
      <c r="G59" s="278"/>
      <c r="H59" s="278"/>
      <c r="I59" s="278"/>
      <c r="J59" s="278"/>
      <c r="K59" s="278"/>
      <c r="L59" s="278"/>
      <c r="M59" s="278"/>
      <c r="N59" s="278"/>
      <c r="O59" s="279"/>
      <c r="P59" s="271">
        <f t="shared" si="2"/>
        <v>0</v>
      </c>
      <c r="Q59" s="298"/>
      <c r="R59" s="298" t="e">
        <f>VLOOKUP(A59,ETUDE!J58:Y168,7,0)</f>
        <v>#N/A</v>
      </c>
    </row>
    <row r="60" spans="1:18" s="167" customFormat="1" ht="20.100000000000001" customHeight="1">
      <c r="A60" s="275" t="s">
        <v>27</v>
      </c>
      <c r="B60" s="276" t="s">
        <v>231</v>
      </c>
      <c r="C60" s="277" t="s">
        <v>232</v>
      </c>
      <c r="D60" s="278">
        <v>5</v>
      </c>
      <c r="E60" s="278">
        <v>4</v>
      </c>
      <c r="F60" s="278">
        <v>5</v>
      </c>
      <c r="G60" s="278">
        <v>5</v>
      </c>
      <c r="H60" s="278">
        <v>5</v>
      </c>
      <c r="I60" s="278">
        <v>4</v>
      </c>
      <c r="J60" s="278">
        <v>5</v>
      </c>
      <c r="K60" s="278">
        <v>4</v>
      </c>
      <c r="L60" s="278">
        <v>5</v>
      </c>
      <c r="M60" s="278">
        <v>4</v>
      </c>
      <c r="N60" s="278">
        <v>5</v>
      </c>
      <c r="O60" s="279">
        <v>4</v>
      </c>
      <c r="P60" s="271">
        <f t="shared" si="2"/>
        <v>55</v>
      </c>
      <c r="Q60" s="298"/>
      <c r="R60" s="298" t="e">
        <f>VLOOKUP(A60,ETUDE!J59:Y169,7,0)</f>
        <v>#N/A</v>
      </c>
    </row>
    <row r="61" spans="1:18" s="167" customFormat="1" ht="20.100000000000001" customHeight="1">
      <c r="A61" s="275" t="s">
        <v>28</v>
      </c>
      <c r="B61" s="276" t="s">
        <v>233</v>
      </c>
      <c r="C61" s="277" t="s">
        <v>234</v>
      </c>
      <c r="D61" s="278">
        <v>5</v>
      </c>
      <c r="E61" s="278">
        <v>4</v>
      </c>
      <c r="F61" s="278">
        <v>5</v>
      </c>
      <c r="G61" s="278">
        <v>5</v>
      </c>
      <c r="H61" s="278">
        <v>5</v>
      </c>
      <c r="I61" s="278">
        <v>4</v>
      </c>
      <c r="J61" s="278">
        <v>5</v>
      </c>
      <c r="K61" s="278">
        <v>4</v>
      </c>
      <c r="L61" s="278">
        <v>5</v>
      </c>
      <c r="M61" s="278">
        <v>4</v>
      </c>
      <c r="N61" s="278">
        <v>5</v>
      </c>
      <c r="O61" s="279">
        <v>4</v>
      </c>
      <c r="P61" s="271">
        <f t="shared" si="2"/>
        <v>55</v>
      </c>
      <c r="Q61" s="298"/>
      <c r="R61" s="298" t="e">
        <f>VLOOKUP(A61,ETUDE!J60:Y170,7,0)</f>
        <v>#N/A</v>
      </c>
    </row>
    <row r="62" spans="1:18" s="167" customFormat="1" ht="20.100000000000001" customHeight="1">
      <c r="A62" s="275" t="s">
        <v>23</v>
      </c>
      <c r="B62" s="276" t="s">
        <v>235</v>
      </c>
      <c r="C62" s="277" t="s">
        <v>236</v>
      </c>
      <c r="D62" s="278">
        <v>2</v>
      </c>
      <c r="E62" s="278">
        <v>2</v>
      </c>
      <c r="F62" s="287">
        <v>2</v>
      </c>
      <c r="G62" s="287">
        <v>2</v>
      </c>
      <c r="H62" s="287">
        <v>2</v>
      </c>
      <c r="I62" s="287">
        <v>2</v>
      </c>
      <c r="J62" s="287">
        <v>2</v>
      </c>
      <c r="K62" s="287">
        <v>2</v>
      </c>
      <c r="L62" s="287">
        <v>2</v>
      </c>
      <c r="M62" s="287">
        <v>2</v>
      </c>
      <c r="N62" s="287">
        <v>2</v>
      </c>
      <c r="O62" s="288">
        <v>2</v>
      </c>
      <c r="P62" s="271">
        <f t="shared" si="2"/>
        <v>24</v>
      </c>
      <c r="Q62" s="298"/>
      <c r="R62" s="298" t="e">
        <f>VLOOKUP(A62,ETUDE!J61:Y171,7,0)</f>
        <v>#N/A</v>
      </c>
    </row>
    <row r="63" spans="1:18" s="167" customFormat="1" ht="20.100000000000001" customHeight="1">
      <c r="A63" s="275" t="s">
        <v>39</v>
      </c>
      <c r="B63" s="276" t="s">
        <v>110</v>
      </c>
      <c r="C63" s="277">
        <v>10</v>
      </c>
      <c r="D63" s="278"/>
      <c r="E63" s="278"/>
      <c r="F63" s="287"/>
      <c r="G63" s="287"/>
      <c r="H63" s="287"/>
      <c r="I63" s="287"/>
      <c r="J63" s="287"/>
      <c r="K63" s="287"/>
      <c r="L63" s="287"/>
      <c r="M63" s="287"/>
      <c r="N63" s="287"/>
      <c r="O63" s="288"/>
      <c r="P63" s="271">
        <f>SUM(D63:O63)</f>
        <v>0</v>
      </c>
      <c r="Q63" s="298"/>
      <c r="R63" s="298" t="e">
        <f>VLOOKUP(A63,ETUDE!J62:Y172,7,0)</f>
        <v>#N/A</v>
      </c>
    </row>
    <row r="64" spans="1:18" s="167" customFormat="1" ht="20.100000000000001" customHeight="1" thickBot="1">
      <c r="A64" s="289"/>
      <c r="B64" s="290"/>
      <c r="C64" s="291"/>
      <c r="D64" s="292"/>
      <c r="E64" s="292"/>
      <c r="F64" s="292"/>
      <c r="G64" s="292"/>
      <c r="H64" s="292"/>
      <c r="I64" s="292"/>
      <c r="J64" s="292"/>
      <c r="K64" s="292"/>
      <c r="L64" s="292"/>
      <c r="M64" s="292"/>
      <c r="N64" s="292"/>
      <c r="O64" s="291"/>
      <c r="P64" s="293"/>
      <c r="Q64" s="298"/>
      <c r="R64" s="25"/>
    </row>
    <row r="65" spans="1:29" s="167" customFormat="1" ht="15">
      <c r="A65" s="253"/>
      <c r="B65" s="253"/>
      <c r="C65" s="253"/>
      <c r="D65" s="253"/>
      <c r="E65" s="253"/>
      <c r="F65" s="253"/>
      <c r="G65" s="253"/>
      <c r="H65" s="253"/>
      <c r="I65" s="253"/>
      <c r="J65" s="253"/>
      <c r="K65" s="253"/>
      <c r="L65" s="253"/>
      <c r="M65" s="253"/>
      <c r="N65" s="253"/>
      <c r="O65" s="253"/>
      <c r="P65" s="253"/>
      <c r="Q65" s="253"/>
      <c r="R65" s="253"/>
    </row>
    <row r="66" spans="1:29" ht="15">
      <c r="A66" s="167" t="s">
        <v>237</v>
      </c>
      <c r="B66" s="167"/>
      <c r="C66" s="167"/>
      <c r="D66" s="167"/>
      <c r="E66" s="167"/>
      <c r="F66" s="167"/>
      <c r="G66" s="167"/>
      <c r="H66" s="167"/>
      <c r="I66" s="167"/>
      <c r="J66" s="167"/>
      <c r="K66" s="167"/>
      <c r="L66" s="167"/>
      <c r="M66" s="167"/>
      <c r="N66" s="167"/>
      <c r="O66" s="167"/>
      <c r="P66" s="167"/>
      <c r="Q66" s="167"/>
      <c r="R66" s="167"/>
    </row>
    <row r="67" spans="1:29" s="167" customFormat="1" ht="15"/>
    <row r="68" spans="1:29" s="167" customFormat="1" ht="15">
      <c r="A68" s="9"/>
    </row>
    <row r="69" spans="1:29" s="167" customFormat="1" ht="15"/>
    <row r="70" spans="1:29" s="167" customFormat="1" ht="15">
      <c r="A70" s="9"/>
    </row>
    <row r="71" spans="1:29" s="167" customFormat="1" ht="15">
      <c r="A71" s="7"/>
      <c r="B71" s="7"/>
      <c r="C71" s="7"/>
      <c r="D71" s="7"/>
      <c r="E71" s="7"/>
      <c r="F71" s="7"/>
      <c r="G71" s="7"/>
      <c r="H71" s="7"/>
      <c r="I71" s="7"/>
      <c r="J71" s="7"/>
      <c r="K71" s="7"/>
      <c r="L71" s="7"/>
      <c r="M71" s="7"/>
      <c r="N71" s="7"/>
      <c r="O71" s="7"/>
      <c r="P71" s="7"/>
      <c r="Q71" s="7"/>
      <c r="R71" s="7"/>
    </row>
    <row r="72" spans="1:29" ht="15">
      <c r="A72" s="167"/>
      <c r="B72" s="167"/>
      <c r="C72" s="167"/>
      <c r="D72" s="167"/>
      <c r="E72" s="167"/>
      <c r="F72" s="167"/>
      <c r="G72" s="167"/>
      <c r="H72" s="167"/>
      <c r="I72" s="167"/>
      <c r="J72" s="167"/>
      <c r="K72" s="167"/>
      <c r="L72" s="167"/>
      <c r="M72" s="167"/>
      <c r="N72" s="167"/>
      <c r="O72" s="167"/>
      <c r="P72" s="167"/>
      <c r="Q72" s="167"/>
      <c r="R72" s="167"/>
    </row>
    <row r="73" spans="1:29" s="167" customFormat="1" ht="15"/>
    <row r="74" spans="1:29" s="167" customFormat="1" ht="19.5">
      <c r="A74" s="3"/>
      <c r="B74" s="7"/>
      <c r="C74" s="7"/>
      <c r="D74" s="7"/>
      <c r="E74" s="7"/>
      <c r="F74" s="7"/>
      <c r="G74" s="7"/>
      <c r="H74" s="7"/>
      <c r="I74" s="7"/>
      <c r="J74" s="7"/>
      <c r="K74" s="7"/>
      <c r="L74" s="7"/>
      <c r="M74" s="7"/>
      <c r="N74" s="7"/>
      <c r="O74" s="7"/>
      <c r="P74" s="7"/>
      <c r="Q74" s="7"/>
      <c r="R74" s="7"/>
    </row>
    <row r="75" spans="1:29" ht="18">
      <c r="A75" s="294"/>
    </row>
    <row r="76" spans="1:29" ht="18">
      <c r="A76" s="294"/>
      <c r="S76" s="310"/>
      <c r="T76" s="310"/>
      <c r="U76" s="310"/>
      <c r="V76" s="310"/>
      <c r="W76" s="310"/>
      <c r="X76" s="310"/>
      <c r="Y76" s="310"/>
      <c r="Z76" s="310"/>
      <c r="AA76" s="310"/>
      <c r="AB76" s="310"/>
      <c r="AC76" s="310"/>
    </row>
    <row r="77" spans="1:29" ht="31.5" customHeight="1">
      <c r="A77" s="294"/>
    </row>
    <row r="78" spans="1:29" ht="19.5">
      <c r="A78" s="3"/>
    </row>
  </sheetData>
  <mergeCells count="20">
    <mergeCell ref="A52:P52"/>
    <mergeCell ref="A55:P55"/>
    <mergeCell ref="A14:P14"/>
    <mergeCell ref="A44:P44"/>
    <mergeCell ref="A12:A13"/>
    <mergeCell ref="B12:B13"/>
    <mergeCell ref="C12:C13"/>
    <mergeCell ref="D12:O12"/>
    <mergeCell ref="B8:C8"/>
    <mergeCell ref="D8:P8"/>
    <mergeCell ref="D9:O9"/>
    <mergeCell ref="A11:P11"/>
    <mergeCell ref="B6:C6"/>
    <mergeCell ref="D6:P6"/>
    <mergeCell ref="B7:C7"/>
    <mergeCell ref="D7:P7"/>
    <mergeCell ref="A2:R2"/>
    <mergeCell ref="A3:R3"/>
    <mergeCell ref="B5:C5"/>
    <mergeCell ref="D5:P5"/>
  </mergeCells>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sheetPr codeName="Feuil6"/>
  <dimension ref="A1"/>
  <sheetViews>
    <sheetView workbookViewId="0"/>
  </sheetViews>
  <sheetFormatPr baseColWidth="10" defaultRowHeight="12.75"/>
  <sheetData/>
  <pageMargins left="0.7" right="0.7" top="0.75" bottom="0.75" header="0.3" footer="0.3"/>
</worksheet>
</file>

<file path=xl/worksheets/sheet6.xml><?xml version="1.0" encoding="utf-8"?>
<worksheet xmlns="http://schemas.openxmlformats.org/spreadsheetml/2006/main" xmlns:r="http://schemas.openxmlformats.org/officeDocument/2006/relationships">
  <sheetPr codeName="Feuil7"/>
  <dimension ref="A1"/>
  <sheetViews>
    <sheetView workbookViewId="0"/>
  </sheetViews>
  <sheetFormatPr baseColWidth="10" defaultRowHeight="12.75"/>
  <sheetData/>
  <pageMargins left="0.7" right="0.7" top="0.75" bottom="0.75" header="0.3" footer="0.3"/>
</worksheet>
</file>

<file path=xl/worksheets/sheet7.xml><?xml version="1.0" encoding="utf-8"?>
<worksheet xmlns="http://schemas.openxmlformats.org/spreadsheetml/2006/main" xmlns:r="http://schemas.openxmlformats.org/officeDocument/2006/relationships">
  <sheetPr codeName="Feuil8"/>
  <dimension ref="A1"/>
  <sheetViews>
    <sheetView workbookViewId="0"/>
  </sheetViews>
  <sheetFormatPr baseColWidth="10" defaultRowHeight="12.75"/>
  <sheetData/>
  <pageMargins left="0.7" right="0.7" top="0.75" bottom="0.75" header="0.3" footer="0.3"/>
</worksheet>
</file>

<file path=xl/worksheets/sheet8.xml><?xml version="1.0" encoding="utf-8"?>
<worksheet xmlns="http://schemas.openxmlformats.org/spreadsheetml/2006/main" xmlns:r="http://schemas.openxmlformats.org/officeDocument/2006/relationships">
  <sheetPr codeName="Feuil9"/>
  <dimension ref="A1"/>
  <sheetViews>
    <sheetView workbookViewId="0"/>
  </sheetViews>
  <sheetFormatPr baseColWidth="10" defaultRowHeight="12.75"/>
  <sheetData/>
  <pageMargins left="0.7" right="0.7" top="0.75" bottom="0.75" header="0.3" footer="0.3"/>
</worksheet>
</file>

<file path=xl/worksheets/sheet9.xml><?xml version="1.0" encoding="utf-8"?>
<worksheet xmlns="http://schemas.openxmlformats.org/spreadsheetml/2006/main" xmlns:r="http://schemas.openxmlformats.org/officeDocument/2006/relationships">
  <sheetPr codeName="Feuil12"/>
  <dimension ref="A1"/>
  <sheetViews>
    <sheetView workbookViewId="0"/>
  </sheetViews>
  <sheetFormatPr baseColWidth="10" defaultRowHeight="12.75"/>
  <sheetData/>
  <pageMargins left="0.7" right="0.7" top="0.75" bottom="0.75" header="0.3" footer="0.3"/>
</worksheet>
</file>

<file path=xl/worksheets/sheet10.xml><?xml version="1.0" encoding="utf-8"?>
<worksheet xmlns="http://schemas.openxmlformats.org/spreadsheetml/2006/main" xmlns:r="http://schemas.openxmlformats.org/officeDocument/2006/relationships">
  <sheetPr codeName="Feuil13"/>
  <dimension ref="A1"/>
  <sheetViews>
    <sheetView workbookViewId="0"/>
  </sheetViews>
  <sheetFormatPr baseColWidth="10" defaultRowHeight="12.75"/>
  <sheetData/>
  <pageMargins left="0.7" right="0.7" top="0.75" bottom="0.75" header="0.3" footer="0.3"/>
</worksheet>
</file>

<file path=xl/worksheets/sheet11.xml><?xml version="1.0" encoding="utf-8"?>
<worksheet xmlns="http://schemas.openxmlformats.org/spreadsheetml/2006/main" xmlns:r="http://schemas.openxmlformats.org/officeDocument/2006/relationships">
  <sheetPr codeName="Feuil14"/>
  <dimension ref="A1"/>
  <sheetViews>
    <sheetView workbookViewId="0"/>
  </sheetViews>
  <sheetFormatPr baseColWidth="10" defaultRowHeight="12.75"/>
  <sheetData/>
  <pageMargins left="0.7" right="0.7" top="0.75" bottom="0.75" header="0.3" footer="0.3"/>
</worksheet>
</file>

<file path=xl/worksheets/sheet12.xml><?xml version="1.0" encoding="utf-8"?>
<worksheet xmlns="http://schemas.openxmlformats.org/spreadsheetml/2006/main" xmlns:r="http://schemas.openxmlformats.org/officeDocument/2006/relationships">
  <sheetPr codeName="Feuil15"/>
  <dimension ref="A1"/>
  <sheetViews>
    <sheetView workbookViewId="0"/>
  </sheetViews>
  <sheetFormatPr baseColWidth="10" defaultRowHeight="12.75"/>
  <sheetData/>
  <pageMargins left="0.7" right="0.7" top="0.75" bottom="0.75" header="0.3" footer="0.3"/>
</worksheet>
</file>

<file path=xl/worksheets/sheet13.xml><?xml version="1.0" encoding="utf-8"?>
<worksheet xmlns="http://schemas.openxmlformats.org/spreadsheetml/2006/main" xmlns:r="http://schemas.openxmlformats.org/officeDocument/2006/relationships">
  <sheetPr codeName="Feuil16"/>
  <dimension ref="A1"/>
  <sheetViews>
    <sheetView workbookViewId="0"/>
  </sheetViews>
  <sheetFormatPr baseColWidth="10" defaultRowHeight="12.75"/>
  <sheetData/>
  <pageMargins left="0.7" right="0.7" top="0.75" bottom="0.75" header="0.3" footer="0.3"/>
</worksheet>
</file>

<file path=xl/worksheets/sheet14.xml><?xml version="1.0" encoding="utf-8"?>
<worksheet xmlns="http://schemas.openxmlformats.org/spreadsheetml/2006/main" xmlns:r="http://schemas.openxmlformats.org/officeDocument/2006/relationships">
  <sheetPr codeName="Feuil17"/>
  <dimension ref="A1"/>
  <sheetViews>
    <sheetView workbookViewId="0"/>
  </sheetViews>
  <sheetFormatPr baseColWidth="10" defaultRowHeight="12.75"/>
  <sheetData/>
  <pageMargins left="0.7" right="0.7" top="0.75" bottom="0.75" header="0.3" footer="0.3"/>
</worksheet>
</file>

<file path=xl/worksheets/sheet15.xml><?xml version="1.0" encoding="utf-8"?>
<worksheet xmlns="http://schemas.openxmlformats.org/spreadsheetml/2006/main" xmlns:r="http://schemas.openxmlformats.org/officeDocument/2006/relationships">
  <sheetPr codeName="Feuil18"/>
  <dimension ref="A1"/>
  <sheetViews>
    <sheetView workbookViewId="0"/>
  </sheetViews>
  <sheetFormatPr baseColWidth="10" defaultRowHeight="12.75"/>
  <sheetData/>
  <pageMargins left="0.7" right="0.7" top="0.75" bottom="0.75" header="0.3" footer="0.3"/>
</worksheet>
</file>

<file path=xl/worksheets/sheet16.xml><?xml version="1.0" encoding="utf-8"?>
<worksheet xmlns="http://schemas.openxmlformats.org/spreadsheetml/2006/main" xmlns:r="http://schemas.openxmlformats.org/officeDocument/2006/relationships">
  <sheetPr codeName="Feuil19"/>
  <dimension ref="A1"/>
  <sheetViews>
    <sheetView workbookViewId="0"/>
  </sheetViews>
  <sheetFormatPr baseColWidth="10" defaultRowHeight="12.7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16</vt:i4>
      </vt:variant>
      <vt:variant>
        <vt:lpstr>Plages nommées</vt:lpstr>
      </vt:variant>
      <vt:variant>
        <vt:i4>3</vt:i4>
      </vt:variant>
    </vt:vector>
  </HeadingPairs>
  <TitlesOfParts>
    <vt:vector size="19" baseType="lpstr">
      <vt:lpstr>ETUDE</vt:lpstr>
      <vt:lpstr>Location IL</vt:lpstr>
      <vt:lpstr>MAD</vt:lpstr>
      <vt:lpstr>Abonnement</vt:lpstr>
      <vt:lpstr>Janvier</vt:lpstr>
      <vt:lpstr>Février</vt:lpstr>
      <vt:lpstr>Mars</vt:lpstr>
      <vt:lpstr>Avril</vt:lpstr>
      <vt:lpstr>Mai</vt:lpstr>
      <vt:lpstr>Juin</vt:lpstr>
      <vt:lpstr>Juillet</vt:lpstr>
      <vt:lpstr>Août</vt:lpstr>
      <vt:lpstr>Septembre</vt:lpstr>
      <vt:lpstr>Octobre</vt:lpstr>
      <vt:lpstr>Novembre</vt:lpstr>
      <vt:lpstr>Décembre</vt:lpstr>
      <vt:lpstr>ETUDE!Zone_d_impression</vt:lpstr>
      <vt:lpstr>'Location IL'!Zone_d_impression</vt:lpstr>
      <vt:lpstr>MAD!Zone_d_impression</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LACOMBE Philippe</dc:creator>
  <cp:lastModifiedBy>CACHELIN Cédric</cp:lastModifiedBy>
  <cp:lastPrinted>2012-05-09T14:06:21Z</cp:lastPrinted>
  <dcterms:created xsi:type="dcterms:W3CDTF">2000-01-04T08:53:10Z</dcterms:created>
  <dcterms:modified xsi:type="dcterms:W3CDTF">2012-05-10T13:08:40Z</dcterms:modified>
</cp:coreProperties>
</file>