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0845" windowHeight="11760" activeTab="1"/>
  </bookViews>
  <sheets>
    <sheet name="Tableau_paramètres" sheetId="6" r:id="rId1"/>
    <sheet name="Calcul_concentration" sheetId="3" r:id="rId2"/>
  </sheets>
  <definedNames>
    <definedName name="AB" localSheetId="1">Calcul_concentration!#REF!</definedName>
    <definedName name="AB">#REF!</definedName>
    <definedName name="Acrack" localSheetId="1">Calcul_concentration!#REF!</definedName>
    <definedName name="Acrack">#REF!</definedName>
    <definedName name="Alpha" localSheetId="1">Calcul_concentration!#REF!</definedName>
    <definedName name="Alpha">#REF!</definedName>
    <definedName name="CMa">#REF!</definedName>
    <definedName name="CMe">#REF!</definedName>
    <definedName name="CMIa">#REF!</definedName>
    <definedName name="CMIe">#REF!</definedName>
    <definedName name="CR" localSheetId="1">Calcul_concentration!$E$37</definedName>
    <definedName name="CR">#REF!</definedName>
    <definedName name="CS">#REF!</definedName>
    <definedName name="Csol">#REF!</definedName>
    <definedName name="Csource" localSheetId="1">Calcul_concentration!$E$45</definedName>
    <definedName name="Csource">#REF!</definedName>
    <definedName name="Da" localSheetId="1">Calcul_concentration!$E$39</definedName>
    <definedName name="Da">#REF!</definedName>
    <definedName name="Deff1" localSheetId="1">Calcul_concentration!$E$49</definedName>
    <definedName name="Deff1">#REF!</definedName>
    <definedName name="Deff2" localSheetId="1">Calcul_concentration!$E$50</definedName>
    <definedName name="Deff2">#REF!</definedName>
    <definedName name="Deff3" localSheetId="1">Calcul_concentration!$E$51</definedName>
    <definedName name="Deff3">#REF!</definedName>
    <definedName name="Deffcrack" localSheetId="1">Calcul_concentration!$E$53</definedName>
    <definedName name="Deffcrack">#REF!</definedName>
    <definedName name="DeffT" localSheetId="1">Calcul_concentration!$E$52</definedName>
    <definedName name="DeffT">#REF!</definedName>
    <definedName name="DeltaP" localSheetId="1">Calcul_concentration!#REF!</definedName>
    <definedName name="DeltaP">#REF!</definedName>
    <definedName name="DJEaas">#REF!</definedName>
    <definedName name="DJEass">#REF!</definedName>
    <definedName name="DJEeas">#REF!</definedName>
    <definedName name="DJEess">#REF!</definedName>
    <definedName name="DP" localSheetId="1">Calcul_concentration!#REF!</definedName>
    <definedName name="DP">#REF!</definedName>
    <definedName name="DRo">#REF!</definedName>
    <definedName name="Dw" localSheetId="1">Calcul_concentration!$E$40</definedName>
    <definedName name="Dw">#REF!</definedName>
    <definedName name="ER" localSheetId="1">Calcul_concentration!#REF!</definedName>
    <definedName name="ER">#REF!</definedName>
    <definedName name="ERU" localSheetId="1">Calcul_concentration!#REF!</definedName>
    <definedName name="ERU">#REF!</definedName>
    <definedName name="fEi">#REF!</definedName>
    <definedName name="Fh" localSheetId="1">Calcul_concentration!#REF!</definedName>
    <definedName name="Fh">#REF!</definedName>
    <definedName name="fin">#REF!</definedName>
    <definedName name="Fj" localSheetId="1">Calcul_concentration!#REF!</definedName>
    <definedName name="Fj">#REF!</definedName>
    <definedName name="foc" localSheetId="1">Calcul_concentration!$E$10</definedName>
    <definedName name="foc">#REF!</definedName>
    <definedName name="fr">#REF!</definedName>
    <definedName name="frse">#REF!</definedName>
    <definedName name="frsi">#REF!</definedName>
    <definedName name="G" localSheetId="1">Calcul_concentration!$E$15</definedName>
    <definedName name="G">#REF!</definedName>
    <definedName name="H" localSheetId="1">Calcul_concentration!$E$36</definedName>
    <definedName name="H">#REF!</definedName>
    <definedName name="HB" localSheetId="1">Calcul_concentration!#REF!</definedName>
    <definedName name="HB">#REF!</definedName>
    <definedName name="ITSPa">#REF!</definedName>
    <definedName name="ITSPe">#REF!</definedName>
    <definedName name="Kd" localSheetId="1">Calcul_concentration!$E$44</definedName>
    <definedName name="Kd">#REF!</definedName>
    <definedName name="Kdi">#REF!</definedName>
    <definedName name="KOC" localSheetId="1">Calcul_concentration!$E$38</definedName>
    <definedName name="KOC">#REF!</definedName>
    <definedName name="Ks" localSheetId="1">Calcul_concentration!$E$12</definedName>
    <definedName name="Ks">#REF!</definedName>
    <definedName name="kv" localSheetId="1">Calcul_concentration!$E$16</definedName>
    <definedName name="kv">#REF!</definedName>
    <definedName name="L_1" localSheetId="1">Calcul_concentration!$E$20</definedName>
    <definedName name="L_1">#REF!</definedName>
    <definedName name="L_2" localSheetId="1">Calcul_concentration!$E$25</definedName>
    <definedName name="L_2">#REF!</definedName>
    <definedName name="L_3" localSheetId="1">Calcul_concentration!$E$30</definedName>
    <definedName name="L_3">#REF!</definedName>
    <definedName name="L_T" localSheetId="1">Calcul_concentration!$E$33</definedName>
    <definedName name="L_T">#REF!</definedName>
    <definedName name="LB" localSheetId="1">Calcul_concentration!#REF!</definedName>
    <definedName name="LB">#REF!</definedName>
    <definedName name="Lcrack" localSheetId="1">Calcul_concentration!#REF!</definedName>
    <definedName name="Lcrack">#REF!</definedName>
    <definedName name="log_Kow">#REF!</definedName>
    <definedName name="Ma">#REF!</definedName>
    <definedName name="Me">#REF!</definedName>
    <definedName name="Mu" localSheetId="1">Calcul_concentration!$E$5</definedName>
    <definedName name="Mu">#REF!</definedName>
    <definedName name="MuW" localSheetId="1">Calcul_concentration!$E$13</definedName>
    <definedName name="MuW">#REF!</definedName>
    <definedName name="n" localSheetId="1">Calcul_concentration!$E$19</definedName>
    <definedName name="n">#REF!</definedName>
    <definedName name="n_2" localSheetId="1">Calcul_concentration!$E$24</definedName>
    <definedName name="n_2">#REF!</definedName>
    <definedName name="n_3" localSheetId="1">Calcul_concentration!$E$29</definedName>
    <definedName name="n_3">#REF!</definedName>
    <definedName name="Qbuilding" localSheetId="1">Calcul_concentration!#REF!</definedName>
    <definedName name="Qbuilding">#REF!</definedName>
    <definedName name="Qsoil" localSheetId="1">Calcul_concentration!#REF!</definedName>
    <definedName name="Qsoil">#REF!</definedName>
    <definedName name="Qta">#REF!</definedName>
    <definedName name="Qte">#REF!</definedName>
    <definedName name="Rcrack" localSheetId="1">Calcul_concentration!#REF!</definedName>
    <definedName name="Rcrack">#REF!</definedName>
    <definedName name="RHOB" localSheetId="1">Calcul_concentration!$E$11</definedName>
    <definedName name="RHOB">#REF!</definedName>
    <definedName name="RHOw" localSheetId="1">Calcul_concentration!$E$14</definedName>
    <definedName name="RHOw">#REF!</definedName>
    <definedName name="S" localSheetId="1">Calcul_concentration!$E$41</definedName>
    <definedName name="S">#REF!</definedName>
    <definedName name="T" localSheetId="1">Calcul_concentration!#REF!</definedName>
    <definedName name="T">#REF!</definedName>
    <definedName name="T_1" localSheetId="1">Calcul_concentration!#REF!</definedName>
    <definedName name="T_1">#REF!</definedName>
    <definedName name="T_2" localSheetId="1">Calcul_concentration!#REF!</definedName>
    <definedName name="T_2">#REF!</definedName>
    <definedName name="T_3" localSheetId="1">Calcul_concentration!#REF!</definedName>
    <definedName name="T_3">#REF!</definedName>
    <definedName name="te">#REF!</definedName>
    <definedName name="Tea">#REF!</definedName>
    <definedName name="Tee">#REF!</definedName>
    <definedName name="TETAA" localSheetId="1">Calcul_concentration!$E$22</definedName>
    <definedName name="TETAA">#REF!</definedName>
    <definedName name="TETAA2" localSheetId="1">Calcul_concentration!$E$27</definedName>
    <definedName name="TETAA2">#REF!</definedName>
    <definedName name="TETAA3" localSheetId="1">Calcul_concentration!$E$32</definedName>
    <definedName name="TETAA3">#REF!</definedName>
    <definedName name="TETAW" localSheetId="1">Calcul_concentration!$E$21</definedName>
    <definedName name="TETAW">#REF!</definedName>
    <definedName name="TETAW2" localSheetId="1">Calcul_concentration!$E$26</definedName>
    <definedName name="TETAW2">#REF!</definedName>
    <definedName name="TETAW3" localSheetId="1">Calcul_concentration!$E$31</definedName>
    <definedName name="TETAW3">#REF!</definedName>
    <definedName name="Tm">#REF!</definedName>
    <definedName name="TSPe">#REF!</definedName>
    <definedName name="TSPi">#REF!</definedName>
    <definedName name="Va">#REF!</definedName>
    <definedName name="Ve">#REF!</definedName>
    <definedName name="VTR" localSheetId="1">Calcul_concentration!#REF!</definedName>
    <definedName name="VTR">#REF!</definedName>
    <definedName name="W" localSheetId="1">Calcul_concentration!#REF!</definedName>
    <definedName name="W">#REF!</definedName>
    <definedName name="WB" localSheetId="1">Calcul_concentration!#REF!</definedName>
    <definedName name="WB">#REF!</definedName>
    <definedName name="Xcrack" localSheetId="1">Calcul_concentration!#REF!</definedName>
    <definedName name="Xcrack">#REF!</definedName>
    <definedName name="Yv">#REF!</definedName>
    <definedName name="Zcrack" localSheetId="1">Calcul_concentration!#REF!</definedName>
    <definedName name="Zcrack">#REF!</definedName>
  </definedNames>
  <calcPr calcId="145621"/>
</workbook>
</file>

<file path=xl/calcChain.xml><?xml version="1.0" encoding="utf-8"?>
<calcChain xmlns="http://schemas.openxmlformats.org/spreadsheetml/2006/main">
  <c r="I2" i="6" l="1"/>
  <c r="E41" i="3"/>
  <c r="E40" i="3"/>
  <c r="E39" i="3"/>
  <c r="E38" i="3"/>
  <c r="E37" i="3"/>
  <c r="E36" i="3"/>
  <c r="A1" i="3" l="1"/>
  <c r="C12" i="6"/>
  <c r="C11" i="6"/>
  <c r="C10" i="6"/>
  <c r="C9" i="6"/>
  <c r="C8" i="6"/>
  <c r="C7" i="6"/>
  <c r="C6" i="6"/>
  <c r="C5" i="6"/>
  <c r="C4" i="6"/>
  <c r="C3" i="6"/>
  <c r="C2" i="6"/>
  <c r="E51" i="3" l="1"/>
  <c r="E44" i="3"/>
  <c r="E33" i="3"/>
  <c r="E65" i="3" s="1"/>
  <c r="E29" i="3"/>
  <c r="E24" i="3"/>
  <c r="E19" i="3"/>
  <c r="E12" i="3"/>
  <c r="E16" i="3" s="1"/>
  <c r="E50" i="3" l="1"/>
  <c r="E49" i="3"/>
  <c r="E52" i="3" s="1"/>
  <c r="E45" i="3"/>
  <c r="E64" i="3" s="1"/>
  <c r="E53" i="3" l="1"/>
  <c r="E63" i="3"/>
  <c r="E58" i="3" s="1"/>
  <c r="E59" i="3" s="1"/>
</calcChain>
</file>

<file path=xl/comments1.xml><?xml version="1.0" encoding="utf-8"?>
<comments xmlns="http://schemas.openxmlformats.org/spreadsheetml/2006/main">
  <authors>
    <author>Formation</author>
  </authors>
  <commentList>
    <comment ref="F3" authorId="0">
      <text>
        <r>
          <rPr>
            <sz val="8"/>
            <color indexed="81"/>
            <rFont val="Tahoma"/>
            <family val="2"/>
          </rPr>
          <t xml:space="preserve">
Origine de la donnée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Valeur pour la couche de surface, quel que soit le nombre de couches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Lié à la convection</t>
        </r>
      </text>
    </comment>
    <comment ref="A18" authorId="0">
      <text>
        <r>
          <rPr>
            <b/>
            <sz val="8"/>
            <color indexed="81"/>
            <rFont val="Tahoma"/>
            <family val="2"/>
          </rPr>
          <t>Couche inférieure</t>
        </r>
      </text>
    </comment>
    <comment ref="A23" authorId="0">
      <text>
        <r>
          <rPr>
            <b/>
            <sz val="8"/>
            <color indexed="81"/>
            <rFont val="Tahoma"/>
            <family val="2"/>
          </rPr>
          <t>Couche intermédiaire</t>
        </r>
      </text>
    </comment>
    <comment ref="A28" authorId="0">
      <text>
        <r>
          <rPr>
            <b/>
            <sz val="8"/>
            <color indexed="81"/>
            <rFont val="Tahoma"/>
            <family val="2"/>
          </rPr>
          <t>Couche superficielle</t>
        </r>
      </text>
    </comment>
    <comment ref="E36" authorId="0">
      <text>
        <r>
          <rPr>
            <b/>
            <sz val="8"/>
            <color indexed="81"/>
            <rFont val="Tahoma"/>
            <family val="2"/>
          </rPr>
          <t>Calculer avec l'utilitaire si nécessaire</t>
        </r>
      </text>
    </comment>
    <comment ref="E37" authorId="0">
      <text>
        <r>
          <rPr>
            <b/>
            <sz val="8"/>
            <color indexed="81"/>
            <rFont val="Tahoma"/>
            <family val="2"/>
          </rPr>
          <t>Calculer avec l'utilitaire si nécessaire</t>
        </r>
      </text>
    </comment>
    <comment ref="E38" authorId="0">
      <text>
        <r>
          <rPr>
            <b/>
            <sz val="8"/>
            <color indexed="81"/>
            <rFont val="Tahoma"/>
            <family val="2"/>
          </rPr>
          <t>Calculer avec l'utilitaire si nécessaire</t>
        </r>
      </text>
    </comment>
    <comment ref="A53" authorId="0">
      <text>
        <r>
          <rPr>
            <b/>
            <sz val="8"/>
            <color indexed="81"/>
            <rFont val="Tahoma"/>
            <family val="2"/>
          </rPr>
          <t>Coefficient de diffusion égal à celui de la couche de terre superficielle</t>
        </r>
      </text>
    </comment>
  </commentList>
</comments>
</file>

<file path=xl/sharedStrings.xml><?xml version="1.0" encoding="utf-8"?>
<sst xmlns="http://schemas.openxmlformats.org/spreadsheetml/2006/main" count="193" uniqueCount="145">
  <si>
    <t>Paramètres</t>
  </si>
  <si>
    <t>Liés au sol</t>
  </si>
  <si>
    <t>Liés à la substance</t>
  </si>
  <si>
    <t>Concentration dans le sol</t>
  </si>
  <si>
    <t>g/g</t>
  </si>
  <si>
    <r>
      <t>H'</t>
    </r>
    <r>
      <rPr>
        <vertAlign val="subscript"/>
        <sz val="11"/>
        <color indexed="8"/>
        <rFont val="Calibri"/>
        <family val="2"/>
      </rPr>
      <t>TS</t>
    </r>
  </si>
  <si>
    <r>
      <t>C</t>
    </r>
    <r>
      <rPr>
        <vertAlign val="subscript"/>
        <sz val="11"/>
        <color indexed="8"/>
        <rFont val="Calibri"/>
        <family val="2"/>
      </rPr>
      <t>R</t>
    </r>
  </si>
  <si>
    <t>Unité</t>
  </si>
  <si>
    <t>Sigle</t>
  </si>
  <si>
    <t>Valeur</t>
  </si>
  <si>
    <t>Source</t>
  </si>
  <si>
    <t>/</t>
  </si>
  <si>
    <t>g/cm3</t>
  </si>
  <si>
    <r>
      <rPr>
        <sz val="11"/>
        <color indexed="8"/>
        <rFont val="Symbol"/>
        <family val="1"/>
        <charset val="2"/>
      </rPr>
      <t>r</t>
    </r>
    <r>
      <rPr>
        <vertAlign val="subscript"/>
        <sz val="11"/>
        <color indexed="8"/>
        <rFont val="Calibri"/>
        <family val="2"/>
      </rPr>
      <t>b</t>
    </r>
  </si>
  <si>
    <t>Porosité du sol à l'eau</t>
  </si>
  <si>
    <t>cm3/cm3</t>
  </si>
  <si>
    <t>Nom</t>
  </si>
  <si>
    <t>H</t>
  </si>
  <si>
    <t>CR</t>
  </si>
  <si>
    <t>RHOB</t>
  </si>
  <si>
    <t>TETAW</t>
  </si>
  <si>
    <r>
      <rPr>
        <sz val="11"/>
        <color indexed="8"/>
        <rFont val="Symbol"/>
        <family val="1"/>
        <charset val="2"/>
      </rPr>
      <t>Q</t>
    </r>
    <r>
      <rPr>
        <vertAlign val="subscript"/>
        <sz val="11"/>
        <color indexed="8"/>
        <rFont val="Calibri"/>
        <family val="2"/>
      </rPr>
      <t>w</t>
    </r>
  </si>
  <si>
    <t>Répartion sol-eau</t>
  </si>
  <si>
    <t>Coeff partage eau/matière organique</t>
  </si>
  <si>
    <t>KOC</t>
  </si>
  <si>
    <r>
      <t>K</t>
    </r>
    <r>
      <rPr>
        <vertAlign val="subscript"/>
        <sz val="11"/>
        <color indexed="8"/>
        <rFont val="Calibri"/>
        <family val="2"/>
      </rPr>
      <t>oc</t>
    </r>
  </si>
  <si>
    <r>
      <t>f</t>
    </r>
    <r>
      <rPr>
        <vertAlign val="subscript"/>
        <sz val="11"/>
        <color indexed="8"/>
        <rFont val="Calibri"/>
        <family val="2"/>
      </rPr>
      <t>oc</t>
    </r>
  </si>
  <si>
    <t>foc</t>
  </si>
  <si>
    <t>cm3/g</t>
  </si>
  <si>
    <r>
      <t>K</t>
    </r>
    <r>
      <rPr>
        <vertAlign val="subscript"/>
        <sz val="11"/>
        <color indexed="8"/>
        <rFont val="Calibri"/>
        <family val="2"/>
      </rPr>
      <t>d</t>
    </r>
  </si>
  <si>
    <t>Kd</t>
  </si>
  <si>
    <t>Porosité du sol à l'air</t>
  </si>
  <si>
    <r>
      <rPr>
        <sz val="11"/>
        <color indexed="8"/>
        <rFont val="Symbol"/>
        <family val="1"/>
        <charset val="2"/>
      </rPr>
      <t>Q</t>
    </r>
    <r>
      <rPr>
        <vertAlign val="subscript"/>
        <sz val="11"/>
        <color indexed="8"/>
        <rFont val="Calibri"/>
        <family val="2"/>
      </rPr>
      <t>a</t>
    </r>
  </si>
  <si>
    <t>TETAA</t>
  </si>
  <si>
    <r>
      <t>C</t>
    </r>
    <r>
      <rPr>
        <vertAlign val="subscript"/>
        <sz val="11"/>
        <color indexed="8"/>
        <rFont val="Calibri"/>
        <family val="2"/>
      </rPr>
      <t>source</t>
    </r>
  </si>
  <si>
    <t>Csource</t>
  </si>
  <si>
    <t>Concentration dans l'air du sol</t>
  </si>
  <si>
    <t>Calcul de la concentration dans l'air du sol</t>
  </si>
  <si>
    <t>Diffusivité dans l'air</t>
  </si>
  <si>
    <t>cm2/s</t>
  </si>
  <si>
    <t>Da</t>
  </si>
  <si>
    <r>
      <t>D</t>
    </r>
    <r>
      <rPr>
        <vertAlign val="subscript"/>
        <sz val="11"/>
        <color indexed="8"/>
        <rFont val="Calibri"/>
        <family val="2"/>
      </rPr>
      <t>a</t>
    </r>
  </si>
  <si>
    <t>Calcul du coefficient de diffusion</t>
  </si>
  <si>
    <t>Porosité totale</t>
  </si>
  <si>
    <t>n</t>
  </si>
  <si>
    <t>Diffusivité dans l'eau</t>
  </si>
  <si>
    <r>
      <t>D</t>
    </r>
    <r>
      <rPr>
        <vertAlign val="subscript"/>
        <sz val="11"/>
        <color indexed="8"/>
        <rFont val="Calibri"/>
        <family val="2"/>
      </rPr>
      <t>w</t>
    </r>
  </si>
  <si>
    <t>Dw</t>
  </si>
  <si>
    <t>m</t>
  </si>
  <si>
    <t>Couche 2</t>
  </si>
  <si>
    <t>Couche 3</t>
  </si>
  <si>
    <t>TETAW2</t>
  </si>
  <si>
    <t>TETAA2</t>
  </si>
  <si>
    <t>TETAW3</t>
  </si>
  <si>
    <t>TETAA3</t>
  </si>
  <si>
    <t>n3</t>
  </si>
  <si>
    <t>n2</t>
  </si>
  <si>
    <r>
      <t>D</t>
    </r>
    <r>
      <rPr>
        <vertAlign val="superscript"/>
        <sz val="11"/>
        <color indexed="8"/>
        <rFont val="Calibri"/>
        <family val="2"/>
      </rPr>
      <t>eff</t>
    </r>
    <r>
      <rPr>
        <vertAlign val="subscript"/>
        <sz val="11"/>
        <color indexed="8"/>
        <rFont val="Calibri"/>
        <family val="2"/>
      </rPr>
      <t>1</t>
    </r>
  </si>
  <si>
    <t>Deff1</t>
  </si>
  <si>
    <t>Coefficient de diffusion couche 1</t>
  </si>
  <si>
    <t>Coefficient de diffusion couche 2</t>
  </si>
  <si>
    <t>Coefficient de diffusion couche 3</t>
  </si>
  <si>
    <r>
      <t>D</t>
    </r>
    <r>
      <rPr>
        <vertAlign val="superscript"/>
        <sz val="11"/>
        <color indexed="8"/>
        <rFont val="Calibri"/>
        <family val="2"/>
      </rPr>
      <t>eff</t>
    </r>
    <r>
      <rPr>
        <vertAlign val="subscript"/>
        <sz val="11"/>
        <color indexed="8"/>
        <rFont val="Calibri"/>
        <family val="2"/>
      </rPr>
      <t>2</t>
    </r>
  </si>
  <si>
    <t>Deff2</t>
  </si>
  <si>
    <t>Deff3</t>
  </si>
  <si>
    <r>
      <t>D</t>
    </r>
    <r>
      <rPr>
        <vertAlign val="superscript"/>
        <sz val="11"/>
        <color indexed="8"/>
        <rFont val="Calibri"/>
        <family val="2"/>
      </rPr>
      <t>eff</t>
    </r>
    <r>
      <rPr>
        <vertAlign val="subscript"/>
        <sz val="11"/>
        <color indexed="8"/>
        <rFont val="Calibri"/>
        <family val="2"/>
      </rPr>
      <t>3</t>
    </r>
  </si>
  <si>
    <t>Coefficient de diffusion total</t>
  </si>
  <si>
    <r>
      <t>D</t>
    </r>
    <r>
      <rPr>
        <vertAlign val="superscript"/>
        <sz val="11"/>
        <color indexed="8"/>
        <rFont val="Calibri"/>
        <family val="2"/>
      </rPr>
      <t>eff</t>
    </r>
    <r>
      <rPr>
        <vertAlign val="subscript"/>
        <sz val="11"/>
        <color indexed="8"/>
        <rFont val="Calibri"/>
        <family val="2"/>
      </rPr>
      <t>T</t>
    </r>
  </si>
  <si>
    <t>DeffT</t>
  </si>
  <si>
    <t>Epaisseur de la couche</t>
  </si>
  <si>
    <t>cm</t>
  </si>
  <si>
    <t>L1</t>
  </si>
  <si>
    <t>L_1</t>
  </si>
  <si>
    <t>L2</t>
  </si>
  <si>
    <t>L_2</t>
  </si>
  <si>
    <t>L_3</t>
  </si>
  <si>
    <t>L3</t>
  </si>
  <si>
    <t>Epaisseur totale des couches</t>
  </si>
  <si>
    <r>
      <t>L</t>
    </r>
    <r>
      <rPr>
        <vertAlign val="subscript"/>
        <sz val="11"/>
        <color indexed="8"/>
        <rFont val="Calibri"/>
        <family val="2"/>
      </rPr>
      <t>T</t>
    </r>
  </si>
  <si>
    <t>L_T</t>
  </si>
  <si>
    <t>cm2</t>
  </si>
  <si>
    <t>T_1</t>
  </si>
  <si>
    <r>
      <t>k</t>
    </r>
    <r>
      <rPr>
        <vertAlign val="subscript"/>
        <sz val="11"/>
        <color indexed="8"/>
        <rFont val="Calibri"/>
        <family val="2"/>
      </rPr>
      <t>v</t>
    </r>
  </si>
  <si>
    <t>kv</t>
  </si>
  <si>
    <r>
      <t>Q</t>
    </r>
    <r>
      <rPr>
        <vertAlign val="subscript"/>
        <sz val="11"/>
        <color indexed="8"/>
        <rFont val="Calibri"/>
        <family val="2"/>
      </rPr>
      <t>soil</t>
    </r>
  </si>
  <si>
    <t>Viscosité de l'air</t>
  </si>
  <si>
    <t>g/cm.s</t>
  </si>
  <si>
    <t>Mu</t>
  </si>
  <si>
    <t>Coefficient de diffusion dans les fissures</t>
  </si>
  <si>
    <r>
      <t>D</t>
    </r>
    <r>
      <rPr>
        <vertAlign val="superscript"/>
        <sz val="11"/>
        <color indexed="8"/>
        <rFont val="Calibri"/>
        <family val="2"/>
      </rPr>
      <t>eff</t>
    </r>
    <r>
      <rPr>
        <vertAlign val="subscript"/>
        <sz val="11"/>
        <color indexed="8"/>
        <rFont val="Calibri"/>
        <family val="2"/>
      </rPr>
      <t>crack</t>
    </r>
  </si>
  <si>
    <t>Deffcrack</t>
  </si>
  <si>
    <t>Cte de Henry adimentionnelle</t>
  </si>
  <si>
    <t>Teneur du sol en matières organiques au niveau de la source</t>
  </si>
  <si>
    <t>Densité du sol au niveau de la source</t>
  </si>
  <si>
    <t>Perméabilité du sol en surface</t>
  </si>
  <si>
    <t>Conductivité hydraulique du sol à saturation</t>
  </si>
  <si>
    <t>cm/s</t>
  </si>
  <si>
    <t>Ks</t>
  </si>
  <si>
    <r>
      <t>K</t>
    </r>
    <r>
      <rPr>
        <vertAlign val="subscript"/>
        <sz val="11"/>
        <color indexed="8"/>
        <rFont val="Calibri"/>
        <family val="2"/>
      </rPr>
      <t>s</t>
    </r>
  </si>
  <si>
    <t>Viscosité dynamique de l'eau</t>
  </si>
  <si>
    <r>
      <t>µ</t>
    </r>
    <r>
      <rPr>
        <vertAlign val="subscript"/>
        <sz val="11"/>
        <color indexed="8"/>
        <rFont val="Calibri"/>
        <family val="2"/>
      </rPr>
      <t>w</t>
    </r>
  </si>
  <si>
    <t>MuW</t>
  </si>
  <si>
    <t>Densité de l'eau</t>
  </si>
  <si>
    <r>
      <rPr>
        <sz val="11"/>
        <color indexed="8"/>
        <rFont val="Symbol"/>
        <family val="1"/>
        <charset val="2"/>
      </rPr>
      <t>r</t>
    </r>
    <r>
      <rPr>
        <vertAlign val="subscript"/>
        <sz val="11"/>
        <color indexed="8"/>
        <rFont val="Calibri"/>
        <family val="2"/>
      </rPr>
      <t>w</t>
    </r>
  </si>
  <si>
    <t>RHOw</t>
  </si>
  <si>
    <t>Accélération</t>
  </si>
  <si>
    <t>cm/s2</t>
  </si>
  <si>
    <t>g</t>
  </si>
  <si>
    <t>G</t>
  </si>
  <si>
    <t>µg/m3</t>
  </si>
  <si>
    <t>Solubilité dans l'eau</t>
  </si>
  <si>
    <t>S</t>
  </si>
  <si>
    <t>Concentration dans l'air extérieur</t>
  </si>
  <si>
    <t>v</t>
  </si>
  <si>
    <t>L</t>
  </si>
  <si>
    <t>F</t>
  </si>
  <si>
    <t>ΔC/ΔZ</t>
  </si>
  <si>
    <t>ΔZ</t>
  </si>
  <si>
    <t>épaisseur de la tranche polluée</t>
  </si>
  <si>
    <t>Vitesse du vent</t>
  </si>
  <si>
    <t>Longueur de la zone polluée (spot)</t>
  </si>
  <si>
    <t>Hauteur de l'organe respiratoire de la cible</t>
  </si>
  <si>
    <t>Flux de polluant</t>
  </si>
  <si>
    <t>g/cm²/s</t>
  </si>
  <si>
    <t>g/cm3/cm</t>
  </si>
  <si>
    <t>Polluants</t>
  </si>
  <si>
    <t>CMA « initiales » retenues</t>
  </si>
  <si>
    <t>CMA en g/g</t>
  </si>
  <si>
    <t>Koc (cm3/g)</t>
  </si>
  <si>
    <t>coeff diffusion dans l'air (cm²/s)</t>
  </si>
  <si>
    <t>coeff diffusion dans l'eau (cm²/s)</t>
  </si>
  <si>
    <t>solubilité (mg/L)</t>
  </si>
  <si>
    <t>Constante de Henry</t>
  </si>
  <si>
    <t>Acénaphthène</t>
  </si>
  <si>
    <t>Anthracène</t>
  </si>
  <si>
    <t>Benzo(b)fluoranthène</t>
  </si>
  <si>
    <t>Chrysène</t>
  </si>
  <si>
    <t>Fluorène</t>
  </si>
  <si>
    <t>Naphtalène</t>
  </si>
  <si>
    <t>Pyrène</t>
  </si>
  <si>
    <t>Benzène</t>
  </si>
  <si>
    <t>Ethylbenzène</t>
  </si>
  <si>
    <t>Somme Xylènes</t>
  </si>
  <si>
    <t>Toluène</t>
  </si>
  <si>
    <t>Résultat - concentration dans l'air extérieur (g/cm3)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</si>
</sst>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vertAlign val="subscript"/>
      <sz val="11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indexed="8"/>
      <name val="Symbol"/>
      <family val="1"/>
      <charset val="2"/>
    </font>
    <font>
      <vertAlign val="superscript"/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C0D9"/>
        <bgColor indexed="64"/>
      </patternFill>
    </fill>
    <fill>
      <patternFill patternType="solid">
        <fgColor rgb="FF67E4F5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8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7" xfId="0" applyBorder="1" applyAlignment="1">
      <alignment wrapText="1"/>
    </xf>
    <xf numFmtId="0" fontId="8" fillId="0" borderId="12" xfId="0" applyFont="1" applyBorder="1"/>
    <xf numFmtId="0" fontId="8" fillId="0" borderId="7" xfId="0" applyFont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/>
    <xf numFmtId="0" fontId="0" fillId="0" borderId="16" xfId="0" applyBorder="1"/>
    <xf numFmtId="0" fontId="9" fillId="0" borderId="16" xfId="0" applyFont="1" applyBorder="1"/>
    <xf numFmtId="0" fontId="0" fillId="0" borderId="17" xfId="0" applyBorder="1"/>
    <xf numFmtId="0" fontId="8" fillId="0" borderId="15" xfId="0" applyFont="1" applyBorder="1"/>
    <xf numFmtId="0" fontId="8" fillId="0" borderId="16" xfId="0" applyFont="1" applyBorder="1"/>
    <xf numFmtId="0" fontId="8" fillId="0" borderId="17" xfId="0" applyFont="1" applyBorder="1"/>
    <xf numFmtId="0" fontId="0" fillId="0" borderId="0" xfId="0" applyAlignment="1">
      <alignment horizontal="center"/>
    </xf>
    <xf numFmtId="0" fontId="8" fillId="0" borderId="16" xfId="0" applyFont="1" applyBorder="1" applyAlignment="1">
      <alignment horizontal="center"/>
    </xf>
    <xf numFmtId="11" fontId="0" fillId="0" borderId="16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1" fontId="0" fillId="3" borderId="0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7" fillId="0" borderId="10" xfId="0" applyFont="1" applyBorder="1"/>
    <xf numFmtId="0" fontId="10" fillId="6" borderId="19" xfId="0" applyFont="1" applyFill="1" applyBorder="1" applyAlignment="1">
      <alignment horizontal="left" vertical="center"/>
    </xf>
    <xf numFmtId="0" fontId="10" fillId="6" borderId="17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left" vertical="center"/>
    </xf>
    <xf numFmtId="0" fontId="11" fillId="0" borderId="11" xfId="0" applyFont="1" applyBorder="1" applyAlignment="1">
      <alignment horizontal="center" vertical="center" wrapText="1"/>
    </xf>
    <xf numFmtId="0" fontId="11" fillId="8" borderId="20" xfId="0" applyFont="1" applyFill="1" applyBorder="1" applyAlignment="1">
      <alignment horizontal="left" vertical="center"/>
    </xf>
    <xf numFmtId="11" fontId="11" fillId="0" borderId="11" xfId="0" applyNumberFormat="1" applyFont="1" applyBorder="1" applyAlignment="1">
      <alignment horizontal="center" vertical="center" wrapText="1"/>
    </xf>
    <xf numFmtId="11" fontId="0" fillId="5" borderId="0" xfId="0" applyNumberFormat="1" applyFill="1" applyBorder="1" applyAlignment="1">
      <alignment horizontal="center"/>
    </xf>
    <xf numFmtId="0" fontId="10" fillId="3" borderId="17" xfId="0" applyFont="1" applyFill="1" applyBorder="1" applyAlignment="1">
      <alignment horizontal="center" vertical="center" wrapText="1"/>
    </xf>
    <xf numFmtId="0" fontId="11" fillId="9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zoomScaleNormal="100" workbookViewId="0">
      <selection activeCell="C1" sqref="C1"/>
    </sheetView>
  </sheetViews>
  <sheetFormatPr baseColWidth="10" defaultRowHeight="15" x14ac:dyDescent="0.25"/>
  <cols>
    <col min="1" max="1" width="31.42578125" customWidth="1"/>
    <col min="2" max="2" width="16" customWidth="1"/>
    <col min="9" max="9" width="23.5703125" customWidth="1"/>
  </cols>
  <sheetData>
    <row r="1" spans="1:9" ht="60.75" thickBot="1" x14ac:dyDescent="0.3">
      <c r="A1" s="46" t="s">
        <v>125</v>
      </c>
      <c r="B1" s="47" t="s">
        <v>126</v>
      </c>
      <c r="C1" s="47" t="s">
        <v>127</v>
      </c>
      <c r="D1" s="47" t="s">
        <v>128</v>
      </c>
      <c r="E1" s="47" t="s">
        <v>129</v>
      </c>
      <c r="F1" s="47" t="s">
        <v>130</v>
      </c>
      <c r="G1" s="47" t="s">
        <v>131</v>
      </c>
      <c r="H1" s="47" t="s">
        <v>132</v>
      </c>
      <c r="I1" s="53" t="s">
        <v>144</v>
      </c>
    </row>
    <row r="2" spans="1:9" ht="15.75" thickBot="1" x14ac:dyDescent="0.3">
      <c r="A2" s="48" t="s">
        <v>133</v>
      </c>
      <c r="B2" s="49">
        <v>252</v>
      </c>
      <c r="C2" s="49">
        <f t="shared" ref="C2:C12" si="0">B2*0.000001</f>
        <v>2.52E-4</v>
      </c>
      <c r="D2" s="51">
        <v>7080</v>
      </c>
      <c r="E2" s="51">
        <v>4.2099999999999999E-2</v>
      </c>
      <c r="F2" s="51">
        <v>7.6899999999999992E-6</v>
      </c>
      <c r="G2" s="49">
        <v>3.57</v>
      </c>
      <c r="H2" s="51">
        <v>6.3400000000000001E-3</v>
      </c>
      <c r="I2" s="54">
        <f>Calcul_concentration!E58</f>
        <v>1.9562513960542135E-15</v>
      </c>
    </row>
    <row r="3" spans="1:9" ht="15.75" thickBot="1" x14ac:dyDescent="0.3">
      <c r="A3" s="48" t="s">
        <v>134</v>
      </c>
      <c r="B3" s="49">
        <v>252</v>
      </c>
      <c r="C3" s="49">
        <f t="shared" si="0"/>
        <v>2.52E-4</v>
      </c>
      <c r="D3" s="49">
        <v>20417.400000000001</v>
      </c>
      <c r="E3" s="51">
        <v>3.2399999999999998E-2</v>
      </c>
      <c r="F3" s="51">
        <v>7.7400000000000004E-6</v>
      </c>
      <c r="G3" s="49">
        <v>3.57</v>
      </c>
      <c r="H3" s="51">
        <v>6.3400000000000001E-3</v>
      </c>
      <c r="I3" s="54"/>
    </row>
    <row r="4" spans="1:9" ht="15.75" thickBot="1" x14ac:dyDescent="0.3">
      <c r="A4" s="48" t="s">
        <v>135</v>
      </c>
      <c r="B4" s="49">
        <v>75</v>
      </c>
      <c r="C4" s="49">
        <f t="shared" si="0"/>
        <v>7.4999999999999993E-5</v>
      </c>
      <c r="D4" s="51">
        <v>1230000</v>
      </c>
      <c r="E4" s="51">
        <v>2.2599999999999999E-2</v>
      </c>
      <c r="F4" s="51">
        <v>5.5600000000000001E-6</v>
      </c>
      <c r="G4" s="51">
        <v>1.5E-3</v>
      </c>
      <c r="H4" s="51">
        <v>4.5399999999999998E-3</v>
      </c>
      <c r="I4" s="54"/>
    </row>
    <row r="5" spans="1:9" ht="15.75" thickBot="1" x14ac:dyDescent="0.3">
      <c r="A5" s="48" t="s">
        <v>136</v>
      </c>
      <c r="B5" s="49">
        <v>252</v>
      </c>
      <c r="C5" s="49">
        <f t="shared" si="0"/>
        <v>2.52E-4</v>
      </c>
      <c r="D5" s="51">
        <v>398000</v>
      </c>
      <c r="E5" s="51">
        <v>2.4799999999999999E-2</v>
      </c>
      <c r="F5" s="51">
        <v>6.2099999999999998E-6</v>
      </c>
      <c r="G5" s="51">
        <v>6.3E-3</v>
      </c>
      <c r="H5" s="51">
        <v>3.8700000000000002E-3</v>
      </c>
      <c r="I5" s="54"/>
    </row>
    <row r="6" spans="1:9" ht="15.75" thickBot="1" x14ac:dyDescent="0.3">
      <c r="A6" s="48" t="s">
        <v>137</v>
      </c>
      <c r="B6" s="49">
        <v>252</v>
      </c>
      <c r="C6" s="49">
        <f t="shared" si="0"/>
        <v>2.52E-4</v>
      </c>
      <c r="D6" s="51">
        <v>13800</v>
      </c>
      <c r="E6" s="51">
        <v>3.6299999999999999E-2</v>
      </c>
      <c r="F6" s="51">
        <v>7.8800000000000008E-6</v>
      </c>
      <c r="G6" s="51">
        <v>1.98</v>
      </c>
      <c r="H6" s="51">
        <v>2.5999999999999999E-3</v>
      </c>
      <c r="I6" s="54"/>
    </row>
    <row r="7" spans="1:9" ht="15.75" thickBot="1" x14ac:dyDescent="0.3">
      <c r="A7" s="50" t="s">
        <v>138</v>
      </c>
      <c r="B7" s="49">
        <v>50</v>
      </c>
      <c r="C7" s="49">
        <f t="shared" si="0"/>
        <v>4.9999999999999996E-5</v>
      </c>
      <c r="D7" s="51">
        <v>2000</v>
      </c>
      <c r="E7" s="51">
        <v>5.8999999999999997E-2</v>
      </c>
      <c r="F7" s="51">
        <v>7.5000000000000002E-6</v>
      </c>
      <c r="G7" s="51">
        <v>31</v>
      </c>
      <c r="H7" s="51">
        <v>1.9800000000000002E-2</v>
      </c>
      <c r="I7" s="54"/>
    </row>
    <row r="8" spans="1:9" ht="15.75" thickBot="1" x14ac:dyDescent="0.3">
      <c r="A8" s="48" t="s">
        <v>139</v>
      </c>
      <c r="B8" s="49">
        <v>252</v>
      </c>
      <c r="C8" s="49">
        <f t="shared" si="0"/>
        <v>2.52E-4</v>
      </c>
      <c r="D8" s="51">
        <v>105000</v>
      </c>
      <c r="E8" s="51">
        <v>2.7199999999999998E-2</v>
      </c>
      <c r="F8" s="51">
        <v>7.2400000000000001E-6</v>
      </c>
      <c r="G8" s="49">
        <v>1.35</v>
      </c>
      <c r="H8" s="51">
        <v>4.4999999999999999E-4</v>
      </c>
      <c r="I8" s="54"/>
    </row>
    <row r="9" spans="1:9" ht="15.75" thickBot="1" x14ac:dyDescent="0.3">
      <c r="A9" s="50" t="s">
        <v>140</v>
      </c>
      <c r="B9" s="49">
        <v>15</v>
      </c>
      <c r="C9" s="49">
        <f t="shared" si="0"/>
        <v>1.4999999999999999E-5</v>
      </c>
      <c r="D9" s="51">
        <v>58.9</v>
      </c>
      <c r="E9" s="49">
        <v>8.7999999999999995E-2</v>
      </c>
      <c r="F9" s="51">
        <v>9.7999999999999993E-6</v>
      </c>
      <c r="G9" s="51">
        <v>1790</v>
      </c>
      <c r="H9" s="49">
        <v>0.22700000000000001</v>
      </c>
      <c r="I9" s="54"/>
    </row>
    <row r="10" spans="1:9" ht="15.75" thickBot="1" x14ac:dyDescent="0.3">
      <c r="A10" s="48" t="s">
        <v>141</v>
      </c>
      <c r="B10" s="49">
        <v>250</v>
      </c>
      <c r="C10" s="49">
        <f t="shared" si="0"/>
        <v>2.5000000000000001E-4</v>
      </c>
      <c r="D10" s="51">
        <v>363</v>
      </c>
      <c r="E10" s="51">
        <v>7.4999999999999997E-2</v>
      </c>
      <c r="F10" s="51">
        <v>7.7999999999999999E-6</v>
      </c>
      <c r="G10" s="51">
        <v>169</v>
      </c>
      <c r="H10" s="51">
        <v>0.32200000000000001</v>
      </c>
      <c r="I10" s="54"/>
    </row>
    <row r="11" spans="1:9" ht="15.75" thickBot="1" x14ac:dyDescent="0.3">
      <c r="A11" s="50" t="s">
        <v>142</v>
      </c>
      <c r="B11" s="49">
        <v>100</v>
      </c>
      <c r="C11" s="49">
        <f t="shared" si="0"/>
        <v>9.9999999999999991E-5</v>
      </c>
      <c r="D11" s="49">
        <v>386.33333333333331</v>
      </c>
      <c r="E11" s="49">
        <v>7.796666666666667E-2</v>
      </c>
      <c r="F11" s="49">
        <v>8.7466666666666671E-6</v>
      </c>
      <c r="G11" s="49">
        <v>174.66666666666666</v>
      </c>
      <c r="H11" s="49">
        <v>0.27499999999999997</v>
      </c>
      <c r="I11" s="54"/>
    </row>
    <row r="12" spans="1:9" ht="15.75" thickBot="1" x14ac:dyDescent="0.3">
      <c r="A12" s="48" t="s">
        <v>143</v>
      </c>
      <c r="B12" s="49">
        <v>120</v>
      </c>
      <c r="C12" s="49">
        <f t="shared" si="0"/>
        <v>1.1999999999999999E-4</v>
      </c>
      <c r="D12" s="51">
        <v>182</v>
      </c>
      <c r="E12" s="51">
        <v>8.6999999999999994E-2</v>
      </c>
      <c r="F12" s="51">
        <v>8.6000000000000007E-6</v>
      </c>
      <c r="G12" s="51">
        <v>526</v>
      </c>
      <c r="H12" s="49">
        <v>0.27200000000000002</v>
      </c>
      <c r="I12" s="5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66"/>
  <sheetViews>
    <sheetView showGridLines="0" tabSelected="1" topLeftCell="A45" zoomScale="90" zoomScaleNormal="90" workbookViewId="0">
      <selection activeCell="E72" sqref="E72"/>
    </sheetView>
  </sheetViews>
  <sheetFormatPr baseColWidth="10" defaultRowHeight="15" x14ac:dyDescent="0.25"/>
  <cols>
    <col min="1" max="1" width="41.140625" bestFit="1" customWidth="1"/>
    <col min="2" max="2" width="13.85546875" bestFit="1" customWidth="1"/>
    <col min="5" max="5" width="13.28515625" style="25" bestFit="1" customWidth="1"/>
    <col min="9" max="9" width="13" bestFit="1" customWidth="1"/>
  </cols>
  <sheetData>
    <row r="1" spans="1:6" x14ac:dyDescent="0.25">
      <c r="A1" t="str">
        <f>Tableau_paramètres!A:A</f>
        <v>Polluants</v>
      </c>
    </row>
    <row r="2" spans="1:6" ht="15.75" thickBot="1" x14ac:dyDescent="0.3"/>
    <row r="3" spans="1:6" ht="15.75" thickBot="1" x14ac:dyDescent="0.3">
      <c r="A3" s="22" t="s">
        <v>0</v>
      </c>
      <c r="B3" s="23" t="s">
        <v>7</v>
      </c>
      <c r="C3" s="23" t="s">
        <v>8</v>
      </c>
      <c r="D3" s="23" t="s">
        <v>16</v>
      </c>
      <c r="E3" s="26" t="s">
        <v>9</v>
      </c>
      <c r="F3" s="24" t="s">
        <v>10</v>
      </c>
    </row>
    <row r="4" spans="1:6" ht="15.75" thickBot="1" x14ac:dyDescent="0.3"/>
    <row r="5" spans="1:6" ht="15.75" thickBot="1" x14ac:dyDescent="0.3">
      <c r="A5" s="18" t="s">
        <v>85</v>
      </c>
      <c r="B5" s="19" t="s">
        <v>86</v>
      </c>
      <c r="C5" s="20" t="s">
        <v>48</v>
      </c>
      <c r="D5" s="19" t="s">
        <v>87</v>
      </c>
      <c r="E5" s="27">
        <v>1.8000000000000001E-4</v>
      </c>
      <c r="F5" s="21"/>
    </row>
    <row r="8" spans="1:6" ht="15.75" thickBot="1" x14ac:dyDescent="0.3"/>
    <row r="9" spans="1:6" x14ac:dyDescent="0.25">
      <c r="A9" s="5" t="s">
        <v>1</v>
      </c>
      <c r="B9" s="6"/>
      <c r="C9" s="6"/>
      <c r="D9" s="6"/>
      <c r="E9" s="28"/>
      <c r="F9" s="7"/>
    </row>
    <row r="10" spans="1:6" ht="31.5" x14ac:dyDescent="0.35">
      <c r="A10" s="13" t="s">
        <v>92</v>
      </c>
      <c r="B10" s="2" t="s">
        <v>4</v>
      </c>
      <c r="C10" s="2" t="s">
        <v>26</v>
      </c>
      <c r="D10" s="2" t="s">
        <v>27</v>
      </c>
      <c r="E10" s="29">
        <v>0.05</v>
      </c>
      <c r="F10" s="9"/>
    </row>
    <row r="11" spans="1:6" ht="18" x14ac:dyDescent="0.35">
      <c r="A11" s="8" t="s">
        <v>93</v>
      </c>
      <c r="B11" s="2" t="s">
        <v>12</v>
      </c>
      <c r="C11" s="2" t="s">
        <v>13</v>
      </c>
      <c r="D11" s="2" t="s">
        <v>19</v>
      </c>
      <c r="E11" s="29">
        <v>1.7</v>
      </c>
      <c r="F11" s="9"/>
    </row>
    <row r="12" spans="1:6" ht="18" x14ac:dyDescent="0.35">
      <c r="A12" s="8" t="s">
        <v>95</v>
      </c>
      <c r="B12" s="2" t="s">
        <v>96</v>
      </c>
      <c r="C12" s="2" t="s">
        <v>98</v>
      </c>
      <c r="D12" s="2" t="s">
        <v>97</v>
      </c>
      <c r="E12" s="29">
        <f>26.78/3600</f>
        <v>7.438888888888889E-3</v>
      </c>
      <c r="F12" s="9"/>
    </row>
    <row r="13" spans="1:6" ht="18" x14ac:dyDescent="0.35">
      <c r="A13" s="8" t="s">
        <v>99</v>
      </c>
      <c r="B13" s="2" t="s">
        <v>86</v>
      </c>
      <c r="C13" s="2" t="s">
        <v>100</v>
      </c>
      <c r="D13" s="2" t="s">
        <v>101</v>
      </c>
      <c r="E13" s="31">
        <v>1.307E-2</v>
      </c>
      <c r="F13" s="9"/>
    </row>
    <row r="14" spans="1:6" ht="18" x14ac:dyDescent="0.35">
      <c r="A14" s="8" t="s">
        <v>102</v>
      </c>
      <c r="B14" s="2" t="s">
        <v>12</v>
      </c>
      <c r="C14" s="2" t="s">
        <v>103</v>
      </c>
      <c r="D14" s="2" t="s">
        <v>104</v>
      </c>
      <c r="E14" s="31">
        <v>0.999</v>
      </c>
      <c r="F14" s="9"/>
    </row>
    <row r="15" spans="1:6" x14ac:dyDescent="0.25">
      <c r="A15" s="8" t="s">
        <v>105</v>
      </c>
      <c r="B15" s="2" t="s">
        <v>106</v>
      </c>
      <c r="C15" s="2" t="s">
        <v>107</v>
      </c>
      <c r="D15" s="2" t="s">
        <v>108</v>
      </c>
      <c r="E15" s="31">
        <v>980.66499999999996</v>
      </c>
      <c r="F15" s="9"/>
    </row>
    <row r="16" spans="1:6" ht="18" x14ac:dyDescent="0.35">
      <c r="A16" s="8" t="s">
        <v>94</v>
      </c>
      <c r="B16" s="2" t="s">
        <v>80</v>
      </c>
      <c r="C16" s="2" t="s">
        <v>82</v>
      </c>
      <c r="D16" s="2" t="s">
        <v>83</v>
      </c>
      <c r="E16" s="30">
        <f>(Ks*MuW)/(RHOw*G)</f>
        <v>9.9242454231727398E-8</v>
      </c>
      <c r="F16" s="9"/>
    </row>
    <row r="17" spans="1:6" x14ac:dyDescent="0.25">
      <c r="A17" s="8"/>
      <c r="B17" s="2"/>
      <c r="C17" s="2"/>
      <c r="D17" s="2"/>
      <c r="E17" s="32"/>
      <c r="F17" s="9"/>
    </row>
    <row r="18" spans="1:6" x14ac:dyDescent="0.25">
      <c r="A18" s="14">
        <v>2</v>
      </c>
      <c r="B18" s="1"/>
      <c r="C18" s="1"/>
      <c r="D18" s="1"/>
      <c r="E18" s="4"/>
      <c r="F18" s="9"/>
    </row>
    <row r="19" spans="1:6" x14ac:dyDescent="0.25">
      <c r="A19" s="8" t="s">
        <v>43</v>
      </c>
      <c r="B19" s="2" t="s">
        <v>15</v>
      </c>
      <c r="C19" s="2" t="s">
        <v>44</v>
      </c>
      <c r="D19" s="2" t="s">
        <v>44</v>
      </c>
      <c r="E19" s="33">
        <f>TETAA+TETAW</f>
        <v>0.3</v>
      </c>
      <c r="F19" s="9"/>
    </row>
    <row r="20" spans="1:6" x14ac:dyDescent="0.25">
      <c r="A20" s="8" t="s">
        <v>69</v>
      </c>
      <c r="B20" s="3" t="s">
        <v>70</v>
      </c>
      <c r="C20" s="3" t="s">
        <v>71</v>
      </c>
      <c r="D20" s="3" t="s">
        <v>72</v>
      </c>
      <c r="E20" s="34">
        <v>300</v>
      </c>
      <c r="F20" s="9"/>
    </row>
    <row r="21" spans="1:6" ht="18" x14ac:dyDescent="0.35">
      <c r="A21" s="8" t="s">
        <v>14</v>
      </c>
      <c r="B21" s="2" t="s">
        <v>15</v>
      </c>
      <c r="C21" s="2" t="s">
        <v>21</v>
      </c>
      <c r="D21" s="2" t="s">
        <v>20</v>
      </c>
      <c r="E21" s="34">
        <v>0.12</v>
      </c>
      <c r="F21" s="9"/>
    </row>
    <row r="22" spans="1:6" ht="18" x14ac:dyDescent="0.35">
      <c r="A22" s="8" t="s">
        <v>31</v>
      </c>
      <c r="B22" s="2" t="s">
        <v>15</v>
      </c>
      <c r="C22" s="2" t="s">
        <v>32</v>
      </c>
      <c r="D22" s="2" t="s">
        <v>33</v>
      </c>
      <c r="E22" s="34">
        <v>0.18</v>
      </c>
      <c r="F22" s="9"/>
    </row>
    <row r="23" spans="1:6" x14ac:dyDescent="0.25">
      <c r="A23" s="15" t="s">
        <v>49</v>
      </c>
      <c r="B23" s="2"/>
      <c r="C23" s="2"/>
      <c r="D23" s="2"/>
      <c r="E23" s="35"/>
      <c r="F23" s="9"/>
    </row>
    <row r="24" spans="1:6" x14ac:dyDescent="0.25">
      <c r="A24" s="8" t="s">
        <v>43</v>
      </c>
      <c r="B24" s="2" t="s">
        <v>15</v>
      </c>
      <c r="C24" s="2" t="s">
        <v>44</v>
      </c>
      <c r="D24" s="2" t="s">
        <v>56</v>
      </c>
      <c r="E24" s="33">
        <f>TETAA2+TETAW2</f>
        <v>0</v>
      </c>
      <c r="F24" s="9"/>
    </row>
    <row r="25" spans="1:6" x14ac:dyDescent="0.25">
      <c r="A25" s="8" t="s">
        <v>69</v>
      </c>
      <c r="B25" s="3" t="s">
        <v>70</v>
      </c>
      <c r="C25" s="3" t="s">
        <v>73</v>
      </c>
      <c r="D25" s="3" t="s">
        <v>74</v>
      </c>
      <c r="E25" s="34"/>
      <c r="F25" s="9"/>
    </row>
    <row r="26" spans="1:6" ht="18" x14ac:dyDescent="0.35">
      <c r="A26" s="8" t="s">
        <v>14</v>
      </c>
      <c r="B26" s="2" t="s">
        <v>15</v>
      </c>
      <c r="C26" s="2" t="s">
        <v>21</v>
      </c>
      <c r="D26" s="2" t="s">
        <v>51</v>
      </c>
      <c r="E26" s="34"/>
      <c r="F26" s="9"/>
    </row>
    <row r="27" spans="1:6" ht="18" x14ac:dyDescent="0.35">
      <c r="A27" s="8" t="s">
        <v>31</v>
      </c>
      <c r="B27" s="2" t="s">
        <v>15</v>
      </c>
      <c r="C27" s="2" t="s">
        <v>32</v>
      </c>
      <c r="D27" s="2" t="s">
        <v>52</v>
      </c>
      <c r="E27" s="34"/>
      <c r="F27" s="9"/>
    </row>
    <row r="28" spans="1:6" x14ac:dyDescent="0.25">
      <c r="A28" s="15" t="s">
        <v>50</v>
      </c>
      <c r="B28" s="2"/>
      <c r="C28" s="2"/>
      <c r="D28" s="2"/>
      <c r="E28" s="35"/>
      <c r="F28" s="9"/>
    </row>
    <row r="29" spans="1:6" x14ac:dyDescent="0.25">
      <c r="A29" s="8" t="s">
        <v>43</v>
      </c>
      <c r="B29" s="2" t="s">
        <v>15</v>
      </c>
      <c r="C29" s="2" t="s">
        <v>44</v>
      </c>
      <c r="D29" s="2" t="s">
        <v>55</v>
      </c>
      <c r="E29" s="33">
        <f>TETAA3+TETAW3</f>
        <v>0</v>
      </c>
      <c r="F29" s="9"/>
    </row>
    <row r="30" spans="1:6" x14ac:dyDescent="0.25">
      <c r="A30" s="8" t="s">
        <v>69</v>
      </c>
      <c r="B30" s="3" t="s">
        <v>70</v>
      </c>
      <c r="C30" s="3" t="s">
        <v>76</v>
      </c>
      <c r="D30" s="3" t="s">
        <v>75</v>
      </c>
      <c r="E30" s="34"/>
      <c r="F30" s="9"/>
    </row>
    <row r="31" spans="1:6" ht="18" x14ac:dyDescent="0.35">
      <c r="A31" s="8" t="s">
        <v>14</v>
      </c>
      <c r="B31" s="2" t="s">
        <v>15</v>
      </c>
      <c r="C31" s="2" t="s">
        <v>21</v>
      </c>
      <c r="D31" s="2" t="s">
        <v>53</v>
      </c>
      <c r="E31" s="34"/>
      <c r="F31" s="9"/>
    </row>
    <row r="32" spans="1:6" ht="18" x14ac:dyDescent="0.35">
      <c r="A32" s="8" t="s">
        <v>31</v>
      </c>
      <c r="B32" s="2" t="s">
        <v>15</v>
      </c>
      <c r="C32" s="2" t="s">
        <v>32</v>
      </c>
      <c r="D32" s="2" t="s">
        <v>54</v>
      </c>
      <c r="E32" s="34"/>
      <c r="F32" s="9"/>
    </row>
    <row r="33" spans="1:6" ht="18.75" thickBot="1" x14ac:dyDescent="0.4">
      <c r="A33" s="16" t="s">
        <v>77</v>
      </c>
      <c r="B33" s="17" t="s">
        <v>70</v>
      </c>
      <c r="C33" s="17" t="s">
        <v>78</v>
      </c>
      <c r="D33" s="17" t="s">
        <v>79</v>
      </c>
      <c r="E33" s="36">
        <f>L_3+L_2+L_1</f>
        <v>300</v>
      </c>
      <c r="F33" s="12"/>
    </row>
    <row r="34" spans="1:6" ht="15.75" thickBot="1" x14ac:dyDescent="0.3"/>
    <row r="35" spans="1:6" x14ac:dyDescent="0.25">
      <c r="A35" s="5" t="s">
        <v>2</v>
      </c>
      <c r="B35" s="6"/>
      <c r="C35" s="6"/>
      <c r="D35" s="6"/>
      <c r="E35" s="28"/>
      <c r="F35" s="7"/>
    </row>
    <row r="36" spans="1:6" ht="18" x14ac:dyDescent="0.35">
      <c r="A36" s="8" t="s">
        <v>91</v>
      </c>
      <c r="B36" s="2" t="s">
        <v>11</v>
      </c>
      <c r="C36" s="2" t="s">
        <v>5</v>
      </c>
      <c r="D36" s="2" t="s">
        <v>17</v>
      </c>
      <c r="E36" s="52">
        <f>Tableau_paramètres!H2</f>
        <v>6.3400000000000001E-3</v>
      </c>
      <c r="F36" s="9"/>
    </row>
    <row r="37" spans="1:6" ht="18" x14ac:dyDescent="0.35">
      <c r="A37" s="8" t="s">
        <v>3</v>
      </c>
      <c r="B37" s="2" t="s">
        <v>4</v>
      </c>
      <c r="C37" s="2" t="s">
        <v>6</v>
      </c>
      <c r="D37" s="2" t="s">
        <v>18</v>
      </c>
      <c r="E37" s="37">
        <f>Tableau_paramètres!C2</f>
        <v>2.52E-4</v>
      </c>
      <c r="F37" s="9"/>
    </row>
    <row r="38" spans="1:6" ht="18" x14ac:dyDescent="0.35">
      <c r="A38" s="8" t="s">
        <v>23</v>
      </c>
      <c r="B38" s="2" t="s">
        <v>28</v>
      </c>
      <c r="C38" s="2" t="s">
        <v>25</v>
      </c>
      <c r="D38" s="2" t="s">
        <v>24</v>
      </c>
      <c r="E38" s="52">
        <f>Tableau_paramètres!D2</f>
        <v>7080</v>
      </c>
      <c r="F38" s="9"/>
    </row>
    <row r="39" spans="1:6" ht="18" x14ac:dyDescent="0.35">
      <c r="A39" s="8" t="s">
        <v>38</v>
      </c>
      <c r="B39" s="2" t="s">
        <v>39</v>
      </c>
      <c r="C39" s="2" t="s">
        <v>41</v>
      </c>
      <c r="D39" s="2" t="s">
        <v>40</v>
      </c>
      <c r="E39" s="38">
        <f>Tableau_paramètres!E2</f>
        <v>4.2099999999999999E-2</v>
      </c>
      <c r="F39" s="9"/>
    </row>
    <row r="40" spans="1:6" ht="18" x14ac:dyDescent="0.35">
      <c r="A40" s="8" t="s">
        <v>45</v>
      </c>
      <c r="B40" s="2" t="s">
        <v>39</v>
      </c>
      <c r="C40" s="2" t="s">
        <v>46</v>
      </c>
      <c r="D40" s="2" t="s">
        <v>47</v>
      </c>
      <c r="E40" s="38">
        <f>Tableau_paramètres!F2</f>
        <v>7.6899999999999992E-6</v>
      </c>
      <c r="F40" s="9"/>
    </row>
    <row r="41" spans="1:6" ht="15.75" thickBot="1" x14ac:dyDescent="0.3">
      <c r="A41" s="10" t="s">
        <v>110</v>
      </c>
      <c r="B41" s="11" t="s">
        <v>12</v>
      </c>
      <c r="C41" s="11" t="s">
        <v>111</v>
      </c>
      <c r="D41" s="11" t="s">
        <v>111</v>
      </c>
      <c r="E41" s="39">
        <f>Tableau_paramètres!G2</f>
        <v>3.57</v>
      </c>
      <c r="F41" s="12"/>
    </row>
    <row r="42" spans="1:6" ht="15.75" thickBot="1" x14ac:dyDescent="0.3"/>
    <row r="43" spans="1:6" x14ac:dyDescent="0.25">
      <c r="A43" s="5" t="s">
        <v>37</v>
      </c>
      <c r="B43" s="6"/>
      <c r="C43" s="6"/>
      <c r="D43" s="6"/>
      <c r="E43" s="28"/>
      <c r="F43" s="7"/>
    </row>
    <row r="44" spans="1:6" ht="18" x14ac:dyDescent="0.35">
      <c r="A44" s="8" t="s">
        <v>22</v>
      </c>
      <c r="B44" s="2" t="s">
        <v>28</v>
      </c>
      <c r="C44" s="2" t="s">
        <v>29</v>
      </c>
      <c r="D44" s="2" t="s">
        <v>30</v>
      </c>
      <c r="E44" s="30">
        <f>KOC*foc</f>
        <v>354</v>
      </c>
      <c r="F44" s="9"/>
    </row>
    <row r="45" spans="1:6" ht="18.75" thickBot="1" x14ac:dyDescent="0.4">
      <c r="A45" s="10" t="s">
        <v>36</v>
      </c>
      <c r="B45" s="11" t="s">
        <v>12</v>
      </c>
      <c r="C45" s="11" t="s">
        <v>34</v>
      </c>
      <c r="D45" s="11" t="s">
        <v>35</v>
      </c>
      <c r="E45" s="40">
        <f>MIN(H*CR*RHOB/(TETAW+Kd*RHOB+H*TETAA),H*S)</f>
        <v>4.5123120191213522E-9</v>
      </c>
      <c r="F45" s="12"/>
    </row>
    <row r="47" spans="1:6" ht="15.75" thickBot="1" x14ac:dyDescent="0.3"/>
    <row r="48" spans="1:6" x14ac:dyDescent="0.25">
      <c r="A48" s="5" t="s">
        <v>42</v>
      </c>
      <c r="B48" s="6"/>
      <c r="C48" s="6"/>
      <c r="D48" s="6"/>
      <c r="E48" s="28"/>
      <c r="F48" s="7"/>
    </row>
    <row r="49" spans="1:6" ht="18.75" x14ac:dyDescent="0.35">
      <c r="A49" s="8" t="s">
        <v>59</v>
      </c>
      <c r="B49" s="2" t="s">
        <v>39</v>
      </c>
      <c r="C49" s="2" t="s">
        <v>57</v>
      </c>
      <c r="D49" s="2" t="s">
        <v>58</v>
      </c>
      <c r="E49" s="30">
        <f>Da*(TETAA^3.33/n^2)+(Dw/H)*(TETAW^3.33/n^2)</f>
        <v>1.5607309503314227E-3</v>
      </c>
      <c r="F49" s="9"/>
    </row>
    <row r="50" spans="1:6" ht="18.75" x14ac:dyDescent="0.35">
      <c r="A50" s="8" t="s">
        <v>60</v>
      </c>
      <c r="B50" s="2" t="s">
        <v>39</v>
      </c>
      <c r="C50" s="2" t="s">
        <v>62</v>
      </c>
      <c r="D50" s="2" t="s">
        <v>63</v>
      </c>
      <c r="E50" s="30" t="e">
        <f>Da*(TETAA2^3.33/n_2^2)+(Dw/H)*(TETAW2^3.33/n_2^2)</f>
        <v>#DIV/0!</v>
      </c>
      <c r="F50" s="9"/>
    </row>
    <row r="51" spans="1:6" ht="18.75" x14ac:dyDescent="0.35">
      <c r="A51" s="8" t="s">
        <v>61</v>
      </c>
      <c r="B51" s="2" t="s">
        <v>39</v>
      </c>
      <c r="C51" s="2" t="s">
        <v>65</v>
      </c>
      <c r="D51" s="2" t="s">
        <v>64</v>
      </c>
      <c r="E51" s="30" t="e">
        <f>Da*(TETAA3^3.33/n_3^2)+(Dw/H)*(TETAW3^3.33/n_3^2)</f>
        <v>#DIV/0!</v>
      </c>
      <c r="F51" s="9"/>
    </row>
    <row r="52" spans="1:6" ht="18.75" x14ac:dyDescent="0.35">
      <c r="A52" s="8" t="s">
        <v>66</v>
      </c>
      <c r="B52" s="2" t="s">
        <v>39</v>
      </c>
      <c r="C52" s="2" t="s">
        <v>67</v>
      </c>
      <c r="D52" s="2" t="s">
        <v>68</v>
      </c>
      <c r="E52" s="30">
        <f>IF(AND(L_3&gt;0,L_2&gt;0),L_T/((L_1/Deff1)+(L_2/Deff2)+(L_3/Deff3)),IF(L_2&gt;0,L_T/((L_1/Deff1)+(L_2/Deff2)),Deff1))</f>
        <v>1.5607309503314227E-3</v>
      </c>
      <c r="F52" s="9"/>
    </row>
    <row r="53" spans="1:6" ht="19.5" thickBot="1" x14ac:dyDescent="0.4">
      <c r="A53" s="10" t="s">
        <v>88</v>
      </c>
      <c r="B53" s="11" t="s">
        <v>39</v>
      </c>
      <c r="C53" s="11" t="s">
        <v>89</v>
      </c>
      <c r="D53" s="11" t="s">
        <v>90</v>
      </c>
      <c r="E53" s="39">
        <f>IF(L_3=0,IF(L_2=0,Deff1,Deff2),Deff3)</f>
        <v>1.5607309503314227E-3</v>
      </c>
      <c r="F53" s="12"/>
    </row>
    <row r="56" spans="1:6" ht="15.75" thickBot="1" x14ac:dyDescent="0.3">
      <c r="A56" s="2"/>
      <c r="B56" s="2"/>
      <c r="C56" s="2"/>
      <c r="D56" s="2"/>
      <c r="E56" s="42"/>
      <c r="F56" s="2"/>
    </row>
    <row r="57" spans="1:6" x14ac:dyDescent="0.25">
      <c r="A57" s="5" t="s">
        <v>112</v>
      </c>
      <c r="B57" s="6"/>
      <c r="C57" s="6"/>
      <c r="D57" s="6"/>
      <c r="E57" s="28"/>
      <c r="F57" s="7"/>
    </row>
    <row r="58" spans="1:6" x14ac:dyDescent="0.25">
      <c r="A58" s="8" t="s">
        <v>112</v>
      </c>
      <c r="B58" s="2" t="s">
        <v>12</v>
      </c>
      <c r="C58" s="2"/>
      <c r="D58" s="2" t="s">
        <v>81</v>
      </c>
      <c r="E58" s="41">
        <f>(E63*E62)/(E60*E61)</f>
        <v>1.9562513960542135E-15</v>
      </c>
      <c r="F58" s="9"/>
    </row>
    <row r="59" spans="1:6" x14ac:dyDescent="0.25">
      <c r="A59" s="8" t="s">
        <v>112</v>
      </c>
      <c r="B59" s="2" t="s">
        <v>109</v>
      </c>
      <c r="C59" s="2"/>
      <c r="D59" s="2"/>
      <c r="E59" s="41">
        <f>E58*1000000000000</f>
        <v>1.9562513960542137E-3</v>
      </c>
      <c r="F59" s="9"/>
    </row>
    <row r="60" spans="1:6" x14ac:dyDescent="0.25">
      <c r="A60" s="44" t="s">
        <v>119</v>
      </c>
      <c r="B60" s="2" t="s">
        <v>96</v>
      </c>
      <c r="C60" s="2"/>
      <c r="D60" s="2" t="s">
        <v>113</v>
      </c>
      <c r="E60" s="29">
        <v>200</v>
      </c>
      <c r="F60" s="9"/>
    </row>
    <row r="61" spans="1:6" x14ac:dyDescent="0.25">
      <c r="A61" s="3" t="s">
        <v>121</v>
      </c>
      <c r="B61" s="2" t="s">
        <v>70</v>
      </c>
      <c r="C61" s="2"/>
      <c r="D61" s="44" t="s">
        <v>17</v>
      </c>
      <c r="E61" s="29">
        <v>150</v>
      </c>
      <c r="F61" s="9"/>
    </row>
    <row r="62" spans="1:6" x14ac:dyDescent="0.25">
      <c r="A62" t="s">
        <v>120</v>
      </c>
      <c r="B62" s="2" t="s">
        <v>70</v>
      </c>
      <c r="C62" s="2"/>
      <c r="D62" s="44" t="s">
        <v>114</v>
      </c>
      <c r="E62" s="29">
        <v>2500</v>
      </c>
      <c r="F62" s="9"/>
    </row>
    <row r="63" spans="1:6" x14ac:dyDescent="0.25">
      <c r="A63" t="s">
        <v>122</v>
      </c>
      <c r="B63" s="3" t="s">
        <v>123</v>
      </c>
      <c r="C63" s="2"/>
      <c r="D63" s="43" t="s">
        <v>115</v>
      </c>
      <c r="E63" s="30">
        <f>DeffT*(Csource/E65)</f>
        <v>2.3475016752650561E-14</v>
      </c>
      <c r="F63" s="9"/>
    </row>
    <row r="64" spans="1:6" ht="18" x14ac:dyDescent="0.35">
      <c r="A64" s="44" t="s">
        <v>116</v>
      </c>
      <c r="B64" s="2" t="s">
        <v>124</v>
      </c>
      <c r="C64" s="2" t="s">
        <v>84</v>
      </c>
      <c r="D64" s="44" t="s">
        <v>116</v>
      </c>
      <c r="E64" s="30">
        <f>E45/E33</f>
        <v>1.504104006373784E-11</v>
      </c>
      <c r="F64" s="9"/>
    </row>
    <row r="65" spans="1:6" ht="15.75" thickBot="1" x14ac:dyDescent="0.3">
      <c r="A65" s="11" t="s">
        <v>118</v>
      </c>
      <c r="B65" s="11" t="s">
        <v>70</v>
      </c>
      <c r="C65" s="11"/>
      <c r="D65" s="45" t="s">
        <v>117</v>
      </c>
      <c r="E65" s="40">
        <f>E33</f>
        <v>300</v>
      </c>
      <c r="F65" s="12"/>
    </row>
    <row r="66" spans="1:6" x14ac:dyDescent="0.25">
      <c r="A66" s="2"/>
      <c r="B66" s="2"/>
      <c r="C66" s="2"/>
      <c r="D66" s="2"/>
      <c r="E66" s="42"/>
      <c r="F66" s="2"/>
    </row>
  </sheetData>
  <scenarios current="0">
    <scenario name="conc air ext" locked="1" count="6" user="jroux" comment="Créé par jroux le 08/03/2012">
      <inputCells r="E36" val="0,23355299235925"/>
      <inputCells r="E39" val="0,088"/>
      <inputCells r="E40" val="0,0000098" numFmtId="11"/>
      <inputCells r="E41" val="0,00183"/>
      <inputCells r="E38" val="60"/>
      <inputCells r="E37" val="0,000002"/>
    </scenario>
  </scenario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34</vt:i4>
      </vt:variant>
    </vt:vector>
  </HeadingPairs>
  <TitlesOfParts>
    <vt:vector size="36" baseType="lpstr">
      <vt:lpstr>Tableau_paramètres</vt:lpstr>
      <vt:lpstr>Calcul_concentration</vt:lpstr>
      <vt:lpstr>Calcul_concentration!CR</vt:lpstr>
      <vt:lpstr>Calcul_concentration!Csource</vt:lpstr>
      <vt:lpstr>Calcul_concentration!Da</vt:lpstr>
      <vt:lpstr>Calcul_concentration!Deff1</vt:lpstr>
      <vt:lpstr>Calcul_concentration!Deff2</vt:lpstr>
      <vt:lpstr>Calcul_concentration!Deff3</vt:lpstr>
      <vt:lpstr>Calcul_concentration!Deffcrack</vt:lpstr>
      <vt:lpstr>Calcul_concentration!DeffT</vt:lpstr>
      <vt:lpstr>Calcul_concentration!Dw</vt:lpstr>
      <vt:lpstr>Calcul_concentration!foc</vt:lpstr>
      <vt:lpstr>Calcul_concentration!G</vt:lpstr>
      <vt:lpstr>Calcul_concentration!H</vt:lpstr>
      <vt:lpstr>Calcul_concentration!Kd</vt:lpstr>
      <vt:lpstr>Calcul_concentration!KOC</vt:lpstr>
      <vt:lpstr>Calcul_concentration!Ks</vt:lpstr>
      <vt:lpstr>Calcul_concentration!kv</vt:lpstr>
      <vt:lpstr>Calcul_concentration!L_1</vt:lpstr>
      <vt:lpstr>Calcul_concentration!L_2</vt:lpstr>
      <vt:lpstr>Calcul_concentration!L_3</vt:lpstr>
      <vt:lpstr>Calcul_concentration!L_T</vt:lpstr>
      <vt:lpstr>Calcul_concentration!Mu</vt:lpstr>
      <vt:lpstr>Calcul_concentration!MuW</vt:lpstr>
      <vt:lpstr>Calcul_concentration!n</vt:lpstr>
      <vt:lpstr>Calcul_concentration!n_2</vt:lpstr>
      <vt:lpstr>Calcul_concentration!n_3</vt:lpstr>
      <vt:lpstr>Calcul_concentration!RHOB</vt:lpstr>
      <vt:lpstr>Calcul_concentration!RHOw</vt:lpstr>
      <vt:lpstr>Calcul_concentration!S</vt:lpstr>
      <vt:lpstr>Calcul_concentration!TETAA</vt:lpstr>
      <vt:lpstr>Calcul_concentration!TETAA2</vt:lpstr>
      <vt:lpstr>Calcul_concentration!TETAA3</vt:lpstr>
      <vt:lpstr>Calcul_concentration!TETAW</vt:lpstr>
      <vt:lpstr>Calcul_concentration!TETAW2</vt:lpstr>
      <vt:lpstr>Calcul_concentration!TETAW3</vt:lpstr>
    </vt:vector>
  </TitlesOfParts>
  <Company>INERIS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jroux</cp:lastModifiedBy>
  <dcterms:created xsi:type="dcterms:W3CDTF">2010-10-26T07:52:16Z</dcterms:created>
  <dcterms:modified xsi:type="dcterms:W3CDTF">2012-03-11T07:49:36Z</dcterms:modified>
</cp:coreProperties>
</file>