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1720" windowHeight="136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2" hidden="1">Feuil3!$A$1:$N$64</definedName>
    <definedName name="Carbu">[1]Feuil2!$A$2:$A$3</definedName>
    <definedName name="carburant">Feuil2!$A$1:$A$2</definedName>
    <definedName name="Client">Feuil3!$A$2:$A$59</definedName>
    <definedName name="TVA">Feuil3!$B$2:$B$59</definedName>
  </definedNames>
  <calcPr calcId="145621"/>
</workbook>
</file>

<file path=xl/calcChain.xml><?xml version="1.0" encoding="utf-8"?>
<calcChain xmlns="http://schemas.openxmlformats.org/spreadsheetml/2006/main">
  <c r="M5" i="1" l="1"/>
  <c r="L5" i="1"/>
  <c r="D5" i="1"/>
  <c r="C5" i="1"/>
  <c r="F5" i="1"/>
  <c r="N5" i="1"/>
  <c r="A6" i="1"/>
  <c r="A5" i="1"/>
  <c r="E5" i="1"/>
  <c r="B5" i="1"/>
  <c r="D2" i="1"/>
  <c r="W8" i="1" l="1"/>
  <c r="V8" i="1"/>
  <c r="U8" i="1"/>
  <c r="T8" i="1"/>
  <c r="S8" i="1"/>
  <c r="R8" i="1"/>
  <c r="O8" i="1"/>
  <c r="P8" i="1" s="1"/>
  <c r="J8" i="1"/>
  <c r="Q8" i="1" l="1"/>
  <c r="K8" i="1"/>
  <c r="X8" i="1"/>
  <c r="W7" i="1"/>
  <c r="X7" i="1" s="1"/>
  <c r="V7" i="1"/>
  <c r="U7" i="1"/>
  <c r="T7" i="1"/>
  <c r="S7" i="1"/>
  <c r="R7" i="1"/>
  <c r="O7" i="1" l="1"/>
  <c r="J7" i="1"/>
  <c r="V6" i="1"/>
  <c r="K7" i="1" l="1"/>
  <c r="P7" i="1"/>
  <c r="Q7" i="1" s="1"/>
  <c r="R6" i="1"/>
  <c r="O6" i="1"/>
  <c r="P6" i="1" s="1"/>
  <c r="J6" i="1"/>
  <c r="Q6" i="1" l="1"/>
  <c r="K6" i="1"/>
  <c r="S6" i="1"/>
  <c r="T6" i="1"/>
  <c r="V5" i="1"/>
  <c r="U6" i="1" l="1"/>
  <c r="R5" i="1"/>
  <c r="O5" i="1"/>
  <c r="J5" i="1"/>
  <c r="K5" i="1" l="1"/>
  <c r="T5" i="1"/>
  <c r="S5" i="1"/>
  <c r="X1" i="1"/>
  <c r="W6" i="1"/>
  <c r="X6" i="1" s="1"/>
  <c r="P5" i="1"/>
  <c r="Q5" i="1" s="1"/>
  <c r="U5" i="1" l="1"/>
  <c r="W5" i="1" l="1"/>
  <c r="X5" i="1" s="1"/>
</calcChain>
</file>

<file path=xl/sharedStrings.xml><?xml version="1.0" encoding="utf-8"?>
<sst xmlns="http://schemas.openxmlformats.org/spreadsheetml/2006/main" count="335" uniqueCount="260">
  <si>
    <t>ATN voiture 2012</t>
  </si>
  <si>
    <t>Marque</t>
  </si>
  <si>
    <t>Modèle</t>
  </si>
  <si>
    <t>Puissance</t>
  </si>
  <si>
    <t>Taux CO2</t>
  </si>
  <si>
    <t>Valeur catalogue</t>
  </si>
  <si>
    <t>Option</t>
  </si>
  <si>
    <t>Remise</t>
  </si>
  <si>
    <t>Total HTV</t>
  </si>
  <si>
    <t>TVA</t>
  </si>
  <si>
    <t>Total TVAC</t>
  </si>
  <si>
    <t>Date 1er immatriculation</t>
  </si>
  <si>
    <t>AGE</t>
  </si>
  <si>
    <t>%</t>
  </si>
  <si>
    <t>Montant de base</t>
  </si>
  <si>
    <t>Carburant</t>
  </si>
  <si>
    <t>Essence</t>
  </si>
  <si>
    <t>Diesel</t>
  </si>
  <si>
    <t>Pourcentage</t>
  </si>
  <si>
    <t>ATN Théorique</t>
  </si>
  <si>
    <t>ATN Réel</t>
  </si>
  <si>
    <t>Date de fin d'année</t>
  </si>
  <si>
    <t>Date de début d'année</t>
  </si>
  <si>
    <t>Date d'anniversaire</t>
  </si>
  <si>
    <t>Nombre de J avant</t>
  </si>
  <si>
    <t>Nombre de J après</t>
  </si>
  <si>
    <t>Numéro de TVA :</t>
  </si>
  <si>
    <t>Nom de l'entreprise :</t>
  </si>
  <si>
    <t>Date :</t>
  </si>
  <si>
    <t>NUMERO ENT</t>
  </si>
  <si>
    <t>NOM</t>
  </si>
  <si>
    <t>MARQUE ET TYPE</t>
  </si>
  <si>
    <t>N° PLAQUE</t>
  </si>
  <si>
    <t xml:space="preserve">CARBURANT </t>
  </si>
  <si>
    <t>DATE D'ACHAT</t>
  </si>
  <si>
    <t>N° DE FACTURE</t>
  </si>
  <si>
    <t>ANNEE</t>
  </si>
  <si>
    <t>CV</t>
  </si>
  <si>
    <t>prix catalogue</t>
  </si>
  <si>
    <t>CO2</t>
  </si>
  <si>
    <t>0478 829 711</t>
  </si>
  <si>
    <t>JAGUAR</t>
  </si>
  <si>
    <t>XJ</t>
  </si>
  <si>
    <t>VZR-433</t>
  </si>
  <si>
    <t>14 CV</t>
  </si>
  <si>
    <t>SMART</t>
  </si>
  <si>
    <t xml:space="preserve"> Fortwo Cabrio Passion CDI30</t>
  </si>
  <si>
    <t>015-AIQ</t>
  </si>
  <si>
    <t>5 CV</t>
  </si>
  <si>
    <t xml:space="preserve">0817 125 525 </t>
  </si>
  <si>
    <t>ADVOCATIO</t>
  </si>
  <si>
    <t>PEUGEOT</t>
  </si>
  <si>
    <t>381-BHT</t>
  </si>
  <si>
    <t>0462 335 355</t>
  </si>
  <si>
    <t>ALGA</t>
  </si>
  <si>
    <t xml:space="preserve">0428 520 462 </t>
  </si>
  <si>
    <t>ALL DATA</t>
  </si>
  <si>
    <t>TOYOTA</t>
  </si>
  <si>
    <t xml:space="preserve"> Camionnette HI-CE 2,5 D - 4DLX</t>
  </si>
  <si>
    <t>12 CV</t>
  </si>
  <si>
    <t>0466 356 697</t>
  </si>
  <si>
    <t>ANPI</t>
  </si>
  <si>
    <t xml:space="preserve">TOYOTA </t>
  </si>
  <si>
    <t>Landcruiser</t>
  </si>
  <si>
    <t>EQP-730</t>
  </si>
  <si>
    <t>15 CV</t>
  </si>
  <si>
    <t>0477 336 307</t>
  </si>
  <si>
    <t>ASKLEPIOS</t>
  </si>
  <si>
    <t>AUDI Cabrio</t>
  </si>
  <si>
    <t>534-BRC</t>
  </si>
  <si>
    <t xml:space="preserve">VW </t>
  </si>
  <si>
    <t>Touareg 2,5l R5 TDI</t>
  </si>
  <si>
    <t>SHN-475</t>
  </si>
  <si>
    <t>leasing</t>
  </si>
  <si>
    <t>13 CV</t>
  </si>
  <si>
    <t>0863 698 787</t>
  </si>
  <si>
    <t>ASTACUS</t>
  </si>
  <si>
    <t xml:space="preserve">GOLF V </t>
  </si>
  <si>
    <t>TPG-535</t>
  </si>
  <si>
    <t>10 CV</t>
  </si>
  <si>
    <t>0452 561 319</t>
  </si>
  <si>
    <t>ATEMPOREL</t>
  </si>
  <si>
    <t xml:space="preserve"> RAV 4  2,0 - Valvematic 5 p</t>
  </si>
  <si>
    <t>leasing 1964722/001</t>
  </si>
  <si>
    <t>11 CV</t>
  </si>
  <si>
    <t>0454 133 808</t>
  </si>
  <si>
    <t>AUSAGI</t>
  </si>
  <si>
    <t>RENAULT</t>
  </si>
  <si>
    <t xml:space="preserve"> MEGANE Scenic</t>
  </si>
  <si>
    <t>SIY-782</t>
  </si>
  <si>
    <t>0461 980 118</t>
  </si>
  <si>
    <t>BELGESIN</t>
  </si>
  <si>
    <t>0890 612 428</t>
  </si>
  <si>
    <t>BRAVENE</t>
  </si>
  <si>
    <t>0884 871 117</t>
  </si>
  <si>
    <t>CW ARCHITECTS</t>
  </si>
  <si>
    <t xml:space="preserve">SAAB </t>
  </si>
  <si>
    <t>9-5 SEDAN 2,0 TID</t>
  </si>
  <si>
    <t>105-ALD</t>
  </si>
  <si>
    <t>TIGUAN 2,0 TDI</t>
  </si>
  <si>
    <t>1-ANG-811</t>
  </si>
  <si>
    <t>0808 999 103</t>
  </si>
  <si>
    <t>DDL</t>
  </si>
  <si>
    <t xml:space="preserve">AUDI </t>
  </si>
  <si>
    <t>A5 coupé 2,0l TDI DPF</t>
  </si>
  <si>
    <t>327-BHU</t>
  </si>
  <si>
    <t>D'IETEREN lease</t>
  </si>
  <si>
    <t>0435 780 913</t>
  </si>
  <si>
    <t>DE CALLATAY</t>
  </si>
  <si>
    <t xml:space="preserve">PEUGEOT </t>
  </si>
  <si>
    <t>2002137/201000077</t>
  </si>
  <si>
    <t>0478 313 037</t>
  </si>
  <si>
    <t>DELMELLE</t>
  </si>
  <si>
    <t>A6</t>
  </si>
  <si>
    <t>XGB-030</t>
  </si>
  <si>
    <t>200700060/201000127</t>
  </si>
  <si>
    <t>Moto APRILIA</t>
  </si>
  <si>
    <t xml:space="preserve"> MANA 850S</t>
  </si>
  <si>
    <t>WIY-130</t>
  </si>
  <si>
    <t>0439 375 653</t>
  </si>
  <si>
    <t>DEPOT DESIGN</t>
  </si>
  <si>
    <t>0882 268 250</t>
  </si>
  <si>
    <t>DOCTEUR EGGERS</t>
  </si>
  <si>
    <t xml:space="preserve">RENAULT </t>
  </si>
  <si>
    <t>Modus 1390CC</t>
  </si>
  <si>
    <t>TQS-096</t>
  </si>
  <si>
    <t>0436 459 715</t>
  </si>
  <si>
    <t>FIGENO</t>
  </si>
  <si>
    <t xml:space="preserve">MERCEDES </t>
  </si>
  <si>
    <t>Classe A 180 CDI</t>
  </si>
  <si>
    <t>AIY-210</t>
  </si>
  <si>
    <t>0460 039 821</t>
  </si>
  <si>
    <t>GEMO</t>
  </si>
  <si>
    <t xml:space="preserve">BMW </t>
  </si>
  <si>
    <t>SERIE 3 Touring</t>
  </si>
  <si>
    <t>0442 987 617</t>
  </si>
  <si>
    <t>GILSON</t>
  </si>
  <si>
    <t xml:space="preserve"> X J6</t>
  </si>
  <si>
    <t>BO-283</t>
  </si>
  <si>
    <t>OPEL</t>
  </si>
  <si>
    <t xml:space="preserve"> Frontera 2171 cc 85 kw</t>
  </si>
  <si>
    <t>BO-197</t>
  </si>
  <si>
    <t>0416 848 095</t>
  </si>
  <si>
    <t>HORNBOSTEL</t>
  </si>
  <si>
    <t>S 320 CDI</t>
  </si>
  <si>
    <t>SJW-443</t>
  </si>
  <si>
    <t>0440 777 601</t>
  </si>
  <si>
    <t>IDETEX</t>
  </si>
  <si>
    <t xml:space="preserve">PORSCHE </t>
  </si>
  <si>
    <t>BOXTER 3,2 280 cv</t>
  </si>
  <si>
    <t>KQF-476</t>
  </si>
  <si>
    <t>17CV</t>
  </si>
  <si>
    <t>Golf GTI T-FSI 147KW DSG</t>
  </si>
  <si>
    <t>JYS-414</t>
  </si>
  <si>
    <t>0472 289 337</t>
  </si>
  <si>
    <t>INTEGRA</t>
  </si>
  <si>
    <t>AVANT A4, 2,01 TDI DPF</t>
  </si>
  <si>
    <t>YJI-298</t>
  </si>
  <si>
    <t>0430 994 655</t>
  </si>
  <si>
    <t>JVM CONSULTING SANDOG</t>
  </si>
  <si>
    <t xml:space="preserve"> BOXER PK 333L3H2 120 </t>
  </si>
  <si>
    <t>1-BOL-910</t>
  </si>
  <si>
    <t>7 CV ?</t>
  </si>
  <si>
    <t>0899 477 337</t>
  </si>
  <si>
    <t>LSQUARE</t>
  </si>
  <si>
    <t>ALFA ROMEO</t>
  </si>
  <si>
    <t xml:space="preserve"> Giuletta 1,4 MA Distinctive</t>
  </si>
  <si>
    <t>1-BOP-220</t>
  </si>
  <si>
    <t>8 CV</t>
  </si>
  <si>
    <t>0445 930 081</t>
  </si>
  <si>
    <t>MAHIEUX</t>
  </si>
  <si>
    <t>AUDI TT</t>
  </si>
  <si>
    <t xml:space="preserve"> Roadster 200cv 147kw s tronic</t>
  </si>
  <si>
    <t>YSE-518</t>
  </si>
  <si>
    <t>0809 486 675</t>
  </si>
  <si>
    <t>MENTORING VENTURE</t>
  </si>
  <si>
    <t>0439 952 606</t>
  </si>
  <si>
    <t>MIKLO</t>
  </si>
  <si>
    <t>0890 505 629</t>
  </si>
  <si>
    <t>MURIEL GILLET SPRL</t>
  </si>
  <si>
    <t xml:space="preserve">FIAT </t>
  </si>
  <si>
    <t xml:space="preserve">01/07/2007 ? </t>
  </si>
  <si>
    <t>0436 675 291</t>
  </si>
  <si>
    <t>MURINO</t>
  </si>
  <si>
    <t>Polo 1422 cm3 51 kw</t>
  </si>
  <si>
    <t>DMH-140</t>
  </si>
  <si>
    <t>0438 775 342</t>
  </si>
  <si>
    <t>OTISTA</t>
  </si>
  <si>
    <t>A3 2,0 TDI 140 Attraction</t>
  </si>
  <si>
    <t>LWU-996</t>
  </si>
  <si>
    <t>0458 783 472</t>
  </si>
  <si>
    <t>OTORINO</t>
  </si>
  <si>
    <t>SL 500</t>
  </si>
  <si>
    <t>NAW-005</t>
  </si>
  <si>
    <t>01/07/2008 leasing</t>
  </si>
  <si>
    <t>26 CV</t>
  </si>
  <si>
    <t>HUMMER</t>
  </si>
  <si>
    <t xml:space="preserve"> H2</t>
  </si>
  <si>
    <t>9-NAW-003</t>
  </si>
  <si>
    <t>30 CV</t>
  </si>
  <si>
    <t>0461 974 673</t>
  </si>
  <si>
    <t>PGES</t>
  </si>
  <si>
    <t>MEGANE Scenic II</t>
  </si>
  <si>
    <t>FYM-205</t>
  </si>
  <si>
    <t>0448 151 282</t>
  </si>
  <si>
    <t>PIERRESKI</t>
  </si>
  <si>
    <t xml:space="preserve">vw </t>
  </si>
  <si>
    <t xml:space="preserve">Golf Gold </t>
  </si>
  <si>
    <t>VW</t>
  </si>
  <si>
    <t>Polo 1,4</t>
  </si>
  <si>
    <t>0876 551 485</t>
  </si>
  <si>
    <t>PW COMPANY</t>
  </si>
  <si>
    <t>Megane Scenic</t>
  </si>
  <si>
    <t>0463 780 655</t>
  </si>
  <si>
    <t>TASTE</t>
  </si>
  <si>
    <t xml:space="preserve">Espace </t>
  </si>
  <si>
    <t>POLO</t>
  </si>
  <si>
    <t>0461 223 815</t>
  </si>
  <si>
    <t>TEMPO</t>
  </si>
  <si>
    <t xml:space="preserve">VOLVO </t>
  </si>
  <si>
    <t>V50 1,6D</t>
  </si>
  <si>
    <t>VIH-875</t>
  </si>
  <si>
    <t>9 CV</t>
  </si>
  <si>
    <t>0423 976 904</t>
  </si>
  <si>
    <t>TRIANGLE</t>
  </si>
  <si>
    <t>TOUAREG</t>
  </si>
  <si>
    <t>SRS-858</t>
  </si>
  <si>
    <t>MERCEDES</t>
  </si>
  <si>
    <t>CMK-104</t>
  </si>
  <si>
    <t>GOLF</t>
  </si>
  <si>
    <t>TCJ-790</t>
  </si>
  <si>
    <t>0840 507 077</t>
  </si>
  <si>
    <t>XPLAIN CONSULTING</t>
  </si>
  <si>
    <t>0438 428 320</t>
  </si>
  <si>
    <t>ZENTECH</t>
  </si>
  <si>
    <t>BMW</t>
  </si>
  <si>
    <t xml:space="preserve"> 525i DE</t>
  </si>
  <si>
    <t>FBH-288</t>
  </si>
  <si>
    <t>0455 248 120</t>
  </si>
  <si>
    <t>AFFIXE</t>
  </si>
  <si>
    <t>A4</t>
  </si>
  <si>
    <t>VOLVO</t>
  </si>
  <si>
    <t>0461 136 020</t>
  </si>
  <si>
    <t>IBIS</t>
  </si>
  <si>
    <t>0827 683 578</t>
  </si>
  <si>
    <t>BATLINE SPRL</t>
  </si>
  <si>
    <t xml:space="preserve">CITROEN  </t>
  </si>
  <si>
    <t>C3 1,4 HDI</t>
  </si>
  <si>
    <t>DYX-176</t>
  </si>
  <si>
    <t xml:space="preserve">8 CV </t>
  </si>
  <si>
    <t>0834 463 779</t>
  </si>
  <si>
    <t>JALIAC SPRL</t>
  </si>
  <si>
    <t>264-ABV</t>
  </si>
  <si>
    <t xml:space="preserve"> Partner</t>
  </si>
  <si>
    <t>1-BDP-436</t>
  </si>
  <si>
    <t>vérifier avec Anne-Gaëlle</t>
  </si>
  <si>
    <r>
      <rPr>
        <sz val="11"/>
        <color rgb="FFFF0000"/>
        <rFont val="Calibri"/>
        <family val="2"/>
        <scheme val="minor"/>
      </rPr>
      <t>factures</t>
    </r>
    <r>
      <rPr>
        <sz val="11"/>
        <color theme="1"/>
        <rFont val="Calibri"/>
        <family val="2"/>
        <scheme val="minor"/>
      </rPr>
      <t xml:space="preserve">  pas de document</t>
    </r>
  </si>
  <si>
    <r>
      <rPr>
        <sz val="11"/>
        <color rgb="FFFF0000"/>
        <rFont val="Calibri"/>
        <family val="2"/>
        <scheme val="minor"/>
      </rPr>
      <t>CO2</t>
    </r>
    <r>
      <rPr>
        <sz val="11"/>
        <color theme="1"/>
        <rFont val="Calibri"/>
        <family val="2"/>
        <scheme val="minor"/>
      </rPr>
      <t xml:space="preserve">   trouvé sur internet ????</t>
    </r>
  </si>
  <si>
    <t xml:space="preserve">ACOMO               </t>
  </si>
  <si>
    <t>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</si>
</sst>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€&quot;\ #,##0.00"/>
    <numFmt numFmtId="165" formatCode="0\ &quot;G&quot;"/>
  </numFmts>
  <fonts count="17" x14ac:knownFonts="1">
    <font>
      <sz val="11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</font>
    <font>
      <b/>
      <sz val="11"/>
      <color theme="3" tint="0.39997558519241921"/>
      <name val="Arial"/>
      <family val="2"/>
    </font>
    <font>
      <b/>
      <sz val="11"/>
      <color theme="3" tint="0.39997558519241921"/>
      <name val="Calibri"/>
      <family val="2"/>
      <scheme val="minor"/>
    </font>
    <font>
      <b/>
      <sz val="11"/>
      <name val="Arial"/>
      <family val="2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indexed="10"/>
      <name val="Arial"/>
      <family val="2"/>
    </font>
    <font>
      <sz val="8"/>
      <color theme="1"/>
      <name val="Calibri"/>
      <family val="2"/>
      <scheme val="minor"/>
    </font>
    <font>
      <b/>
      <sz val="11"/>
      <color rgb="FF00B050"/>
      <name val="Arial"/>
      <family val="2"/>
    </font>
    <font>
      <sz val="11"/>
      <color rgb="FF00B050"/>
      <name val="Calibri"/>
      <family val="2"/>
      <scheme val="minor"/>
    </font>
    <font>
      <b/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  <border>
      <left style="thick">
        <color auto="1"/>
      </left>
      <right/>
      <top/>
      <bottom/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151">
    <xf numFmtId="0" fontId="0" fillId="0" borderId="0" xfId="0"/>
    <xf numFmtId="164" fontId="0" fillId="0" borderId="10" xfId="0" applyNumberFormat="1" applyBorder="1" applyAlignment="1" applyProtection="1">
      <alignment horizontal="center" vertical="center"/>
    </xf>
    <xf numFmtId="164" fontId="0" fillId="0" borderId="11" xfId="0" applyNumberFormat="1" applyBorder="1" applyAlignment="1" applyProtection="1">
      <alignment horizontal="center" vertical="center"/>
    </xf>
    <xf numFmtId="2" fontId="0" fillId="0" borderId="11" xfId="0" applyNumberFormat="1" applyBorder="1" applyAlignment="1" applyProtection="1">
      <alignment horizontal="center" vertical="center"/>
    </xf>
    <xf numFmtId="10" fontId="0" fillId="0" borderId="11" xfId="0" applyNumberFormat="1" applyBorder="1" applyAlignment="1" applyProtection="1">
      <alignment horizontal="center" vertical="center"/>
    </xf>
    <xf numFmtId="164" fontId="0" fillId="0" borderId="12" xfId="0" applyNumberFormat="1" applyBorder="1" applyAlignment="1" applyProtection="1">
      <alignment horizontal="center" vertical="center"/>
    </xf>
    <xf numFmtId="164" fontId="0" fillId="0" borderId="13" xfId="0" applyNumberFormat="1" applyBorder="1" applyAlignment="1" applyProtection="1">
      <alignment horizontal="center" vertical="center"/>
    </xf>
    <xf numFmtId="164" fontId="0" fillId="0" borderId="14" xfId="0" applyNumberFormat="1" applyBorder="1" applyAlignment="1" applyProtection="1">
      <alignment horizontal="center" vertical="center"/>
    </xf>
    <xf numFmtId="2" fontId="0" fillId="0" borderId="14" xfId="0" applyNumberFormat="1" applyBorder="1" applyAlignment="1" applyProtection="1">
      <alignment horizontal="center" vertical="center"/>
    </xf>
    <xf numFmtId="9" fontId="0" fillId="0" borderId="14" xfId="0" applyNumberFormat="1" applyBorder="1" applyAlignment="1" applyProtection="1">
      <alignment horizontal="center" vertical="center"/>
    </xf>
    <xf numFmtId="10" fontId="0" fillId="0" borderId="14" xfId="0" applyNumberFormat="1" applyBorder="1" applyAlignment="1" applyProtection="1">
      <alignment horizontal="center" vertical="center"/>
    </xf>
    <xf numFmtId="164" fontId="0" fillId="0" borderId="15" xfId="0" applyNumberFormat="1" applyBorder="1" applyAlignment="1" applyProtection="1">
      <alignment horizontal="center" vertical="center"/>
    </xf>
    <xf numFmtId="164" fontId="0" fillId="0" borderId="16" xfId="0" applyNumberFormat="1" applyBorder="1" applyAlignment="1" applyProtection="1">
      <alignment horizontal="center" vertical="center"/>
    </xf>
    <xf numFmtId="164" fontId="0" fillId="0" borderId="17" xfId="0" applyNumberFormat="1" applyBorder="1" applyAlignment="1" applyProtection="1">
      <alignment horizontal="center" vertical="center"/>
    </xf>
    <xf numFmtId="2" fontId="0" fillId="0" borderId="17" xfId="0" applyNumberFormat="1" applyBorder="1" applyAlignment="1" applyProtection="1">
      <alignment horizontal="center" vertical="center"/>
    </xf>
    <xf numFmtId="9" fontId="0" fillId="0" borderId="17" xfId="0" applyNumberFormat="1" applyBorder="1" applyAlignment="1" applyProtection="1">
      <alignment horizontal="center" vertical="center"/>
    </xf>
    <xf numFmtId="164" fontId="0" fillId="0" borderId="18" xfId="0" applyNumberFormat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9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164" fontId="0" fillId="0" borderId="7" xfId="0" applyNumberForma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4" fontId="0" fillId="0" borderId="4" xfId="0" applyNumberFormat="1" applyBorder="1" applyAlignment="1" applyProtection="1">
      <alignment horizontal="center" vertical="center"/>
      <protection locked="0"/>
    </xf>
    <xf numFmtId="164" fontId="0" fillId="0" borderId="4" xfId="0" applyNumberFormat="1" applyBorder="1" applyAlignment="1" applyProtection="1">
      <alignment horizontal="center" vertical="center"/>
      <protection locked="0"/>
    </xf>
    <xf numFmtId="164" fontId="0" fillId="0" borderId="8" xfId="0" applyNumberFormat="1" applyBorder="1" applyAlignment="1" applyProtection="1">
      <alignment horizontal="center" vertical="center"/>
      <protection locked="0"/>
    </xf>
    <xf numFmtId="14" fontId="0" fillId="0" borderId="9" xfId="0" applyNumberFormat="1" applyBorder="1" applyAlignment="1" applyProtection="1">
      <alignment horizontal="center" vertical="center"/>
      <protection locked="0"/>
    </xf>
    <xf numFmtId="164" fontId="0" fillId="0" borderId="20" xfId="0" applyNumberFormat="1" applyBorder="1" applyAlignment="1" applyProtection="1">
      <alignment horizontal="center" vertical="center"/>
      <protection locked="0"/>
    </xf>
    <xf numFmtId="164" fontId="0" fillId="0" borderId="21" xfId="0" applyNumberFormat="1" applyBorder="1" applyAlignment="1" applyProtection="1">
      <alignment horizontal="center" vertical="center"/>
      <protection locked="0"/>
    </xf>
    <xf numFmtId="164" fontId="0" fillId="0" borderId="22" xfId="0" applyNumberFormat="1" applyBorder="1" applyAlignment="1" applyProtection="1">
      <alignment horizontal="center" vertical="center"/>
      <protection locked="0"/>
    </xf>
    <xf numFmtId="14" fontId="0" fillId="0" borderId="0" xfId="0" applyNumberFormat="1" applyFill="1" applyBorder="1" applyAlignment="1" applyProtection="1">
      <alignment horizontal="center" vertical="center"/>
    </xf>
    <xf numFmtId="0" fontId="0" fillId="0" borderId="7" xfId="0" applyNumberFormat="1" applyBorder="1" applyAlignment="1" applyProtection="1">
      <alignment horizontal="center" vertical="center"/>
      <protection locked="0"/>
    </xf>
    <xf numFmtId="0" fontId="0" fillId="0" borderId="8" xfId="0" applyNumberFormat="1" applyBorder="1" applyAlignment="1" applyProtection="1">
      <alignment horizontal="center" vertical="center"/>
      <protection locked="0"/>
    </xf>
    <xf numFmtId="0" fontId="0" fillId="0" borderId="11" xfId="0" applyNumberFormat="1" applyBorder="1" applyAlignment="1" applyProtection="1">
      <alignment horizontal="center" vertical="center"/>
    </xf>
    <xf numFmtId="0" fontId="0" fillId="0" borderId="14" xfId="0" applyNumberFormat="1" applyBorder="1" applyAlignment="1" applyProtection="1">
      <alignment horizontal="center" vertical="center"/>
    </xf>
    <xf numFmtId="0" fontId="0" fillId="0" borderId="17" xfId="0" applyNumberFormat="1" applyBorder="1" applyAlignment="1" applyProtection="1">
      <alignment horizontal="center" vertical="center"/>
    </xf>
    <xf numFmtId="0" fontId="2" fillId="0" borderId="25" xfId="0" applyFont="1" applyBorder="1" applyAlignment="1" applyProtection="1">
      <alignment horizontal="center" vertical="center"/>
    </xf>
    <xf numFmtId="0" fontId="2" fillId="0" borderId="19" xfId="0" applyFont="1" applyBorder="1" applyAlignment="1" applyProtection="1">
      <alignment horizontal="center" vertical="center"/>
    </xf>
    <xf numFmtId="0" fontId="2" fillId="0" borderId="26" xfId="0" applyFont="1" applyBorder="1" applyAlignment="1" applyProtection="1">
      <alignment horizontal="center" vertical="center"/>
    </xf>
    <xf numFmtId="0" fontId="2" fillId="0" borderId="27" xfId="0" applyFont="1" applyBorder="1" applyAlignment="1" applyProtection="1">
      <alignment horizontal="center" vertical="center"/>
    </xf>
    <xf numFmtId="0" fontId="2" fillId="0" borderId="28" xfId="0" applyFont="1" applyBorder="1" applyAlignment="1" applyProtection="1">
      <alignment horizontal="center" vertical="center"/>
    </xf>
    <xf numFmtId="0" fontId="2" fillId="0" borderId="26" xfId="0" applyFont="1" applyFill="1" applyBorder="1" applyAlignment="1" applyProtection="1">
      <alignment horizontal="center" vertical="center"/>
    </xf>
    <xf numFmtId="14" fontId="0" fillId="0" borderId="10" xfId="0" applyNumberFormat="1" applyBorder="1" applyAlignment="1" applyProtection="1">
      <alignment horizontal="center" vertical="center"/>
      <protection locked="0"/>
    </xf>
    <xf numFmtId="14" fontId="0" fillId="0" borderId="11" xfId="0" applyNumberFormat="1" applyBorder="1" applyAlignment="1" applyProtection="1">
      <alignment horizontal="center" vertical="center"/>
      <protection locked="0"/>
    </xf>
    <xf numFmtId="0" fontId="0" fillId="0" borderId="11" xfId="0" applyNumberFormat="1" applyBorder="1" applyAlignment="1" applyProtection="1">
      <alignment horizontal="center" vertical="center"/>
      <protection locked="0"/>
    </xf>
    <xf numFmtId="0" fontId="0" fillId="0" borderId="12" xfId="0" applyNumberFormat="1" applyBorder="1" applyAlignment="1" applyProtection="1">
      <alignment horizontal="center" vertical="center"/>
      <protection locked="0"/>
    </xf>
    <xf numFmtId="14" fontId="0" fillId="0" borderId="13" xfId="0" applyNumberFormat="1" applyBorder="1" applyAlignment="1" applyProtection="1">
      <alignment horizontal="center" vertical="center"/>
      <protection locked="0"/>
    </xf>
    <xf numFmtId="14" fontId="0" fillId="0" borderId="14" xfId="0" applyNumberFormat="1" applyBorder="1" applyAlignment="1" applyProtection="1">
      <alignment horizontal="center" vertical="center"/>
      <protection locked="0"/>
    </xf>
    <xf numFmtId="0" fontId="0" fillId="0" borderId="14" xfId="0" applyNumberFormat="1" applyBorder="1" applyAlignment="1" applyProtection="1">
      <alignment horizontal="center" vertical="center"/>
      <protection locked="0"/>
    </xf>
    <xf numFmtId="0" fontId="0" fillId="0" borderId="15" xfId="0" applyNumberFormat="1" applyBorder="1" applyAlignment="1" applyProtection="1">
      <alignment horizontal="center" vertical="center"/>
      <protection locked="0"/>
    </xf>
    <xf numFmtId="14" fontId="0" fillId="0" borderId="16" xfId="0" applyNumberFormat="1" applyBorder="1" applyAlignment="1" applyProtection="1">
      <alignment horizontal="center" vertical="center"/>
      <protection locked="0"/>
    </xf>
    <xf numFmtId="14" fontId="0" fillId="0" borderId="17" xfId="0" applyNumberFormat="1" applyBorder="1" applyAlignment="1" applyProtection="1">
      <alignment horizontal="center" vertical="center"/>
      <protection locked="0"/>
    </xf>
    <xf numFmtId="0" fontId="0" fillId="0" borderId="17" xfId="0" applyNumberFormat="1" applyBorder="1" applyAlignment="1" applyProtection="1">
      <alignment horizontal="center" vertical="center"/>
      <protection locked="0"/>
    </xf>
    <xf numFmtId="0" fontId="0" fillId="0" borderId="18" xfId="0" applyNumberFormat="1" applyBorder="1" applyAlignment="1" applyProtection="1">
      <alignment horizontal="center" vertical="center"/>
      <protection locked="0"/>
    </xf>
    <xf numFmtId="14" fontId="0" fillId="0" borderId="7" xfId="0" applyNumberFormat="1" applyBorder="1" applyAlignment="1" applyProtection="1">
      <alignment horizontal="center" vertical="center"/>
      <protection locked="0"/>
    </xf>
    <xf numFmtId="10" fontId="0" fillId="0" borderId="17" xfId="0" applyNumberFormat="1" applyBorder="1" applyAlignment="1" applyProtection="1">
      <alignment horizontal="center" vertical="center"/>
    </xf>
    <xf numFmtId="0" fontId="7" fillId="0" borderId="0" xfId="0" applyFont="1" applyAlignment="1">
      <alignment horizontal="center"/>
    </xf>
    <xf numFmtId="0" fontId="3" fillId="0" borderId="0" xfId="0" applyFont="1"/>
    <xf numFmtId="0" fontId="10" fillId="0" borderId="0" xfId="0" applyFont="1" applyAlignment="1">
      <alignment horizontal="left"/>
    </xf>
    <xf numFmtId="0" fontId="11" fillId="0" borderId="0" xfId="0" applyFont="1"/>
    <xf numFmtId="0" fontId="4" fillId="0" borderId="0" xfId="0" applyFont="1"/>
    <xf numFmtId="0" fontId="3" fillId="2" borderId="0" xfId="0" applyFont="1" applyFill="1"/>
    <xf numFmtId="0" fontId="0" fillId="0" borderId="0" xfId="0" applyFont="1"/>
    <xf numFmtId="0" fontId="1" fillId="0" borderId="23" xfId="0" applyFont="1" applyBorder="1" applyAlignment="1" applyProtection="1">
      <alignment horizontal="center"/>
    </xf>
    <xf numFmtId="0" fontId="1" fillId="0" borderId="29" xfId="0" applyFont="1" applyBorder="1" applyAlignment="1" applyProtection="1">
      <alignment horizontal="center"/>
    </xf>
    <xf numFmtId="0" fontId="0" fillId="0" borderId="29" xfId="0" applyBorder="1" applyAlignment="1" applyProtection="1"/>
    <xf numFmtId="0" fontId="0" fillId="0" borderId="24" xfId="0" applyBorder="1" applyAlignment="1" applyProtection="1"/>
    <xf numFmtId="0" fontId="0" fillId="0" borderId="1" xfId="0" applyBorder="1" applyAlignment="1" applyProtection="1">
      <alignment horizontal="left" vertical="center"/>
    </xf>
    <xf numFmtId="0" fontId="0" fillId="0" borderId="2" xfId="0" applyBorder="1" applyAlignment="1" applyProtection="1">
      <alignment horizontal="left" vertical="center"/>
    </xf>
    <xf numFmtId="0" fontId="0" fillId="0" borderId="30" xfId="0" applyBorder="1" applyAlignment="1" applyProtection="1">
      <alignment horizontal="left" vertical="center"/>
    </xf>
    <xf numFmtId="0" fontId="0" fillId="0" borderId="5" xfId="0" applyBorder="1" applyAlignment="1" applyProtection="1">
      <alignment horizontal="left" vertical="center"/>
    </xf>
    <xf numFmtId="0" fontId="0" fillId="0" borderId="6" xfId="0" applyBorder="1" applyAlignment="1" applyProtection="1">
      <alignment horizontal="left" vertical="center"/>
    </xf>
    <xf numFmtId="0" fontId="0" fillId="0" borderId="31" xfId="0" applyBorder="1" applyAlignment="1" applyProtection="1">
      <alignment horizontal="left"/>
    </xf>
    <xf numFmtId="0" fontId="6" fillId="0" borderId="34" xfId="1" applyFont="1" applyFill="1" applyBorder="1" applyAlignment="1">
      <alignment horizontal="left"/>
    </xf>
    <xf numFmtId="0" fontId="7" fillId="0" borderId="34" xfId="0" applyFont="1" applyBorder="1" applyAlignment="1">
      <alignment horizontal="left"/>
    </xf>
    <xf numFmtId="0" fontId="0" fillId="0" borderId="32" xfId="0" applyFont="1" applyBorder="1" applyAlignment="1">
      <alignment horizontal="left"/>
    </xf>
    <xf numFmtId="0" fontId="3" fillId="0" borderId="32" xfId="0" applyFont="1" applyBorder="1" applyAlignment="1">
      <alignment horizontal="left"/>
    </xf>
    <xf numFmtId="49" fontId="0" fillId="0" borderId="32" xfId="0" applyNumberFormat="1" applyFont="1" applyBorder="1" applyAlignment="1">
      <alignment horizontal="left"/>
    </xf>
    <xf numFmtId="14" fontId="3" fillId="0" borderId="32" xfId="0" applyNumberFormat="1" applyFont="1" applyBorder="1" applyAlignment="1">
      <alignment horizontal="left"/>
    </xf>
    <xf numFmtId="0" fontId="4" fillId="0" borderId="32" xfId="0" applyFont="1" applyBorder="1" applyAlignment="1">
      <alignment horizontal="left"/>
    </xf>
    <xf numFmtId="164" fontId="3" fillId="0" borderId="32" xfId="0" applyNumberFormat="1" applyFont="1" applyBorder="1" applyAlignment="1">
      <alignment horizontal="left"/>
    </xf>
    <xf numFmtId="0" fontId="0" fillId="0" borderId="35" xfId="0" applyFont="1" applyBorder="1" applyAlignment="1">
      <alignment horizontal="left"/>
    </xf>
    <xf numFmtId="0" fontId="3" fillId="0" borderId="35" xfId="0" applyFont="1" applyBorder="1" applyAlignment="1">
      <alignment horizontal="left"/>
    </xf>
    <xf numFmtId="49" fontId="0" fillId="0" borderId="35" xfId="0" applyNumberFormat="1" applyFont="1" applyBorder="1" applyAlignment="1">
      <alignment horizontal="left"/>
    </xf>
    <xf numFmtId="14" fontId="3" fillId="0" borderId="35" xfId="0" applyNumberFormat="1" applyFont="1" applyBorder="1" applyAlignment="1">
      <alignment horizontal="left"/>
    </xf>
    <xf numFmtId="164" fontId="3" fillId="0" borderId="35" xfId="0" applyNumberFormat="1" applyFont="1" applyBorder="1" applyAlignment="1">
      <alignment horizontal="left"/>
    </xf>
    <xf numFmtId="165" fontId="3" fillId="0" borderId="35" xfId="0" applyNumberFormat="1" applyFont="1" applyBorder="1" applyAlignment="1">
      <alignment horizontal="left"/>
    </xf>
    <xf numFmtId="49" fontId="3" fillId="0" borderId="35" xfId="0" applyNumberFormat="1" applyFont="1" applyBorder="1" applyAlignment="1">
      <alignment horizontal="left"/>
    </xf>
    <xf numFmtId="0" fontId="9" fillId="0" borderId="35" xfId="0" applyFont="1" applyBorder="1" applyAlignment="1">
      <alignment horizontal="left"/>
    </xf>
    <xf numFmtId="164" fontId="9" fillId="0" borderId="35" xfId="0" applyNumberFormat="1" applyFont="1" applyBorder="1" applyAlignment="1">
      <alignment horizontal="left"/>
    </xf>
    <xf numFmtId="0" fontId="4" fillId="0" borderId="35" xfId="0" applyFont="1" applyBorder="1" applyAlignment="1">
      <alignment horizontal="left"/>
    </xf>
    <xf numFmtId="164" fontId="4" fillId="0" borderId="35" xfId="0" applyNumberFormat="1" applyFont="1" applyBorder="1" applyAlignment="1">
      <alignment horizontal="left"/>
    </xf>
    <xf numFmtId="165" fontId="0" fillId="0" borderId="35" xfId="0" applyNumberFormat="1" applyBorder="1" applyAlignment="1">
      <alignment horizontal="left"/>
    </xf>
    <xf numFmtId="0" fontId="0" fillId="0" borderId="35" xfId="0" applyBorder="1" applyAlignment="1">
      <alignment horizontal="left"/>
    </xf>
    <xf numFmtId="165" fontId="9" fillId="0" borderId="35" xfId="0" applyNumberFormat="1" applyFont="1" applyBorder="1" applyAlignment="1">
      <alignment horizontal="left"/>
    </xf>
    <xf numFmtId="0" fontId="3" fillId="0" borderId="35" xfId="0" applyNumberFormat="1" applyFont="1" applyBorder="1" applyAlignment="1">
      <alignment horizontal="left"/>
    </xf>
    <xf numFmtId="0" fontId="10" fillId="0" borderId="35" xfId="0" applyFont="1" applyBorder="1" applyAlignment="1">
      <alignment horizontal="left"/>
    </xf>
    <xf numFmtId="14" fontId="10" fillId="0" borderId="35" xfId="0" applyNumberFormat="1" applyFont="1" applyBorder="1" applyAlignment="1">
      <alignment horizontal="left"/>
    </xf>
    <xf numFmtId="164" fontId="10" fillId="0" borderId="35" xfId="0" applyNumberFormat="1" applyFont="1" applyBorder="1" applyAlignment="1">
      <alignment horizontal="left"/>
    </xf>
    <xf numFmtId="165" fontId="10" fillId="0" borderId="35" xfId="0" applyNumberFormat="1" applyFont="1" applyBorder="1" applyAlignment="1">
      <alignment horizontal="left"/>
    </xf>
    <xf numFmtId="0" fontId="0" fillId="0" borderId="33" xfId="0" applyFont="1" applyBorder="1" applyAlignment="1">
      <alignment horizontal="left"/>
    </xf>
    <xf numFmtId="0" fontId="3" fillId="0" borderId="33" xfId="0" applyFont="1" applyBorder="1" applyAlignment="1">
      <alignment horizontal="left"/>
    </xf>
    <xf numFmtId="49" fontId="3" fillId="0" borderId="33" xfId="0" applyNumberFormat="1" applyFont="1" applyBorder="1" applyAlignment="1">
      <alignment horizontal="left"/>
    </xf>
    <xf numFmtId="14" fontId="3" fillId="0" borderId="33" xfId="0" applyNumberFormat="1" applyFont="1" applyBorder="1" applyAlignment="1">
      <alignment horizontal="left"/>
    </xf>
    <xf numFmtId="164" fontId="3" fillId="0" borderId="33" xfId="0" applyNumberFormat="1" applyFont="1" applyBorder="1" applyAlignment="1">
      <alignment horizontal="left"/>
    </xf>
    <xf numFmtId="0" fontId="0" fillId="0" borderId="35" xfId="0" applyNumberFormat="1" applyBorder="1" applyAlignment="1">
      <alignment horizontal="left" vertical="center"/>
    </xf>
    <xf numFmtId="0" fontId="8" fillId="0" borderId="35" xfId="1" applyNumberFormat="1" applyFont="1" applyFill="1" applyBorder="1" applyAlignment="1">
      <alignment horizontal="left"/>
    </xf>
    <xf numFmtId="0" fontId="8" fillId="0" borderId="35" xfId="1" applyNumberFormat="1" applyFont="1" applyFill="1" applyBorder="1" applyAlignment="1">
      <alignment horizontal="left" vertical="center"/>
    </xf>
    <xf numFmtId="0" fontId="8" fillId="2" borderId="35" xfId="1" applyNumberFormat="1" applyFont="1" applyFill="1" applyBorder="1" applyAlignment="1">
      <alignment horizontal="left"/>
    </xf>
    <xf numFmtId="0" fontId="12" fillId="0" borderId="35" xfId="1" applyNumberFormat="1" applyFont="1" applyFill="1" applyBorder="1" applyAlignment="1">
      <alignment horizontal="left"/>
    </xf>
    <xf numFmtId="0" fontId="8" fillId="0" borderId="35" xfId="1" quotePrefix="1" applyNumberFormat="1" applyFont="1" applyBorder="1" applyAlignment="1">
      <alignment horizontal="left"/>
    </xf>
    <xf numFmtId="0" fontId="8" fillId="0" borderId="35" xfId="1" quotePrefix="1" applyNumberFormat="1" applyFont="1" applyFill="1" applyBorder="1" applyAlignment="1">
      <alignment horizontal="left"/>
    </xf>
    <xf numFmtId="0" fontId="8" fillId="0" borderId="36" xfId="1" applyNumberFormat="1" applyFont="1" applyFill="1" applyBorder="1" applyAlignment="1">
      <alignment horizontal="left" vertical="center"/>
    </xf>
    <xf numFmtId="0" fontId="0" fillId="0" borderId="37" xfId="0" applyBorder="1" applyAlignment="1">
      <alignment horizontal="left" vertical="center"/>
    </xf>
    <xf numFmtId="0" fontId="13" fillId="0" borderId="0" xfId="0" applyFont="1" applyAlignment="1">
      <alignment vertical="center"/>
    </xf>
    <xf numFmtId="0" fontId="15" fillId="0" borderId="35" xfId="0" applyFont="1" applyBorder="1" applyAlignment="1">
      <alignment horizontal="left"/>
    </xf>
    <xf numFmtId="49" fontId="15" fillId="0" borderId="35" xfId="0" applyNumberFormat="1" applyFont="1" applyBorder="1" applyAlignment="1">
      <alignment horizontal="left"/>
    </xf>
    <xf numFmtId="14" fontId="15" fillId="0" borderId="35" xfId="0" applyNumberFormat="1" applyFont="1" applyBorder="1" applyAlignment="1">
      <alignment horizontal="left"/>
    </xf>
    <xf numFmtId="164" fontId="15" fillId="0" borderId="35" xfId="0" applyNumberFormat="1" applyFont="1" applyBorder="1" applyAlignment="1">
      <alignment horizontal="left"/>
    </xf>
    <xf numFmtId="165" fontId="15" fillId="0" borderId="35" xfId="0" applyNumberFormat="1" applyFont="1" applyBorder="1" applyAlignment="1">
      <alignment horizontal="left"/>
    </xf>
    <xf numFmtId="0" fontId="15" fillId="0" borderId="0" xfId="0" applyFont="1"/>
    <xf numFmtId="0" fontId="16" fillId="0" borderId="35" xfId="1" applyNumberFormat="1" applyFont="1" applyFill="1" applyBorder="1" applyAlignment="1">
      <alignment horizontal="left"/>
    </xf>
    <xf numFmtId="49" fontId="4" fillId="0" borderId="35" xfId="0" applyNumberFormat="1" applyFont="1" applyBorder="1" applyAlignment="1">
      <alignment horizontal="left"/>
    </xf>
    <xf numFmtId="14" fontId="4" fillId="0" borderId="35" xfId="0" applyNumberFormat="1" applyFont="1" applyBorder="1" applyAlignment="1">
      <alignment horizontal="left"/>
    </xf>
    <xf numFmtId="165" fontId="9" fillId="0" borderId="32" xfId="0" applyNumberFormat="1" applyFont="1" applyBorder="1" applyAlignment="1">
      <alignment horizontal="left"/>
    </xf>
    <xf numFmtId="165" fontId="9" fillId="0" borderId="33" xfId="0" applyNumberFormat="1" applyFont="1" applyBorder="1" applyAlignment="1">
      <alignment horizontal="left"/>
    </xf>
    <xf numFmtId="0" fontId="14" fillId="0" borderId="36" xfId="1" applyNumberFormat="1" applyFont="1" applyFill="1" applyBorder="1" applyAlignment="1">
      <alignment horizontal="left" vertical="center"/>
    </xf>
    <xf numFmtId="0" fontId="8" fillId="0" borderId="38" xfId="1" applyNumberFormat="1" applyFont="1" applyFill="1" applyBorder="1" applyAlignment="1">
      <alignment horizontal="left" vertical="center"/>
    </xf>
    <xf numFmtId="0" fontId="8" fillId="2" borderId="36" xfId="1" applyNumberFormat="1" applyFont="1" applyFill="1" applyBorder="1" applyAlignment="1">
      <alignment horizontal="left" vertical="center"/>
    </xf>
    <xf numFmtId="0" fontId="0" fillId="0" borderId="39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8" fillId="0" borderId="36" xfId="1" quotePrefix="1" applyNumberFormat="1" applyFont="1" applyFill="1" applyBorder="1" applyAlignment="1">
      <alignment horizontal="left" vertical="center"/>
    </xf>
    <xf numFmtId="14" fontId="0" fillId="0" borderId="1" xfId="0" applyNumberFormat="1" applyBorder="1" applyAlignment="1" applyProtection="1">
      <alignment horizontal="center" vertical="center"/>
      <protection locked="0"/>
    </xf>
    <xf numFmtId="164" fontId="0" fillId="0" borderId="0" xfId="0" applyNumberFormat="1" applyProtection="1"/>
    <xf numFmtId="164" fontId="15" fillId="0" borderId="0" xfId="0" applyNumberFormat="1" applyFont="1"/>
    <xf numFmtId="165" fontId="15" fillId="0" borderId="0" xfId="0" applyNumberFormat="1" applyFont="1"/>
    <xf numFmtId="0" fontId="0" fillId="0" borderId="40" xfId="0" applyNumberFormat="1" applyBorder="1" applyAlignment="1" applyProtection="1"/>
    <xf numFmtId="0" fontId="0" fillId="0" borderId="41" xfId="0" applyNumberFormat="1" applyBorder="1" applyAlignment="1" applyProtection="1"/>
    <xf numFmtId="0" fontId="0" fillId="0" borderId="5" xfId="0" applyNumberFormat="1" applyBorder="1" applyAlignment="1" applyProtection="1">
      <protection locked="0"/>
    </xf>
    <xf numFmtId="0" fontId="0" fillId="0" borderId="31" xfId="0" applyNumberFormat="1" applyBorder="1" applyAlignment="1" applyProtection="1">
      <protection locked="0"/>
    </xf>
    <xf numFmtId="164" fontId="15" fillId="0" borderId="21" xfId="0" applyNumberFormat="1" applyFont="1" applyBorder="1" applyAlignment="1">
      <alignment horizontal="left"/>
    </xf>
    <xf numFmtId="164" fontId="15" fillId="0" borderId="7" xfId="0" applyNumberFormat="1" applyFont="1" applyBorder="1" applyAlignment="1">
      <alignment horizontal="left"/>
    </xf>
    <xf numFmtId="0" fontId="0" fillId="0" borderId="38" xfId="0" applyBorder="1" applyAlignment="1" applyProtection="1">
      <alignment horizontal="right"/>
    </xf>
    <xf numFmtId="14" fontId="0" fillId="0" borderId="38" xfId="0" applyNumberFormat="1" applyBorder="1" applyProtection="1"/>
    <xf numFmtId="0" fontId="0" fillId="0" borderId="29" xfId="0" applyBorder="1" applyAlignment="1" applyProtection="1">
      <alignment horizontal="right"/>
    </xf>
    <xf numFmtId="0" fontId="0" fillId="0" borderId="29" xfId="0" applyBorder="1" applyProtection="1"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Clotilde001\Application%20Data\Microsoft\Excel\VOITURES%20DE%20SOCIETE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>
        <row r="2">
          <cell r="A2" t="str">
            <v>Diesel</v>
          </cell>
        </row>
        <row r="3">
          <cell r="A3" t="str">
            <v>Essence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0"/>
  <sheetViews>
    <sheetView tabSelected="1" workbookViewId="0">
      <selection activeCell="M6" sqref="M6"/>
    </sheetView>
  </sheetViews>
  <sheetFormatPr baseColWidth="10" defaultRowHeight="15" x14ac:dyDescent="0.25"/>
  <cols>
    <col min="1" max="1" width="13.140625" style="17" customWidth="1"/>
    <col min="2" max="2" width="29.140625" style="17" bestFit="1" customWidth="1"/>
    <col min="3" max="3" width="10.28515625" style="17" bestFit="1" customWidth="1"/>
    <col min="4" max="4" width="10" style="17" bestFit="1" customWidth="1"/>
    <col min="5" max="5" width="10.140625" style="17" bestFit="1" customWidth="1"/>
    <col min="6" max="6" width="24.42578125" style="17" bestFit="1" customWidth="1"/>
    <col min="7" max="7" width="19.28515625" style="17" bestFit="1" customWidth="1"/>
    <col min="8" max="11" width="23.28515625" style="17" customWidth="1"/>
    <col min="12" max="12" width="16.85546875" style="17" bestFit="1" customWidth="1"/>
    <col min="13" max="13" width="20" style="17" bestFit="1" customWidth="1"/>
    <col min="14" max="14" width="9.5703125" style="17" bestFit="1" customWidth="1"/>
    <col min="15" max="16" width="10.5703125" style="17" bestFit="1" customWidth="1"/>
    <col min="17" max="17" width="11.28515625" style="17" bestFit="1" customWidth="1"/>
    <col min="18" max="18" width="4.85546875" style="17" bestFit="1" customWidth="1"/>
    <col min="19" max="20" width="5.5703125" style="17" bestFit="1" customWidth="1"/>
    <col min="21" max="21" width="16.85546875" style="17" customWidth="1"/>
    <col min="22" max="22" width="12.5703125" style="17" bestFit="1" customWidth="1"/>
    <col min="23" max="23" width="14.7109375" style="17" bestFit="1" customWidth="1"/>
    <col min="24" max="24" width="9.7109375" style="17" bestFit="1" customWidth="1"/>
    <col min="25" max="16384" width="11.42578125" style="17"/>
  </cols>
  <sheetData>
    <row r="1" spans="1:24" ht="16.5" thickTop="1" thickBot="1" x14ac:dyDescent="0.3">
      <c r="A1" s="72" t="s">
        <v>27</v>
      </c>
      <c r="B1" s="73"/>
      <c r="C1" s="74"/>
      <c r="D1" s="141" t="s">
        <v>112</v>
      </c>
      <c r="E1" s="142"/>
      <c r="W1" s="147" t="s">
        <v>28</v>
      </c>
      <c r="X1" s="148">
        <f ca="1">TODAY()</f>
        <v>40976</v>
      </c>
    </row>
    <row r="2" spans="1:24" ht="16.5" thickTop="1" thickBot="1" x14ac:dyDescent="0.3">
      <c r="A2" s="75" t="s">
        <v>26</v>
      </c>
      <c r="B2" s="76"/>
      <c r="C2" s="77"/>
      <c r="D2" s="143" t="str">
        <f>VLOOKUP(D1,Feuil3!A2:N59,2,FALSE)</f>
        <v>0478 313 037</v>
      </c>
      <c r="E2" s="144"/>
      <c r="W2" s="149"/>
      <c r="X2" s="150"/>
    </row>
    <row r="3" spans="1:24" s="18" customFormat="1" ht="21" thickTop="1" thickBot="1" x14ac:dyDescent="0.35">
      <c r="A3" s="68" t="s">
        <v>0</v>
      </c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70"/>
      <c r="S3" s="70"/>
      <c r="T3" s="70"/>
      <c r="U3" s="70"/>
      <c r="V3" s="70"/>
      <c r="W3" s="70"/>
      <c r="X3" s="71"/>
    </row>
    <row r="4" spans="1:24" s="18" customFormat="1" ht="17.25" thickTop="1" thickBot="1" x14ac:dyDescent="0.3">
      <c r="A4" s="41" t="s">
        <v>1</v>
      </c>
      <c r="B4" s="41" t="s">
        <v>2</v>
      </c>
      <c r="C4" s="41" t="s">
        <v>3</v>
      </c>
      <c r="D4" s="41" t="s">
        <v>4</v>
      </c>
      <c r="E4" s="41" t="s">
        <v>15</v>
      </c>
      <c r="F4" s="42" t="s">
        <v>11</v>
      </c>
      <c r="G4" s="42" t="s">
        <v>23</v>
      </c>
      <c r="H4" s="43" t="s">
        <v>22</v>
      </c>
      <c r="I4" s="43" t="s">
        <v>21</v>
      </c>
      <c r="J4" s="43" t="s">
        <v>24</v>
      </c>
      <c r="K4" s="43" t="s">
        <v>25</v>
      </c>
      <c r="L4" s="44" t="s">
        <v>5</v>
      </c>
      <c r="M4" s="41" t="s">
        <v>6</v>
      </c>
      <c r="N4" s="45" t="s">
        <v>7</v>
      </c>
      <c r="O4" s="43" t="s">
        <v>8</v>
      </c>
      <c r="P4" s="43" t="s">
        <v>9</v>
      </c>
      <c r="Q4" s="43" t="s">
        <v>10</v>
      </c>
      <c r="R4" s="43" t="s">
        <v>12</v>
      </c>
      <c r="S4" s="43" t="s">
        <v>13</v>
      </c>
      <c r="T4" s="43" t="s">
        <v>13</v>
      </c>
      <c r="U4" s="43" t="s">
        <v>14</v>
      </c>
      <c r="V4" s="46" t="s">
        <v>18</v>
      </c>
      <c r="W4" s="43" t="s">
        <v>19</v>
      </c>
      <c r="X4" s="43" t="s">
        <v>20</v>
      </c>
    </row>
    <row r="5" spans="1:24" ht="15.75" thickTop="1" x14ac:dyDescent="0.25">
      <c r="A5" s="19" t="str">
        <f>VLOOKUP($D$1,Feuil3!$A$2:$N$59,3,TRUE)</f>
        <v xml:space="preserve">AUDI </v>
      </c>
      <c r="B5" s="19" t="str">
        <f>VLOOKUP($D$1,Feuil3!$A$2:$N$59,4,FALSE)</f>
        <v>A6</v>
      </c>
      <c r="C5" s="19" t="str">
        <f>VLOOKUP($D$1,Feuil3!$A$2:$N$59,12,FALSE)</f>
        <v>15 CV</v>
      </c>
      <c r="D5" s="19">
        <f>VLOOKUP($D$1,Feuil3!$A$2:$N$59,14,FALSE)</f>
        <v>219</v>
      </c>
      <c r="E5" s="19" t="str">
        <f>VLOOKUP($D$1,Feuil3!$A$2:$N$59,6,FALSE)</f>
        <v>Diesel</v>
      </c>
      <c r="F5" s="137">
        <f>VLOOKUP($D$1,Feuil3!$A$2:$N$59,11,FALSE)</f>
        <v>39160</v>
      </c>
      <c r="G5" s="31">
        <v>40988</v>
      </c>
      <c r="H5" s="47">
        <v>40909</v>
      </c>
      <c r="I5" s="48">
        <v>41274</v>
      </c>
      <c r="J5" s="49">
        <f>IF(G5="","",DAYS360(G5,H5)*-1)</f>
        <v>79</v>
      </c>
      <c r="K5" s="50">
        <f>IF(J5="","",365-J5)</f>
        <v>286</v>
      </c>
      <c r="L5" s="32">
        <f>VLOOKUP($D$1,Feuil3!$A$2:$N$59,13,FALSE)</f>
        <v>41239.67</v>
      </c>
      <c r="M5" s="32">
        <f>VLOOKUP($D$1,Feuil3!$A$2:$N$59,10,FALSE)</f>
        <v>0</v>
      </c>
      <c r="N5" s="20">
        <f>VLOOKUP(D1,Feuil3!A2:N59,9,FALSE)</f>
        <v>4357.5600000000004</v>
      </c>
      <c r="O5" s="1">
        <f>SUM(L5:M5)</f>
        <v>41239.67</v>
      </c>
      <c r="P5" s="2">
        <f>O5*0.21</f>
        <v>8660.3306999999986</v>
      </c>
      <c r="Q5" s="2">
        <f>P5+O5+N5</f>
        <v>54257.560699999995</v>
      </c>
      <c r="R5" s="3">
        <f ca="1">IF(F5="","",(TODAY()-F5)/365)</f>
        <v>4.9753424657534246</v>
      </c>
      <c r="S5" s="38" t="str">
        <f ca="1">IF(F5="","",IF(AND(R5&gt;=1,R5&lt;2),"0,94",IF(AND(R5&gt;=2,R5&lt;3),"0,88",IF(AND(R5&gt;=3,R5&lt;4),"0,82",IF(AND(R5&gt;=4,R5&lt;5),"0,76",IF(R5&gt;=5,"0,70","1"))))))</f>
        <v>0,76</v>
      </c>
      <c r="T5" s="4" t="str">
        <f ca="1">IF(F5="","",IF(AND(R5&gt;=1,R5&lt;2),"0,88",IF(AND(R5&gt;=2,R5&lt;3),"0,82",IF(AND(R5&gt;=3,R5&lt;4),"0,76",IF(AND(R5&gt;=4,R5&lt;5),"0,70",IF(R5&gt;=5,"0,70","1"))))))</f>
        <v>0,70</v>
      </c>
      <c r="U5" s="2">
        <f ca="1">IF(F5="","",((Q5*S5*J5/365)+(Q5*T5*K5/365)))</f>
        <v>38684.897524843829</v>
      </c>
      <c r="V5" s="4">
        <f>IF(F5="","",IF(E5="Essence",(5.5%+(D5-115)/1000),(5.5%+(D5-95)/1000)))</f>
        <v>0.17899999999999999</v>
      </c>
      <c r="W5" s="2">
        <f ca="1">IF(F5="","",IF(V5&gt;= 18%,U5*6/7*18%,IF(V5&lt;=4%,U5*6/7*4%,U5*6/7*V5)))</f>
        <v>5935.3685630974669</v>
      </c>
      <c r="X5" s="5">
        <f ca="1">IF(W5="","",IF(W5&lt;=1200,"1200",W5))</f>
        <v>5935.3685630974669</v>
      </c>
    </row>
    <row r="6" spans="1:24" x14ac:dyDescent="0.25">
      <c r="A6" s="119" t="e">
        <f ca="1">IF(ROWS($1:1)&lt;=COUNTIF(code,$E$2),INDEX(Nom,SMALL(IF(code=$E$2,ROW(INDIRECT("1:"&amp;ROWS(code)))),ROWS($1:1))),"")</f>
        <v>#NAME?</v>
      </c>
      <c r="B6" s="22"/>
      <c r="C6" s="22"/>
      <c r="D6" s="22">
        <v>192</v>
      </c>
      <c r="E6" s="22" t="s">
        <v>17</v>
      </c>
      <c r="F6" s="122">
        <v>38533</v>
      </c>
      <c r="G6" s="59">
        <v>41090</v>
      </c>
      <c r="H6" s="51">
        <v>40909</v>
      </c>
      <c r="I6" s="52">
        <v>41274</v>
      </c>
      <c r="J6" s="53">
        <f>IF(G6="","",DAYS360(G6,H6)*-1)</f>
        <v>179</v>
      </c>
      <c r="K6" s="54">
        <f>IF(J6="","",365-J6)</f>
        <v>186</v>
      </c>
      <c r="L6" s="145">
        <v>24650.32</v>
      </c>
      <c r="M6" s="24"/>
      <c r="N6" s="146">
        <v>2034.52</v>
      </c>
      <c r="O6" s="6">
        <f>SUM(L6:M6)</f>
        <v>24650.32</v>
      </c>
      <c r="P6" s="7">
        <f>O6*0.21</f>
        <v>5176.5671999999995</v>
      </c>
      <c r="Q6" s="7">
        <f>P6+O6+N6</f>
        <v>31861.407199999998</v>
      </c>
      <c r="R6" s="8">
        <f ca="1">IF(F6="","",(TODAY()-F6)/365)</f>
        <v>6.6931506849315072</v>
      </c>
      <c r="S6" s="39" t="str">
        <f ca="1">IF(F6="","",IF(AND(R6&gt;=1,R6&lt;2),"0,94",IF(AND(R6&gt;=2,R6&lt;3),"0,88",IF(AND(R6&gt;=3,R6&lt;4),"0,82",IF(AND(R6&gt;=4,R6&lt;5),"0,76",IF(R6&gt;=5,"0,70","1"))))))</f>
        <v>0,70</v>
      </c>
      <c r="T6" s="10" t="str">
        <f ca="1">IF(F6="","",IF(AND(R6&gt;=1,R6&lt;2),"0,88",IF(AND(R6&gt;=2,R6&lt;3),"0,82",IF(AND(R6&gt;=3,R6&lt;4),"0,76",IF(AND(R6&gt;=4,R6&lt;5),"0,70",IF(R6&gt;=5,"0,70","1"))))))</f>
        <v>0,70</v>
      </c>
      <c r="U6" s="7">
        <f ca="1">IF(F6="","",((Q6*S6*J6/365)+(Q6*T6*K6/365)))</f>
        <v>22302.985039999996</v>
      </c>
      <c r="V6" s="10">
        <f>IF(F6="","",IF(E6="Essence",(5.5%+(D6-115)/1000),(5.5%+(D6-95)/1000)))</f>
        <v>0.152</v>
      </c>
      <c r="W6" s="7">
        <f ca="1">IF(F6="","",IF(V6&gt;= 18%,U6*6/7*18%,IF(V6&lt;=4%,U6*6/7*4%,U6*6/7*V6)))</f>
        <v>2905.7603366399994</v>
      </c>
      <c r="X6" s="11">
        <f ca="1">IF(W6="","",IF(W6&lt;=1200,"1200",W6))</f>
        <v>2905.7603366399994</v>
      </c>
    </row>
    <row r="7" spans="1:24" x14ac:dyDescent="0.25">
      <c r="A7" s="21"/>
      <c r="B7" s="22"/>
      <c r="C7" s="22"/>
      <c r="D7" s="22"/>
      <c r="E7" s="22"/>
      <c r="F7" s="23"/>
      <c r="G7" s="36"/>
      <c r="H7" s="51">
        <v>40909</v>
      </c>
      <c r="I7" s="52">
        <v>41274</v>
      </c>
      <c r="J7" s="53" t="str">
        <f>IF(G7="","",DAYS360(G7,H7)*-1)</f>
        <v/>
      </c>
      <c r="K7" s="54" t="str">
        <f>IF(J7="","",365-J7)</f>
        <v/>
      </c>
      <c r="L7" s="33"/>
      <c r="M7" s="24"/>
      <c r="N7" s="25"/>
      <c r="O7" s="6">
        <f>SUM(L7:M7)</f>
        <v>0</v>
      </c>
      <c r="P7" s="7">
        <f>O7*0.21</f>
        <v>0</v>
      </c>
      <c r="Q7" s="7">
        <f>P7+O7+N7</f>
        <v>0</v>
      </c>
      <c r="R7" s="8" t="str">
        <f ca="1">IF(F7="","",(TODAY()-F7)/365)</f>
        <v/>
      </c>
      <c r="S7" s="39" t="str">
        <f>IF(F7="","",IF(AND(R7&gt;=1,R7&lt;2),"0,94",IF(AND(R7&gt;=2,R7&lt;3),"0,88",IF(AND(R7&gt;=3,R7&lt;4),"0,82",IF(AND(R7&gt;=4,R7&lt;5),"0,76",IF(R7&gt;=5,"0,70","1"))))))</f>
        <v/>
      </c>
      <c r="T7" s="10" t="str">
        <f>IF(F7="","",IF(AND(R7&gt;=1,R7&lt;2),"0,88",IF(AND(R7&gt;=2,R7&lt;3),"0,82",IF(AND(R7&gt;=3,R7&lt;4),"0,76",IF(AND(R7&gt;=4,R7&lt;5),"0,70",IF(R7&gt;=5,"0,70","1"))))))</f>
        <v/>
      </c>
      <c r="U7" s="7" t="str">
        <f>IF(F7="","",((Q7*S7*J7/365)+(Q7*T7*K7/365)))</f>
        <v/>
      </c>
      <c r="V7" s="9" t="str">
        <f>IF(F7="","",IF(E7="Essence",(5.5%+(D7-115)/1000),(5.5%+(D7-95)/1000)))</f>
        <v/>
      </c>
      <c r="W7" s="7" t="str">
        <f>IF(F7="","",IF(V7&gt;= 18%,U7*6/7*18%,IF(V7&lt;=4%,U7*6/7*4%,U7*6/7*V7)))</f>
        <v/>
      </c>
      <c r="X7" s="11" t="str">
        <f>IF(W7="","",IF(W7&lt;=1200,"1200",W7))</f>
        <v/>
      </c>
    </row>
    <row r="8" spans="1:24" ht="15.75" thickBot="1" x14ac:dyDescent="0.3">
      <c r="A8" s="26"/>
      <c r="B8" s="27"/>
      <c r="C8" s="27"/>
      <c r="D8" s="27"/>
      <c r="E8" s="27"/>
      <c r="F8" s="28"/>
      <c r="G8" s="37"/>
      <c r="H8" s="55">
        <v>40909</v>
      </c>
      <c r="I8" s="56">
        <v>41274</v>
      </c>
      <c r="J8" s="57" t="str">
        <f>IF(G8="","",DAYS360(G8,H8)*-1)</f>
        <v/>
      </c>
      <c r="K8" s="58" t="str">
        <f>IF(J8="","",365-J8)</f>
        <v/>
      </c>
      <c r="L8" s="34"/>
      <c r="M8" s="29"/>
      <c r="N8" s="30"/>
      <c r="O8" s="12">
        <f>SUM(L8:M8)</f>
        <v>0</v>
      </c>
      <c r="P8" s="13">
        <f>O8*0.21</f>
        <v>0</v>
      </c>
      <c r="Q8" s="13">
        <f>P8+O8+N8</f>
        <v>0</v>
      </c>
      <c r="R8" s="14" t="str">
        <f ca="1">IF(F8="","",(TODAY()-F8)/365)</f>
        <v/>
      </c>
      <c r="S8" s="40" t="str">
        <f>IF(F8="","",IF(AND(R8&gt;=1,R8&lt;2),"0,94",IF(AND(R8&gt;=2,R8&lt;3),"0,88",IF(AND(R8&gt;=3,R8&lt;4),"0,82",IF(AND(R8&gt;=4,R8&lt;5),"0,76",IF(R8&gt;=5,"0,70","1"))))))</f>
        <v/>
      </c>
      <c r="T8" s="60" t="str">
        <f>IF(F8="","",IF(AND(R8&gt;=1,R8&lt;2),"0,88",IF(AND(R8&gt;=2,R8&lt;3),"0,82",IF(AND(R8&gt;=3,R8&lt;4),"0,76",IF(AND(R8&gt;=4,R8&lt;5),"0,70",IF(R8&gt;=5,"0,70","1"))))))</f>
        <v/>
      </c>
      <c r="U8" s="13" t="str">
        <f>IF(F8="","",((Q8*S8*J8/365)+(Q8*T8*K8/365)))</f>
        <v/>
      </c>
      <c r="V8" s="15" t="str">
        <f>IF(F8="","",IF(E8="Essence",(5.5%+(D8-115)/1000),(5.5%+(D8-95)/1000)))</f>
        <v/>
      </c>
      <c r="W8" s="13" t="str">
        <f>IF(F8="","",IF(V8&gt;= 18%,U8*6/7*18%,IF(V8&lt;=4%,U8*6/7*4%,U8*6/7*V8)))</f>
        <v/>
      </c>
      <c r="X8" s="16" t="str">
        <f>IF(W8="","",IF(W8&lt;=1200,"1200",W8))</f>
        <v/>
      </c>
    </row>
    <row r="9" spans="1:24" ht="15.75" thickTop="1" x14ac:dyDescent="0.25"/>
    <row r="10" spans="1:24" x14ac:dyDescent="0.25">
      <c r="U10" s="138"/>
    </row>
    <row r="40" spans="9:11" x14ac:dyDescent="0.25">
      <c r="I40" s="35"/>
      <c r="J40" s="35"/>
      <c r="K40" s="35"/>
    </row>
  </sheetData>
  <dataConsolidate/>
  <mergeCells count="5">
    <mergeCell ref="A3:X3"/>
    <mergeCell ref="A1:C1"/>
    <mergeCell ref="A2:C2"/>
    <mergeCell ref="D2:E2"/>
    <mergeCell ref="D1:E1"/>
  </mergeCells>
  <dataValidations count="2">
    <dataValidation type="list" allowBlank="1" showInputMessage="1" showErrorMessage="1" sqref="E6:E8">
      <formula1>carburant</formula1>
    </dataValidation>
    <dataValidation type="list" allowBlank="1" showInputMessage="1" showErrorMessage="1" sqref="D1:E1">
      <formula1>Client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44" sqref="D44"/>
    </sheetView>
  </sheetViews>
  <sheetFormatPr baseColWidth="10" defaultRowHeight="15" x14ac:dyDescent="0.25"/>
  <sheetData>
    <row r="1" spans="1:1" x14ac:dyDescent="0.25">
      <c r="A1" t="s">
        <v>16</v>
      </c>
    </row>
    <row r="2" spans="1:1" x14ac:dyDescent="0.25">
      <c r="A2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1"/>
  <sheetViews>
    <sheetView workbookViewId="0">
      <selection activeCell="A49" sqref="A49:A51"/>
    </sheetView>
  </sheetViews>
  <sheetFormatPr baseColWidth="10" defaultRowHeight="15" x14ac:dyDescent="0.25"/>
  <cols>
    <col min="1" max="1" width="30.5703125" style="62" bestFit="1" customWidth="1"/>
    <col min="2" max="2" width="23.85546875" style="62" bestFit="1" customWidth="1"/>
    <col min="3" max="3" width="16.42578125" style="62" bestFit="1" customWidth="1"/>
    <col min="4" max="4" width="29.140625" style="62" bestFit="1" customWidth="1"/>
    <col min="5" max="5" width="11" style="62" bestFit="1" customWidth="1"/>
    <col min="6" max="6" width="12.42578125" style="62" bestFit="1" customWidth="1"/>
    <col min="7" max="7" width="17.5703125" style="62" bestFit="1" customWidth="1"/>
    <col min="8" max="8" width="20" style="62" bestFit="1" customWidth="1"/>
    <col min="9" max="9" width="24.140625" style="62" bestFit="1" customWidth="1"/>
    <col min="10" max="10" width="24.140625" style="62" customWidth="1"/>
    <col min="11" max="11" width="12.5703125" style="62" bestFit="1" customWidth="1"/>
    <col min="12" max="12" width="7.85546875" style="62" bestFit="1" customWidth="1"/>
    <col min="13" max="13" width="13.42578125" style="62" bestFit="1" customWidth="1"/>
    <col min="14" max="14" width="7.85546875" style="62" bestFit="1" customWidth="1"/>
    <col min="15" max="16384" width="11.42578125" style="62"/>
  </cols>
  <sheetData>
    <row r="1" spans="1:14" s="61" customFormat="1" ht="16.5" thickTop="1" thickBot="1" x14ac:dyDescent="0.3">
      <c r="A1" s="78" t="s">
        <v>30</v>
      </c>
      <c r="B1" s="78" t="s">
        <v>29</v>
      </c>
      <c r="C1" s="79" t="s">
        <v>31</v>
      </c>
      <c r="D1" s="79" t="s">
        <v>2</v>
      </c>
      <c r="E1" s="79" t="s">
        <v>32</v>
      </c>
      <c r="F1" s="79" t="s">
        <v>33</v>
      </c>
      <c r="G1" s="79" t="s">
        <v>34</v>
      </c>
      <c r="H1" s="79" t="s">
        <v>35</v>
      </c>
      <c r="I1" s="79" t="s">
        <v>259</v>
      </c>
      <c r="J1" s="79" t="s">
        <v>6</v>
      </c>
      <c r="K1" s="79" t="s">
        <v>36</v>
      </c>
      <c r="L1" s="79" t="s">
        <v>37</v>
      </c>
      <c r="M1" s="79" t="s">
        <v>38</v>
      </c>
      <c r="N1" s="79" t="s">
        <v>39</v>
      </c>
    </row>
    <row r="2" spans="1:14" ht="15.75" thickTop="1" x14ac:dyDescent="0.25">
      <c r="A2" s="132" t="s">
        <v>258</v>
      </c>
      <c r="B2" s="132" t="s">
        <v>40</v>
      </c>
      <c r="C2" s="80" t="s">
        <v>41</v>
      </c>
      <c r="D2" s="80" t="s">
        <v>42</v>
      </c>
      <c r="E2" s="81" t="s">
        <v>43</v>
      </c>
      <c r="F2" s="82"/>
      <c r="G2" s="83">
        <v>39080</v>
      </c>
      <c r="H2" s="84">
        <v>200600215</v>
      </c>
      <c r="I2" s="85"/>
      <c r="J2" s="85"/>
      <c r="K2" s="81"/>
      <c r="L2" s="81" t="s">
        <v>44</v>
      </c>
      <c r="M2" s="85"/>
      <c r="N2" s="129">
        <v>209</v>
      </c>
    </row>
    <row r="3" spans="1:14" x14ac:dyDescent="0.25">
      <c r="A3" s="118"/>
      <c r="B3" s="118"/>
      <c r="C3" s="86" t="s">
        <v>45</v>
      </c>
      <c r="D3" s="87" t="s">
        <v>46</v>
      </c>
      <c r="E3" s="87" t="s">
        <v>47</v>
      </c>
      <c r="F3" s="88" t="s">
        <v>17</v>
      </c>
      <c r="G3" s="89">
        <v>39882</v>
      </c>
      <c r="H3" s="87">
        <v>200900028</v>
      </c>
      <c r="I3" s="90"/>
      <c r="J3" s="90"/>
      <c r="K3" s="89">
        <v>38786</v>
      </c>
      <c r="L3" s="87" t="s">
        <v>48</v>
      </c>
      <c r="M3" s="90"/>
      <c r="N3" s="99">
        <v>120</v>
      </c>
    </row>
    <row r="4" spans="1:14" x14ac:dyDescent="0.25">
      <c r="A4" s="111" t="s">
        <v>50</v>
      </c>
      <c r="B4" s="111" t="s">
        <v>49</v>
      </c>
      <c r="C4" s="86" t="s">
        <v>51</v>
      </c>
      <c r="D4" s="87">
        <v>5008</v>
      </c>
      <c r="E4" s="87" t="s">
        <v>52</v>
      </c>
      <c r="F4" s="88"/>
      <c r="G4" s="89">
        <v>40221</v>
      </c>
      <c r="H4" s="87"/>
      <c r="I4" s="90"/>
      <c r="J4" s="90"/>
      <c r="K4" s="87"/>
      <c r="L4" s="87"/>
      <c r="M4" s="90"/>
      <c r="N4" s="99">
        <v>140</v>
      </c>
    </row>
    <row r="5" spans="1:14" x14ac:dyDescent="0.25">
      <c r="A5" s="111" t="s">
        <v>54</v>
      </c>
      <c r="B5" s="111" t="s">
        <v>53</v>
      </c>
      <c r="C5" s="87"/>
      <c r="D5" s="87"/>
      <c r="E5" s="87"/>
      <c r="F5" s="88"/>
      <c r="G5" s="89"/>
      <c r="H5" s="87"/>
      <c r="I5" s="90"/>
      <c r="J5" s="90"/>
      <c r="K5" s="87"/>
      <c r="L5" s="87"/>
      <c r="M5" s="90"/>
      <c r="N5" s="99"/>
    </row>
    <row r="6" spans="1:14" s="65" customFormat="1" x14ac:dyDescent="0.25">
      <c r="A6" s="126" t="s">
        <v>56</v>
      </c>
      <c r="B6" s="126" t="s">
        <v>55</v>
      </c>
      <c r="C6" s="95" t="s">
        <v>57</v>
      </c>
      <c r="D6" s="95" t="s">
        <v>58</v>
      </c>
      <c r="E6" s="95"/>
      <c r="F6" s="127" t="s">
        <v>17</v>
      </c>
      <c r="G6" s="128">
        <v>2006</v>
      </c>
      <c r="H6" s="95"/>
      <c r="I6" s="96"/>
      <c r="J6" s="96"/>
      <c r="K6" s="95"/>
      <c r="L6" s="95" t="s">
        <v>59</v>
      </c>
      <c r="M6" s="96"/>
      <c r="N6" s="99">
        <v>165</v>
      </c>
    </row>
    <row r="7" spans="1:14" x14ac:dyDescent="0.25">
      <c r="A7" s="111" t="s">
        <v>61</v>
      </c>
      <c r="B7" s="111" t="s">
        <v>60</v>
      </c>
      <c r="C7" s="86" t="s">
        <v>62</v>
      </c>
      <c r="D7" s="87" t="s">
        <v>63</v>
      </c>
      <c r="E7" s="87" t="s">
        <v>64</v>
      </c>
      <c r="F7" s="92"/>
      <c r="G7" s="89">
        <v>37214</v>
      </c>
      <c r="H7" s="87"/>
      <c r="I7" s="90"/>
      <c r="J7" s="90"/>
      <c r="K7" s="89">
        <v>37214</v>
      </c>
      <c r="L7" s="87" t="s">
        <v>65</v>
      </c>
      <c r="M7" s="90"/>
      <c r="N7" s="99">
        <v>210</v>
      </c>
    </row>
    <row r="8" spans="1:14" x14ac:dyDescent="0.25">
      <c r="A8" s="117" t="s">
        <v>67</v>
      </c>
      <c r="B8" s="117" t="s">
        <v>66</v>
      </c>
      <c r="C8" s="87" t="s">
        <v>68</v>
      </c>
      <c r="D8" s="87"/>
      <c r="E8" s="87" t="s">
        <v>69</v>
      </c>
      <c r="F8" s="92"/>
      <c r="G8" s="89">
        <v>40332</v>
      </c>
      <c r="H8" s="87"/>
      <c r="I8" s="90"/>
      <c r="J8" s="90"/>
      <c r="K8" s="89">
        <v>34983</v>
      </c>
      <c r="L8" s="87" t="s">
        <v>44</v>
      </c>
      <c r="M8" s="90"/>
      <c r="N8" s="99"/>
    </row>
    <row r="9" spans="1:14" x14ac:dyDescent="0.25">
      <c r="A9" s="118"/>
      <c r="B9" s="118"/>
      <c r="C9" s="86" t="s">
        <v>70</v>
      </c>
      <c r="D9" s="87" t="s">
        <v>71</v>
      </c>
      <c r="E9" s="87" t="s">
        <v>72</v>
      </c>
      <c r="F9" s="92" t="s">
        <v>17</v>
      </c>
      <c r="G9" s="89">
        <v>39035</v>
      </c>
      <c r="H9" s="87" t="s">
        <v>73</v>
      </c>
      <c r="I9" s="90"/>
      <c r="J9" s="90"/>
      <c r="K9" s="89"/>
      <c r="L9" s="93" t="s">
        <v>74</v>
      </c>
      <c r="M9" s="94"/>
      <c r="N9" s="99">
        <v>267</v>
      </c>
    </row>
    <row r="10" spans="1:14" x14ac:dyDescent="0.25">
      <c r="A10" s="111" t="s">
        <v>76</v>
      </c>
      <c r="B10" s="111" t="s">
        <v>75</v>
      </c>
      <c r="C10" s="86" t="s">
        <v>70</v>
      </c>
      <c r="D10" s="87" t="s">
        <v>77</v>
      </c>
      <c r="E10" s="87" t="s">
        <v>78</v>
      </c>
      <c r="F10" s="92" t="s">
        <v>17</v>
      </c>
      <c r="G10" s="89">
        <v>40324</v>
      </c>
      <c r="H10" s="87">
        <v>201000026</v>
      </c>
      <c r="I10" s="90"/>
      <c r="J10" s="90"/>
      <c r="K10" s="89">
        <v>39167</v>
      </c>
      <c r="L10" s="87" t="s">
        <v>79</v>
      </c>
      <c r="M10" s="90"/>
      <c r="N10" s="99">
        <v>143</v>
      </c>
    </row>
    <row r="11" spans="1:14" x14ac:dyDescent="0.25">
      <c r="A11" s="111" t="s">
        <v>81</v>
      </c>
      <c r="B11" s="111" t="s">
        <v>80</v>
      </c>
      <c r="C11" s="86" t="s">
        <v>57</v>
      </c>
      <c r="D11" s="87" t="s">
        <v>82</v>
      </c>
      <c r="E11" s="87"/>
      <c r="F11" s="92"/>
      <c r="G11" s="89">
        <v>40624</v>
      </c>
      <c r="H11" s="87" t="s">
        <v>83</v>
      </c>
      <c r="K11" s="89">
        <v>40624</v>
      </c>
      <c r="L11" s="87" t="s">
        <v>84</v>
      </c>
      <c r="M11" s="94">
        <v>29089</v>
      </c>
      <c r="N11" s="99">
        <v>178</v>
      </c>
    </row>
    <row r="12" spans="1:14" x14ac:dyDescent="0.25">
      <c r="A12" s="111" t="s">
        <v>86</v>
      </c>
      <c r="B12" s="111" t="s">
        <v>85</v>
      </c>
      <c r="C12" s="86" t="s">
        <v>87</v>
      </c>
      <c r="D12" s="87" t="s">
        <v>88</v>
      </c>
      <c r="E12" s="87" t="s">
        <v>89</v>
      </c>
      <c r="F12" s="92" t="s">
        <v>17</v>
      </c>
      <c r="G12" s="89">
        <v>40130</v>
      </c>
      <c r="H12" s="95">
        <v>200900099</v>
      </c>
      <c r="I12" s="96"/>
      <c r="J12" s="96"/>
      <c r="K12" s="89">
        <v>40130</v>
      </c>
      <c r="L12" s="87" t="s">
        <v>79</v>
      </c>
      <c r="M12" s="90"/>
      <c r="N12" s="99">
        <v>154</v>
      </c>
    </row>
    <row r="13" spans="1:14" x14ac:dyDescent="0.25">
      <c r="A13" s="111" t="s">
        <v>91</v>
      </c>
      <c r="B13" s="111" t="s">
        <v>90</v>
      </c>
      <c r="C13" s="87"/>
      <c r="D13" s="87"/>
      <c r="E13" s="87"/>
      <c r="F13" s="92"/>
      <c r="G13" s="89"/>
      <c r="H13" s="87"/>
      <c r="I13" s="90"/>
      <c r="J13" s="90"/>
      <c r="K13" s="87"/>
      <c r="L13" s="87"/>
      <c r="M13" s="90"/>
      <c r="N13" s="99"/>
    </row>
    <row r="14" spans="1:14" x14ac:dyDescent="0.25">
      <c r="A14" s="111" t="s">
        <v>93</v>
      </c>
      <c r="B14" s="111" t="s">
        <v>92</v>
      </c>
      <c r="C14" s="87"/>
      <c r="D14" s="87"/>
      <c r="E14" s="87"/>
      <c r="F14" s="92"/>
      <c r="G14" s="89"/>
      <c r="H14" s="87"/>
      <c r="I14" s="90"/>
      <c r="J14" s="90"/>
      <c r="K14" s="87"/>
      <c r="L14" s="87"/>
      <c r="M14" s="90"/>
      <c r="N14" s="99"/>
    </row>
    <row r="15" spans="1:14" x14ac:dyDescent="0.25">
      <c r="A15" s="117" t="s">
        <v>95</v>
      </c>
      <c r="B15" s="117" t="s">
        <v>94</v>
      </c>
      <c r="C15" s="86" t="s">
        <v>96</v>
      </c>
      <c r="D15" s="87" t="s">
        <v>97</v>
      </c>
      <c r="E15" s="87" t="s">
        <v>98</v>
      </c>
      <c r="F15" s="92" t="s">
        <v>17</v>
      </c>
      <c r="G15" s="89">
        <v>39906</v>
      </c>
      <c r="H15" s="87"/>
      <c r="I15" s="90"/>
      <c r="J15" s="90"/>
      <c r="K15" s="89">
        <v>38370</v>
      </c>
      <c r="L15" s="87" t="s">
        <v>59</v>
      </c>
      <c r="M15" s="90"/>
      <c r="N15" s="99">
        <v>178</v>
      </c>
    </row>
    <row r="16" spans="1:14" x14ac:dyDescent="0.25">
      <c r="A16" s="118"/>
      <c r="B16" s="118"/>
      <c r="C16" s="86" t="s">
        <v>70</v>
      </c>
      <c r="D16" s="87" t="s">
        <v>99</v>
      </c>
      <c r="E16" s="87" t="s">
        <v>100</v>
      </c>
      <c r="F16" s="92" t="s">
        <v>17</v>
      </c>
      <c r="G16" s="89">
        <v>40588</v>
      </c>
      <c r="H16" s="87">
        <v>201100077</v>
      </c>
      <c r="K16" s="89">
        <v>40588</v>
      </c>
      <c r="L16" s="87" t="s">
        <v>84</v>
      </c>
      <c r="M16" s="90">
        <v>27147.54</v>
      </c>
      <c r="N16" s="99">
        <v>139</v>
      </c>
    </row>
    <row r="17" spans="1:17" x14ac:dyDescent="0.25">
      <c r="A17" s="111" t="s">
        <v>102</v>
      </c>
      <c r="B17" s="111" t="s">
        <v>101</v>
      </c>
      <c r="C17" s="86" t="s">
        <v>103</v>
      </c>
      <c r="D17" s="87" t="s">
        <v>104</v>
      </c>
      <c r="E17" s="87" t="s">
        <v>105</v>
      </c>
      <c r="F17" s="92" t="s">
        <v>17</v>
      </c>
      <c r="G17" s="89">
        <v>40245</v>
      </c>
      <c r="H17" s="87" t="s">
        <v>106</v>
      </c>
      <c r="I17" s="90"/>
      <c r="J17" s="90"/>
      <c r="K17" s="89">
        <v>40245</v>
      </c>
      <c r="L17" s="87" t="s">
        <v>84</v>
      </c>
      <c r="M17" s="90"/>
      <c r="N17" s="99">
        <v>134</v>
      </c>
    </row>
    <row r="18" spans="1:17" x14ac:dyDescent="0.25">
      <c r="A18" s="111" t="s">
        <v>108</v>
      </c>
      <c r="B18" s="111" t="s">
        <v>107</v>
      </c>
      <c r="C18" s="86" t="s">
        <v>109</v>
      </c>
      <c r="D18" s="87">
        <v>206</v>
      </c>
      <c r="E18" s="87"/>
      <c r="F18" s="92"/>
      <c r="G18" s="89">
        <v>37517</v>
      </c>
      <c r="H18" s="95" t="s">
        <v>110</v>
      </c>
      <c r="I18" s="90"/>
      <c r="J18" s="90"/>
      <c r="K18" s="87"/>
      <c r="L18" s="87"/>
      <c r="M18" s="90"/>
      <c r="N18" s="99">
        <v>113</v>
      </c>
    </row>
    <row r="19" spans="1:17" s="125" customFormat="1" x14ac:dyDescent="0.25">
      <c r="A19" s="117" t="s">
        <v>112</v>
      </c>
      <c r="B19" s="117" t="s">
        <v>111</v>
      </c>
      <c r="C19" s="120" t="s">
        <v>103</v>
      </c>
      <c r="D19" s="120" t="s">
        <v>113</v>
      </c>
      <c r="E19" s="120" t="s">
        <v>114</v>
      </c>
      <c r="F19" s="121" t="s">
        <v>17</v>
      </c>
      <c r="G19" s="122">
        <v>39160</v>
      </c>
      <c r="H19" s="120" t="s">
        <v>115</v>
      </c>
      <c r="I19" s="123">
        <v>4357.5600000000004</v>
      </c>
      <c r="J19" s="123"/>
      <c r="K19" s="122">
        <v>39160</v>
      </c>
      <c r="L19" s="120" t="s">
        <v>65</v>
      </c>
      <c r="M19" s="123">
        <v>41239.67</v>
      </c>
      <c r="N19" s="124">
        <v>219</v>
      </c>
    </row>
    <row r="20" spans="1:17" x14ac:dyDescent="0.25">
      <c r="A20" s="118"/>
      <c r="B20" s="118"/>
      <c r="C20" s="86" t="s">
        <v>116</v>
      </c>
      <c r="D20" s="87" t="s">
        <v>117</v>
      </c>
      <c r="E20" s="87" t="s">
        <v>118</v>
      </c>
      <c r="F20" s="92" t="s">
        <v>16</v>
      </c>
      <c r="G20" s="89">
        <v>39980</v>
      </c>
      <c r="H20" s="95">
        <v>201000213</v>
      </c>
      <c r="I20" s="90"/>
      <c r="J20" s="90"/>
      <c r="K20" s="87"/>
      <c r="L20" s="87"/>
      <c r="M20" s="90"/>
      <c r="N20" s="99"/>
    </row>
    <row r="21" spans="1:17" x14ac:dyDescent="0.25">
      <c r="A21" s="111" t="s">
        <v>120</v>
      </c>
      <c r="B21" s="111" t="s">
        <v>119</v>
      </c>
      <c r="C21" s="87"/>
      <c r="D21" s="87"/>
      <c r="E21" s="87"/>
      <c r="F21" s="92"/>
      <c r="G21" s="89"/>
      <c r="H21" s="95"/>
      <c r="I21" s="90"/>
      <c r="J21" s="90"/>
      <c r="K21" s="87"/>
      <c r="L21" s="87"/>
      <c r="M21" s="90"/>
      <c r="N21" s="99"/>
    </row>
    <row r="22" spans="1:17" x14ac:dyDescent="0.25">
      <c r="A22" s="111" t="s">
        <v>122</v>
      </c>
      <c r="B22" s="111" t="s">
        <v>121</v>
      </c>
      <c r="C22" s="86" t="s">
        <v>123</v>
      </c>
      <c r="D22" s="87" t="s">
        <v>124</v>
      </c>
      <c r="E22" s="87" t="s">
        <v>125</v>
      </c>
      <c r="F22" s="92"/>
      <c r="G22" s="89">
        <v>38635</v>
      </c>
      <c r="H22" s="87"/>
      <c r="I22" s="90"/>
      <c r="J22" s="90"/>
      <c r="K22" s="87">
        <v>2005</v>
      </c>
      <c r="L22" s="87"/>
      <c r="M22" s="90"/>
      <c r="N22" s="99">
        <v>161</v>
      </c>
    </row>
    <row r="23" spans="1:17" x14ac:dyDescent="0.25">
      <c r="A23" s="111" t="s">
        <v>127</v>
      </c>
      <c r="B23" s="111" t="s">
        <v>126</v>
      </c>
      <c r="C23" s="86" t="s">
        <v>128</v>
      </c>
      <c r="D23" s="87" t="s">
        <v>129</v>
      </c>
      <c r="E23" s="87" t="s">
        <v>130</v>
      </c>
      <c r="F23" s="92" t="s">
        <v>17</v>
      </c>
      <c r="G23" s="89">
        <v>38580</v>
      </c>
      <c r="H23" s="95">
        <v>200500152</v>
      </c>
      <c r="I23" s="96"/>
      <c r="J23" s="96"/>
      <c r="K23" s="89">
        <v>38588</v>
      </c>
      <c r="L23" s="87" t="s">
        <v>84</v>
      </c>
      <c r="M23" s="90"/>
      <c r="N23" s="99">
        <v>142</v>
      </c>
    </row>
    <row r="24" spans="1:17" x14ac:dyDescent="0.25">
      <c r="A24" s="111" t="s">
        <v>132</v>
      </c>
      <c r="B24" s="111" t="s">
        <v>131</v>
      </c>
      <c r="C24" s="86" t="s">
        <v>133</v>
      </c>
      <c r="D24" s="87" t="s">
        <v>134</v>
      </c>
      <c r="E24" s="87"/>
      <c r="F24" s="92" t="s">
        <v>17</v>
      </c>
      <c r="G24" s="89">
        <v>40664</v>
      </c>
      <c r="H24" s="87"/>
      <c r="I24" s="90"/>
      <c r="J24" s="90"/>
      <c r="K24" s="87">
        <v>2011</v>
      </c>
      <c r="L24" s="87"/>
      <c r="M24" s="90"/>
      <c r="N24" s="91"/>
    </row>
    <row r="25" spans="1:17" x14ac:dyDescent="0.25">
      <c r="A25" s="112" t="s">
        <v>136</v>
      </c>
      <c r="B25" s="112" t="s">
        <v>135</v>
      </c>
      <c r="C25" s="86" t="s">
        <v>41</v>
      </c>
      <c r="D25" s="87" t="s">
        <v>137</v>
      </c>
      <c r="E25" s="87" t="s">
        <v>138</v>
      </c>
      <c r="F25" s="92"/>
      <c r="G25" s="89">
        <v>39210</v>
      </c>
      <c r="H25" s="95">
        <v>200700085</v>
      </c>
      <c r="I25" s="90"/>
      <c r="J25" s="90"/>
      <c r="K25" s="89">
        <v>38658</v>
      </c>
      <c r="L25" s="87" t="s">
        <v>44</v>
      </c>
      <c r="M25" s="90"/>
      <c r="N25" s="97">
        <v>214</v>
      </c>
    </row>
    <row r="26" spans="1:17" x14ac:dyDescent="0.25">
      <c r="A26" s="110"/>
      <c r="B26" s="110"/>
      <c r="C26" s="98" t="s">
        <v>139</v>
      </c>
      <c r="D26" s="98" t="s">
        <v>140</v>
      </c>
      <c r="E26" s="87" t="s">
        <v>141</v>
      </c>
      <c r="F26" s="92"/>
      <c r="G26" s="89">
        <v>37200</v>
      </c>
      <c r="H26" s="87"/>
      <c r="I26" s="90"/>
      <c r="J26" s="90"/>
      <c r="K26" s="89">
        <v>37172</v>
      </c>
      <c r="L26" s="87"/>
      <c r="M26" s="90"/>
      <c r="N26" s="97">
        <v>254</v>
      </c>
    </row>
    <row r="27" spans="1:17" x14ac:dyDescent="0.25">
      <c r="A27" s="111" t="s">
        <v>143</v>
      </c>
      <c r="B27" s="111" t="s">
        <v>142</v>
      </c>
      <c r="C27" s="86" t="s">
        <v>128</v>
      </c>
      <c r="D27" s="87" t="s">
        <v>144</v>
      </c>
      <c r="E27" s="87" t="s">
        <v>145</v>
      </c>
      <c r="F27" s="92" t="s">
        <v>17</v>
      </c>
      <c r="G27" s="89">
        <v>38272</v>
      </c>
      <c r="H27" s="95">
        <v>200400080</v>
      </c>
      <c r="I27" s="90"/>
      <c r="J27" s="90"/>
      <c r="K27" s="87"/>
      <c r="L27" s="87"/>
      <c r="M27" s="90"/>
      <c r="N27" s="91">
        <v>212</v>
      </c>
    </row>
    <row r="28" spans="1:17" s="125" customFormat="1" x14ac:dyDescent="0.25">
      <c r="A28" s="131" t="s">
        <v>147</v>
      </c>
      <c r="B28" s="131" t="s">
        <v>146</v>
      </c>
      <c r="C28" s="120" t="s">
        <v>148</v>
      </c>
      <c r="D28" s="120" t="s">
        <v>149</v>
      </c>
      <c r="E28" s="120" t="s">
        <v>150</v>
      </c>
      <c r="F28" s="121" t="s">
        <v>17</v>
      </c>
      <c r="G28" s="122">
        <v>39171</v>
      </c>
      <c r="H28" s="120">
        <v>200700479</v>
      </c>
      <c r="I28" s="123">
        <v>1960</v>
      </c>
      <c r="J28" s="123"/>
      <c r="K28" s="122">
        <v>39161</v>
      </c>
      <c r="L28" s="120" t="s">
        <v>151</v>
      </c>
      <c r="M28" s="123">
        <v>60000</v>
      </c>
      <c r="N28" s="124">
        <v>254</v>
      </c>
    </row>
    <row r="29" spans="1:17" s="125" customFormat="1" x14ac:dyDescent="0.25">
      <c r="A29" s="118"/>
      <c r="B29" s="118"/>
      <c r="C29" s="120" t="s">
        <v>70</v>
      </c>
      <c r="D29" s="120" t="s">
        <v>152</v>
      </c>
      <c r="E29" s="120" t="s">
        <v>153</v>
      </c>
      <c r="F29" s="121" t="s">
        <v>17</v>
      </c>
      <c r="G29" s="122">
        <v>38533</v>
      </c>
      <c r="H29" s="120">
        <v>200600042</v>
      </c>
      <c r="I29" s="123">
        <v>2034.52</v>
      </c>
      <c r="J29" s="123"/>
      <c r="K29" s="122">
        <v>38546</v>
      </c>
      <c r="L29" s="120" t="s">
        <v>84</v>
      </c>
      <c r="M29" s="123">
        <v>24650.32</v>
      </c>
      <c r="N29" s="124">
        <v>192</v>
      </c>
      <c r="O29" s="139"/>
      <c r="P29" s="139"/>
      <c r="Q29" s="140"/>
    </row>
    <row r="30" spans="1:17" x14ac:dyDescent="0.25">
      <c r="A30" s="111" t="s">
        <v>155</v>
      </c>
      <c r="B30" s="111" t="s">
        <v>154</v>
      </c>
      <c r="C30" s="86" t="s">
        <v>103</v>
      </c>
      <c r="D30" s="87" t="s">
        <v>156</v>
      </c>
      <c r="E30" s="87" t="s">
        <v>157</v>
      </c>
      <c r="F30" s="92" t="s">
        <v>17</v>
      </c>
      <c r="G30" s="89"/>
      <c r="H30" s="87" t="s">
        <v>106</v>
      </c>
      <c r="I30" s="90"/>
      <c r="J30" s="90"/>
      <c r="K30" s="87"/>
      <c r="L30" s="87" t="s">
        <v>84</v>
      </c>
      <c r="M30" s="90"/>
      <c r="N30" s="91">
        <v>140</v>
      </c>
    </row>
    <row r="31" spans="1:17" x14ac:dyDescent="0.25">
      <c r="A31" s="111" t="s">
        <v>159</v>
      </c>
      <c r="B31" s="111" t="s">
        <v>158</v>
      </c>
      <c r="C31" s="86" t="s">
        <v>51</v>
      </c>
      <c r="D31" s="87" t="s">
        <v>160</v>
      </c>
      <c r="E31" s="87" t="s">
        <v>161</v>
      </c>
      <c r="F31" s="92" t="s">
        <v>16</v>
      </c>
      <c r="G31" s="89">
        <v>40648</v>
      </c>
      <c r="H31" s="87">
        <v>201100005</v>
      </c>
      <c r="K31" s="89">
        <v>40742</v>
      </c>
      <c r="L31" s="95" t="s">
        <v>162</v>
      </c>
      <c r="M31" s="90">
        <v>33515.94</v>
      </c>
      <c r="N31" s="91"/>
    </row>
    <row r="32" spans="1:17" x14ac:dyDescent="0.25">
      <c r="A32" s="111" t="s">
        <v>164</v>
      </c>
      <c r="B32" s="111" t="s">
        <v>163</v>
      </c>
      <c r="C32" s="86" t="s">
        <v>165</v>
      </c>
      <c r="D32" s="87" t="s">
        <v>166</v>
      </c>
      <c r="E32" s="87" t="s">
        <v>167</v>
      </c>
      <c r="F32" s="92" t="s">
        <v>16</v>
      </c>
      <c r="G32" s="89">
        <v>40735</v>
      </c>
      <c r="H32" s="87">
        <v>201100072</v>
      </c>
      <c r="K32" s="89">
        <v>40742</v>
      </c>
      <c r="L32" s="87" t="s">
        <v>168</v>
      </c>
      <c r="M32" s="90">
        <v>28891.13</v>
      </c>
      <c r="N32" s="91">
        <v>149</v>
      </c>
    </row>
    <row r="33" spans="1:15" x14ac:dyDescent="0.25">
      <c r="A33" s="111" t="s">
        <v>170</v>
      </c>
      <c r="B33" s="111" t="s">
        <v>169</v>
      </c>
      <c r="C33" s="86" t="s">
        <v>171</v>
      </c>
      <c r="D33" s="87" t="s">
        <v>172</v>
      </c>
      <c r="E33" s="87" t="s">
        <v>173</v>
      </c>
      <c r="F33" s="92" t="s">
        <v>17</v>
      </c>
      <c r="G33" s="89">
        <v>39673</v>
      </c>
      <c r="H33" s="87">
        <v>200800032</v>
      </c>
      <c r="K33" s="89">
        <v>39177</v>
      </c>
      <c r="L33" s="87" t="s">
        <v>84</v>
      </c>
      <c r="M33" s="90">
        <v>53272.56</v>
      </c>
      <c r="N33" s="91">
        <v>185</v>
      </c>
    </row>
    <row r="34" spans="1:15" x14ac:dyDescent="0.25">
      <c r="A34" s="111" t="s">
        <v>175</v>
      </c>
      <c r="B34" s="111" t="s">
        <v>174</v>
      </c>
      <c r="C34" s="87"/>
      <c r="D34" s="87"/>
      <c r="E34" s="87"/>
      <c r="F34" s="92"/>
      <c r="G34" s="89"/>
      <c r="H34" s="87"/>
      <c r="I34" s="90"/>
      <c r="J34" s="90"/>
      <c r="K34" s="87"/>
      <c r="L34" s="87"/>
      <c r="M34" s="90"/>
      <c r="N34" s="91"/>
    </row>
    <row r="35" spans="1:15" x14ac:dyDescent="0.25">
      <c r="A35" s="113" t="s">
        <v>177</v>
      </c>
      <c r="B35" s="111" t="s">
        <v>176</v>
      </c>
      <c r="C35" s="87"/>
      <c r="D35" s="87"/>
      <c r="E35" s="87"/>
      <c r="F35" s="92"/>
      <c r="G35" s="89"/>
      <c r="H35" s="87"/>
      <c r="I35" s="90"/>
      <c r="J35" s="90"/>
      <c r="K35" s="87"/>
      <c r="L35" s="87"/>
      <c r="M35" s="90"/>
      <c r="N35" s="91"/>
      <c r="O35" s="64"/>
    </row>
    <row r="36" spans="1:15" x14ac:dyDescent="0.25">
      <c r="A36" s="111" t="s">
        <v>179</v>
      </c>
      <c r="B36" s="111" t="s">
        <v>178</v>
      </c>
      <c r="C36" s="86" t="s">
        <v>180</v>
      </c>
      <c r="D36" s="87">
        <v>500</v>
      </c>
      <c r="E36" s="87"/>
      <c r="F36" s="92"/>
      <c r="G36" s="89">
        <v>39729</v>
      </c>
      <c r="H36" s="87"/>
      <c r="I36" s="90"/>
      <c r="J36" s="90"/>
      <c r="K36" s="87" t="s">
        <v>181</v>
      </c>
      <c r="L36" s="87"/>
      <c r="M36" s="90"/>
      <c r="N36" s="91"/>
      <c r="O36" s="64"/>
    </row>
    <row r="37" spans="1:15" x14ac:dyDescent="0.25">
      <c r="A37" s="111" t="s">
        <v>183</v>
      </c>
      <c r="B37" s="111" t="s">
        <v>182</v>
      </c>
      <c r="C37" s="86" t="s">
        <v>70</v>
      </c>
      <c r="D37" s="87" t="s">
        <v>184</v>
      </c>
      <c r="E37" s="87" t="s">
        <v>185</v>
      </c>
      <c r="F37" s="92" t="s">
        <v>17</v>
      </c>
      <c r="G37" s="89">
        <v>40245</v>
      </c>
      <c r="H37" s="87">
        <v>201000016</v>
      </c>
      <c r="I37" s="90"/>
      <c r="J37" s="90"/>
      <c r="K37" s="89">
        <v>39589</v>
      </c>
      <c r="L37" s="87" t="s">
        <v>168</v>
      </c>
      <c r="M37" s="90"/>
      <c r="N37" s="91">
        <v>119</v>
      </c>
    </row>
    <row r="38" spans="1:15" x14ac:dyDescent="0.25">
      <c r="A38" s="111" t="s">
        <v>187</v>
      </c>
      <c r="B38" s="111" t="s">
        <v>186</v>
      </c>
      <c r="C38" s="86" t="s">
        <v>103</v>
      </c>
      <c r="D38" s="87" t="s">
        <v>188</v>
      </c>
      <c r="E38" s="87" t="s">
        <v>189</v>
      </c>
      <c r="F38" s="92" t="s">
        <v>17</v>
      </c>
      <c r="G38" s="89">
        <v>38581</v>
      </c>
      <c r="H38" s="95">
        <v>200500123</v>
      </c>
      <c r="I38" s="90"/>
      <c r="J38" s="90"/>
      <c r="K38" s="89">
        <v>38232</v>
      </c>
      <c r="L38" s="87" t="s">
        <v>84</v>
      </c>
      <c r="M38" s="90"/>
      <c r="N38" s="91">
        <v>134</v>
      </c>
    </row>
    <row r="39" spans="1:15" x14ac:dyDescent="0.25">
      <c r="A39" s="117" t="s">
        <v>191</v>
      </c>
      <c r="B39" s="117" t="s">
        <v>190</v>
      </c>
      <c r="C39" s="86" t="s">
        <v>128</v>
      </c>
      <c r="D39" s="87" t="s">
        <v>192</v>
      </c>
      <c r="E39" s="87" t="s">
        <v>193</v>
      </c>
      <c r="F39" s="92"/>
      <c r="G39" s="89" t="s">
        <v>194</v>
      </c>
      <c r="H39" s="87"/>
      <c r="I39" s="90"/>
      <c r="J39" s="90"/>
      <c r="K39" s="89">
        <v>38869</v>
      </c>
      <c r="L39" s="87" t="s">
        <v>195</v>
      </c>
      <c r="M39" s="90"/>
      <c r="N39" s="91">
        <v>284</v>
      </c>
    </row>
    <row r="40" spans="1:15" x14ac:dyDescent="0.25">
      <c r="A40" s="118"/>
      <c r="B40" s="118"/>
      <c r="C40" s="86" t="s">
        <v>196</v>
      </c>
      <c r="D40" s="87" t="s">
        <v>197</v>
      </c>
      <c r="E40" s="87" t="s">
        <v>198</v>
      </c>
      <c r="F40" s="92"/>
      <c r="G40" s="89">
        <v>40278</v>
      </c>
      <c r="H40" s="87">
        <v>201000301</v>
      </c>
      <c r="K40" s="89">
        <v>39919</v>
      </c>
      <c r="L40" s="87" t="s">
        <v>199</v>
      </c>
      <c r="M40" s="90">
        <v>53500</v>
      </c>
      <c r="N40" s="91"/>
    </row>
    <row r="41" spans="1:15" x14ac:dyDescent="0.25">
      <c r="A41" s="111" t="s">
        <v>201</v>
      </c>
      <c r="B41" s="111" t="s">
        <v>200</v>
      </c>
      <c r="C41" s="86" t="s">
        <v>123</v>
      </c>
      <c r="D41" s="87" t="s">
        <v>202</v>
      </c>
      <c r="E41" s="87" t="s">
        <v>203</v>
      </c>
      <c r="F41" s="92" t="s">
        <v>17</v>
      </c>
      <c r="G41" s="89">
        <v>38717</v>
      </c>
      <c r="H41" s="95">
        <v>200500486</v>
      </c>
      <c r="I41" s="90"/>
      <c r="J41" s="90"/>
      <c r="K41" s="89">
        <v>38765</v>
      </c>
      <c r="L41" s="87" t="s">
        <v>168</v>
      </c>
      <c r="M41" s="90"/>
      <c r="N41" s="91">
        <v>145</v>
      </c>
    </row>
    <row r="42" spans="1:15" x14ac:dyDescent="0.25">
      <c r="A42" s="133" t="s">
        <v>205</v>
      </c>
      <c r="B42" s="117" t="s">
        <v>204</v>
      </c>
      <c r="C42" s="86" t="s">
        <v>206</v>
      </c>
      <c r="D42" s="87" t="s">
        <v>207</v>
      </c>
      <c r="E42" s="87"/>
      <c r="F42" s="92" t="s">
        <v>17</v>
      </c>
      <c r="G42" s="89">
        <v>38901</v>
      </c>
      <c r="H42" s="95">
        <v>200600053</v>
      </c>
      <c r="I42" s="90"/>
      <c r="J42" s="90"/>
      <c r="K42" s="87"/>
      <c r="L42" s="87"/>
      <c r="M42" s="90"/>
      <c r="N42" s="91">
        <v>173</v>
      </c>
    </row>
    <row r="43" spans="1:15" x14ac:dyDescent="0.25">
      <c r="A43" s="118"/>
      <c r="B43" s="118"/>
      <c r="C43" s="86" t="s">
        <v>208</v>
      </c>
      <c r="D43" s="87" t="s">
        <v>209</v>
      </c>
      <c r="E43" s="87"/>
      <c r="F43" s="92" t="s">
        <v>16</v>
      </c>
      <c r="G43" s="89">
        <v>2005</v>
      </c>
      <c r="H43" s="95"/>
      <c r="I43" s="90"/>
      <c r="J43" s="90"/>
      <c r="K43" s="87"/>
      <c r="L43" s="87"/>
      <c r="M43" s="90"/>
      <c r="N43" s="91">
        <v>139</v>
      </c>
    </row>
    <row r="44" spans="1:15" x14ac:dyDescent="0.25">
      <c r="A44" s="113" t="s">
        <v>211</v>
      </c>
      <c r="B44" s="111" t="s">
        <v>210</v>
      </c>
      <c r="C44" s="86" t="s">
        <v>123</v>
      </c>
      <c r="D44" s="87" t="s">
        <v>212</v>
      </c>
      <c r="E44" s="87"/>
      <c r="F44" s="92"/>
      <c r="G44" s="89">
        <v>36748</v>
      </c>
      <c r="H44" s="95">
        <v>200400060</v>
      </c>
      <c r="I44" s="90"/>
      <c r="J44" s="90"/>
      <c r="K44" s="89"/>
      <c r="L44" s="87"/>
      <c r="M44" s="90"/>
      <c r="N44" s="91"/>
    </row>
    <row r="45" spans="1:15" x14ac:dyDescent="0.25">
      <c r="A45" s="117" t="s">
        <v>214</v>
      </c>
      <c r="B45" s="117" t="s">
        <v>213</v>
      </c>
      <c r="C45" s="86" t="s">
        <v>123</v>
      </c>
      <c r="D45" s="87" t="s">
        <v>215</v>
      </c>
      <c r="E45" s="87"/>
      <c r="F45" s="92" t="s">
        <v>17</v>
      </c>
      <c r="G45" s="89">
        <v>40182</v>
      </c>
      <c r="H45" s="87"/>
      <c r="K45" s="87"/>
      <c r="L45" s="87"/>
      <c r="M45" s="90">
        <v>54055.21</v>
      </c>
      <c r="N45" s="99">
        <v>193</v>
      </c>
    </row>
    <row r="46" spans="1:15" x14ac:dyDescent="0.25">
      <c r="A46" s="134"/>
      <c r="B46" s="134"/>
      <c r="C46" s="86" t="s">
        <v>103</v>
      </c>
      <c r="D46" s="87" t="s">
        <v>113</v>
      </c>
      <c r="E46" s="87"/>
      <c r="F46" s="92" t="s">
        <v>17</v>
      </c>
      <c r="G46" s="89">
        <v>39526</v>
      </c>
      <c r="H46" s="87"/>
      <c r="K46" s="87"/>
      <c r="L46" s="87"/>
      <c r="M46" s="90">
        <v>67374.259999999995</v>
      </c>
      <c r="N46" s="99">
        <v>226</v>
      </c>
    </row>
    <row r="47" spans="1:15" x14ac:dyDescent="0.25">
      <c r="A47" s="118"/>
      <c r="B47" s="118"/>
      <c r="C47" s="86" t="s">
        <v>70</v>
      </c>
      <c r="D47" s="87" t="s">
        <v>216</v>
      </c>
      <c r="E47" s="87"/>
      <c r="F47" s="92"/>
      <c r="G47" s="89">
        <v>39469</v>
      </c>
      <c r="H47" s="87"/>
      <c r="I47" s="90"/>
      <c r="J47" s="90"/>
      <c r="K47" s="87"/>
      <c r="L47" s="87"/>
      <c r="M47" s="90"/>
      <c r="N47" s="99">
        <v>138</v>
      </c>
    </row>
    <row r="48" spans="1:15" x14ac:dyDescent="0.25">
      <c r="A48" s="111" t="s">
        <v>218</v>
      </c>
      <c r="B48" s="112" t="s">
        <v>217</v>
      </c>
      <c r="C48" s="86" t="s">
        <v>219</v>
      </c>
      <c r="D48" s="87" t="s">
        <v>220</v>
      </c>
      <c r="E48" s="87" t="s">
        <v>221</v>
      </c>
      <c r="F48" s="92" t="s">
        <v>17</v>
      </c>
      <c r="G48" s="89">
        <v>39359</v>
      </c>
      <c r="H48" s="95">
        <v>200700146</v>
      </c>
      <c r="I48" s="90"/>
      <c r="J48" s="90"/>
      <c r="K48" s="100">
        <v>2008</v>
      </c>
      <c r="L48" s="93" t="s">
        <v>222</v>
      </c>
      <c r="M48" s="94"/>
      <c r="N48" s="99">
        <v>132</v>
      </c>
    </row>
    <row r="49" spans="1:14" x14ac:dyDescent="0.25">
      <c r="A49" s="117" t="s">
        <v>224</v>
      </c>
      <c r="B49" s="117" t="s">
        <v>223</v>
      </c>
      <c r="C49" s="86" t="s">
        <v>70</v>
      </c>
      <c r="D49" s="87" t="s">
        <v>225</v>
      </c>
      <c r="E49" s="87" t="s">
        <v>226</v>
      </c>
      <c r="F49" s="92"/>
      <c r="G49" s="89"/>
      <c r="H49" s="87"/>
      <c r="I49" s="90"/>
      <c r="J49" s="90"/>
      <c r="K49" s="87"/>
      <c r="L49" s="87"/>
      <c r="M49" s="90"/>
      <c r="N49" s="99">
        <v>237</v>
      </c>
    </row>
    <row r="50" spans="1:14" x14ac:dyDescent="0.25">
      <c r="A50" s="134"/>
      <c r="B50" s="134"/>
      <c r="C50" s="87" t="s">
        <v>227</v>
      </c>
      <c r="D50" s="87"/>
      <c r="E50" s="87" t="s">
        <v>228</v>
      </c>
      <c r="F50" s="92"/>
      <c r="G50" s="89"/>
      <c r="H50" s="87"/>
      <c r="I50" s="90"/>
      <c r="J50" s="90"/>
      <c r="K50" s="87"/>
      <c r="L50" s="87"/>
      <c r="M50" s="90"/>
      <c r="N50" s="99">
        <v>243</v>
      </c>
    </row>
    <row r="51" spans="1:14" x14ac:dyDescent="0.25">
      <c r="A51" s="118"/>
      <c r="B51" s="118"/>
      <c r="C51" s="86" t="s">
        <v>70</v>
      </c>
      <c r="D51" s="87" t="s">
        <v>229</v>
      </c>
      <c r="E51" s="87" t="s">
        <v>230</v>
      </c>
      <c r="F51" s="92"/>
      <c r="G51" s="89"/>
      <c r="H51" s="87"/>
      <c r="I51" s="90"/>
      <c r="J51" s="90"/>
      <c r="K51" s="87"/>
      <c r="L51" s="87"/>
      <c r="M51" s="90"/>
      <c r="N51" s="99">
        <v>119</v>
      </c>
    </row>
    <row r="52" spans="1:14" x14ac:dyDescent="0.25">
      <c r="A52" s="111" t="s">
        <v>232</v>
      </c>
      <c r="B52" s="111" t="s">
        <v>231</v>
      </c>
      <c r="C52" s="101"/>
      <c r="D52" s="101"/>
      <c r="E52" s="101"/>
      <c r="F52" s="92"/>
      <c r="G52" s="102"/>
      <c r="H52" s="101"/>
      <c r="I52" s="103"/>
      <c r="J52" s="103"/>
      <c r="K52" s="101"/>
      <c r="L52" s="101"/>
      <c r="M52" s="103"/>
      <c r="N52" s="104"/>
    </row>
    <row r="53" spans="1:14" x14ac:dyDescent="0.25">
      <c r="A53" s="111" t="s">
        <v>234</v>
      </c>
      <c r="B53" s="111" t="s">
        <v>233</v>
      </c>
      <c r="C53" s="86" t="s">
        <v>235</v>
      </c>
      <c r="D53" s="87" t="s">
        <v>236</v>
      </c>
      <c r="E53" s="93" t="s">
        <v>237</v>
      </c>
      <c r="F53" s="92"/>
      <c r="G53" s="89">
        <v>37538</v>
      </c>
      <c r="H53" s="95">
        <v>200216</v>
      </c>
      <c r="I53" s="90"/>
      <c r="J53" s="90"/>
      <c r="K53" s="89">
        <v>37540</v>
      </c>
      <c r="L53" s="93" t="s">
        <v>74</v>
      </c>
      <c r="M53" s="94"/>
      <c r="N53" s="99">
        <v>197</v>
      </c>
    </row>
    <row r="54" spans="1:14" x14ac:dyDescent="0.25">
      <c r="A54" s="117" t="s">
        <v>239</v>
      </c>
      <c r="B54" s="117" t="s">
        <v>238</v>
      </c>
      <c r="C54" s="86" t="s">
        <v>103</v>
      </c>
      <c r="D54" s="87" t="s">
        <v>240</v>
      </c>
      <c r="E54" s="87"/>
      <c r="F54" s="92"/>
      <c r="G54" s="89">
        <v>39569</v>
      </c>
      <c r="H54" s="95">
        <v>205</v>
      </c>
      <c r="I54" s="90"/>
      <c r="J54" s="90"/>
      <c r="K54" s="87">
        <v>2004</v>
      </c>
      <c r="L54" s="87"/>
      <c r="M54" s="90"/>
      <c r="N54" s="99"/>
    </row>
    <row r="55" spans="1:14" x14ac:dyDescent="0.25">
      <c r="A55" s="118"/>
      <c r="B55" s="118"/>
      <c r="C55" s="87" t="s">
        <v>241</v>
      </c>
      <c r="D55" s="87"/>
      <c r="E55" s="87"/>
      <c r="F55" s="92"/>
      <c r="G55" s="89">
        <v>39622</v>
      </c>
      <c r="H55" s="95">
        <v>29</v>
      </c>
      <c r="I55" s="90"/>
      <c r="J55" s="90"/>
      <c r="K55" s="87"/>
      <c r="L55" s="87"/>
      <c r="M55" s="90"/>
      <c r="N55" s="99"/>
    </row>
    <row r="56" spans="1:14" x14ac:dyDescent="0.25">
      <c r="A56" s="114" t="s">
        <v>243</v>
      </c>
      <c r="B56" s="115" t="s">
        <v>242</v>
      </c>
      <c r="C56" s="87"/>
      <c r="D56" s="87"/>
      <c r="E56" s="87"/>
      <c r="F56" s="92"/>
      <c r="G56" s="89"/>
      <c r="H56" s="87"/>
      <c r="I56" s="90"/>
      <c r="J56" s="90"/>
      <c r="K56" s="87"/>
      <c r="L56" s="87"/>
      <c r="M56" s="90"/>
      <c r="N56" s="99"/>
    </row>
    <row r="57" spans="1:14" x14ac:dyDescent="0.25">
      <c r="A57" s="111" t="s">
        <v>245</v>
      </c>
      <c r="B57" s="116" t="s">
        <v>244</v>
      </c>
      <c r="C57" s="86" t="s">
        <v>246</v>
      </c>
      <c r="D57" s="87" t="s">
        <v>247</v>
      </c>
      <c r="E57" s="87" t="s">
        <v>248</v>
      </c>
      <c r="F57" s="92" t="s">
        <v>17</v>
      </c>
      <c r="G57" s="89">
        <v>39470</v>
      </c>
      <c r="H57" s="95">
        <v>200800027</v>
      </c>
      <c r="I57" s="90"/>
      <c r="J57" s="90"/>
      <c r="K57" s="89">
        <v>39478</v>
      </c>
      <c r="L57" s="87" t="s">
        <v>249</v>
      </c>
      <c r="M57" s="90"/>
      <c r="N57" s="99">
        <v>87</v>
      </c>
    </row>
    <row r="58" spans="1:14" x14ac:dyDescent="0.25">
      <c r="A58" s="117" t="s">
        <v>251</v>
      </c>
      <c r="B58" s="136" t="s">
        <v>250</v>
      </c>
      <c r="C58" s="86" t="s">
        <v>109</v>
      </c>
      <c r="D58" s="87">
        <v>807</v>
      </c>
      <c r="E58" s="87" t="s">
        <v>252</v>
      </c>
      <c r="F58" s="92" t="s">
        <v>17</v>
      </c>
      <c r="G58" s="89" t="s">
        <v>73</v>
      </c>
      <c r="H58" s="87"/>
      <c r="I58" s="90"/>
      <c r="J58" s="90"/>
      <c r="K58" s="87"/>
      <c r="L58" s="87"/>
      <c r="M58" s="90"/>
      <c r="N58" s="99">
        <v>185</v>
      </c>
    </row>
    <row r="59" spans="1:14" ht="15.75" thickBot="1" x14ac:dyDescent="0.3">
      <c r="A59" s="135"/>
      <c r="B59" s="135"/>
      <c r="C59" s="105" t="s">
        <v>51</v>
      </c>
      <c r="D59" s="106" t="s">
        <v>253</v>
      </c>
      <c r="E59" s="106" t="s">
        <v>254</v>
      </c>
      <c r="F59" s="107" t="s">
        <v>16</v>
      </c>
      <c r="G59" s="108">
        <v>38093</v>
      </c>
      <c r="H59" s="106"/>
      <c r="I59" s="109"/>
      <c r="J59" s="109"/>
      <c r="K59" s="106">
        <v>2004</v>
      </c>
      <c r="L59" s="106"/>
      <c r="M59" s="106"/>
      <c r="N59" s="130">
        <v>175</v>
      </c>
    </row>
    <row r="60" spans="1:14" ht="15.75" thickTop="1" x14ac:dyDescent="0.25"/>
    <row r="62" spans="1:14" x14ac:dyDescent="0.25">
      <c r="A62" s="66"/>
      <c r="B62" t="s">
        <v>255</v>
      </c>
    </row>
    <row r="63" spans="1:14" x14ac:dyDescent="0.25">
      <c r="A63" t="s">
        <v>256</v>
      </c>
    </row>
    <row r="64" spans="1:14" x14ac:dyDescent="0.25">
      <c r="A64" t="s">
        <v>257</v>
      </c>
      <c r="E64" s="63"/>
    </row>
    <row r="70" spans="4:4" x14ac:dyDescent="0.25">
      <c r="D70" s="67"/>
    </row>
    <row r="71" spans="4:4" x14ac:dyDescent="0.25">
      <c r="D71" s="67"/>
    </row>
  </sheetData>
  <mergeCells count="22">
    <mergeCell ref="A2:A3"/>
    <mergeCell ref="B2:B3"/>
    <mergeCell ref="A19:A20"/>
    <mergeCell ref="B19:B20"/>
    <mergeCell ref="A15:A16"/>
    <mergeCell ref="B15:B16"/>
    <mergeCell ref="A49:A51"/>
    <mergeCell ref="B49:B51"/>
    <mergeCell ref="A54:A55"/>
    <mergeCell ref="B54:B55"/>
    <mergeCell ref="A58:A59"/>
    <mergeCell ref="B58:B59"/>
    <mergeCell ref="B45:B47"/>
    <mergeCell ref="B39:B40"/>
    <mergeCell ref="B8:B9"/>
    <mergeCell ref="A8:A9"/>
    <mergeCell ref="A39:A40"/>
    <mergeCell ref="B42:B43"/>
    <mergeCell ref="A42:A43"/>
    <mergeCell ref="A45:A47"/>
    <mergeCell ref="A28:A29"/>
    <mergeCell ref="B28:B29"/>
  </mergeCells>
  <dataValidations count="1">
    <dataValidation type="list" allowBlank="1" showInputMessage="1" showErrorMessage="1" sqref="F2:F59">
      <formula1>carburant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carburant</vt:lpstr>
      <vt:lpstr>Client</vt:lpstr>
      <vt:lpstr>TVA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</dc:creator>
  <cp:lastModifiedBy>Muriel</cp:lastModifiedBy>
  <cp:lastPrinted>2012-03-05T08:34:28Z</cp:lastPrinted>
  <dcterms:created xsi:type="dcterms:W3CDTF">2012-02-29T10:44:22Z</dcterms:created>
  <dcterms:modified xsi:type="dcterms:W3CDTF">2012-03-08T14:52:44Z</dcterms:modified>
</cp:coreProperties>
</file>