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35" windowWidth="14370" windowHeight="7635" firstSheet="8" activeTab="12"/>
  </bookViews>
  <sheets>
    <sheet name="Paramètres" sheetId="14" state="hidden" r:id="rId1"/>
    <sheet name="Fiche Risque 1 " sheetId="7" r:id="rId2"/>
    <sheet name="Fiche Risque 2" sheetId="6" r:id="rId3"/>
    <sheet name="Fiche Risque 3" sheetId="5" r:id="rId4"/>
    <sheet name="Fiche Risque 4" sheetId="4" r:id="rId5"/>
    <sheet name="Fiche Risque 5" sheetId="8" r:id="rId6"/>
    <sheet name="Fiche Risque 6" sheetId="9" r:id="rId7"/>
    <sheet name="Fiche Risque 7" sheetId="10" r:id="rId8"/>
    <sheet name="Fiche Risque 8" sheetId="11" r:id="rId9"/>
    <sheet name="Fiche Risque 9" sheetId="12" r:id="rId10"/>
    <sheet name="Fiche Risque 10" sheetId="13" r:id="rId11"/>
    <sheet name="Tableau des risques" sheetId="1" r:id="rId12"/>
    <sheet name="Cartographie des risques" sheetId="3" r:id="rId13"/>
  </sheets>
  <functionGroups/>
  <externalReferences>
    <externalReference r:id="rId14"/>
  </externalReferences>
  <definedNames>
    <definedName name="_xlnm._FilterDatabase" localSheetId="11" hidden="1">'Tableau des risques'!$A$1:$BW$13</definedName>
    <definedName name="COMMENTAIRE">'Tableau des risques'!$BW$3:$BW$83</definedName>
    <definedName name="Conformité__Réglementation">Paramètres!$L$4:$L$6</definedName>
    <definedName name="Conséquence">Paramètres!$L$3:$O$3</definedName>
    <definedName name="criticité">Paramètres!$A$11:$A$16</definedName>
    <definedName name="DMR">Paramètres!$C$2:$C$5</definedName>
    <definedName name="Externes">Paramètres!$G$4:$G$10</definedName>
    <definedName name="f">[1]Paramètres!$C$2:$C$5</definedName>
    <definedName name="Facteur">Paramètres!$G$3:$K$3</definedName>
    <definedName name="Financier">Paramètres!$M$4:$M$8</definedName>
    <definedName name="Image_Réputation_Client">Paramètres!$N$4:$N$10</definedName>
    <definedName name="Imp">Paramètres!$D$2:$D$7</definedName>
    <definedName name="IMPACT1">'Tableau des risques'!$C$3:$C$83</definedName>
    <definedName name="IMPACT2">'Tableau des risques'!$D$3:$D$83</definedName>
    <definedName name="IMPACT3">'Tableau des risques'!$H$3:$H$83</definedName>
    <definedName name="_xlnm.Print_Titles" localSheetId="11">'Tableau des risques'!$1:$2</definedName>
    <definedName name="Inst">Paramètres!$F$2:$F$8</definedName>
    <definedName name="MATURITE1">'Tableau des risques'!$BC$3:$BC$83</definedName>
    <definedName name="MATURITE2">'Tableau des risques'!$BD$3:$BD$83</definedName>
    <definedName name="MATURITE3">'Tableau des risques'!$BF$3:$BF$83</definedName>
    <definedName name="mode_id">Paramètres!$A$19:$A$22</definedName>
    <definedName name="NUMERO_RISQUE">'Tableau des risques'!$A$3:$A$83</definedName>
    <definedName name="Pilotage">Paramètres!$K$4:$K$9</definedName>
    <definedName name="PRIORITE">'Tableau des risques'!#REF!</definedName>
    <definedName name="Proba">Paramètres!$A$2:$A$7</definedName>
    <definedName name="PROBABILITE1">'Tableau des risques'!$I$3:$I$83</definedName>
    <definedName name="PROBABILITE2">'Tableau des risques'!$J$3:$J$83</definedName>
    <definedName name="PROBABILITE3">'Tableau des risques'!$N$3:$N$83</definedName>
    <definedName name="Processus_Procédure">Paramètres!$I$4:$I$6</definedName>
    <definedName name="RB">Paramètres!$B$2:$B$5</definedName>
    <definedName name="Ressources_Humaines">Paramètres!$H$4:$H$8</definedName>
    <definedName name="RisqueBrut1">'Tableau des risques'!$O$3:$O$83</definedName>
    <definedName name="RisqueBrut10">'Tableau des risques'!$X$3:$X$83</definedName>
    <definedName name="RisqueBrut11">'Tableau des risques'!$Y$3:$Y$83</definedName>
    <definedName name="RisqueBrut12">'Tableau des risques'!$Z$3:$Z$83</definedName>
    <definedName name="RisqueBrut13">'Tableau des risques'!$AA$3:$AA$83</definedName>
    <definedName name="RisqueBrut14">'Tableau des risques'!$AB$3:$AB$83</definedName>
    <definedName name="RisqueBrut15">'Tableau des risques'!$AC$3:$AC$83</definedName>
    <definedName name="RisqueBrut16">'Tableau des risques'!$AD$3:$AD$83</definedName>
    <definedName name="RisqueBrut17">'Tableau des risques'!$AE$3:$AE$83</definedName>
    <definedName name="RisqueBrut18">'Tableau des risques'!$AF$3:$AF$83</definedName>
    <definedName name="RisqueBrut19">'Tableau des risques'!$AG$3:$AG$83</definedName>
    <definedName name="RisqueBrut2">'Tableau des risques'!$P$3:$P$83</definedName>
    <definedName name="RisqueBrut20">'Tableau des risques'!$AH$3:$AH$83</definedName>
    <definedName name="RisqueBrut21">'Tableau des risques'!$AI$3:$AI$83</definedName>
    <definedName name="RisqueBrut22">'Tableau des risques'!$AJ$3:$AJ$83</definedName>
    <definedName name="RisqueBrut23">'Tableau des risques'!$AK$3:$AK$83</definedName>
    <definedName name="RisqueBrut24">'Tableau des risques'!$AL$3:$AL$83</definedName>
    <definedName name="RisqueBrut25">'Tableau des risques'!$AM$3:$AM$83</definedName>
    <definedName name="RisqueBrut26">'Tableau des risques'!$AN$3:$AN$83</definedName>
    <definedName name="RisqueBrut27">'Tableau des risques'!$AO$3:$AO$83</definedName>
    <definedName name="RisqueBrut28">'Tableau des risques'!$AP$3:$AP$83</definedName>
    <definedName name="RisqueBrut29">'Tableau des risques'!$AQ$3:$AQ$83</definedName>
    <definedName name="RisqueBrut3">'Tableau des risques'!$Q$3:$Q$83</definedName>
    <definedName name="RisqueBrut30">'Tableau des risques'!$AR$3:$AR$83</definedName>
    <definedName name="RisqueBrut31">'Tableau des risques'!$AS$3:$AS$83</definedName>
    <definedName name="RisqueBrut32">'Tableau des risques'!$AT$3:$AT$83</definedName>
    <definedName name="RisqueBrut33">'Tableau des risques'!$AU$3:$AU$83</definedName>
    <definedName name="RisqueBrut34">'Tableau des risques'!$AV$3:$AV$83</definedName>
    <definedName name="RisqueBrut35">'Tableau des risques'!$AW$3:$AW$83</definedName>
    <definedName name="RisqueBrut36">'Tableau des risques'!$AX$3:$AX$83</definedName>
    <definedName name="RisqueBrut4">'Tableau des risques'!$R$3:$R$83</definedName>
    <definedName name="RisqueBrut5">'Tableau des risques'!$S$3:$S$83</definedName>
    <definedName name="RisqueBrut6">'Tableau des risques'!$BO$3:$BO$83</definedName>
    <definedName name="RisqueBrut7">'Tableau des risques'!$U$3:$U$83</definedName>
    <definedName name="RisqueBrut8">'Tableau des risques'!$V$3:$V$83</definedName>
    <definedName name="RisqueBrut9">'Tableau des risques'!$W$3:$W$83</definedName>
    <definedName name="RisqueNet1">'Tableau des risques'!$BG$3:$BG$83</definedName>
    <definedName name="RisqueNet10">'Tableau des risques'!$BM$3:$BM$83</definedName>
    <definedName name="RisqueNet11">'Tableau des risques'!$BQ$3:$BQ$83</definedName>
    <definedName name="RisqueNet12">'Tableau des risques'!$BR$3:$BR$83</definedName>
    <definedName name="RisqueNet13">'Tableau des risques'!$BT$3:$BT$83</definedName>
    <definedName name="RisqueNet14">'Tableau des risques'!$BV$3:$BV$83</definedName>
    <definedName name="RisqueNet15">'Tableau des risques'!$BN$3:$BN$83</definedName>
    <definedName name="RisqueNet16">'Tableau des risques'!$BS$3:$BS$83</definedName>
    <definedName name="RisqueNet2">'Tableau des risques'!$BH$3:$BH$83</definedName>
    <definedName name="RisqueNet3">'Tableau des risques'!$BI$3:$BI$83</definedName>
    <definedName name="RisqueNet4">'Tableau des risques'!$BJ$3:$BJ$83</definedName>
    <definedName name="RisqueNet5">'Tableau des risques'!$BL$3:$BL$83</definedName>
    <definedName name="RisqueNet6">'Tableau des risques'!$BO$3:$BO$83</definedName>
    <definedName name="RisqueNet7">'Tableau des risques'!$BP$3:$BP$83</definedName>
    <definedName name="RisqueNet8">'Tableau des risques'!$BK$3:$BK$83</definedName>
    <definedName name="RisqueNet9">'Tableau des risques'!$BU$3:$BU$83</definedName>
    <definedName name="SI">Paramètres!$J$4:$J$7</definedName>
    <definedName name="Stratégique">Paramètres!$O$4:$O$7</definedName>
    <definedName name="_xlnm.Print_Area" localSheetId="12">'Cartographie des risques'!$A$1:$T$17</definedName>
  </definedNames>
  <calcPr calcId="125725"/>
</workbook>
</file>

<file path=xl/calcChain.xml><?xml version="1.0" encoding="utf-8"?>
<calcChain xmlns="http://schemas.openxmlformats.org/spreadsheetml/2006/main">
  <c r="BF13" i="1"/>
  <c r="BF12"/>
  <c r="BF11"/>
  <c r="BF10"/>
  <c r="BF9"/>
  <c r="BF8"/>
  <c r="BF7"/>
  <c r="BF6"/>
  <c r="BF5"/>
  <c r="BF4"/>
  <c r="BE13"/>
  <c r="BE12"/>
  <c r="BE11"/>
  <c r="BE10"/>
  <c r="BE9"/>
  <c r="BE8"/>
  <c r="BE7"/>
  <c r="BE6"/>
  <c r="BE5"/>
  <c r="BE4"/>
  <c r="BD13"/>
  <c r="BD12"/>
  <c r="BD11"/>
  <c r="BD10"/>
  <c r="BD9"/>
  <c r="BD8"/>
  <c r="BD7"/>
  <c r="BD6"/>
  <c r="BD5"/>
  <c r="BD4"/>
  <c r="BC13"/>
  <c r="BC12"/>
  <c r="BC11"/>
  <c r="BC10"/>
  <c r="BC9"/>
  <c r="BC8"/>
  <c r="BC7"/>
  <c r="BC6"/>
  <c r="BC5"/>
  <c r="BC4"/>
  <c r="C4"/>
  <c r="I4"/>
  <c r="F4"/>
  <c r="M4"/>
  <c r="J4"/>
  <c r="AB4" s="1"/>
  <c r="K4"/>
  <c r="D4"/>
  <c r="Y4" s="1"/>
  <c r="E4"/>
  <c r="AE4" s="1"/>
  <c r="N13"/>
  <c r="N12"/>
  <c r="N11"/>
  <c r="N10"/>
  <c r="N9"/>
  <c r="N8"/>
  <c r="N7"/>
  <c r="N6"/>
  <c r="N5"/>
  <c r="N4"/>
  <c r="AL4" s="1"/>
  <c r="M13"/>
  <c r="M12"/>
  <c r="M11"/>
  <c r="M10"/>
  <c r="M9"/>
  <c r="M8"/>
  <c r="M7"/>
  <c r="M6"/>
  <c r="M5"/>
  <c r="L13"/>
  <c r="L12"/>
  <c r="L11"/>
  <c r="L10"/>
  <c r="L9"/>
  <c r="L8"/>
  <c r="L7"/>
  <c r="L6"/>
  <c r="L5"/>
  <c r="L4"/>
  <c r="AD4" s="1"/>
  <c r="K13"/>
  <c r="K12"/>
  <c r="K11"/>
  <c r="K10"/>
  <c r="K9"/>
  <c r="K8"/>
  <c r="K7"/>
  <c r="K6"/>
  <c r="K5"/>
  <c r="J13"/>
  <c r="J12"/>
  <c r="J11"/>
  <c r="J10"/>
  <c r="J9"/>
  <c r="J8"/>
  <c r="J7"/>
  <c r="J6"/>
  <c r="J5"/>
  <c r="I13"/>
  <c r="I12"/>
  <c r="I11"/>
  <c r="I10"/>
  <c r="I9"/>
  <c r="I8"/>
  <c r="I7"/>
  <c r="I6"/>
  <c r="I5"/>
  <c r="H13"/>
  <c r="AU13" s="1"/>
  <c r="H12"/>
  <c r="H11"/>
  <c r="AW11" s="1"/>
  <c r="H10"/>
  <c r="H9"/>
  <c r="H8"/>
  <c r="H7"/>
  <c r="AW7" s="1"/>
  <c r="H6"/>
  <c r="AV6" s="1"/>
  <c r="H5"/>
  <c r="AU5" s="1"/>
  <c r="H4"/>
  <c r="AV4" s="1"/>
  <c r="G13"/>
  <c r="G12"/>
  <c r="G11"/>
  <c r="AQ11" s="1"/>
  <c r="G10"/>
  <c r="AP10" s="1"/>
  <c r="G9"/>
  <c r="G8"/>
  <c r="G7"/>
  <c r="AQ7" s="1"/>
  <c r="G6"/>
  <c r="AP6" s="1"/>
  <c r="G5"/>
  <c r="AO5" s="1"/>
  <c r="G4"/>
  <c r="AO4" s="1"/>
  <c r="F13"/>
  <c r="AG13" s="1"/>
  <c r="F12"/>
  <c r="F11"/>
  <c r="AI11" s="1"/>
  <c r="F10"/>
  <c r="F9"/>
  <c r="F8"/>
  <c r="AL8" s="1"/>
  <c r="F7"/>
  <c r="AI7" s="1"/>
  <c r="F6"/>
  <c r="AK6" s="1"/>
  <c r="F5"/>
  <c r="AG5" s="1"/>
  <c r="E13"/>
  <c r="AE13" s="1"/>
  <c r="E12"/>
  <c r="E11"/>
  <c r="E10"/>
  <c r="E9"/>
  <c r="AE9" s="1"/>
  <c r="E8"/>
  <c r="E7"/>
  <c r="AC7" s="1"/>
  <c r="E6"/>
  <c r="AE6" s="1"/>
  <c r="E5"/>
  <c r="AE5" s="1"/>
  <c r="D13"/>
  <c r="D12"/>
  <c r="D11"/>
  <c r="D10"/>
  <c r="Y10" s="1"/>
  <c r="D9"/>
  <c r="Y9" s="1"/>
  <c r="D8"/>
  <c r="D7"/>
  <c r="Z7" s="1"/>
  <c r="D6"/>
  <c r="Y6" s="1"/>
  <c r="D5"/>
  <c r="Y5" s="1"/>
  <c r="C13"/>
  <c r="O13" s="1"/>
  <c r="C12"/>
  <c r="C11"/>
  <c r="C10"/>
  <c r="C9"/>
  <c r="R9" s="1"/>
  <c r="C8"/>
  <c r="C7"/>
  <c r="T7" s="1"/>
  <c r="C6"/>
  <c r="S6" s="1"/>
  <c r="C5"/>
  <c r="P5" s="1"/>
  <c r="AX8" l="1"/>
  <c r="AG9"/>
  <c r="AU9"/>
  <c r="AK10"/>
  <c r="AE10"/>
  <c r="S10"/>
  <c r="AV10"/>
  <c r="R11"/>
  <c r="X11"/>
  <c r="AA11"/>
  <c r="AL12"/>
  <c r="AX12"/>
  <c r="Z12"/>
  <c r="T12"/>
  <c r="AF12"/>
  <c r="AR12"/>
  <c r="W13"/>
  <c r="AO13"/>
  <c r="AO9"/>
  <c r="AF8"/>
  <c r="Z8"/>
  <c r="T8"/>
  <c r="AR8"/>
  <c r="AG7"/>
  <c r="AG11"/>
  <c r="AT6"/>
  <c r="P10"/>
  <c r="Q5"/>
  <c r="Q9"/>
  <c r="Q13"/>
  <c r="AD7"/>
  <c r="AD11"/>
  <c r="AW6"/>
  <c r="AW10"/>
  <c r="AM4"/>
  <c r="O9"/>
  <c r="P9"/>
  <c r="R13"/>
  <c r="R5"/>
  <c r="V9"/>
  <c r="X13"/>
  <c r="Y8"/>
  <c r="AB9"/>
  <c r="AC8"/>
  <c r="AD5"/>
  <c r="AG6"/>
  <c r="AJ6"/>
  <c r="AM6"/>
  <c r="AR4"/>
  <c r="AQ8"/>
  <c r="AU4"/>
  <c r="AV7"/>
  <c r="AX6"/>
  <c r="AO8"/>
  <c r="AO12"/>
  <c r="S5"/>
  <c r="S9"/>
  <c r="S13"/>
  <c r="AF7"/>
  <c r="AF11"/>
  <c r="AK4"/>
  <c r="O11"/>
  <c r="P13"/>
  <c r="Q7"/>
  <c r="R6"/>
  <c r="V13"/>
  <c r="W8"/>
  <c r="Y12"/>
  <c r="AB13"/>
  <c r="AC11"/>
  <c r="AD9"/>
  <c r="AG10"/>
  <c r="AJ10"/>
  <c r="AM10"/>
  <c r="AQ4"/>
  <c r="AQ9"/>
  <c r="AS7"/>
  <c r="AV11"/>
  <c r="AX10"/>
  <c r="O5"/>
  <c r="Q11"/>
  <c r="T6"/>
  <c r="W12"/>
  <c r="X5"/>
  <c r="AA7"/>
  <c r="AC12"/>
  <c r="AD13"/>
  <c r="AE8"/>
  <c r="AI8"/>
  <c r="AL6"/>
  <c r="AN8"/>
  <c r="AQ12"/>
  <c r="AS11"/>
  <c r="AU7"/>
  <c r="AW8"/>
  <c r="AM8"/>
  <c r="AM12"/>
  <c r="AB7"/>
  <c r="AB11"/>
  <c r="AU6"/>
  <c r="AI10"/>
  <c r="AP8"/>
  <c r="AP12"/>
  <c r="AK7"/>
  <c r="AE11"/>
  <c r="AR5"/>
  <c r="AR9"/>
  <c r="AR13"/>
  <c r="S4"/>
  <c r="O7"/>
  <c r="R10"/>
  <c r="T10"/>
  <c r="V5"/>
  <c r="X9"/>
  <c r="AB5"/>
  <c r="AE12"/>
  <c r="AI12"/>
  <c r="AL10"/>
  <c r="AN12"/>
  <c r="AQ13"/>
  <c r="AQ5"/>
  <c r="AU11"/>
  <c r="AW12"/>
  <c r="S11"/>
  <c r="T13"/>
  <c r="T5"/>
  <c r="U11"/>
  <c r="U7"/>
  <c r="Y11"/>
  <c r="Y7"/>
  <c r="Z9"/>
  <c r="AE7"/>
  <c r="AF9"/>
  <c r="AH11"/>
  <c r="AJ4"/>
  <c r="AJ9"/>
  <c r="AK11"/>
  <c r="AL13"/>
  <c r="AO6"/>
  <c r="AP11"/>
  <c r="AP7"/>
  <c r="AU10"/>
  <c r="AX9"/>
  <c r="P4"/>
  <c r="P6"/>
  <c r="Q8"/>
  <c r="S12"/>
  <c r="U12"/>
  <c r="V4"/>
  <c r="V10"/>
  <c r="V6"/>
  <c r="Z4"/>
  <c r="Z10"/>
  <c r="Z6"/>
  <c r="AA8"/>
  <c r="AB10"/>
  <c r="AB6"/>
  <c r="AF4"/>
  <c r="AF6"/>
  <c r="AH8"/>
  <c r="AG4"/>
  <c r="AK8"/>
  <c r="AO7"/>
  <c r="AR10"/>
  <c r="AS12"/>
  <c r="AT4"/>
  <c r="AT10"/>
  <c r="R7"/>
  <c r="T11"/>
  <c r="U9"/>
  <c r="V11"/>
  <c r="W5"/>
  <c r="Y13"/>
  <c r="Z11"/>
  <c r="AI6"/>
  <c r="AP4"/>
  <c r="AQ6"/>
  <c r="AV13"/>
  <c r="S7"/>
  <c r="T9"/>
  <c r="W11"/>
  <c r="W7"/>
  <c r="Z13"/>
  <c r="Z5"/>
  <c r="AF13"/>
  <c r="AF5"/>
  <c r="AH7"/>
  <c r="AJ13"/>
  <c r="AJ5"/>
  <c r="AL9"/>
  <c r="AL5"/>
  <c r="AN11"/>
  <c r="AN7"/>
  <c r="AN4"/>
  <c r="AO10"/>
  <c r="AT13"/>
  <c r="AT9"/>
  <c r="AT5"/>
  <c r="AX13"/>
  <c r="AX5"/>
  <c r="O12"/>
  <c r="O8"/>
  <c r="Q12"/>
  <c r="R4"/>
  <c r="S8"/>
  <c r="T4"/>
  <c r="U8"/>
  <c r="X4"/>
  <c r="X10"/>
  <c r="X6"/>
  <c r="AA12"/>
  <c r="AD10"/>
  <c r="AD6"/>
  <c r="AF10"/>
  <c r="AH12"/>
  <c r="AI13"/>
  <c r="AI9"/>
  <c r="AI5"/>
  <c r="AK12"/>
  <c r="AM11"/>
  <c r="AM7"/>
  <c r="AO11"/>
  <c r="AR6"/>
  <c r="AS8"/>
  <c r="AX4"/>
  <c r="AV12"/>
  <c r="AV8"/>
  <c r="AW13"/>
  <c r="AW9"/>
  <c r="AW5"/>
  <c r="P11"/>
  <c r="P7"/>
  <c r="U13"/>
  <c r="U5"/>
  <c r="V7"/>
  <c r="W9"/>
  <c r="X7"/>
  <c r="AA13"/>
  <c r="AA9"/>
  <c r="AA5"/>
  <c r="AC13"/>
  <c r="AC9"/>
  <c r="AC5"/>
  <c r="AG12"/>
  <c r="AG8"/>
  <c r="AH13"/>
  <c r="AH9"/>
  <c r="AH5"/>
  <c r="AH4"/>
  <c r="AJ11"/>
  <c r="AJ7"/>
  <c r="AK13"/>
  <c r="AK9"/>
  <c r="AK5"/>
  <c r="AL11"/>
  <c r="AL7"/>
  <c r="AN13"/>
  <c r="AN9"/>
  <c r="AN5"/>
  <c r="AP13"/>
  <c r="AP9"/>
  <c r="AP5"/>
  <c r="AQ10"/>
  <c r="AR11"/>
  <c r="AR7"/>
  <c r="AS13"/>
  <c r="AS9"/>
  <c r="AS5"/>
  <c r="AW4"/>
  <c r="AT11"/>
  <c r="AT7"/>
  <c r="AU12"/>
  <c r="AU8"/>
  <c r="AV9"/>
  <c r="AV5"/>
  <c r="AX11"/>
  <c r="AX7"/>
  <c r="O4"/>
  <c r="O10"/>
  <c r="O6"/>
  <c r="P12"/>
  <c r="P8"/>
  <c r="Q4"/>
  <c r="Q10"/>
  <c r="Q6"/>
  <c r="R12"/>
  <c r="R8"/>
  <c r="U4"/>
  <c r="U10"/>
  <c r="U6"/>
  <c r="V12"/>
  <c r="V8"/>
  <c r="W4"/>
  <c r="W10"/>
  <c r="W6"/>
  <c r="X12"/>
  <c r="X8"/>
  <c r="AA4"/>
  <c r="AA10"/>
  <c r="AA6"/>
  <c r="AB12"/>
  <c r="AB8"/>
  <c r="AC4"/>
  <c r="AC10"/>
  <c r="AC6"/>
  <c r="AD12"/>
  <c r="AD8"/>
  <c r="AH10"/>
  <c r="AH6"/>
  <c r="AI4"/>
  <c r="AJ12"/>
  <c r="AJ8"/>
  <c r="AM13"/>
  <c r="AM9"/>
  <c r="AM5"/>
  <c r="AN10"/>
  <c r="AN6"/>
  <c r="AS4"/>
  <c r="AS10"/>
  <c r="AS6"/>
  <c r="AT12"/>
  <c r="AT8"/>
  <c r="BA12"/>
  <c r="BB11"/>
  <c r="BA7"/>
  <c r="BA4"/>
  <c r="BB10"/>
  <c r="BA10"/>
  <c r="BB5"/>
  <c r="BB9"/>
  <c r="BB13"/>
  <c r="BA5"/>
  <c r="BA9"/>
  <c r="BA13"/>
  <c r="BB12"/>
  <c r="BB7"/>
  <c r="BA11"/>
  <c r="BA6"/>
  <c r="AZ4"/>
  <c r="BB6"/>
  <c r="BB8"/>
  <c r="BB4"/>
  <c r="BA8"/>
  <c r="AZ11"/>
  <c r="AZ6"/>
  <c r="AZ10"/>
  <c r="AZ7"/>
  <c r="AY8"/>
  <c r="AY12"/>
  <c r="AY4"/>
  <c r="AZ13"/>
  <c r="AZ9"/>
  <c r="AZ5"/>
  <c r="AY9"/>
  <c r="AZ12"/>
  <c r="AZ8"/>
  <c r="AY13"/>
  <c r="AY5"/>
  <c r="AY6"/>
  <c r="AY11"/>
  <c r="AY7"/>
  <c r="AY10"/>
  <c r="B13"/>
  <c r="B12"/>
  <c r="B11"/>
  <c r="B10"/>
  <c r="B9"/>
  <c r="E8" i="3"/>
  <c r="J7"/>
  <c r="J10"/>
  <c r="F8"/>
  <c r="G9"/>
  <c r="J6"/>
  <c r="F7"/>
  <c r="I10"/>
  <c r="H6"/>
  <c r="G5"/>
  <c r="J5"/>
  <c r="H5"/>
  <c r="H9"/>
  <c r="F6"/>
  <c r="G8"/>
  <c r="J9"/>
  <c r="I7"/>
  <c r="E9"/>
  <c r="J8"/>
  <c r="I5"/>
  <c r="F5"/>
  <c r="F9"/>
  <c r="G10"/>
  <c r="G7"/>
  <c r="F10"/>
  <c r="H7"/>
  <c r="I9"/>
  <c r="E6"/>
  <c r="I6"/>
  <c r="I8"/>
  <c r="E7"/>
  <c r="E10"/>
  <c r="G6"/>
  <c r="H10"/>
  <c r="H8"/>
  <c r="BP8" i="1" l="1"/>
  <c r="BL8"/>
  <c r="BO8"/>
  <c r="BK8"/>
  <c r="BJ8"/>
  <c r="BH8"/>
  <c r="BG8"/>
  <c r="BI8"/>
  <c r="BP11"/>
  <c r="BL11"/>
  <c r="BO11"/>
  <c r="BK11"/>
  <c r="BV7"/>
  <c r="BT7"/>
  <c r="BN7"/>
  <c r="BS7"/>
  <c r="BV11"/>
  <c r="BT11"/>
  <c r="BN11"/>
  <c r="BS11"/>
  <c r="BJ13"/>
  <c r="BH13"/>
  <c r="BI13"/>
  <c r="BG13"/>
  <c r="BJ12"/>
  <c r="BH12"/>
  <c r="BI12"/>
  <c r="BG12"/>
  <c r="BO6"/>
  <c r="BK6"/>
  <c r="BP6"/>
  <c r="BL6"/>
  <c r="BM11"/>
  <c r="BR11"/>
  <c r="BU11"/>
  <c r="BQ11"/>
  <c r="BN5"/>
  <c r="BS5"/>
  <c r="BV5"/>
  <c r="BT5"/>
  <c r="BI10"/>
  <c r="BG10"/>
  <c r="BH10"/>
  <c r="BJ10"/>
  <c r="BI6"/>
  <c r="BG6"/>
  <c r="BJ6"/>
  <c r="BH6"/>
  <c r="BP12"/>
  <c r="BL12"/>
  <c r="BO12"/>
  <c r="BK12"/>
  <c r="BO13"/>
  <c r="BK13"/>
  <c r="BP13"/>
  <c r="BL13"/>
  <c r="BO7"/>
  <c r="BK7"/>
  <c r="BP7"/>
  <c r="BL7"/>
  <c r="BR8"/>
  <c r="BU8"/>
  <c r="BQ8"/>
  <c r="BM8"/>
  <c r="BO4"/>
  <c r="BK4"/>
  <c r="BL4"/>
  <c r="BP4"/>
  <c r="BV12"/>
  <c r="BT12"/>
  <c r="BN12"/>
  <c r="BS12"/>
  <c r="BT13"/>
  <c r="BN13"/>
  <c r="BS13"/>
  <c r="BV13"/>
  <c r="BS10"/>
  <c r="BV10"/>
  <c r="BT10"/>
  <c r="BN10"/>
  <c r="BR12"/>
  <c r="BU12"/>
  <c r="BQ12"/>
  <c r="BM12"/>
  <c r="BI11"/>
  <c r="BJ11"/>
  <c r="BH11"/>
  <c r="BG11"/>
  <c r="BP9"/>
  <c r="BL9"/>
  <c r="BO9"/>
  <c r="BK9"/>
  <c r="BS6"/>
  <c r="BV6"/>
  <c r="BT6"/>
  <c r="BN6"/>
  <c r="BU5"/>
  <c r="BQ5"/>
  <c r="BM5"/>
  <c r="BR5"/>
  <c r="BU10"/>
  <c r="BQ10"/>
  <c r="BM10"/>
  <c r="BR10"/>
  <c r="BG7"/>
  <c r="BJ7"/>
  <c r="BH7"/>
  <c r="BI7"/>
  <c r="BO5"/>
  <c r="BK5"/>
  <c r="BP5"/>
  <c r="BL5"/>
  <c r="BV8"/>
  <c r="BT8"/>
  <c r="BN8"/>
  <c r="BS8"/>
  <c r="BU9"/>
  <c r="BQ9"/>
  <c r="BM9"/>
  <c r="BR9"/>
  <c r="BQ7"/>
  <c r="BR7"/>
  <c r="BU7"/>
  <c r="BM7"/>
  <c r="BJ5"/>
  <c r="BI5"/>
  <c r="BG5"/>
  <c r="BH5"/>
  <c r="BI9"/>
  <c r="BG9"/>
  <c r="BJ9"/>
  <c r="BH9"/>
  <c r="BI4"/>
  <c r="BG4"/>
  <c r="BJ4"/>
  <c r="BH4"/>
  <c r="BO10"/>
  <c r="BK10"/>
  <c r="BP10"/>
  <c r="BL10"/>
  <c r="BS4"/>
  <c r="BV4"/>
  <c r="BT4"/>
  <c r="BN4"/>
  <c r="BU6"/>
  <c r="BQ6"/>
  <c r="BM6"/>
  <c r="BR6"/>
  <c r="BU13"/>
  <c r="BQ13"/>
  <c r="BM13"/>
  <c r="BR13"/>
  <c r="BS9"/>
  <c r="BV9"/>
  <c r="BT9"/>
  <c r="BN9"/>
  <c r="BU4"/>
  <c r="BQ4"/>
  <c r="BM4"/>
  <c r="BR4"/>
  <c r="B8"/>
  <c r="B7"/>
  <c r="B6"/>
  <c r="B5"/>
  <c r="B4"/>
  <c r="P9" i="3"/>
  <c r="Q8"/>
  <c r="P7"/>
  <c r="Q10"/>
  <c r="P10"/>
  <c r="R9"/>
  <c r="Q9"/>
  <c r="S7"/>
  <c r="E5"/>
  <c r="S8"/>
  <c r="S10"/>
  <c r="R10"/>
  <c r="R8"/>
  <c r="Q7"/>
  <c r="R7"/>
  <c r="P8"/>
  <c r="S9"/>
</calcChain>
</file>

<file path=xl/comments1.xml><?xml version="1.0" encoding="utf-8"?>
<comments xmlns="http://schemas.openxmlformats.org/spreadsheetml/2006/main">
  <authors>
    <author>AG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AG:</t>
        </r>
        <r>
          <rPr>
            <sz val="9"/>
            <color indexed="81"/>
            <rFont val="Tahoma"/>
            <family val="2"/>
          </rPr>
          <t xml:space="preserve">
Notez de 1 à 6
1 = Marginal
2= Faible
3= Modéré
4= Elevé
5= Critique
6= Catastrophique</t>
        </r>
      </text>
    </comment>
  </commentList>
</comments>
</file>

<file path=xl/sharedStrings.xml><?xml version="1.0" encoding="utf-8"?>
<sst xmlns="http://schemas.openxmlformats.org/spreadsheetml/2006/main" count="477" uniqueCount="203">
  <si>
    <t>Maturité du niveau de contrôle</t>
  </si>
  <si>
    <t>Commentaire</t>
  </si>
  <si>
    <t>n°</t>
  </si>
  <si>
    <t>Libellé</t>
  </si>
  <si>
    <t>Impact</t>
  </si>
  <si>
    <t>Probabilité</t>
  </si>
  <si>
    <t>Risques bruts</t>
  </si>
  <si>
    <t>Risques nets</t>
  </si>
  <si>
    <t>Cartographie des risques majeurs</t>
  </si>
  <si>
    <t>Rare</t>
  </si>
  <si>
    <t>Modérée</t>
  </si>
  <si>
    <t>Elevée</t>
  </si>
  <si>
    <t>Permanente</t>
  </si>
  <si>
    <t>Marginal</t>
  </si>
  <si>
    <t>Faible</t>
  </si>
  <si>
    <t>Modéré</t>
  </si>
  <si>
    <t>Elevé</t>
  </si>
  <si>
    <t>Critique</t>
  </si>
  <si>
    <t>Catastro.</t>
  </si>
  <si>
    <t>Except.</t>
  </si>
  <si>
    <t>Perma.</t>
  </si>
  <si>
    <t>Marg/Except</t>
  </si>
  <si>
    <t>Marg/Rare</t>
  </si>
  <si>
    <t>Marg/Mode.</t>
  </si>
  <si>
    <t>Catastrophique</t>
  </si>
  <si>
    <t>Exceptionnel</t>
  </si>
  <si>
    <t>Récurrente</t>
  </si>
  <si>
    <t>Faible/Rare</t>
  </si>
  <si>
    <t>Faible/Elevé</t>
  </si>
  <si>
    <t>Elevé/Except</t>
  </si>
  <si>
    <t>Elevé/Rare</t>
  </si>
  <si>
    <t>Marg/Perm</t>
  </si>
  <si>
    <t>Crit/Récu</t>
  </si>
  <si>
    <t>Cata/Rare</t>
  </si>
  <si>
    <t>Cata/Recu</t>
  </si>
  <si>
    <t>Cata/Perm</t>
  </si>
  <si>
    <t>Maitrisé</t>
  </si>
  <si>
    <t>Acceptable</t>
  </si>
  <si>
    <t>Accept.</t>
  </si>
  <si>
    <t>Insuffisant</t>
  </si>
  <si>
    <t>Mineur</t>
  </si>
  <si>
    <t>Très Elevé</t>
  </si>
  <si>
    <t>Gravité Brute</t>
  </si>
  <si>
    <t>IMPACT</t>
  </si>
  <si>
    <t>Marg/Elevé</t>
  </si>
  <si>
    <t>Marg/Recu</t>
  </si>
  <si>
    <t>Faible/Except</t>
  </si>
  <si>
    <t>Faible/Mod</t>
  </si>
  <si>
    <t>Faible/Récu</t>
  </si>
  <si>
    <t>Faible/Perm</t>
  </si>
  <si>
    <t>Mod/Excep</t>
  </si>
  <si>
    <t>Mod/Rare</t>
  </si>
  <si>
    <t>Mod/Mod</t>
  </si>
  <si>
    <t>Mod/Elev</t>
  </si>
  <si>
    <t>Mod/Recu</t>
  </si>
  <si>
    <t>Mod/Perm</t>
  </si>
  <si>
    <t>Eleve/Mod</t>
  </si>
  <si>
    <t>Eleve/Eleve</t>
  </si>
  <si>
    <t>Eleve/Recu</t>
  </si>
  <si>
    <t>Eleve/Perma</t>
  </si>
  <si>
    <t>Crit/Except</t>
  </si>
  <si>
    <t>Crit/Rare</t>
  </si>
  <si>
    <t>Crit/Modé</t>
  </si>
  <si>
    <t>Crit/Elevé</t>
  </si>
  <si>
    <t>Crit/Perma</t>
  </si>
  <si>
    <t>Cata/Except</t>
  </si>
  <si>
    <t>Cata/Mod</t>
  </si>
  <si>
    <t>Cata/Elev</t>
  </si>
  <si>
    <t>Risque issu du RCI RETRAITE 2017</t>
  </si>
  <si>
    <t>Onglet</t>
  </si>
  <si>
    <t>Section</t>
  </si>
  <si>
    <t>Champ</t>
  </si>
  <si>
    <t>Liste/ explication</t>
  </si>
  <si>
    <t>Liste niveau 2</t>
  </si>
  <si>
    <t>commentaires</t>
  </si>
  <si>
    <t>Conséquences de risque</t>
  </si>
  <si>
    <t>Probabilité brute</t>
  </si>
  <si>
    <t>Impact financier</t>
  </si>
  <si>
    <t>Impact image/ client</t>
  </si>
  <si>
    <t>Impact réglementaire/ conformité</t>
  </si>
  <si>
    <t>Impact stratégique</t>
  </si>
  <si>
    <t>Synthèse des impacts bruts</t>
  </si>
  <si>
    <t>Risque brut (Gravité inhérente)</t>
  </si>
  <si>
    <t>Niveau de maîtrise : Homme/ organisation</t>
  </si>
  <si>
    <t>Niveau de maîtrise : SI</t>
  </si>
  <si>
    <t>Niveau de maîtrise : processus/ procédure</t>
  </si>
  <si>
    <t>Niveau de maîtrise : Conformité/ réglementaire</t>
  </si>
  <si>
    <t>Synthèse du niveau de maîtrise</t>
  </si>
  <si>
    <t>Probabilité nette</t>
  </si>
  <si>
    <t>Synthèse des impacts nets</t>
  </si>
  <si>
    <t>Exceptionnelle</t>
  </si>
  <si>
    <t>Recurrente</t>
  </si>
  <si>
    <t>Proba</t>
  </si>
  <si>
    <t>RB</t>
  </si>
  <si>
    <t>DMR</t>
  </si>
  <si>
    <t>Imp</t>
  </si>
  <si>
    <t>Inst</t>
  </si>
  <si>
    <t>Atelier</t>
  </si>
  <si>
    <t>Facteurs de risque N2</t>
  </si>
  <si>
    <t>Connséquence du risque</t>
  </si>
  <si>
    <t>Base d'incidents</t>
  </si>
  <si>
    <t>Externes</t>
  </si>
  <si>
    <t>Ressources_humaines</t>
  </si>
  <si>
    <t>Processus_Procédure</t>
  </si>
  <si>
    <t>SI</t>
  </si>
  <si>
    <t>Pilotage</t>
  </si>
  <si>
    <t>Conformité__Réglementation</t>
  </si>
  <si>
    <t>Financier</t>
  </si>
  <si>
    <t>Image_Réputation_Client</t>
  </si>
  <si>
    <t>Stratégique</t>
  </si>
  <si>
    <t>Mission d'audit</t>
  </si>
  <si>
    <t>Autres évènements/ actions externes</t>
  </si>
  <si>
    <t>Application des consignes et instructions</t>
  </si>
  <si>
    <t>Conformité</t>
  </si>
  <si>
    <t>Logiciels</t>
  </si>
  <si>
    <t>Gestion de projet</t>
  </si>
  <si>
    <t>Condamnation civile ou pénale d'un dirigeant et / ou d'un organisme</t>
  </si>
  <si>
    <t>Amendes, indemnisiations, pénalités</t>
  </si>
  <si>
    <t>Augmentation des appels téléphoniques/ réclamations</t>
  </si>
  <si>
    <t>Remise en cause d'un ou plusieurs axes/ projets stratégiques</t>
  </si>
  <si>
    <t>Maîtrisé</t>
  </si>
  <si>
    <t xml:space="preserve">Sondage </t>
  </si>
  <si>
    <t>Catastrophes naturelles et autres sinistres</t>
  </si>
  <si>
    <t>Compétence/ formation</t>
  </si>
  <si>
    <t>Défaillance dans la conception du processus/ procédures</t>
  </si>
  <si>
    <t>Matériels</t>
  </si>
  <si>
    <t>Gestion des habilitations</t>
  </si>
  <si>
    <t>Litige réglé par transaction amiable ou judiciaire</t>
  </si>
  <si>
    <t>Coût ETP, fraudes</t>
  </si>
  <si>
    <t>Médias internet/ réseaux sociaux</t>
  </si>
  <si>
    <t>Remise en cause de la continuité/ poursuite d'activité</t>
  </si>
  <si>
    <t>Vide</t>
  </si>
  <si>
    <t>Fournisseurs/ sous-traitant/ partenaires</t>
  </si>
  <si>
    <t>Conflits sociaux</t>
  </si>
  <si>
    <t>Défaillance dans la réalisation du processus/ procédure</t>
  </si>
  <si>
    <t>Qualité des données</t>
  </si>
  <si>
    <t>Gestion des ressources, du budget</t>
  </si>
  <si>
    <t>Recommandations, sanctions, blâmes, retrait d'agrément des autorités de contrôle</t>
  </si>
  <si>
    <t>Coût logiciel, données</t>
  </si>
  <si>
    <t>Médias traditionnels (locaux, professionnels, nationaux)</t>
  </si>
  <si>
    <t>Remise en cause de la performance/ qualité des opérations</t>
  </si>
  <si>
    <t>Autres</t>
  </si>
  <si>
    <t>Législation, réglementation, normes</t>
  </si>
  <si>
    <t>Diffusion/ transmission/ compréhension des consignes et instructions</t>
  </si>
  <si>
    <t>Sécurité</t>
  </si>
  <si>
    <t>Indicateurs de pilotage, tableaux de bord</t>
  </si>
  <si>
    <t>Coût remplacement/ réparation</t>
  </si>
  <si>
    <t>Nombreux clients clés impactés (VIP, groupes,…)</t>
  </si>
  <si>
    <t>Remise en cause des outils/ systèmes d'information</t>
  </si>
  <si>
    <t>Toutes</t>
  </si>
  <si>
    <t>Pratiques du marché/ concurrence</t>
  </si>
  <si>
    <t>Fraude interne/ acivité illicite par un salarié (vol, vandalisme)</t>
  </si>
  <si>
    <t xml:space="preserve">Information/ Communication
</t>
  </si>
  <si>
    <t>Indu, remboursement, chiffre d'affaires</t>
  </si>
  <si>
    <t>Nombreux clients impactés (TPE-PME, retraités, chômeurs,…)</t>
  </si>
  <si>
    <t>Presse, média, réseaux sociaux</t>
  </si>
  <si>
    <t>Objectifs</t>
  </si>
  <si>
    <t>Nombreux contrats résiliés</t>
  </si>
  <si>
    <t>CRITICITE</t>
  </si>
  <si>
    <t>Situation économique et sociale</t>
  </si>
  <si>
    <t>Conseil d'Administration / Branche professionnelle</t>
  </si>
  <si>
    <t>Zone de criticité très élevée / surveillance insuffisante</t>
  </si>
  <si>
    <t>Zone de criticité élevée / surveillance à renforcer</t>
  </si>
  <si>
    <t>Zone de criticité élevée / surveillance soutenue</t>
  </si>
  <si>
    <t>Zone de criticité modérée / surveillance modérée</t>
  </si>
  <si>
    <t>Zone de criticité faible / surveillance modérée</t>
  </si>
  <si>
    <t>Zone de criticité faible / surveillance faible</t>
  </si>
  <si>
    <t>MODE D'IDENTIFICATION</t>
  </si>
  <si>
    <t>Massion d'audit</t>
  </si>
  <si>
    <t>Sondage</t>
  </si>
  <si>
    <t>Risque 1</t>
  </si>
  <si>
    <t>Risque 2</t>
  </si>
  <si>
    <t>Risque 3</t>
  </si>
  <si>
    <t>Risque 4</t>
  </si>
  <si>
    <t>Surveillance Faible</t>
  </si>
  <si>
    <t>Surveillance Modérée</t>
  </si>
  <si>
    <t>Surveillance à renforcer</t>
  </si>
  <si>
    <t>Zone de Gravité</t>
  </si>
  <si>
    <t>Mineur/Ins</t>
  </si>
  <si>
    <t>Mineur/Faible</t>
  </si>
  <si>
    <t>Mineur/Accept</t>
  </si>
  <si>
    <t>Surveillance modérée</t>
  </si>
  <si>
    <t>Mineur/Maitrisé</t>
  </si>
  <si>
    <t>Modéré/Maitrisé</t>
  </si>
  <si>
    <t>Modéré/Insu</t>
  </si>
  <si>
    <t>Elevé/Faible</t>
  </si>
  <si>
    <t>Très elevé/Accept</t>
  </si>
  <si>
    <t>Modéré/Faible</t>
  </si>
  <si>
    <t>Modéré/Acce</t>
  </si>
  <si>
    <t>Elevé/Accep</t>
  </si>
  <si>
    <t>Elevé/Maitrisé</t>
  </si>
  <si>
    <t>Très elevé/Maitrisé</t>
  </si>
  <si>
    <t>Criticité elevée</t>
  </si>
  <si>
    <t>Criticité Très élevée</t>
  </si>
  <si>
    <t>Très elevé/Insu</t>
  </si>
  <si>
    <t>Elevé/Insu</t>
  </si>
  <si>
    <t>Très elevé/Faible</t>
  </si>
  <si>
    <t>Gravité mineure</t>
  </si>
  <si>
    <t>Retraite ARRCO</t>
  </si>
  <si>
    <t>Retraite AGIRC</t>
  </si>
  <si>
    <t>Prévoyance Santé</t>
  </si>
  <si>
    <t xml:space="preserve"> Prévoyance</t>
  </si>
  <si>
    <t>AFR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</si>
</sst>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name val="Verdana"/>
      <family val="2"/>
    </font>
    <font>
      <b/>
      <sz val="14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b/>
      <sz val="18"/>
      <name val="Verdan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7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9"/>
      <name val="Verdana"/>
      <family val="2"/>
    </font>
    <font>
      <i/>
      <u/>
      <sz val="10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5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46">
    <xf numFmtId="0" fontId="0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5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9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0" borderId="1" applyNumberFormat="0" applyAlignment="0" applyProtection="0"/>
    <xf numFmtId="0" fontId="15" fillId="0" borderId="2" applyNumberFormat="0" applyFill="0" applyAlignment="0" applyProtection="0"/>
    <xf numFmtId="0" fontId="11" fillId="21" borderId="3" applyNumberFormat="0" applyFont="0" applyAlignment="0" applyProtection="0"/>
    <xf numFmtId="0" fontId="16" fillId="7" borderId="1" applyNumberFormat="0" applyAlignment="0" applyProtection="0"/>
    <xf numFmtId="0" fontId="17" fillId="3" borderId="0" applyNumberFormat="0" applyBorder="0" applyAlignment="0" applyProtection="0"/>
    <xf numFmtId="0" fontId="18" fillId="22" borderId="0" applyNumberFormat="0" applyBorder="0" applyAlignment="0" applyProtection="0"/>
    <xf numFmtId="164" fontId="11" fillId="0" borderId="0"/>
    <xf numFmtId="0" fontId="19" fillId="4" borderId="0" applyNumberFormat="0" applyBorder="0" applyAlignment="0" applyProtection="0"/>
    <xf numFmtId="0" fontId="20" fillId="20" borderId="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7" fillId="23" borderId="9" applyNumberFormat="0" applyAlignment="0" applyProtection="0"/>
    <xf numFmtId="0" fontId="2" fillId="0" borderId="0"/>
    <xf numFmtId="0" fontId="1" fillId="0" borderId="0"/>
    <xf numFmtId="0" fontId="37" fillId="0" borderId="0" applyNumberFormat="0" applyFill="0" applyBorder="0" applyAlignment="0" applyProtection="0">
      <alignment vertical="top"/>
      <protection locked="0"/>
    </xf>
  </cellStyleXfs>
  <cellXfs count="179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4" fillId="24" borderId="10" xfId="0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left" vertical="center" wrapText="1"/>
    </xf>
    <xf numFmtId="0" fontId="4" fillId="24" borderId="10" xfId="0" applyFont="1" applyFill="1" applyBorder="1" applyAlignment="1">
      <alignment horizontal="centerContinuous" vertical="center"/>
    </xf>
    <xf numFmtId="0" fontId="0" fillId="0" borderId="0" xfId="0" applyAlignment="1">
      <alignment horizontal="centerContinuous"/>
    </xf>
    <xf numFmtId="0" fontId="7" fillId="0" borderId="0" xfId="0" applyFont="1" applyAlignment="1">
      <alignment horizontal="centerContinuous"/>
    </xf>
    <xf numFmtId="0" fontId="0" fillId="0" borderId="0" xfId="0" applyAlignment="1">
      <alignment horizontal="centerContinuous" vertical="center"/>
    </xf>
    <xf numFmtId="0" fontId="6" fillId="0" borderId="10" xfId="0" applyFont="1" applyBorder="1" applyAlignment="1">
      <alignment horizontal="centerContinuous" vertical="center"/>
    </xf>
    <xf numFmtId="0" fontId="0" fillId="0" borderId="10" xfId="0" applyBorder="1" applyAlignment="1">
      <alignment horizontal="centerContinuous" vertical="center"/>
    </xf>
    <xf numFmtId="0" fontId="9" fillId="0" borderId="0" xfId="0" applyFont="1"/>
    <xf numFmtId="0" fontId="10" fillId="0" borderId="0" xfId="0" applyFont="1" applyAlignment="1">
      <alignment horizontal="centerContinuous" vertical="center"/>
    </xf>
    <xf numFmtId="0" fontId="8" fillId="0" borderId="0" xfId="0" applyFont="1" applyFill="1" applyBorder="1" applyAlignment="1">
      <alignment horizontal="center" vertical="center" textRotation="90"/>
    </xf>
    <xf numFmtId="0" fontId="5" fillId="0" borderId="10" xfId="0" applyFont="1" applyBorder="1" applyAlignment="1">
      <alignment horizontal="center" vertical="center"/>
    </xf>
    <xf numFmtId="0" fontId="31" fillId="0" borderId="10" xfId="0" applyFont="1" applyFill="1" applyBorder="1" applyAlignment="1">
      <alignment horizontal="center" vertical="center"/>
    </xf>
    <xf numFmtId="0" fontId="29" fillId="0" borderId="0" xfId="0" applyFont="1"/>
    <xf numFmtId="0" fontId="32" fillId="0" borderId="0" xfId="0" applyFont="1" applyAlignment="1">
      <alignment horizontal="center" vertical="center"/>
    </xf>
    <xf numFmtId="0" fontId="28" fillId="24" borderId="11" xfId="0" applyFont="1" applyFill="1" applyBorder="1" applyAlignment="1">
      <alignment horizontal="center" vertical="center" wrapText="1"/>
    </xf>
    <xf numFmtId="0" fontId="28" fillId="25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4" fillId="26" borderId="10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28" fillId="29" borderId="11" xfId="0" applyFont="1" applyFill="1" applyBorder="1" applyAlignment="1">
      <alignment horizontal="center" vertical="center" wrapText="1"/>
    </xf>
    <xf numFmtId="0" fontId="28" fillId="30" borderId="11" xfId="0" applyFont="1" applyFill="1" applyBorder="1" applyAlignment="1">
      <alignment horizontal="center" vertical="center" wrapText="1"/>
    </xf>
    <xf numFmtId="0" fontId="31" fillId="0" borderId="10" xfId="0" applyFont="1" applyFill="1" applyBorder="1" applyAlignment="1">
      <alignment horizontal="center" vertical="center" textRotation="90"/>
    </xf>
    <xf numFmtId="0" fontId="31" fillId="0" borderId="16" xfId="0" applyFont="1" applyFill="1" applyBorder="1" applyAlignment="1">
      <alignment horizontal="center" vertical="center" textRotation="90"/>
    </xf>
    <xf numFmtId="16" fontId="31" fillId="0" borderId="16" xfId="0" applyNumberFormat="1" applyFont="1" applyFill="1" applyBorder="1" applyAlignment="1">
      <alignment horizontal="center" vertical="center" textRotation="90"/>
    </xf>
    <xf numFmtId="0" fontId="31" fillId="0" borderId="12" xfId="0" applyFont="1" applyFill="1" applyBorder="1" applyAlignment="1">
      <alignment vertical="center" textRotation="90" wrapText="1"/>
    </xf>
    <xf numFmtId="0" fontId="28" fillId="33" borderId="10" xfId="0" applyFont="1" applyFill="1" applyBorder="1" applyAlignment="1">
      <alignment horizontal="centerContinuous" vertical="center" wrapText="1"/>
    </xf>
    <xf numFmtId="0" fontId="28" fillId="32" borderId="10" xfId="0" applyFont="1" applyFill="1" applyBorder="1" applyAlignment="1">
      <alignment vertical="center" wrapText="1"/>
    </xf>
    <xf numFmtId="0" fontId="3" fillId="0" borderId="10" xfId="0" applyFont="1" applyBorder="1" applyAlignment="1">
      <alignment horizontal="left" vertical="center" wrapText="1"/>
    </xf>
    <xf numFmtId="0" fontId="3" fillId="0" borderId="10" xfId="0" applyFont="1" applyBorder="1" applyAlignment="1">
      <alignment horizontal="left" vertical="center"/>
    </xf>
    <xf numFmtId="0" fontId="35" fillId="0" borderId="0" xfId="44" applyFont="1" applyFill="1" applyProtection="1">
      <protection locked="0"/>
    </xf>
    <xf numFmtId="0" fontId="35" fillId="0" borderId="0" xfId="44" applyFont="1" applyFill="1" applyAlignment="1" applyProtection="1">
      <alignment horizontal="center" vertical="center"/>
    </xf>
    <xf numFmtId="0" fontId="35" fillId="0" borderId="0" xfId="44" applyFont="1" applyFill="1" applyAlignment="1" applyProtection="1">
      <alignment horizontal="center" vertical="center" wrapText="1"/>
    </xf>
    <xf numFmtId="0" fontId="35" fillId="0" borderId="0" xfId="44" applyFont="1" applyFill="1" applyAlignment="1" applyProtection="1">
      <alignment horizontal="center" vertical="center" wrapText="1"/>
      <protection locked="0"/>
    </xf>
    <xf numFmtId="0" fontId="35" fillId="0" borderId="0" xfId="44" applyFont="1" applyFill="1" applyProtection="1"/>
    <xf numFmtId="0" fontId="35" fillId="0" borderId="0" xfId="44" applyFont="1" applyFill="1" applyBorder="1" applyProtection="1">
      <protection locked="0"/>
    </xf>
    <xf numFmtId="0" fontId="36" fillId="0" borderId="17" xfId="44" applyFont="1" applyFill="1" applyBorder="1" applyAlignment="1" applyProtection="1">
      <alignment horizontal="center" vertical="center"/>
      <protection locked="0"/>
    </xf>
    <xf numFmtId="0" fontId="36" fillId="0" borderId="18" xfId="44" applyFont="1" applyFill="1" applyBorder="1" applyAlignment="1" applyProtection="1">
      <alignment horizontal="center" vertical="center"/>
    </xf>
    <xf numFmtId="0" fontId="36" fillId="0" borderId="18" xfId="44" applyFont="1" applyFill="1" applyBorder="1" applyAlignment="1" applyProtection="1">
      <alignment horizontal="center" vertical="center" wrapText="1"/>
    </xf>
    <xf numFmtId="0" fontId="36" fillId="0" borderId="19" xfId="44" applyFont="1" applyFill="1" applyBorder="1" applyAlignment="1" applyProtection="1">
      <alignment horizontal="center" vertical="center" wrapText="1"/>
      <protection locked="0"/>
    </xf>
    <xf numFmtId="0" fontId="36" fillId="0" borderId="20" xfId="44" applyFont="1" applyFill="1" applyBorder="1" applyAlignment="1" applyProtection="1">
      <alignment horizontal="center" vertical="center" wrapText="1"/>
    </xf>
    <xf numFmtId="0" fontId="35" fillId="0" borderId="23" xfId="44" applyFont="1" applyFill="1" applyBorder="1" applyAlignment="1" applyProtection="1">
      <alignment horizontal="center" vertical="center" wrapText="1"/>
    </xf>
    <xf numFmtId="0" fontId="37" fillId="0" borderId="24" xfId="45" applyFill="1" applyBorder="1" applyAlignment="1" applyProtection="1">
      <alignment horizontal="center" vertical="center" wrapText="1"/>
      <protection locked="0"/>
    </xf>
    <xf numFmtId="0" fontId="35" fillId="34" borderId="24" xfId="44" applyFont="1" applyFill="1" applyBorder="1" applyAlignment="1" applyProtection="1">
      <alignment horizontal="center" vertical="center" wrapText="1"/>
      <protection locked="0"/>
    </xf>
    <xf numFmtId="0" fontId="35" fillId="0" borderId="25" xfId="44" applyFont="1" applyFill="1" applyBorder="1" applyAlignment="1" applyProtection="1">
      <alignment vertical="center"/>
    </xf>
    <xf numFmtId="0" fontId="35" fillId="0" borderId="28" xfId="44" applyFont="1" applyFill="1" applyBorder="1" applyAlignment="1" applyProtection="1">
      <alignment horizontal="center" vertical="center" wrapText="1"/>
    </xf>
    <xf numFmtId="0" fontId="35" fillId="0" borderId="10" xfId="44" applyFont="1" applyFill="1" applyBorder="1" applyAlignment="1" applyProtection="1">
      <alignment horizontal="center" vertical="center" wrapText="1"/>
      <protection locked="0"/>
    </xf>
    <xf numFmtId="0" fontId="35" fillId="34" borderId="14" xfId="44" applyFont="1" applyFill="1" applyBorder="1" applyAlignment="1" applyProtection="1">
      <alignment horizontal="center" vertical="center" wrapText="1"/>
      <protection locked="0"/>
    </xf>
    <xf numFmtId="0" fontId="35" fillId="0" borderId="30" xfId="44" applyFont="1" applyFill="1" applyBorder="1" applyAlignment="1" applyProtection="1">
      <alignment horizontal="center" vertical="center" wrapText="1"/>
    </xf>
    <xf numFmtId="0" fontId="35" fillId="0" borderId="31" xfId="44" applyFont="1" applyFill="1" applyBorder="1" applyAlignment="1" applyProtection="1">
      <alignment horizontal="center" vertical="center" wrapText="1"/>
      <protection locked="0"/>
    </xf>
    <xf numFmtId="0" fontId="35" fillId="34" borderId="32" xfId="44" applyFont="1" applyFill="1" applyBorder="1" applyAlignment="1" applyProtection="1">
      <alignment horizontal="center" vertical="center" wrapText="1"/>
      <protection locked="0"/>
    </xf>
    <xf numFmtId="0" fontId="35" fillId="0" borderId="33" xfId="44" applyFont="1" applyFill="1" applyBorder="1" applyAlignment="1" applyProtection="1">
      <alignment vertical="center"/>
    </xf>
    <xf numFmtId="0" fontId="35" fillId="0" borderId="34" xfId="44" applyFont="1" applyFill="1" applyBorder="1" applyAlignment="1" applyProtection="1">
      <alignment horizontal="center" vertical="center" wrapText="1"/>
    </xf>
    <xf numFmtId="0" fontId="35" fillId="0" borderId="35" xfId="44" applyFont="1" applyFill="1" applyBorder="1" applyAlignment="1" applyProtection="1">
      <alignment horizontal="center" vertical="center" wrapText="1"/>
      <protection locked="0"/>
    </xf>
    <xf numFmtId="0" fontId="35" fillId="0" borderId="37" xfId="44" applyFont="1" applyFill="1" applyBorder="1" applyAlignment="1" applyProtection="1">
      <alignment horizontal="center" vertical="center" wrapText="1"/>
    </xf>
    <xf numFmtId="0" fontId="35" fillId="0" borderId="11" xfId="44" applyFont="1" applyFill="1" applyBorder="1" applyAlignment="1" applyProtection="1">
      <alignment horizontal="center" vertical="center" wrapText="1"/>
      <protection locked="0"/>
    </xf>
    <xf numFmtId="0" fontId="35" fillId="34" borderId="38" xfId="44" applyFont="1" applyFill="1" applyBorder="1" applyAlignment="1" applyProtection="1">
      <alignment horizontal="center" vertical="center" wrapText="1"/>
      <protection locked="0"/>
    </xf>
    <xf numFmtId="0" fontId="35" fillId="0" borderId="16" xfId="44" applyFont="1" applyFill="1" applyBorder="1" applyAlignment="1" applyProtection="1">
      <alignment horizontal="center" vertical="center" wrapText="1"/>
    </xf>
    <xf numFmtId="0" fontId="35" fillId="0" borderId="12" xfId="44" applyFont="1" applyFill="1" applyBorder="1" applyAlignment="1" applyProtection="1">
      <alignment horizontal="center" vertical="center" wrapText="1"/>
      <protection locked="0"/>
    </xf>
    <xf numFmtId="0" fontId="35" fillId="34" borderId="40" xfId="44" applyFont="1" applyFill="1" applyBorder="1" applyAlignment="1" applyProtection="1">
      <alignment horizontal="center" vertical="center" wrapText="1"/>
      <protection locked="0"/>
    </xf>
    <xf numFmtId="0" fontId="35" fillId="0" borderId="41" xfId="44" applyFont="1" applyFill="1" applyBorder="1" applyAlignment="1" applyProtection="1">
      <alignment horizontal="center" vertical="center" wrapText="1"/>
    </xf>
    <xf numFmtId="0" fontId="35" fillId="0" borderId="42" xfId="44" applyFont="1" applyFill="1" applyBorder="1" applyAlignment="1" applyProtection="1">
      <alignment horizontal="center" vertical="center" wrapText="1"/>
      <protection locked="0"/>
    </xf>
    <xf numFmtId="0" fontId="35" fillId="0" borderId="43" xfId="44" applyFont="1" applyFill="1" applyBorder="1" applyAlignment="1" applyProtection="1">
      <alignment vertical="center"/>
    </xf>
    <xf numFmtId="0" fontId="35" fillId="0" borderId="44" xfId="44" applyFont="1" applyFill="1" applyBorder="1" applyAlignment="1" applyProtection="1">
      <alignment vertical="center"/>
    </xf>
    <xf numFmtId="0" fontId="35" fillId="0" borderId="45" xfId="44" applyFont="1" applyFill="1" applyBorder="1" applyAlignment="1" applyProtection="1">
      <alignment horizontal="center" vertical="center" wrapText="1"/>
    </xf>
    <xf numFmtId="0" fontId="35" fillId="0" borderId="26" xfId="44" applyFont="1" applyFill="1" applyBorder="1" applyAlignment="1" applyProtection="1">
      <alignment horizontal="center" vertical="center" textRotation="90"/>
      <protection locked="0"/>
    </xf>
    <xf numFmtId="0" fontId="35" fillId="0" borderId="46" xfId="44" applyFont="1" applyFill="1" applyBorder="1" applyAlignment="1" applyProtection="1">
      <alignment horizontal="center" vertical="center" textRotation="90"/>
    </xf>
    <xf numFmtId="0" fontId="35" fillId="0" borderId="47" xfId="44" applyFont="1" applyFill="1" applyBorder="1" applyAlignment="1" applyProtection="1">
      <alignment horizontal="center" vertical="center" textRotation="90"/>
      <protection locked="0"/>
    </xf>
    <xf numFmtId="0" fontId="35" fillId="0" borderId="48" xfId="44" applyFont="1" applyFill="1" applyBorder="1" applyAlignment="1" applyProtection="1">
      <alignment horizontal="center" vertical="center" textRotation="90"/>
    </xf>
    <xf numFmtId="0" fontId="35" fillId="0" borderId="49" xfId="44" applyFont="1" applyFill="1" applyBorder="1" applyAlignment="1" applyProtection="1">
      <alignment vertical="center"/>
    </xf>
    <xf numFmtId="0" fontId="36" fillId="0" borderId="50" xfId="44" applyFont="1" applyFill="1" applyBorder="1" applyAlignment="1" applyProtection="1">
      <alignment horizontal="center" vertical="center" wrapText="1"/>
    </xf>
    <xf numFmtId="0" fontId="35" fillId="0" borderId="13" xfId="44" applyFont="1" applyFill="1" applyBorder="1" applyAlignment="1" applyProtection="1">
      <alignment horizontal="center" vertical="center" wrapText="1"/>
      <protection locked="0"/>
    </xf>
    <xf numFmtId="0" fontId="35" fillId="34" borderId="13" xfId="44" applyFont="1" applyFill="1" applyBorder="1" applyAlignment="1" applyProtection="1">
      <alignment horizontal="center" vertical="center" wrapText="1"/>
      <protection locked="0"/>
    </xf>
    <xf numFmtId="0" fontId="35" fillId="0" borderId="51" xfId="44" applyFont="1" applyFill="1" applyBorder="1" applyAlignment="1" applyProtection="1">
      <alignment vertical="center"/>
    </xf>
    <xf numFmtId="0" fontId="35" fillId="0" borderId="28" xfId="44" applyFont="1" applyFill="1" applyBorder="1" applyAlignment="1" applyProtection="1">
      <alignment horizontal="right" vertical="center" wrapText="1"/>
    </xf>
    <xf numFmtId="0" fontId="35" fillId="34" borderId="10" xfId="44" applyFont="1" applyFill="1" applyBorder="1" applyAlignment="1" applyProtection="1">
      <alignment horizontal="center" vertical="center" wrapText="1"/>
      <protection locked="0"/>
    </xf>
    <xf numFmtId="0" fontId="36" fillId="0" borderId="28" xfId="44" applyFont="1" applyFill="1" applyBorder="1" applyAlignment="1" applyProtection="1">
      <alignment horizontal="center" vertical="center" wrapText="1"/>
    </xf>
    <xf numFmtId="0" fontId="36" fillId="0" borderId="30" xfId="44" applyFont="1" applyFill="1" applyBorder="1" applyAlignment="1" applyProtection="1">
      <alignment horizontal="center" vertical="center" wrapText="1"/>
    </xf>
    <xf numFmtId="0" fontId="35" fillId="34" borderId="31" xfId="44" applyFont="1" applyFill="1" applyBorder="1" applyAlignment="1" applyProtection="1">
      <alignment horizontal="center" vertical="center" wrapText="1"/>
      <protection locked="0"/>
    </xf>
    <xf numFmtId="0" fontId="35" fillId="0" borderId="0" xfId="44" applyFont="1" applyFill="1" applyAlignment="1" applyProtection="1">
      <alignment horizontal="center" vertical="center"/>
      <protection locked="0"/>
    </xf>
    <xf numFmtId="0" fontId="38" fillId="0" borderId="0" xfId="44" applyFont="1" applyProtection="1"/>
    <xf numFmtId="0" fontId="38" fillId="0" borderId="0" xfId="44" applyFont="1" applyAlignment="1" applyProtection="1"/>
    <xf numFmtId="0" fontId="38" fillId="0" borderId="0" xfId="44" applyFont="1" applyFill="1" applyProtection="1"/>
    <xf numFmtId="0" fontId="38" fillId="0" borderId="0" xfId="44" applyFont="1" applyFill="1" applyAlignment="1" applyProtection="1">
      <alignment horizontal="center" vertical="center"/>
    </xf>
    <xf numFmtId="0" fontId="38" fillId="0" borderId="0" xfId="44" applyFont="1" applyFill="1" applyAlignment="1" applyProtection="1">
      <alignment horizontal="center" vertical="center" wrapText="1"/>
    </xf>
    <xf numFmtId="0" fontId="39" fillId="34" borderId="0" xfId="44" applyFont="1" applyFill="1" applyAlignment="1" applyProtection="1">
      <alignment horizontal="center" vertical="center"/>
    </xf>
    <xf numFmtId="0" fontId="38" fillId="29" borderId="0" xfId="44" applyFont="1" applyFill="1" applyProtection="1"/>
    <xf numFmtId="0" fontId="38" fillId="29" borderId="0" xfId="44" applyFont="1" applyFill="1" applyAlignment="1" applyProtection="1">
      <alignment horizontal="left" vertical="center"/>
    </xf>
    <xf numFmtId="0" fontId="38" fillId="29" borderId="0" xfId="44" applyFont="1" applyFill="1" applyAlignment="1" applyProtection="1">
      <alignment horizontal="left"/>
    </xf>
    <xf numFmtId="0" fontId="38" fillId="0" borderId="0" xfId="44" applyFont="1" applyFill="1" applyAlignment="1" applyProtection="1">
      <alignment horizontal="left" vertical="center"/>
    </xf>
    <xf numFmtId="0" fontId="38" fillId="0" borderId="0" xfId="44" applyFont="1" applyAlignment="1" applyProtection="1">
      <alignment horizontal="left"/>
    </xf>
    <xf numFmtId="0" fontId="38" fillId="0" borderId="52" xfId="44" applyFont="1" applyBorder="1" applyProtection="1"/>
    <xf numFmtId="0" fontId="38" fillId="0" borderId="0" xfId="44" applyFont="1" applyBorder="1" applyProtection="1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28" fillId="26" borderId="10" xfId="0" applyFont="1" applyFill="1" applyBorder="1" applyAlignment="1">
      <alignment vertical="center" wrapText="1"/>
    </xf>
    <xf numFmtId="16" fontId="28" fillId="33" borderId="12" xfId="0" applyNumberFormat="1" applyFont="1" applyFill="1" applyBorder="1" applyAlignment="1">
      <alignment horizontal="center" vertical="center" wrapText="1"/>
    </xf>
    <xf numFmtId="0" fontId="28" fillId="29" borderId="14" xfId="0" applyFont="1" applyFill="1" applyBorder="1" applyAlignment="1">
      <alignment vertical="center" wrapText="1"/>
    </xf>
    <xf numFmtId="0" fontId="28" fillId="29" borderId="10" xfId="0" applyFont="1" applyFill="1" applyBorder="1" applyAlignment="1">
      <alignment vertical="center" wrapText="1"/>
    </xf>
    <xf numFmtId="0" fontId="4" fillId="30" borderId="10" xfId="0" applyFont="1" applyFill="1" applyBorder="1" applyAlignment="1">
      <alignment horizontal="center" vertical="center" wrapText="1"/>
    </xf>
    <xf numFmtId="0" fontId="4" fillId="29" borderId="10" xfId="0" applyFont="1" applyFill="1" applyBorder="1" applyAlignment="1">
      <alignment horizontal="center" vertical="center" wrapText="1"/>
    </xf>
    <xf numFmtId="0" fontId="4" fillId="32" borderId="10" xfId="0" applyFont="1" applyFill="1" applyBorder="1" applyAlignment="1">
      <alignment horizontal="center" vertical="center" wrapText="1"/>
    </xf>
    <xf numFmtId="0" fontId="28" fillId="35" borderId="10" xfId="0" applyFont="1" applyFill="1" applyBorder="1" applyAlignment="1">
      <alignment vertical="center" wrapText="1"/>
    </xf>
    <xf numFmtId="0" fontId="28" fillId="33" borderId="14" xfId="0" applyFont="1" applyFill="1" applyBorder="1" applyAlignment="1">
      <alignment horizontal="centerContinuous" vertical="center" wrapText="1"/>
    </xf>
    <xf numFmtId="0" fontId="28" fillId="31" borderId="10" xfId="0" applyFont="1" applyFill="1" applyBorder="1" applyAlignment="1">
      <alignment vertical="center" wrapText="1"/>
    </xf>
    <xf numFmtId="0" fontId="30" fillId="32" borderId="10" xfId="0" applyNumberFormat="1" applyFont="1" applyFill="1" applyBorder="1" applyAlignment="1">
      <alignment horizontal="center" vertical="center" wrapText="1"/>
    </xf>
    <xf numFmtId="0" fontId="30" fillId="25" borderId="10" xfId="0" applyNumberFormat="1" applyFont="1" applyFill="1" applyBorder="1" applyAlignment="1">
      <alignment horizontal="center" vertical="center" wrapText="1"/>
    </xf>
    <xf numFmtId="0" fontId="30" fillId="31" borderId="10" xfId="0" applyNumberFormat="1" applyFont="1" applyFill="1" applyBorder="1" applyAlignment="1">
      <alignment horizontal="center" vertical="center" wrapText="1"/>
    </xf>
    <xf numFmtId="0" fontId="30" fillId="29" borderId="10" xfId="0" applyNumberFormat="1" applyFont="1" applyFill="1" applyBorder="1" applyAlignment="1">
      <alignment horizontal="center" vertical="center" wrapText="1"/>
    </xf>
    <xf numFmtId="0" fontId="30" fillId="24" borderId="10" xfId="0" applyNumberFormat="1" applyFont="1" applyFill="1" applyBorder="1" applyAlignment="1">
      <alignment horizontal="center" vertical="center" wrapText="1"/>
    </xf>
    <xf numFmtId="0" fontId="30" fillId="26" borderId="10" xfId="0" applyNumberFormat="1" applyFont="1" applyFill="1" applyBorder="1" applyAlignment="1">
      <alignment horizontal="center" vertical="center" wrapText="1"/>
    </xf>
    <xf numFmtId="0" fontId="4" fillId="0" borderId="10" xfId="0" applyNumberFormat="1" applyFont="1" applyFill="1" applyBorder="1" applyAlignment="1">
      <alignment horizontal="center" vertical="center"/>
    </xf>
    <xf numFmtId="0" fontId="4" fillId="0" borderId="10" xfId="0" applyNumberFormat="1" applyFont="1" applyBorder="1" applyAlignment="1">
      <alignment horizontal="center" vertical="center"/>
    </xf>
    <xf numFmtId="0" fontId="28" fillId="29" borderId="14" xfId="0" applyFont="1" applyFill="1" applyBorder="1" applyAlignment="1">
      <alignment vertical="center"/>
    </xf>
    <xf numFmtId="0" fontId="28" fillId="29" borderId="15" xfId="0" applyFont="1" applyFill="1" applyBorder="1" applyAlignment="1">
      <alignment vertical="center"/>
    </xf>
    <xf numFmtId="0" fontId="28" fillId="26" borderId="11" xfId="0" applyFont="1" applyFill="1" applyBorder="1" applyAlignment="1">
      <alignment horizontal="center" vertical="center" wrapText="1"/>
    </xf>
    <xf numFmtId="0" fontId="28" fillId="32" borderId="11" xfId="0" applyFont="1" applyFill="1" applyBorder="1" applyAlignment="1">
      <alignment horizontal="center" vertical="center" wrapText="1"/>
    </xf>
    <xf numFmtId="0" fontId="28" fillId="30" borderId="15" xfId="0" applyFont="1" applyFill="1" applyBorder="1" applyAlignment="1">
      <alignment vertical="center"/>
    </xf>
    <xf numFmtId="0" fontId="28" fillId="30" borderId="16" xfId="0" applyFont="1" applyFill="1" applyBorder="1" applyAlignment="1">
      <alignment vertical="center"/>
    </xf>
    <xf numFmtId="0" fontId="28" fillId="32" borderId="16" xfId="0" applyFont="1" applyFill="1" applyBorder="1" applyAlignment="1">
      <alignment vertical="center"/>
    </xf>
    <xf numFmtId="0" fontId="28" fillId="26" borderId="14" xfId="0" applyFont="1" applyFill="1" applyBorder="1" applyAlignment="1">
      <alignment vertical="center"/>
    </xf>
    <xf numFmtId="0" fontId="28" fillId="25" borderId="14" xfId="0" applyFont="1" applyFill="1" applyBorder="1" applyAlignment="1">
      <alignment vertical="center"/>
    </xf>
    <xf numFmtId="0" fontId="28" fillId="25" borderId="15" xfId="0" applyFont="1" applyFill="1" applyBorder="1" applyAlignment="1">
      <alignment vertical="center"/>
    </xf>
    <xf numFmtId="0" fontId="28" fillId="25" borderId="16" xfId="0" applyFont="1" applyFill="1" applyBorder="1" applyAlignment="1">
      <alignment vertical="center"/>
    </xf>
    <xf numFmtId="0" fontId="28" fillId="32" borderId="15" xfId="0" applyFont="1" applyFill="1" applyBorder="1" applyAlignment="1">
      <alignment vertical="center"/>
    </xf>
    <xf numFmtId="0" fontId="30" fillId="30" borderId="10" xfId="0" applyNumberFormat="1" applyFont="1" applyFill="1" applyBorder="1" applyAlignment="1">
      <alignment horizontal="center" vertical="center" wrapText="1"/>
    </xf>
    <xf numFmtId="0" fontId="30" fillId="28" borderId="10" xfId="0" applyNumberFormat="1" applyFont="1" applyFill="1" applyBorder="1" applyAlignment="1">
      <alignment horizontal="center" vertical="center" wrapText="1"/>
    </xf>
    <xf numFmtId="0" fontId="35" fillId="0" borderId="36" xfId="44" applyFont="1" applyFill="1" applyBorder="1" applyAlignment="1" applyProtection="1">
      <alignment horizontal="left" vertical="center" wrapText="1"/>
    </xf>
    <xf numFmtId="0" fontId="1" fillId="0" borderId="39" xfId="44" applyBorder="1" applyAlignment="1" applyProtection="1">
      <alignment horizontal="left"/>
    </xf>
    <xf numFmtId="0" fontId="35" fillId="0" borderId="22" xfId="44" applyFont="1" applyFill="1" applyBorder="1" applyAlignment="1" applyProtection="1">
      <alignment horizontal="center" vertical="center" textRotation="90"/>
    </xf>
    <xf numFmtId="0" fontId="35" fillId="0" borderId="26" xfId="44" applyFont="1" applyFill="1" applyBorder="1" applyAlignment="1" applyProtection="1">
      <alignment horizontal="center" vertical="center" textRotation="90"/>
    </xf>
    <xf numFmtId="0" fontId="35" fillId="0" borderId="26" xfId="44" applyFont="1" applyFill="1" applyBorder="1" applyAlignment="1" applyProtection="1">
      <alignment horizontal="center" vertical="center" textRotation="90"/>
      <protection locked="0"/>
    </xf>
    <xf numFmtId="0" fontId="35" fillId="0" borderId="47" xfId="44" applyFont="1" applyFill="1" applyBorder="1" applyAlignment="1" applyProtection="1">
      <alignment horizontal="center" vertical="center" textRotation="90"/>
      <protection locked="0"/>
    </xf>
    <xf numFmtId="0" fontId="35" fillId="0" borderId="47" xfId="44" applyFont="1" applyFill="1" applyBorder="1" applyAlignment="1" applyProtection="1">
      <alignment horizontal="center" vertical="center" textRotation="90"/>
    </xf>
    <xf numFmtId="0" fontId="35" fillId="0" borderId="21" xfId="44" applyFont="1" applyFill="1" applyBorder="1" applyAlignment="1" applyProtection="1">
      <alignment horizontal="center" vertical="center" textRotation="90"/>
      <protection locked="0"/>
    </xf>
    <xf numFmtId="0" fontId="35" fillId="0" borderId="27" xfId="44" applyFont="1" applyFill="1" applyBorder="1" applyAlignment="1" applyProtection="1">
      <alignment horizontal="center" vertical="center" textRotation="90"/>
    </xf>
    <xf numFmtId="0" fontId="35" fillId="0" borderId="29" xfId="44" applyFont="1" applyFill="1" applyBorder="1" applyAlignment="1" applyProtection="1">
      <alignment horizontal="center" vertical="center" textRotation="90"/>
    </xf>
    <xf numFmtId="0" fontId="28" fillId="26" borderId="14" xfId="0" applyFont="1" applyFill="1" applyBorder="1" applyAlignment="1">
      <alignment horizontal="center" vertical="center"/>
    </xf>
    <xf numFmtId="0" fontId="28" fillId="26" borderId="15" xfId="0" applyFont="1" applyFill="1" applyBorder="1" applyAlignment="1">
      <alignment horizontal="center" vertical="center"/>
    </xf>
    <xf numFmtId="0" fontId="28" fillId="24" borderId="14" xfId="0" applyFont="1" applyFill="1" applyBorder="1" applyAlignment="1">
      <alignment horizontal="center" vertical="center"/>
    </xf>
    <xf numFmtId="0" fontId="28" fillId="24" borderId="15" xfId="0" applyFont="1" applyFill="1" applyBorder="1" applyAlignment="1">
      <alignment horizontal="center" vertical="center"/>
    </xf>
    <xf numFmtId="16" fontId="28" fillId="31" borderId="14" xfId="0" applyNumberFormat="1" applyFont="1" applyFill="1" applyBorder="1" applyAlignment="1">
      <alignment horizontal="center" vertical="center" wrapText="1"/>
    </xf>
    <xf numFmtId="16" fontId="28" fillId="31" borderId="16" xfId="0" applyNumberFormat="1" applyFont="1" applyFill="1" applyBorder="1" applyAlignment="1">
      <alignment horizontal="center" vertical="center" wrapText="1"/>
    </xf>
    <xf numFmtId="16" fontId="28" fillId="32" borderId="14" xfId="0" applyNumberFormat="1" applyFont="1" applyFill="1" applyBorder="1" applyAlignment="1">
      <alignment horizontal="center" vertical="center" wrapText="1"/>
    </xf>
    <xf numFmtId="16" fontId="28" fillId="32" borderId="15" xfId="0" applyNumberFormat="1" applyFont="1" applyFill="1" applyBorder="1" applyAlignment="1">
      <alignment horizontal="center" vertical="center" wrapText="1"/>
    </xf>
    <xf numFmtId="16" fontId="28" fillId="32" borderId="16" xfId="0" applyNumberFormat="1" applyFont="1" applyFill="1" applyBorder="1" applyAlignment="1">
      <alignment horizontal="center" vertical="center" wrapText="1"/>
    </xf>
    <xf numFmtId="0" fontId="4" fillId="24" borderId="14" xfId="0" applyFont="1" applyFill="1" applyBorder="1" applyAlignment="1">
      <alignment horizontal="center" vertical="center"/>
    </xf>
    <xf numFmtId="0" fontId="4" fillId="24" borderId="15" xfId="0" applyFont="1" applyFill="1" applyBorder="1" applyAlignment="1">
      <alignment horizontal="center" vertical="center"/>
    </xf>
    <xf numFmtId="0" fontId="4" fillId="27" borderId="10" xfId="0" applyFont="1" applyFill="1" applyBorder="1" applyAlignment="1">
      <alignment horizontal="center" vertical="center" wrapText="1"/>
    </xf>
    <xf numFmtId="0" fontId="4" fillId="27" borderId="10" xfId="0" applyFont="1" applyFill="1" applyBorder="1" applyAlignment="1">
      <alignment horizontal="center" vertical="center"/>
    </xf>
    <xf numFmtId="0" fontId="4" fillId="24" borderId="12" xfId="0" applyFont="1" applyFill="1" applyBorder="1" applyAlignment="1">
      <alignment horizontal="center" vertical="center"/>
    </xf>
    <xf numFmtId="0" fontId="4" fillId="24" borderId="11" xfId="0" applyFont="1" applyFill="1" applyBorder="1" applyAlignment="1">
      <alignment horizontal="center" vertical="center"/>
    </xf>
    <xf numFmtId="0" fontId="4" fillId="26" borderId="14" xfId="0" applyFont="1" applyFill="1" applyBorder="1" applyAlignment="1">
      <alignment horizontal="center" vertical="center"/>
    </xf>
    <xf numFmtId="0" fontId="4" fillId="26" borderId="15" xfId="0" applyFont="1" applyFill="1" applyBorder="1" applyAlignment="1">
      <alignment horizontal="center" vertical="center"/>
    </xf>
    <xf numFmtId="0" fontId="4" fillId="26" borderId="16" xfId="0" applyFont="1" applyFill="1" applyBorder="1" applyAlignment="1">
      <alignment horizontal="center" vertical="center"/>
    </xf>
    <xf numFmtId="0" fontId="4" fillId="24" borderId="16" xfId="0" applyFont="1" applyFill="1" applyBorder="1" applyAlignment="1">
      <alignment horizontal="center" vertical="center"/>
    </xf>
    <xf numFmtId="0" fontId="28" fillId="25" borderId="14" xfId="0" applyFont="1" applyFill="1" applyBorder="1" applyAlignment="1">
      <alignment horizontal="center" vertical="center"/>
    </xf>
    <xf numFmtId="0" fontId="28" fillId="25" borderId="15" xfId="0" applyFont="1" applyFill="1" applyBorder="1" applyAlignment="1">
      <alignment horizontal="center" vertical="center"/>
    </xf>
    <xf numFmtId="0" fontId="28" fillId="25" borderId="16" xfId="0" applyFont="1" applyFill="1" applyBorder="1" applyAlignment="1">
      <alignment horizontal="center" vertical="center"/>
    </xf>
    <xf numFmtId="16" fontId="28" fillId="26" borderId="14" xfId="0" applyNumberFormat="1" applyFont="1" applyFill="1" applyBorder="1" applyAlignment="1">
      <alignment horizontal="center" vertical="center" wrapText="1"/>
    </xf>
    <xf numFmtId="16" fontId="28" fillId="26" borderId="15" xfId="0" applyNumberFormat="1" applyFont="1" applyFill="1" applyBorder="1" applyAlignment="1">
      <alignment horizontal="center" vertical="center" wrapText="1"/>
    </xf>
    <xf numFmtId="16" fontId="28" fillId="35" borderId="15" xfId="0" applyNumberFormat="1" applyFont="1" applyFill="1" applyBorder="1" applyAlignment="1">
      <alignment horizontal="center" vertical="center" wrapText="1"/>
    </xf>
    <xf numFmtId="16" fontId="28" fillId="35" borderId="16" xfId="0" applyNumberFormat="1" applyFont="1" applyFill="1" applyBorder="1" applyAlignment="1">
      <alignment horizontal="center" vertical="center" wrapText="1"/>
    </xf>
    <xf numFmtId="16" fontId="28" fillId="29" borderId="14" xfId="0" applyNumberFormat="1" applyFont="1" applyFill="1" applyBorder="1" applyAlignment="1">
      <alignment horizontal="center" vertical="center" wrapText="1"/>
    </xf>
    <xf numFmtId="16" fontId="28" fillId="29" borderId="15" xfId="0" applyNumberFormat="1" applyFont="1" applyFill="1" applyBorder="1" applyAlignment="1">
      <alignment horizontal="center" vertical="center" wrapText="1"/>
    </xf>
    <xf numFmtId="16" fontId="28" fillId="29" borderId="16" xfId="0" applyNumberFormat="1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textRotation="90"/>
    </xf>
    <xf numFmtId="0" fontId="6" fillId="0" borderId="13" xfId="0" applyFont="1" applyBorder="1" applyAlignment="1">
      <alignment horizontal="center" vertical="center" textRotation="90"/>
    </xf>
    <xf numFmtId="0" fontId="6" fillId="0" borderId="11" xfId="0" applyFont="1" applyBorder="1" applyAlignment="1">
      <alignment horizontal="center" vertical="center" textRotation="90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textRotation="90"/>
    </xf>
  </cellXfs>
  <cellStyles count="4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45" builtinId="8"/>
    <cellStyle name="Neutre" xfId="31" builtinId="28" customBuiltin="1"/>
    <cellStyle name="Normal" xfId="0" builtinId="0"/>
    <cellStyle name="Normal 2" xfId="43"/>
    <cellStyle name="Normal 3" xfId="32"/>
    <cellStyle name="Normal 4" xfId="44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200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013065/AppData/Local/Temp/notes534B4B/~935717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ètres"/>
      <sheetName val="Instruction_capital_actuel"/>
      <sheetName val="Instruction_capital_cible"/>
      <sheetName val="Liquidation_capital_actuel"/>
      <sheetName val="Liquidation_capital_cible"/>
      <sheetName val="Instruction_rente_ed_actuel"/>
      <sheetName val="Instruction_rente_ed_cible"/>
      <sheetName val="Liquidation_rente_ed_actuel"/>
      <sheetName val="Liquidation_rente_ed_cible"/>
      <sheetName val="Benef_non_trouve"/>
      <sheetName val="Desherence"/>
      <sheetName val="Grille aide évaluation20170905"/>
      <sheetName val="Heat map"/>
      <sheetName val="Facteurs Conséquences"/>
    </sheetNames>
    <sheetDataSet>
      <sheetData sheetId="0">
        <row r="2">
          <cell r="C2" t="str">
            <v>Insuffisant</v>
          </cell>
        </row>
        <row r="3">
          <cell r="C3" t="str">
            <v>Faible</v>
          </cell>
        </row>
        <row r="4">
          <cell r="C4" t="str">
            <v>Acceptable</v>
          </cell>
        </row>
        <row r="5">
          <cell r="C5" t="str">
            <v>Maîtrisé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5"/>
  <sheetViews>
    <sheetView zoomScale="130" zoomScaleNormal="130" workbookViewId="0">
      <selection activeCell="F18" sqref="F18"/>
    </sheetView>
  </sheetViews>
  <sheetFormatPr baseColWidth="10" defaultColWidth="11.42578125" defaultRowHeight="11.25"/>
  <cols>
    <col min="1" max="1" width="11" style="87" bestFit="1" customWidth="1"/>
    <col min="2" max="2" width="6.42578125" style="87" bestFit="1" customWidth="1"/>
    <col min="3" max="3" width="8.5703125" style="87" bestFit="1" customWidth="1"/>
    <col min="4" max="4" width="11.5703125" style="87" bestFit="1" customWidth="1"/>
    <col min="5" max="5" width="12" style="87" bestFit="1" customWidth="1"/>
    <col min="6" max="6" width="25.28515625" style="87" bestFit="1" customWidth="1"/>
    <col min="7" max="7" width="31.28515625" style="87" customWidth="1"/>
    <col min="8" max="8" width="27.5703125" style="87" customWidth="1"/>
    <col min="9" max="9" width="17.28515625" style="87" customWidth="1"/>
    <col min="10" max="10" width="15.140625" style="87" customWidth="1"/>
    <col min="11" max="11" width="29.5703125" style="87" customWidth="1"/>
    <col min="12" max="12" width="57.5703125" style="87" customWidth="1"/>
    <col min="13" max="13" width="15.140625" style="88" customWidth="1"/>
    <col min="14" max="14" width="36.5703125" style="88" customWidth="1"/>
    <col min="15" max="15" width="15.140625" style="88" customWidth="1"/>
    <col min="16" max="16384" width="11.42578125" style="87"/>
  </cols>
  <sheetData>
    <row r="1" spans="1:15">
      <c r="A1" s="87" t="s">
        <v>92</v>
      </c>
      <c r="B1" s="87" t="s">
        <v>93</v>
      </c>
      <c r="C1" s="87" t="s">
        <v>94</v>
      </c>
      <c r="D1" s="87" t="s">
        <v>95</v>
      </c>
      <c r="F1" s="87" t="s">
        <v>96</v>
      </c>
    </row>
    <row r="2" spans="1:15" ht="14.25" customHeight="1">
      <c r="A2" s="89" t="s">
        <v>90</v>
      </c>
      <c r="B2" s="89" t="s">
        <v>40</v>
      </c>
      <c r="C2" s="90" t="s">
        <v>39</v>
      </c>
      <c r="D2" s="90" t="s">
        <v>13</v>
      </c>
      <c r="E2" s="91" t="s">
        <v>97</v>
      </c>
      <c r="F2" s="89" t="s">
        <v>198</v>
      </c>
      <c r="G2" s="92" t="s">
        <v>98</v>
      </c>
      <c r="H2" s="92"/>
      <c r="I2" s="92"/>
      <c r="J2" s="92"/>
      <c r="K2" s="92"/>
      <c r="L2" s="92" t="s">
        <v>99</v>
      </c>
      <c r="M2" s="92"/>
      <c r="N2" s="92"/>
      <c r="O2" s="92"/>
    </row>
    <row r="3" spans="1:15">
      <c r="A3" s="89" t="s">
        <v>9</v>
      </c>
      <c r="B3" s="89" t="s">
        <v>15</v>
      </c>
      <c r="C3" s="90" t="s">
        <v>14</v>
      </c>
      <c r="D3" s="90" t="s">
        <v>14</v>
      </c>
      <c r="E3" s="91" t="s">
        <v>100</v>
      </c>
      <c r="F3" s="89" t="s">
        <v>199</v>
      </c>
      <c r="G3" s="93" t="s">
        <v>101</v>
      </c>
      <c r="H3" s="93" t="s">
        <v>102</v>
      </c>
      <c r="I3" s="93" t="s">
        <v>103</v>
      </c>
      <c r="J3" s="93" t="s">
        <v>104</v>
      </c>
      <c r="K3" s="93" t="s">
        <v>105</v>
      </c>
      <c r="L3" s="94" t="s">
        <v>106</v>
      </c>
      <c r="M3" s="94" t="s">
        <v>107</v>
      </c>
      <c r="N3" s="94" t="s">
        <v>108</v>
      </c>
      <c r="O3" s="95" t="s">
        <v>109</v>
      </c>
    </row>
    <row r="4" spans="1:15">
      <c r="A4" s="89" t="s">
        <v>10</v>
      </c>
      <c r="B4" s="89" t="s">
        <v>16</v>
      </c>
      <c r="C4" s="90" t="s">
        <v>37</v>
      </c>
      <c r="D4" s="90" t="s">
        <v>15</v>
      </c>
      <c r="E4" s="91" t="s">
        <v>110</v>
      </c>
      <c r="F4" s="89" t="s">
        <v>200</v>
      </c>
      <c r="G4" s="89" t="s">
        <v>111</v>
      </c>
      <c r="H4" s="89" t="s">
        <v>112</v>
      </c>
      <c r="I4" s="89" t="s">
        <v>113</v>
      </c>
      <c r="J4" s="89" t="s">
        <v>114</v>
      </c>
      <c r="K4" s="96" t="s">
        <v>115</v>
      </c>
      <c r="L4" s="96" t="s">
        <v>116</v>
      </c>
      <c r="M4" s="96" t="s">
        <v>117</v>
      </c>
      <c r="N4" s="96" t="s">
        <v>118</v>
      </c>
      <c r="O4" s="97" t="s">
        <v>119</v>
      </c>
    </row>
    <row r="5" spans="1:15">
      <c r="A5" s="89" t="s">
        <v>11</v>
      </c>
      <c r="B5" s="89" t="s">
        <v>17</v>
      </c>
      <c r="C5" s="90" t="s">
        <v>120</v>
      </c>
      <c r="D5" s="90" t="s">
        <v>16</v>
      </c>
      <c r="E5" s="91" t="s">
        <v>121</v>
      </c>
      <c r="F5" s="89" t="s">
        <v>201</v>
      </c>
      <c r="G5" s="89" t="s">
        <v>122</v>
      </c>
      <c r="H5" s="89" t="s">
        <v>123</v>
      </c>
      <c r="I5" s="89" t="s">
        <v>124</v>
      </c>
      <c r="J5" s="89" t="s">
        <v>125</v>
      </c>
      <c r="K5" s="96" t="s">
        <v>126</v>
      </c>
      <c r="L5" s="96" t="s">
        <v>127</v>
      </c>
      <c r="M5" s="96" t="s">
        <v>128</v>
      </c>
      <c r="N5" s="96" t="s">
        <v>129</v>
      </c>
      <c r="O5" s="96" t="s">
        <v>130</v>
      </c>
    </row>
    <row r="6" spans="1:15">
      <c r="A6" s="89" t="s">
        <v>91</v>
      </c>
      <c r="D6" s="90" t="s">
        <v>17</v>
      </c>
      <c r="E6" s="91" t="s">
        <v>131</v>
      </c>
      <c r="F6" s="89" t="s">
        <v>202</v>
      </c>
      <c r="G6" s="89" t="s">
        <v>132</v>
      </c>
      <c r="H6" s="89" t="s">
        <v>133</v>
      </c>
      <c r="I6" s="89" t="s">
        <v>134</v>
      </c>
      <c r="J6" s="89" t="s">
        <v>135</v>
      </c>
      <c r="K6" s="96" t="s">
        <v>136</v>
      </c>
      <c r="L6" s="96" t="s">
        <v>137</v>
      </c>
      <c r="M6" s="96" t="s">
        <v>138</v>
      </c>
      <c r="N6" s="97" t="s">
        <v>139</v>
      </c>
      <c r="O6" s="96" t="s">
        <v>140</v>
      </c>
    </row>
    <row r="7" spans="1:15">
      <c r="A7" s="89" t="s">
        <v>12</v>
      </c>
      <c r="D7" s="90" t="s">
        <v>24</v>
      </c>
      <c r="F7" s="89" t="s">
        <v>141</v>
      </c>
      <c r="G7" s="89" t="s">
        <v>142</v>
      </c>
      <c r="H7" s="89" t="s">
        <v>143</v>
      </c>
      <c r="I7" s="89"/>
      <c r="J7" s="89" t="s">
        <v>144</v>
      </c>
      <c r="K7" s="96" t="s">
        <v>145</v>
      </c>
      <c r="M7" s="96" t="s">
        <v>146</v>
      </c>
      <c r="N7" s="96" t="s">
        <v>147</v>
      </c>
      <c r="O7" s="96" t="s">
        <v>148</v>
      </c>
    </row>
    <row r="8" spans="1:15">
      <c r="F8" s="87" t="s">
        <v>149</v>
      </c>
      <c r="G8" s="89" t="s">
        <v>150</v>
      </c>
      <c r="H8" s="89" t="s">
        <v>151</v>
      </c>
      <c r="I8" s="89"/>
      <c r="J8" s="89"/>
      <c r="K8" s="96" t="s">
        <v>152</v>
      </c>
      <c r="M8" s="96" t="s">
        <v>153</v>
      </c>
      <c r="N8" s="96" t="s">
        <v>154</v>
      </c>
    </row>
    <row r="9" spans="1:15">
      <c r="G9" s="89" t="s">
        <v>155</v>
      </c>
      <c r="H9" s="89"/>
      <c r="I9" s="89"/>
      <c r="J9" s="89"/>
      <c r="K9" s="96" t="s">
        <v>156</v>
      </c>
      <c r="N9" s="97" t="s">
        <v>157</v>
      </c>
    </row>
    <row r="10" spans="1:15">
      <c r="A10" s="87" t="s">
        <v>158</v>
      </c>
      <c r="G10" s="89" t="s">
        <v>159</v>
      </c>
      <c r="H10" s="89"/>
      <c r="I10" s="89"/>
      <c r="J10" s="89"/>
      <c r="K10" s="89"/>
      <c r="N10" s="88" t="s">
        <v>160</v>
      </c>
    </row>
    <row r="11" spans="1:15">
      <c r="A11" s="98" t="s">
        <v>161</v>
      </c>
      <c r="H11" s="89"/>
      <c r="I11" s="89"/>
      <c r="J11" s="89"/>
      <c r="K11" s="89"/>
    </row>
    <row r="12" spans="1:15">
      <c r="A12" s="98" t="s">
        <v>162</v>
      </c>
      <c r="H12" s="89"/>
      <c r="I12" s="89"/>
      <c r="J12" s="89"/>
      <c r="K12" s="89"/>
    </row>
    <row r="13" spans="1:15">
      <c r="A13" s="98" t="s">
        <v>163</v>
      </c>
      <c r="H13" s="89"/>
      <c r="I13" s="89"/>
      <c r="J13" s="89"/>
      <c r="K13" s="89"/>
    </row>
    <row r="14" spans="1:15">
      <c r="A14" s="98" t="s">
        <v>164</v>
      </c>
      <c r="H14" s="89"/>
      <c r="I14" s="89"/>
      <c r="J14" s="89"/>
      <c r="K14" s="89"/>
    </row>
    <row r="15" spans="1:15">
      <c r="A15" s="98" t="s">
        <v>165</v>
      </c>
      <c r="H15" s="89"/>
      <c r="I15" s="89"/>
      <c r="J15" s="89"/>
      <c r="K15" s="89"/>
    </row>
    <row r="16" spans="1:15">
      <c r="A16" s="99" t="s">
        <v>166</v>
      </c>
      <c r="H16" s="89"/>
      <c r="I16" s="89"/>
      <c r="J16" s="89"/>
      <c r="K16" s="89"/>
    </row>
    <row r="17" spans="1:12">
      <c r="H17" s="89"/>
      <c r="I17" s="89"/>
      <c r="J17" s="89"/>
      <c r="K17" s="89"/>
    </row>
    <row r="18" spans="1:12">
      <c r="A18" s="87" t="s">
        <v>167</v>
      </c>
      <c r="H18" s="89"/>
      <c r="I18" s="89"/>
      <c r="J18" s="89"/>
      <c r="K18" s="89"/>
    </row>
    <row r="19" spans="1:12">
      <c r="A19" s="87" t="s">
        <v>97</v>
      </c>
      <c r="H19" s="89"/>
      <c r="I19" s="89"/>
      <c r="J19" s="89"/>
      <c r="K19" s="89"/>
    </row>
    <row r="20" spans="1:12">
      <c r="A20" s="87" t="s">
        <v>100</v>
      </c>
      <c r="H20" s="89"/>
      <c r="I20" s="89"/>
      <c r="J20" s="89"/>
      <c r="K20" s="89"/>
    </row>
    <row r="21" spans="1:12">
      <c r="A21" s="87" t="s">
        <v>168</v>
      </c>
      <c r="H21" s="89"/>
      <c r="I21" s="89"/>
      <c r="J21" s="89"/>
      <c r="K21" s="89"/>
    </row>
    <row r="22" spans="1:12">
      <c r="A22" s="87" t="s">
        <v>169</v>
      </c>
      <c r="H22" s="89"/>
      <c r="I22" s="89"/>
      <c r="J22" s="89"/>
      <c r="K22" s="89"/>
    </row>
    <row r="23" spans="1:12">
      <c r="H23" s="89"/>
      <c r="I23" s="89"/>
      <c r="J23" s="89"/>
      <c r="K23" s="89"/>
    </row>
    <row r="24" spans="1:12">
      <c r="H24" s="89"/>
      <c r="I24" s="89"/>
      <c r="J24" s="89"/>
      <c r="K24" s="89"/>
    </row>
    <row r="25" spans="1:12">
      <c r="H25" s="89"/>
      <c r="I25" s="89"/>
      <c r="J25" s="89"/>
      <c r="K25" s="89"/>
      <c r="L25" s="96"/>
    </row>
    <row r="26" spans="1:12">
      <c r="H26" s="89"/>
      <c r="I26" s="89"/>
      <c r="J26" s="89"/>
      <c r="K26" s="89"/>
      <c r="L26" s="96"/>
    </row>
    <row r="27" spans="1:12">
      <c r="H27" s="96"/>
      <c r="I27" s="96"/>
      <c r="J27" s="96"/>
      <c r="K27" s="96"/>
      <c r="L27" s="96"/>
    </row>
    <row r="28" spans="1:12">
      <c r="H28" s="96"/>
      <c r="I28" s="96"/>
      <c r="J28" s="96"/>
      <c r="K28" s="96"/>
      <c r="L28" s="96"/>
    </row>
    <row r="29" spans="1:12">
      <c r="H29" s="96"/>
      <c r="I29" s="96"/>
      <c r="J29" s="96"/>
      <c r="K29" s="96"/>
      <c r="L29" s="96"/>
    </row>
    <row r="30" spans="1:12">
      <c r="H30" s="96"/>
      <c r="I30" s="96"/>
      <c r="J30" s="96"/>
      <c r="K30" s="96"/>
      <c r="L30" s="96"/>
    </row>
    <row r="31" spans="1:12">
      <c r="H31" s="96"/>
      <c r="I31" s="96"/>
      <c r="J31" s="96"/>
      <c r="K31" s="96"/>
      <c r="L31" s="96"/>
    </row>
    <row r="32" spans="1:12">
      <c r="H32" s="96"/>
      <c r="I32" s="96"/>
      <c r="J32" s="96"/>
      <c r="K32" s="96"/>
      <c r="L32" s="91"/>
    </row>
    <row r="39" spans="5:5">
      <c r="E39" s="99"/>
    </row>
    <row r="40" spans="5:5">
      <c r="E40" s="99"/>
    </row>
    <row r="41" spans="5:5">
      <c r="E41" s="99"/>
    </row>
    <row r="42" spans="5:5">
      <c r="E42" s="99"/>
    </row>
    <row r="43" spans="5:5">
      <c r="E43" s="99"/>
    </row>
    <row r="44" spans="5:5">
      <c r="E44" s="99"/>
    </row>
    <row r="45" spans="5:5">
      <c r="E45" s="99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46"/>
  <sheetViews>
    <sheetView zoomScale="90" zoomScaleNormal="90" workbookViewId="0">
      <pane ySplit="2" topLeftCell="A27" activePane="bottomLeft" state="frozenSplit"/>
      <selection activeCell="N22" sqref="N22"/>
      <selection pane="bottomLeft" activeCell="C63" sqref="C63"/>
    </sheetView>
  </sheetViews>
  <sheetFormatPr baseColWidth="10" defaultColWidth="11.42578125" defaultRowHeight="12.75"/>
  <cols>
    <col min="1" max="1" width="9.140625" style="86" customWidth="1"/>
    <col min="2" max="2" width="8.42578125" style="86" customWidth="1"/>
    <col min="3" max="3" width="38.42578125" style="40" customWidth="1"/>
    <col min="4" max="4" width="37.5703125" style="40" customWidth="1"/>
    <col min="5" max="5" width="43.140625" style="40" customWidth="1"/>
    <col min="6" max="6" width="57.85546875" style="37" bestFit="1" customWidth="1"/>
    <col min="7" max="7" width="26.28515625" style="37" customWidth="1"/>
    <col min="8" max="8" width="28.28515625" style="37" bestFit="1" customWidth="1"/>
    <col min="9" max="16384" width="11.42578125" style="37"/>
  </cols>
  <sheetData>
    <row r="1" spans="1:8" ht="13.5" thickBot="1">
      <c r="A1" s="37"/>
      <c r="B1" s="38"/>
      <c r="C1" s="39"/>
      <c r="F1" s="41"/>
      <c r="G1" s="42"/>
      <c r="H1" s="42"/>
    </row>
    <row r="2" spans="1:8" ht="13.5" thickBot="1">
      <c r="A2" s="43"/>
      <c r="B2" s="44"/>
      <c r="C2" s="45"/>
      <c r="D2" s="46"/>
      <c r="E2" s="46"/>
      <c r="F2" s="47"/>
    </row>
    <row r="3" spans="1:8" ht="19.899999999999999" customHeight="1">
      <c r="A3" s="142"/>
      <c r="B3" s="137"/>
      <c r="C3" s="48"/>
      <c r="D3" s="49"/>
      <c r="E3" s="50"/>
      <c r="F3" s="51"/>
    </row>
    <row r="4" spans="1:8">
      <c r="A4" s="139"/>
      <c r="B4" s="143"/>
      <c r="C4" s="52"/>
      <c r="D4" s="53"/>
      <c r="E4" s="54"/>
      <c r="F4" s="51"/>
    </row>
    <row r="5" spans="1:8" ht="19.899999999999999" customHeight="1">
      <c r="A5" s="139"/>
      <c r="B5" s="143"/>
      <c r="C5" s="52"/>
      <c r="D5" s="53"/>
      <c r="E5" s="54"/>
      <c r="F5" s="51"/>
    </row>
    <row r="6" spans="1:8" ht="19.899999999999999" customHeight="1">
      <c r="A6" s="139"/>
      <c r="B6" s="143"/>
      <c r="C6" s="52"/>
      <c r="D6" s="54"/>
      <c r="E6" s="54"/>
      <c r="F6" s="51"/>
    </row>
    <row r="7" spans="1:8" ht="19.899999999999999" customHeight="1">
      <c r="A7" s="139"/>
      <c r="B7" s="143"/>
      <c r="C7" s="52"/>
      <c r="D7" s="53"/>
      <c r="E7" s="54"/>
      <c r="F7" s="51"/>
    </row>
    <row r="8" spans="1:8" ht="13.5" thickBot="1">
      <c r="A8" s="139"/>
      <c r="B8" s="144"/>
      <c r="C8" s="55"/>
      <c r="D8" s="56"/>
      <c r="E8" s="57"/>
      <c r="F8" s="58"/>
    </row>
    <row r="9" spans="1:8" ht="22.9" customHeight="1">
      <c r="A9" s="139"/>
      <c r="B9" s="137"/>
      <c r="C9" s="59"/>
      <c r="D9" s="60"/>
      <c r="E9" s="50"/>
      <c r="F9" s="135"/>
    </row>
    <row r="10" spans="1:8">
      <c r="A10" s="139"/>
      <c r="B10" s="138"/>
      <c r="C10" s="61"/>
      <c r="D10" s="62"/>
      <c r="E10" s="63"/>
      <c r="F10" s="136"/>
    </row>
    <row r="11" spans="1:8" ht="19.899999999999999" customHeight="1">
      <c r="A11" s="139"/>
      <c r="B11" s="138"/>
      <c r="C11" s="64"/>
      <c r="D11" s="53"/>
      <c r="E11" s="54"/>
      <c r="F11" s="51"/>
    </row>
    <row r="12" spans="1:8" ht="19.899999999999999" customHeight="1">
      <c r="A12" s="139"/>
      <c r="B12" s="138"/>
      <c r="C12" s="64"/>
      <c r="D12" s="53"/>
      <c r="E12" s="54"/>
      <c r="F12" s="51"/>
    </row>
    <row r="13" spans="1:8" ht="19.899999999999999" customHeight="1">
      <c r="A13" s="139"/>
      <c r="B13" s="138"/>
      <c r="C13" s="64"/>
      <c r="D13" s="65"/>
      <c r="E13" s="66"/>
      <c r="F13" s="51"/>
    </row>
    <row r="14" spans="1:8" ht="19.899999999999999" customHeight="1">
      <c r="A14" s="139"/>
      <c r="B14" s="138"/>
      <c r="C14" s="64"/>
      <c r="D14" s="65"/>
      <c r="E14" s="66"/>
      <c r="F14" s="51"/>
    </row>
    <row r="15" spans="1:8" ht="19.899999999999999" customHeight="1" thickBot="1">
      <c r="A15" s="139"/>
      <c r="B15" s="144"/>
      <c r="C15" s="67"/>
      <c r="D15" s="56"/>
      <c r="E15" s="57"/>
      <c r="F15" s="51"/>
    </row>
    <row r="16" spans="1:8" ht="30" customHeight="1">
      <c r="A16" s="139"/>
      <c r="B16" s="137"/>
      <c r="C16" s="52"/>
      <c r="D16" s="53"/>
      <c r="E16" s="53"/>
      <c r="F16" s="69"/>
    </row>
    <row r="17" spans="1:6" ht="30" customHeight="1">
      <c r="A17" s="139"/>
      <c r="B17" s="138"/>
      <c r="C17" s="52"/>
      <c r="D17" s="53"/>
      <c r="E17" s="53"/>
      <c r="F17" s="70"/>
    </row>
    <row r="18" spans="1:6" ht="30" customHeight="1">
      <c r="A18" s="139"/>
      <c r="B18" s="138"/>
      <c r="C18" s="52"/>
      <c r="D18" s="53"/>
      <c r="E18" s="53"/>
      <c r="F18" s="70"/>
    </row>
    <row r="19" spans="1:6" ht="30" customHeight="1">
      <c r="A19" s="139"/>
      <c r="B19" s="138"/>
      <c r="C19" s="52"/>
      <c r="D19" s="53"/>
      <c r="E19" s="53"/>
      <c r="F19" s="70"/>
    </row>
    <row r="20" spans="1:6" ht="30" customHeight="1">
      <c r="A20" s="139"/>
      <c r="B20" s="138"/>
      <c r="C20" s="52"/>
      <c r="D20" s="53"/>
      <c r="E20" s="53"/>
      <c r="F20" s="70"/>
    </row>
    <row r="21" spans="1:6" ht="30" customHeight="1">
      <c r="A21" s="139"/>
      <c r="B21" s="138"/>
      <c r="C21" s="52"/>
      <c r="D21" s="53"/>
      <c r="E21" s="53"/>
      <c r="F21" s="70"/>
    </row>
    <row r="22" spans="1:6" ht="30" customHeight="1">
      <c r="A22" s="139"/>
      <c r="B22" s="138"/>
      <c r="C22" s="52"/>
      <c r="D22" s="53"/>
      <c r="E22" s="53"/>
      <c r="F22" s="70"/>
    </row>
    <row r="23" spans="1:6" ht="30" customHeight="1">
      <c r="A23" s="139"/>
      <c r="B23" s="138"/>
      <c r="C23" s="52"/>
      <c r="D23" s="53"/>
      <c r="E23" s="53"/>
      <c r="F23" s="70"/>
    </row>
    <row r="24" spans="1:6" ht="30" customHeight="1">
      <c r="A24" s="139"/>
      <c r="B24" s="138"/>
      <c r="C24" s="52"/>
      <c r="D24" s="53"/>
      <c r="E24" s="53"/>
      <c r="F24" s="70"/>
    </row>
    <row r="25" spans="1:6" ht="30" customHeight="1">
      <c r="A25" s="139"/>
      <c r="B25" s="138"/>
      <c r="C25" s="71"/>
      <c r="D25" s="53"/>
      <c r="E25" s="65"/>
      <c r="F25" s="70"/>
    </row>
    <row r="26" spans="1:6" ht="30" customHeight="1">
      <c r="A26" s="139"/>
      <c r="B26" s="138"/>
      <c r="C26" s="52"/>
      <c r="D26" s="53"/>
      <c r="E26" s="65"/>
      <c r="F26" s="70"/>
    </row>
    <row r="27" spans="1:6" ht="30" customHeight="1">
      <c r="A27" s="72"/>
      <c r="B27" s="73"/>
      <c r="C27" s="52"/>
      <c r="D27" s="53"/>
      <c r="E27" s="53"/>
      <c r="F27" s="70"/>
    </row>
    <row r="28" spans="1:6" ht="30" customHeight="1">
      <c r="A28" s="72"/>
      <c r="B28" s="73"/>
      <c r="C28" s="52"/>
      <c r="D28" s="65"/>
      <c r="E28" s="65"/>
      <c r="F28" s="70"/>
    </row>
    <row r="29" spans="1:6" ht="30" customHeight="1">
      <c r="A29" s="72"/>
      <c r="B29" s="73"/>
      <c r="C29" s="52"/>
      <c r="D29" s="65"/>
      <c r="E29" s="65"/>
      <c r="F29" s="70"/>
    </row>
    <row r="30" spans="1:6" ht="30" customHeight="1">
      <c r="A30" s="72"/>
      <c r="B30" s="73"/>
      <c r="C30" s="52"/>
      <c r="D30" s="65"/>
      <c r="E30" s="65"/>
      <c r="F30" s="70"/>
    </row>
    <row r="31" spans="1:6" ht="30" customHeight="1">
      <c r="A31" s="72"/>
      <c r="B31" s="73"/>
      <c r="C31" s="52"/>
      <c r="D31" s="65"/>
      <c r="E31" s="65"/>
      <c r="F31" s="70"/>
    </row>
    <row r="32" spans="1:6" ht="30" customHeight="1" thickBot="1">
      <c r="A32" s="74"/>
      <c r="B32" s="75"/>
      <c r="C32" s="55"/>
      <c r="D32" s="56"/>
      <c r="E32" s="56"/>
      <c r="F32" s="76"/>
    </row>
    <row r="33" spans="1:6" ht="19.899999999999999" customHeight="1">
      <c r="A33" s="72"/>
      <c r="B33" s="73"/>
      <c r="C33" s="77" t="s">
        <v>76</v>
      </c>
      <c r="D33" s="78" t="s">
        <v>91</v>
      </c>
      <c r="E33" s="79"/>
      <c r="F33" s="80"/>
    </row>
    <row r="34" spans="1:6" ht="19.899999999999999" customHeight="1">
      <c r="A34" s="139"/>
      <c r="B34" s="138"/>
      <c r="C34" s="81" t="s">
        <v>77</v>
      </c>
      <c r="D34" s="53" t="s">
        <v>24</v>
      </c>
      <c r="E34" s="82"/>
      <c r="F34" s="51"/>
    </row>
    <row r="35" spans="1:6" ht="19.899999999999999" customHeight="1">
      <c r="A35" s="139"/>
      <c r="B35" s="138"/>
      <c r="C35" s="81" t="s">
        <v>78</v>
      </c>
      <c r="D35" s="53" t="s">
        <v>15</v>
      </c>
      <c r="E35" s="82"/>
      <c r="F35" s="51"/>
    </row>
    <row r="36" spans="1:6" ht="19.899999999999999" customHeight="1">
      <c r="A36" s="139"/>
      <c r="B36" s="138"/>
      <c r="C36" s="81" t="s">
        <v>79</v>
      </c>
      <c r="D36" s="53" t="s">
        <v>16</v>
      </c>
      <c r="E36" s="82"/>
      <c r="F36" s="51"/>
    </row>
    <row r="37" spans="1:6" ht="19.899999999999999" customHeight="1">
      <c r="A37" s="139"/>
      <c r="B37" s="138"/>
      <c r="C37" s="81" t="s">
        <v>80</v>
      </c>
      <c r="D37" s="53" t="s">
        <v>16</v>
      </c>
      <c r="E37" s="82"/>
      <c r="F37" s="51"/>
    </row>
    <row r="38" spans="1:6" ht="19.899999999999999" customHeight="1">
      <c r="A38" s="139"/>
      <c r="B38" s="138"/>
      <c r="C38" s="83" t="s">
        <v>81</v>
      </c>
      <c r="D38" s="53" t="s">
        <v>16</v>
      </c>
      <c r="E38" s="82"/>
      <c r="F38" s="51"/>
    </row>
    <row r="39" spans="1:6" ht="19.899999999999999" customHeight="1">
      <c r="A39" s="139"/>
      <c r="B39" s="138"/>
      <c r="C39" s="83" t="s">
        <v>82</v>
      </c>
      <c r="D39" s="53" t="s">
        <v>17</v>
      </c>
      <c r="E39" s="82"/>
      <c r="F39" s="51"/>
    </row>
    <row r="40" spans="1:6" ht="19.899999999999999" customHeight="1">
      <c r="A40" s="139"/>
      <c r="B40" s="138"/>
      <c r="C40" s="81" t="s">
        <v>83</v>
      </c>
      <c r="D40" s="53" t="s">
        <v>14</v>
      </c>
      <c r="E40" s="82"/>
      <c r="F40" s="51"/>
    </row>
    <row r="41" spans="1:6" ht="19.899999999999999" customHeight="1">
      <c r="A41" s="139"/>
      <c r="B41" s="138"/>
      <c r="C41" s="81" t="s">
        <v>84</v>
      </c>
      <c r="D41" s="53" t="s">
        <v>14</v>
      </c>
      <c r="E41" s="82"/>
      <c r="F41" s="51"/>
    </row>
    <row r="42" spans="1:6" ht="19.899999999999999" customHeight="1">
      <c r="A42" s="139"/>
      <c r="B42" s="138"/>
      <c r="C42" s="81" t="s">
        <v>85</v>
      </c>
      <c r="D42" s="53" t="s">
        <v>14</v>
      </c>
      <c r="E42" s="82"/>
      <c r="F42" s="51"/>
    </row>
    <row r="43" spans="1:6" ht="19.899999999999999" customHeight="1">
      <c r="A43" s="139"/>
      <c r="B43" s="138"/>
      <c r="C43" s="81" t="s">
        <v>86</v>
      </c>
      <c r="D43" s="53" t="s">
        <v>14</v>
      </c>
      <c r="E43" s="82"/>
      <c r="F43" s="51"/>
    </row>
    <row r="44" spans="1:6" ht="19.899999999999999" customHeight="1">
      <c r="A44" s="139"/>
      <c r="B44" s="138"/>
      <c r="C44" s="83" t="s">
        <v>87</v>
      </c>
      <c r="D44" s="53" t="s">
        <v>14</v>
      </c>
      <c r="E44" s="82"/>
      <c r="F44" s="51"/>
    </row>
    <row r="45" spans="1:6" ht="19.899999999999999" customHeight="1">
      <c r="A45" s="139"/>
      <c r="B45" s="138"/>
      <c r="C45" s="83" t="s">
        <v>88</v>
      </c>
      <c r="D45" s="78" t="s">
        <v>10</v>
      </c>
      <c r="E45" s="82"/>
      <c r="F45" s="51"/>
    </row>
    <row r="46" spans="1:6" ht="19.899999999999999" customHeight="1" thickBot="1">
      <c r="A46" s="140"/>
      <c r="B46" s="141"/>
      <c r="C46" s="84" t="s">
        <v>89</v>
      </c>
      <c r="D46" s="56" t="s">
        <v>15</v>
      </c>
      <c r="E46" s="85"/>
      <c r="F46" s="58"/>
    </row>
  </sheetData>
  <sheetProtection selectLockedCells="1"/>
  <dataConsolidate>
    <dataRefs count="1">
      <dataRef ref="E39:E42" sheet="Paramètres" r:id="rId1"/>
    </dataRefs>
  </dataConsolidate>
  <mergeCells count="7">
    <mergeCell ref="F9:F10"/>
    <mergeCell ref="B16:B26"/>
    <mergeCell ref="A34:A46"/>
    <mergeCell ref="B34:B46"/>
    <mergeCell ref="A3:A26"/>
    <mergeCell ref="B3:B8"/>
    <mergeCell ref="B9:B15"/>
  </mergeCells>
  <conditionalFormatting sqref="D33 D45">
    <cfRule type="cellIs" dxfId="199" priority="15" operator="equal">
      <formula>"Permanente"</formula>
    </cfRule>
    <cfRule type="cellIs" dxfId="198" priority="16" operator="equal">
      <formula>"Recurrente"</formula>
    </cfRule>
    <cfRule type="cellIs" dxfId="197" priority="17" operator="equal">
      <formula>"Elevée"</formula>
    </cfRule>
    <cfRule type="cellIs" dxfId="196" priority="18" operator="equal">
      <formula>"Modérée"</formula>
    </cfRule>
    <cfRule type="cellIs" dxfId="195" priority="19" operator="equal">
      <formula>"Rare"</formula>
    </cfRule>
    <cfRule type="cellIs" dxfId="194" priority="20" operator="equal">
      <formula>"Exceptionnelle"</formula>
    </cfRule>
  </conditionalFormatting>
  <conditionalFormatting sqref="D38 D46">
    <cfRule type="cellIs" dxfId="193" priority="9" operator="equal">
      <formula>"Catastrophique"</formula>
    </cfRule>
    <cfRule type="cellIs" dxfId="192" priority="10" operator="equal">
      <formula>"Critique"</formula>
    </cfRule>
    <cfRule type="cellIs" dxfId="191" priority="11" operator="equal">
      <formula>"Elevé"</formula>
    </cfRule>
    <cfRule type="cellIs" dxfId="190" priority="12" operator="equal">
      <formula>"Modéré"</formula>
    </cfRule>
    <cfRule type="cellIs" dxfId="189" priority="13" operator="equal">
      <formula>"Faible"</formula>
    </cfRule>
    <cfRule type="cellIs" dxfId="188" priority="14" operator="equal">
      <formula>"Marginal"</formula>
    </cfRule>
  </conditionalFormatting>
  <conditionalFormatting sqref="D39">
    <cfRule type="cellIs" dxfId="187" priority="5" operator="equal">
      <formula>"Critique"</formula>
    </cfRule>
    <cfRule type="cellIs" dxfId="186" priority="6" operator="equal">
      <formula>"Elevé"</formula>
    </cfRule>
    <cfRule type="cellIs" dxfId="185" priority="7" operator="equal">
      <formula>"Modéré"</formula>
    </cfRule>
    <cfRule type="cellIs" dxfId="184" priority="8" operator="equal">
      <formula>"Mineur"</formula>
    </cfRule>
  </conditionalFormatting>
  <conditionalFormatting sqref="D44">
    <cfRule type="cellIs" dxfId="183" priority="1" operator="equal">
      <formula>"Maîtrisé"</formula>
    </cfRule>
    <cfRule type="cellIs" dxfId="182" priority="2" operator="equal">
      <formula>"Acceptable"</formula>
    </cfRule>
    <cfRule type="cellIs" dxfId="181" priority="3" operator="equal">
      <formula>"Faible"</formula>
    </cfRule>
    <cfRule type="cellIs" dxfId="180" priority="4" operator="equal">
      <formula>"Insuffisant"</formula>
    </cfRule>
  </conditionalFormatting>
  <dataValidations count="26">
    <dataValidation type="list" allowBlank="1" showInputMessage="1" showErrorMessage="1" sqref="D40:D44">
      <formula1>DMR</formula1>
    </dataValidation>
    <dataValidation type="list" allowBlank="1" showInputMessage="1" showErrorMessage="1" sqref="D46 D34:D38">
      <formula1>Imp</formula1>
    </dataValidation>
    <dataValidation type="list" allowBlank="1" showInputMessage="1" showErrorMessage="1" sqref="D39">
      <formula1>RB</formula1>
    </dataValidation>
    <dataValidation type="list" allowBlank="1" showInputMessage="1" showErrorMessage="1" sqref="D25:D32">
      <formula1>Conséquence</formula1>
    </dataValidation>
    <dataValidation type="list" allowBlank="1" showInputMessage="1" showErrorMessage="1" sqref="E25">
      <formula1>INDIRECT($D$25)</formula1>
    </dataValidation>
    <dataValidation type="list" allowBlank="1" showInputMessage="1" showErrorMessage="1" sqref="E26">
      <formula1>INDIRECT($D$26)</formula1>
    </dataValidation>
    <dataValidation type="list" allowBlank="1" showInputMessage="1" showErrorMessage="1" sqref="E27">
      <formula1>INDIRECT($D$27)</formula1>
    </dataValidation>
    <dataValidation type="list" allowBlank="1" showInputMessage="1" showErrorMessage="1" sqref="E32">
      <formula1>INDIRECT($D$32)</formula1>
    </dataValidation>
    <dataValidation type="list" allowBlank="1" showInputMessage="1" showErrorMessage="1" sqref="D33 D45">
      <formula1>Proba</formula1>
    </dataValidation>
    <dataValidation type="list" allowBlank="1" showInputMessage="1" showErrorMessage="1" sqref="E28">
      <formula1>INDIRECT($D$28)</formula1>
    </dataValidation>
    <dataValidation type="list" allowBlank="1" showInputMessage="1" showErrorMessage="1" sqref="E29">
      <formula1>INDIRECT($D$29)</formula1>
    </dataValidation>
    <dataValidation type="list" allowBlank="1" showInputMessage="1" showErrorMessage="1" sqref="E30">
      <formula1>INDIRECT($D$30)</formula1>
    </dataValidation>
    <dataValidation type="list" allowBlank="1" showInputMessage="1" showErrorMessage="1" sqref="E31">
      <formula1>INDIRECT($D$31)</formula1>
    </dataValidation>
    <dataValidation type="list" allowBlank="1" showInputMessage="1" showErrorMessage="1" sqref="E11:E15 E7">
      <formula1>#REF!</formula1>
    </dataValidation>
    <dataValidation type="list" allowBlank="1" showInputMessage="1" showErrorMessage="1" sqref="D16:D24">
      <formula1>Facteur</formula1>
    </dataValidation>
    <dataValidation type="list" allowBlank="1" showInputMessage="1" showErrorMessage="1" sqref="E16">
      <formula1>INDIRECT($D$16)</formula1>
    </dataValidation>
    <dataValidation type="list" allowBlank="1" showInputMessage="1" showErrorMessage="1" sqref="E17">
      <formula1>INDIRECT($D$17)</formula1>
    </dataValidation>
    <dataValidation type="list" allowBlank="1" showInputMessage="1" showErrorMessage="1" sqref="E18">
      <formula1>INDIRECT($D$18)</formula1>
    </dataValidation>
    <dataValidation type="list" allowBlank="1" showInputMessage="1" showErrorMessage="1" sqref="E19">
      <formula1>INDIRECT($D$19)</formula1>
    </dataValidation>
    <dataValidation type="list" allowBlank="1" showInputMessage="1" showErrorMessage="1" sqref="E20">
      <formula1>INDIRECT($D$20)</formula1>
    </dataValidation>
    <dataValidation type="list" allowBlank="1" showInputMessage="1" showErrorMessage="1" sqref="D11:D15">
      <formula1>Inst</formula1>
    </dataValidation>
    <dataValidation type="list" allowBlank="1" showInputMessage="1" showErrorMessage="1" sqref="D7">
      <formula1>mode_id</formula1>
    </dataValidation>
    <dataValidation type="list" allowBlank="1" showInputMessage="1" showErrorMessage="1" sqref="D5">
      <formula1>"Oui,Non"</formula1>
    </dataValidation>
    <dataValidation type="list" allowBlank="1" showInputMessage="1" showErrorMessage="1" sqref="E21">
      <formula1>INDIRECT($D$21)</formula1>
    </dataValidation>
    <dataValidation type="list" allowBlank="1" showInputMessage="1" showErrorMessage="1" sqref="E22">
      <formula1>INDIRECT($D$22)</formula1>
    </dataValidation>
    <dataValidation type="list" allowBlank="1" showInputMessage="1" showErrorMessage="1" sqref="E23:E24">
      <formula1>INDIRECT($D$23)</formula1>
    </dataValidation>
  </dataValidation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H45"/>
  <sheetViews>
    <sheetView zoomScale="90" zoomScaleNormal="90" workbookViewId="0">
      <pane ySplit="2" topLeftCell="A30" activePane="bottomLeft" state="frozenSplit"/>
      <selection activeCell="N22" sqref="N22"/>
      <selection pane="bottomLeft" activeCell="G13" sqref="G13"/>
    </sheetView>
  </sheetViews>
  <sheetFormatPr baseColWidth="10" defaultColWidth="11.42578125" defaultRowHeight="12.75"/>
  <cols>
    <col min="1" max="1" width="9.140625" style="86" customWidth="1"/>
    <col min="2" max="2" width="8.42578125" style="86" customWidth="1"/>
    <col min="3" max="3" width="38.42578125" style="40" customWidth="1"/>
    <col min="4" max="4" width="37.5703125" style="40" customWidth="1"/>
    <col min="5" max="5" width="43.140625" style="40" customWidth="1"/>
    <col min="6" max="6" width="57.85546875" style="37" bestFit="1" customWidth="1"/>
    <col min="7" max="7" width="26.28515625" style="37" customWidth="1"/>
    <col min="8" max="8" width="28.28515625" style="37" bestFit="1" customWidth="1"/>
    <col min="9" max="16384" width="11.42578125" style="37"/>
  </cols>
  <sheetData>
    <row r="1" spans="1:8" ht="13.5" thickBot="1">
      <c r="A1" s="37"/>
      <c r="B1" s="38"/>
      <c r="C1" s="39"/>
      <c r="F1" s="41"/>
      <c r="G1" s="42"/>
      <c r="H1" s="42"/>
    </row>
    <row r="2" spans="1:8" ht="13.5" thickBot="1">
      <c r="A2" s="43"/>
      <c r="B2" s="44"/>
      <c r="C2" s="45"/>
      <c r="D2" s="46"/>
      <c r="E2" s="46"/>
      <c r="F2" s="47"/>
    </row>
    <row r="3" spans="1:8" ht="19.899999999999999" customHeight="1">
      <c r="A3" s="142"/>
      <c r="B3" s="137"/>
      <c r="C3" s="48"/>
      <c r="D3" s="49"/>
      <c r="E3" s="50"/>
      <c r="F3" s="51"/>
    </row>
    <row r="4" spans="1:8">
      <c r="A4" s="139"/>
      <c r="B4" s="143"/>
      <c r="C4" s="52"/>
      <c r="D4" s="53"/>
      <c r="E4" s="54"/>
      <c r="F4" s="51"/>
    </row>
    <row r="5" spans="1:8" ht="19.899999999999999" customHeight="1">
      <c r="A5" s="139"/>
      <c r="B5" s="143"/>
      <c r="C5" s="52"/>
      <c r="D5" s="53"/>
      <c r="E5" s="54"/>
      <c r="F5" s="51"/>
    </row>
    <row r="6" spans="1:8" ht="19.899999999999999" customHeight="1">
      <c r="A6" s="139"/>
      <c r="B6" s="143"/>
      <c r="C6" s="52"/>
      <c r="D6" s="54"/>
      <c r="E6" s="54"/>
      <c r="F6" s="51"/>
    </row>
    <row r="7" spans="1:8" ht="19.899999999999999" customHeight="1">
      <c r="A7" s="139"/>
      <c r="B7" s="143"/>
      <c r="C7" s="52"/>
      <c r="D7" s="53"/>
      <c r="E7" s="54"/>
      <c r="F7" s="51"/>
    </row>
    <row r="8" spans="1:8" ht="13.5" thickBot="1">
      <c r="A8" s="139"/>
      <c r="B8" s="144"/>
      <c r="C8" s="55"/>
      <c r="D8" s="56"/>
      <c r="E8" s="57"/>
      <c r="F8" s="58"/>
    </row>
    <row r="9" spans="1:8" ht="22.9" customHeight="1">
      <c r="A9" s="139"/>
      <c r="B9" s="137"/>
      <c r="C9" s="59"/>
      <c r="D9" s="60"/>
      <c r="E9" s="50"/>
      <c r="F9" s="135"/>
    </row>
    <row r="10" spans="1:8" ht="22.9" customHeight="1">
      <c r="A10" s="139"/>
      <c r="B10" s="138"/>
      <c r="C10" s="61"/>
      <c r="D10" s="62"/>
      <c r="E10" s="63"/>
      <c r="F10" s="136"/>
    </row>
    <row r="11" spans="1:8" ht="19.899999999999999" customHeight="1">
      <c r="A11" s="139"/>
      <c r="B11" s="138"/>
      <c r="C11" s="64"/>
      <c r="D11" s="53"/>
      <c r="E11" s="54"/>
      <c r="F11" s="51"/>
    </row>
    <row r="12" spans="1:8" ht="19.899999999999999" customHeight="1">
      <c r="A12" s="139"/>
      <c r="B12" s="138"/>
      <c r="C12" s="64"/>
      <c r="D12" s="53"/>
      <c r="E12" s="54"/>
      <c r="F12" s="51"/>
    </row>
    <row r="13" spans="1:8" ht="19.899999999999999" customHeight="1">
      <c r="A13" s="139"/>
      <c r="B13" s="138"/>
      <c r="C13" s="64"/>
      <c r="D13" s="65"/>
      <c r="E13" s="66"/>
      <c r="F13" s="51"/>
    </row>
    <row r="14" spans="1:8" ht="19.899999999999999" customHeight="1">
      <c r="A14" s="139"/>
      <c r="B14" s="138"/>
      <c r="C14" s="64"/>
      <c r="D14" s="65"/>
      <c r="E14" s="66"/>
      <c r="F14" s="51"/>
    </row>
    <row r="15" spans="1:8" ht="19.899999999999999" customHeight="1" thickBot="1">
      <c r="A15" s="139"/>
      <c r="B15" s="144"/>
      <c r="C15" s="67"/>
      <c r="D15" s="56"/>
      <c r="E15" s="57"/>
      <c r="F15" s="51"/>
    </row>
    <row r="16" spans="1:8" ht="30" customHeight="1">
      <c r="A16" s="139"/>
      <c r="B16" s="137"/>
      <c r="C16" s="48"/>
      <c r="D16" s="68"/>
      <c r="E16" s="68"/>
      <c r="F16" s="69"/>
    </row>
    <row r="17" spans="1:6" ht="30" customHeight="1">
      <c r="A17" s="139"/>
      <c r="B17" s="138"/>
      <c r="C17" s="52"/>
      <c r="D17" s="53"/>
      <c r="E17" s="53"/>
      <c r="F17" s="70"/>
    </row>
    <row r="18" spans="1:6" ht="30" customHeight="1">
      <c r="A18" s="139"/>
      <c r="B18" s="138"/>
      <c r="C18" s="52"/>
      <c r="D18" s="53"/>
      <c r="E18" s="53"/>
      <c r="F18" s="70"/>
    </row>
    <row r="19" spans="1:6" ht="30" customHeight="1">
      <c r="A19" s="139"/>
      <c r="B19" s="138"/>
      <c r="C19" s="52"/>
      <c r="D19" s="53"/>
      <c r="E19" s="53"/>
      <c r="F19" s="70"/>
    </row>
    <row r="20" spans="1:6" ht="30" customHeight="1">
      <c r="A20" s="139"/>
      <c r="B20" s="138"/>
      <c r="C20" s="52"/>
      <c r="D20" s="53"/>
      <c r="E20" s="53"/>
      <c r="F20" s="70"/>
    </row>
    <row r="21" spans="1:6" ht="30" customHeight="1">
      <c r="A21" s="139"/>
      <c r="B21" s="138"/>
      <c r="C21" s="52"/>
      <c r="D21" s="53"/>
      <c r="E21" s="65"/>
      <c r="F21" s="70"/>
    </row>
    <row r="22" spans="1:6" ht="30" customHeight="1">
      <c r="A22" s="139"/>
      <c r="B22" s="138"/>
      <c r="C22" s="52"/>
      <c r="D22" s="53"/>
      <c r="E22" s="65"/>
      <c r="F22" s="70"/>
    </row>
    <row r="23" spans="1:6" ht="30" customHeight="1">
      <c r="A23" s="139"/>
      <c r="B23" s="138"/>
      <c r="C23" s="52"/>
      <c r="D23" s="53"/>
      <c r="E23" s="65"/>
      <c r="F23" s="70"/>
    </row>
    <row r="24" spans="1:6" ht="30" customHeight="1">
      <c r="A24" s="139"/>
      <c r="B24" s="138"/>
      <c r="C24" s="71"/>
      <c r="D24" s="53"/>
      <c r="E24" s="65"/>
      <c r="F24" s="70"/>
    </row>
    <row r="25" spans="1:6" ht="30" customHeight="1">
      <c r="A25" s="139"/>
      <c r="B25" s="138"/>
      <c r="C25" s="52"/>
      <c r="D25" s="53"/>
      <c r="E25" s="65"/>
      <c r="F25" s="70"/>
    </row>
    <row r="26" spans="1:6" ht="30" customHeight="1">
      <c r="A26" s="72"/>
      <c r="B26" s="73"/>
      <c r="C26" s="52"/>
      <c r="D26" s="53"/>
      <c r="E26" s="53"/>
      <c r="F26" s="70"/>
    </row>
    <row r="27" spans="1:6" ht="30" customHeight="1">
      <c r="A27" s="72"/>
      <c r="B27" s="73"/>
      <c r="C27" s="52"/>
      <c r="D27" s="65"/>
      <c r="E27" s="65"/>
      <c r="F27" s="70"/>
    </row>
    <row r="28" spans="1:6" ht="30" customHeight="1">
      <c r="A28" s="72"/>
      <c r="B28" s="73"/>
      <c r="C28" s="52"/>
      <c r="D28" s="65"/>
      <c r="E28" s="65"/>
      <c r="F28" s="70"/>
    </row>
    <row r="29" spans="1:6" ht="30" customHeight="1">
      <c r="A29" s="72"/>
      <c r="B29" s="73"/>
      <c r="C29" s="52"/>
      <c r="D29" s="65"/>
      <c r="E29" s="65"/>
      <c r="F29" s="70"/>
    </row>
    <row r="30" spans="1:6" ht="30" customHeight="1">
      <c r="A30" s="72"/>
      <c r="B30" s="73"/>
      <c r="C30" s="52"/>
      <c r="D30" s="65"/>
      <c r="E30" s="65"/>
      <c r="F30" s="70"/>
    </row>
    <row r="31" spans="1:6" ht="30" customHeight="1" thickBot="1">
      <c r="A31" s="74"/>
      <c r="B31" s="75"/>
      <c r="C31" s="55"/>
      <c r="D31" s="56"/>
      <c r="E31" s="56"/>
      <c r="F31" s="76"/>
    </row>
    <row r="32" spans="1:6" ht="19.899999999999999" customHeight="1">
      <c r="A32" s="72"/>
      <c r="B32" s="73"/>
      <c r="C32" s="77" t="s">
        <v>76</v>
      </c>
      <c r="D32" s="78" t="s">
        <v>91</v>
      </c>
      <c r="E32" s="79"/>
      <c r="F32" s="80"/>
    </row>
    <row r="33" spans="1:6" ht="19.899999999999999" customHeight="1">
      <c r="A33" s="139"/>
      <c r="B33" s="138"/>
      <c r="C33" s="81" t="s">
        <v>77</v>
      </c>
      <c r="D33" s="53" t="s">
        <v>24</v>
      </c>
      <c r="E33" s="82"/>
      <c r="F33" s="51"/>
    </row>
    <row r="34" spans="1:6" ht="19.899999999999999" customHeight="1">
      <c r="A34" s="139"/>
      <c r="B34" s="138"/>
      <c r="C34" s="81" t="s">
        <v>78</v>
      </c>
      <c r="D34" s="53" t="s">
        <v>15</v>
      </c>
      <c r="E34" s="82"/>
      <c r="F34" s="51"/>
    </row>
    <row r="35" spans="1:6" ht="19.899999999999999" customHeight="1">
      <c r="A35" s="139"/>
      <c r="B35" s="138"/>
      <c r="C35" s="81" t="s">
        <v>79</v>
      </c>
      <c r="D35" s="53" t="s">
        <v>16</v>
      </c>
      <c r="E35" s="82"/>
      <c r="F35" s="51"/>
    </row>
    <row r="36" spans="1:6" ht="19.899999999999999" customHeight="1">
      <c r="A36" s="139"/>
      <c r="B36" s="138"/>
      <c r="C36" s="81" t="s">
        <v>80</v>
      </c>
      <c r="D36" s="53" t="s">
        <v>16</v>
      </c>
      <c r="E36" s="82"/>
      <c r="F36" s="51"/>
    </row>
    <row r="37" spans="1:6" ht="19.899999999999999" customHeight="1">
      <c r="A37" s="139"/>
      <c r="B37" s="138"/>
      <c r="C37" s="83" t="s">
        <v>81</v>
      </c>
      <c r="D37" s="53" t="s">
        <v>16</v>
      </c>
      <c r="E37" s="82"/>
      <c r="F37" s="51"/>
    </row>
    <row r="38" spans="1:6" ht="19.899999999999999" customHeight="1">
      <c r="A38" s="139"/>
      <c r="B38" s="138"/>
      <c r="C38" s="83" t="s">
        <v>82</v>
      </c>
      <c r="D38" s="53" t="s">
        <v>17</v>
      </c>
      <c r="E38" s="82"/>
      <c r="F38" s="51"/>
    </row>
    <row r="39" spans="1:6" ht="19.899999999999999" customHeight="1">
      <c r="A39" s="139"/>
      <c r="B39" s="138"/>
      <c r="C39" s="81" t="s">
        <v>83</v>
      </c>
      <c r="D39" s="53" t="s">
        <v>14</v>
      </c>
      <c r="E39" s="82"/>
      <c r="F39" s="51"/>
    </row>
    <row r="40" spans="1:6" ht="19.899999999999999" customHeight="1">
      <c r="A40" s="139"/>
      <c r="B40" s="138"/>
      <c r="C40" s="81" t="s">
        <v>84</v>
      </c>
      <c r="D40" s="53" t="s">
        <v>14</v>
      </c>
      <c r="E40" s="82"/>
      <c r="F40" s="51"/>
    </row>
    <row r="41" spans="1:6" ht="19.899999999999999" customHeight="1">
      <c r="A41" s="139"/>
      <c r="B41" s="138"/>
      <c r="C41" s="81" t="s">
        <v>85</v>
      </c>
      <c r="D41" s="53" t="s">
        <v>14</v>
      </c>
      <c r="E41" s="82"/>
      <c r="F41" s="51"/>
    </row>
    <row r="42" spans="1:6" ht="19.899999999999999" customHeight="1">
      <c r="A42" s="139"/>
      <c r="B42" s="138"/>
      <c r="C42" s="81" t="s">
        <v>86</v>
      </c>
      <c r="D42" s="53" t="s">
        <v>14</v>
      </c>
      <c r="E42" s="82"/>
      <c r="F42" s="51"/>
    </row>
    <row r="43" spans="1:6" ht="19.899999999999999" customHeight="1">
      <c r="A43" s="139"/>
      <c r="B43" s="138"/>
      <c r="C43" s="83" t="s">
        <v>87</v>
      </c>
      <c r="D43" s="53" t="s">
        <v>14</v>
      </c>
      <c r="E43" s="82"/>
      <c r="F43" s="51"/>
    </row>
    <row r="44" spans="1:6" ht="19.899999999999999" customHeight="1">
      <c r="A44" s="139"/>
      <c r="B44" s="138"/>
      <c r="C44" s="83" t="s">
        <v>88</v>
      </c>
      <c r="D44" s="78" t="s">
        <v>10</v>
      </c>
      <c r="E44" s="82"/>
      <c r="F44" s="51"/>
    </row>
    <row r="45" spans="1:6" ht="19.899999999999999" customHeight="1" thickBot="1">
      <c r="A45" s="140"/>
      <c r="B45" s="141"/>
      <c r="C45" s="84" t="s">
        <v>89</v>
      </c>
      <c r="D45" s="56" t="s">
        <v>15</v>
      </c>
      <c r="E45" s="85"/>
      <c r="F45" s="58"/>
    </row>
  </sheetData>
  <sheetProtection selectLockedCells="1"/>
  <dataConsolidate>
    <dataRefs count="1">
      <dataRef ref="E39:E42" sheet="Paramètres" r:id="rId1"/>
    </dataRefs>
  </dataConsolidate>
  <mergeCells count="7">
    <mergeCell ref="F9:F10"/>
    <mergeCell ref="B16:B25"/>
    <mergeCell ref="A33:A45"/>
    <mergeCell ref="B33:B45"/>
    <mergeCell ref="A3:A25"/>
    <mergeCell ref="B3:B8"/>
    <mergeCell ref="B9:B15"/>
  </mergeCells>
  <conditionalFormatting sqref="D32 D44">
    <cfRule type="cellIs" dxfId="179" priority="15" operator="equal">
      <formula>"Permanente"</formula>
    </cfRule>
    <cfRule type="cellIs" dxfId="178" priority="16" operator="equal">
      <formula>"Recurrente"</formula>
    </cfRule>
    <cfRule type="cellIs" dxfId="177" priority="17" operator="equal">
      <formula>"Elevée"</formula>
    </cfRule>
    <cfRule type="cellIs" dxfId="176" priority="18" operator="equal">
      <formula>"Modérée"</formula>
    </cfRule>
    <cfRule type="cellIs" dxfId="175" priority="19" operator="equal">
      <formula>"Rare"</formula>
    </cfRule>
    <cfRule type="cellIs" dxfId="174" priority="20" operator="equal">
      <formula>"Exceptionnelle"</formula>
    </cfRule>
  </conditionalFormatting>
  <conditionalFormatting sqref="D37 D45">
    <cfRule type="cellIs" dxfId="173" priority="9" operator="equal">
      <formula>"Catastrophique"</formula>
    </cfRule>
    <cfRule type="cellIs" dxfId="172" priority="10" operator="equal">
      <formula>"Critique"</formula>
    </cfRule>
    <cfRule type="cellIs" dxfId="171" priority="11" operator="equal">
      <formula>"Elevé"</formula>
    </cfRule>
    <cfRule type="cellIs" dxfId="170" priority="12" operator="equal">
      <formula>"Modéré"</formula>
    </cfRule>
    <cfRule type="cellIs" dxfId="169" priority="13" operator="equal">
      <formula>"Faible"</formula>
    </cfRule>
    <cfRule type="cellIs" dxfId="168" priority="14" operator="equal">
      <formula>"Marginal"</formula>
    </cfRule>
  </conditionalFormatting>
  <conditionalFormatting sqref="D38">
    <cfRule type="cellIs" dxfId="167" priority="5" operator="equal">
      <formula>"Critique"</formula>
    </cfRule>
    <cfRule type="cellIs" dxfId="166" priority="6" operator="equal">
      <formula>"Elevé"</formula>
    </cfRule>
    <cfRule type="cellIs" dxfId="165" priority="7" operator="equal">
      <formula>"Modéré"</formula>
    </cfRule>
    <cfRule type="cellIs" dxfId="164" priority="8" operator="equal">
      <formula>"Mineur"</formula>
    </cfRule>
  </conditionalFormatting>
  <conditionalFormatting sqref="D43">
    <cfRule type="cellIs" dxfId="163" priority="1" operator="equal">
      <formula>"Maîtrisé"</formula>
    </cfRule>
    <cfRule type="cellIs" dxfId="162" priority="2" operator="equal">
      <formula>"Acceptable"</formula>
    </cfRule>
    <cfRule type="cellIs" dxfId="161" priority="3" operator="equal">
      <formula>"Faible"</formula>
    </cfRule>
    <cfRule type="cellIs" dxfId="160" priority="4" operator="equal">
      <formula>"Insuffisant"</formula>
    </cfRule>
  </conditionalFormatting>
  <dataValidations count="26">
    <dataValidation type="list" allowBlank="1" showInputMessage="1" showErrorMessage="1" sqref="E30">
      <formula1>INDIRECT($D$30)</formula1>
    </dataValidation>
    <dataValidation type="list" allowBlank="1" showInputMessage="1" showErrorMessage="1" sqref="E29">
      <formula1>INDIRECT($D$29)</formula1>
    </dataValidation>
    <dataValidation type="list" allowBlank="1" showInputMessage="1" showErrorMessage="1" sqref="E28">
      <formula1>INDIRECT($D$28)</formula1>
    </dataValidation>
    <dataValidation type="list" allowBlank="1" showInputMessage="1" showErrorMessage="1" sqref="E27">
      <formula1>INDIRECT($D$27)</formula1>
    </dataValidation>
    <dataValidation type="list" allowBlank="1" showInputMessage="1" showErrorMessage="1" sqref="E23">
      <formula1>INDIRECT($D$23)</formula1>
    </dataValidation>
    <dataValidation type="list" allowBlank="1" showInputMessage="1" showErrorMessage="1" sqref="E22">
      <formula1>INDIRECT($D$22)</formula1>
    </dataValidation>
    <dataValidation type="list" allowBlank="1" showInputMessage="1" showErrorMessage="1" sqref="E21">
      <formula1>INDIRECT($D$21)</formula1>
    </dataValidation>
    <dataValidation type="list" allowBlank="1" showInputMessage="1" showErrorMessage="1" sqref="D5">
      <formula1>"Oui,Non"</formula1>
    </dataValidation>
    <dataValidation type="list" allowBlank="1" showInputMessage="1" showErrorMessage="1" sqref="D7">
      <formula1>mode_id</formula1>
    </dataValidation>
    <dataValidation type="list" allowBlank="1" showInputMessage="1" showErrorMessage="1" sqref="D32 D44">
      <formula1>Proba</formula1>
    </dataValidation>
    <dataValidation type="list" allowBlank="1" showInputMessage="1" showErrorMessage="1" sqref="D11:D15">
      <formula1>Inst</formula1>
    </dataValidation>
    <dataValidation type="list" allowBlank="1" showInputMessage="1" showErrorMessage="1" sqref="E31">
      <formula1>INDIRECT($D$31)</formula1>
    </dataValidation>
    <dataValidation type="list" allowBlank="1" showInputMessage="1" showErrorMessage="1" sqref="E26">
      <formula1>INDIRECT($D$26)</formula1>
    </dataValidation>
    <dataValidation type="list" allowBlank="1" showInputMessage="1" showErrorMessage="1" sqref="E25">
      <formula1>INDIRECT($D$25)</formula1>
    </dataValidation>
    <dataValidation type="list" allowBlank="1" showInputMessage="1" showErrorMessage="1" sqref="E24">
      <formula1>INDIRECT($D$24)</formula1>
    </dataValidation>
    <dataValidation type="list" allowBlank="1" showInputMessage="1" showErrorMessage="1" sqref="D24:D31">
      <formula1>Conséquence</formula1>
    </dataValidation>
    <dataValidation type="list" allowBlank="1" showInputMessage="1" showErrorMessage="1" sqref="E20">
      <formula1>INDIRECT($D$20)</formula1>
    </dataValidation>
    <dataValidation type="list" allowBlank="1" showInputMessage="1" showErrorMessage="1" sqref="E19">
      <formula1>INDIRECT($D$19)</formula1>
    </dataValidation>
    <dataValidation type="list" allowBlank="1" showInputMessage="1" showErrorMessage="1" sqref="E18">
      <formula1>INDIRECT($D$18)</formula1>
    </dataValidation>
    <dataValidation type="list" allowBlank="1" showInputMessage="1" showErrorMessage="1" sqref="E17">
      <formula1>INDIRECT($D$17)</formula1>
    </dataValidation>
    <dataValidation type="list" allowBlank="1" showInputMessage="1" showErrorMessage="1" sqref="E16">
      <formula1>INDIRECT($D$16)</formula1>
    </dataValidation>
    <dataValidation type="list" allowBlank="1" showInputMessage="1" showErrorMessage="1" sqref="D16:D23">
      <formula1>Facteur</formula1>
    </dataValidation>
    <dataValidation type="list" allowBlank="1" showInputMessage="1" showErrorMessage="1" sqref="E11:E15 E7">
      <formula1>#REF!</formula1>
    </dataValidation>
    <dataValidation type="list" allowBlank="1" showInputMessage="1" showErrorMessage="1" sqref="D38">
      <formula1>RB</formula1>
    </dataValidation>
    <dataValidation type="list" allowBlank="1" showInputMessage="1" showErrorMessage="1" sqref="D45 D33:D37">
      <formula1>Imp</formula1>
    </dataValidation>
    <dataValidation type="list" allowBlank="1" showInputMessage="1" showErrorMessage="1" sqref="D39:D43">
      <formula1>DMR</formula1>
    </dataValidation>
  </dataValidation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H45"/>
  <sheetViews>
    <sheetView zoomScale="90" zoomScaleNormal="90" workbookViewId="0">
      <pane ySplit="2" topLeftCell="A27" activePane="bottomLeft" state="frozenSplit"/>
      <selection activeCell="N22" sqref="N22"/>
      <selection pane="bottomLeft" activeCell="C53" sqref="C53"/>
    </sheetView>
  </sheetViews>
  <sheetFormatPr baseColWidth="10" defaultColWidth="11.42578125" defaultRowHeight="12.75"/>
  <cols>
    <col min="1" max="1" width="9.140625" style="86" customWidth="1"/>
    <col min="2" max="2" width="8.42578125" style="86" customWidth="1"/>
    <col min="3" max="3" width="38.42578125" style="40" customWidth="1"/>
    <col min="4" max="4" width="37.5703125" style="40" customWidth="1"/>
    <col min="5" max="5" width="43.140625" style="40" customWidth="1"/>
    <col min="6" max="6" width="57.85546875" style="37" bestFit="1" customWidth="1"/>
    <col min="7" max="7" width="26.28515625" style="37" customWidth="1"/>
    <col min="8" max="8" width="28.28515625" style="37" bestFit="1" customWidth="1"/>
    <col min="9" max="16384" width="11.42578125" style="37"/>
  </cols>
  <sheetData>
    <row r="1" spans="1:8" ht="13.5" thickBot="1">
      <c r="A1" s="37"/>
      <c r="B1" s="38"/>
      <c r="C1" s="39"/>
      <c r="F1" s="41"/>
      <c r="G1" s="42"/>
      <c r="H1" s="42"/>
    </row>
    <row r="2" spans="1:8" ht="13.5" thickBot="1">
      <c r="A2" s="43"/>
      <c r="B2" s="44"/>
      <c r="C2" s="45"/>
      <c r="D2" s="46"/>
      <c r="E2" s="46"/>
      <c r="F2" s="47"/>
    </row>
    <row r="3" spans="1:8" ht="19.899999999999999" customHeight="1">
      <c r="A3" s="142"/>
      <c r="B3" s="137"/>
      <c r="C3" s="48"/>
      <c r="D3" s="49"/>
      <c r="E3" s="50"/>
      <c r="F3" s="51"/>
    </row>
    <row r="4" spans="1:8">
      <c r="A4" s="139"/>
      <c r="B4" s="143"/>
      <c r="C4" s="52"/>
      <c r="D4" s="53"/>
      <c r="E4" s="54"/>
      <c r="F4" s="51"/>
    </row>
    <row r="5" spans="1:8" ht="19.899999999999999" customHeight="1">
      <c r="A5" s="139"/>
      <c r="B5" s="143"/>
      <c r="C5" s="52"/>
      <c r="D5" s="53"/>
      <c r="E5" s="54"/>
      <c r="F5" s="51"/>
    </row>
    <row r="6" spans="1:8" ht="19.899999999999999" customHeight="1">
      <c r="A6" s="139"/>
      <c r="B6" s="143"/>
      <c r="C6" s="52"/>
      <c r="D6" s="54"/>
      <c r="E6" s="54"/>
      <c r="F6" s="51"/>
    </row>
    <row r="7" spans="1:8" ht="19.899999999999999" customHeight="1">
      <c r="A7" s="139"/>
      <c r="B7" s="143"/>
      <c r="C7" s="52"/>
      <c r="D7" s="53"/>
      <c r="E7" s="54"/>
      <c r="F7" s="51"/>
    </row>
    <row r="8" spans="1:8" ht="30" customHeight="1" thickBot="1">
      <c r="A8" s="139"/>
      <c r="B8" s="144"/>
      <c r="C8" s="55"/>
      <c r="D8" s="56"/>
      <c r="E8" s="57"/>
      <c r="F8" s="58"/>
    </row>
    <row r="9" spans="1:8" ht="22.9" customHeight="1">
      <c r="A9" s="139"/>
      <c r="B9" s="137"/>
      <c r="C9" s="59"/>
      <c r="D9" s="60"/>
      <c r="E9" s="50"/>
      <c r="F9" s="135"/>
    </row>
    <row r="10" spans="1:8" ht="22.9" customHeight="1">
      <c r="A10" s="139"/>
      <c r="B10" s="138"/>
      <c r="C10" s="61"/>
      <c r="D10" s="62"/>
      <c r="E10" s="63"/>
      <c r="F10" s="136"/>
    </row>
    <row r="11" spans="1:8" ht="19.899999999999999" customHeight="1">
      <c r="A11" s="139"/>
      <c r="B11" s="138"/>
      <c r="C11" s="64"/>
      <c r="D11" s="53"/>
      <c r="E11" s="54"/>
      <c r="F11" s="51"/>
    </row>
    <row r="12" spans="1:8" ht="19.899999999999999" customHeight="1">
      <c r="A12" s="139"/>
      <c r="B12" s="138"/>
      <c r="C12" s="64"/>
      <c r="D12" s="53"/>
      <c r="E12" s="54"/>
      <c r="F12" s="51"/>
    </row>
    <row r="13" spans="1:8" ht="19.899999999999999" customHeight="1">
      <c r="A13" s="139"/>
      <c r="B13" s="138"/>
      <c r="C13" s="64"/>
      <c r="D13" s="65"/>
      <c r="E13" s="66"/>
      <c r="F13" s="51"/>
    </row>
    <row r="14" spans="1:8" ht="19.899999999999999" customHeight="1">
      <c r="A14" s="139"/>
      <c r="B14" s="138"/>
      <c r="C14" s="64"/>
      <c r="D14" s="65"/>
      <c r="E14" s="66"/>
      <c r="F14" s="51"/>
    </row>
    <row r="15" spans="1:8" ht="19.899999999999999" customHeight="1" thickBot="1">
      <c r="A15" s="139"/>
      <c r="B15" s="144"/>
      <c r="C15" s="67"/>
      <c r="D15" s="56"/>
      <c r="E15" s="57"/>
      <c r="F15" s="51"/>
    </row>
    <row r="16" spans="1:8" ht="30" customHeight="1">
      <c r="A16" s="139"/>
      <c r="B16" s="137"/>
      <c r="C16" s="48"/>
      <c r="D16" s="68"/>
      <c r="E16" s="68"/>
      <c r="F16" s="69"/>
    </row>
    <row r="17" spans="1:6" ht="30" customHeight="1">
      <c r="A17" s="139"/>
      <c r="B17" s="138"/>
      <c r="C17" s="52"/>
      <c r="D17" s="53"/>
      <c r="E17" s="53"/>
      <c r="F17" s="70"/>
    </row>
    <row r="18" spans="1:6" ht="30" customHeight="1">
      <c r="A18" s="139"/>
      <c r="B18" s="138"/>
      <c r="C18" s="52"/>
      <c r="D18" s="53"/>
      <c r="E18" s="53"/>
      <c r="F18" s="70"/>
    </row>
    <row r="19" spans="1:6" ht="30" customHeight="1">
      <c r="A19" s="139"/>
      <c r="B19" s="138"/>
      <c r="C19" s="52"/>
      <c r="D19" s="53"/>
      <c r="E19" s="53"/>
      <c r="F19" s="70"/>
    </row>
    <row r="20" spans="1:6" ht="30" customHeight="1">
      <c r="A20" s="139"/>
      <c r="B20" s="138"/>
      <c r="C20" s="52"/>
      <c r="D20" s="53"/>
      <c r="E20" s="53"/>
      <c r="F20" s="70"/>
    </row>
    <row r="21" spans="1:6" ht="30" customHeight="1">
      <c r="A21" s="139"/>
      <c r="B21" s="138"/>
      <c r="C21" s="52"/>
      <c r="D21" s="53"/>
      <c r="E21" s="65"/>
      <c r="F21" s="70"/>
    </row>
    <row r="22" spans="1:6" ht="30" customHeight="1">
      <c r="A22" s="139"/>
      <c r="B22" s="138"/>
      <c r="C22" s="52"/>
      <c r="D22" s="53"/>
      <c r="E22" s="65"/>
      <c r="F22" s="70"/>
    </row>
    <row r="23" spans="1:6" ht="30" customHeight="1">
      <c r="A23" s="139"/>
      <c r="B23" s="138"/>
      <c r="C23" s="52"/>
      <c r="D23" s="53"/>
      <c r="E23" s="65"/>
      <c r="F23" s="70"/>
    </row>
    <row r="24" spans="1:6" ht="30" customHeight="1">
      <c r="A24" s="139"/>
      <c r="B24" s="138"/>
      <c r="C24" s="71"/>
      <c r="D24" s="53"/>
      <c r="E24" s="65"/>
      <c r="F24" s="70"/>
    </row>
    <row r="25" spans="1:6" ht="30" customHeight="1">
      <c r="A25" s="139"/>
      <c r="B25" s="138"/>
      <c r="C25" s="52"/>
      <c r="D25" s="53"/>
      <c r="E25" s="65"/>
      <c r="F25" s="70"/>
    </row>
    <row r="26" spans="1:6" ht="30" customHeight="1">
      <c r="A26" s="72"/>
      <c r="B26" s="73"/>
      <c r="C26" s="52"/>
      <c r="D26" s="53"/>
      <c r="E26" s="53"/>
      <c r="F26" s="70"/>
    </row>
    <row r="27" spans="1:6" ht="30" customHeight="1">
      <c r="A27" s="72"/>
      <c r="B27" s="73"/>
      <c r="C27" s="52"/>
      <c r="D27" s="65"/>
      <c r="E27" s="65"/>
      <c r="F27" s="70"/>
    </row>
    <row r="28" spans="1:6" ht="30" customHeight="1">
      <c r="A28" s="72"/>
      <c r="B28" s="73"/>
      <c r="C28" s="52"/>
      <c r="D28" s="65"/>
      <c r="E28" s="65"/>
      <c r="F28" s="70"/>
    </row>
    <row r="29" spans="1:6" ht="30" customHeight="1">
      <c r="A29" s="72"/>
      <c r="B29" s="73"/>
      <c r="C29" s="52"/>
      <c r="D29" s="65"/>
      <c r="E29" s="65"/>
      <c r="F29" s="70"/>
    </row>
    <row r="30" spans="1:6" ht="30" customHeight="1">
      <c r="A30" s="72"/>
      <c r="B30" s="73"/>
      <c r="C30" s="52"/>
      <c r="D30" s="65"/>
      <c r="E30" s="65"/>
      <c r="F30" s="70"/>
    </row>
    <row r="31" spans="1:6" ht="30" customHeight="1" thickBot="1">
      <c r="A31" s="74"/>
      <c r="B31" s="75"/>
      <c r="C31" s="55"/>
      <c r="D31" s="56"/>
      <c r="E31" s="56"/>
      <c r="F31" s="76"/>
    </row>
    <row r="32" spans="1:6" ht="19.899999999999999" customHeight="1">
      <c r="A32" s="72"/>
      <c r="B32" s="73"/>
      <c r="C32" s="77" t="s">
        <v>76</v>
      </c>
      <c r="D32" s="78" t="s">
        <v>11</v>
      </c>
      <c r="E32" s="79"/>
      <c r="F32" s="80"/>
    </row>
    <row r="33" spans="1:6" ht="19.899999999999999" customHeight="1">
      <c r="A33" s="139"/>
      <c r="B33" s="138"/>
      <c r="C33" s="81" t="s">
        <v>77</v>
      </c>
      <c r="D33" s="53" t="s">
        <v>14</v>
      </c>
      <c r="E33" s="82"/>
      <c r="F33" s="51"/>
    </row>
    <row r="34" spans="1:6" ht="19.899999999999999" customHeight="1">
      <c r="A34" s="139"/>
      <c r="B34" s="138"/>
      <c r="C34" s="81" t="s">
        <v>78</v>
      </c>
      <c r="D34" s="53" t="s">
        <v>15</v>
      </c>
      <c r="E34" s="82"/>
      <c r="F34" s="51"/>
    </row>
    <row r="35" spans="1:6" ht="19.899999999999999" customHeight="1">
      <c r="A35" s="139"/>
      <c r="B35" s="138"/>
      <c r="C35" s="81" t="s">
        <v>79</v>
      </c>
      <c r="D35" s="53" t="s">
        <v>15</v>
      </c>
      <c r="E35" s="82"/>
      <c r="F35" s="51"/>
    </row>
    <row r="36" spans="1:6" ht="19.899999999999999" customHeight="1">
      <c r="A36" s="139"/>
      <c r="B36" s="138"/>
      <c r="C36" s="81" t="s">
        <v>80</v>
      </c>
      <c r="D36" s="53" t="s">
        <v>15</v>
      </c>
      <c r="E36" s="82"/>
      <c r="F36" s="51"/>
    </row>
    <row r="37" spans="1:6" ht="19.899999999999999" customHeight="1">
      <c r="A37" s="139"/>
      <c r="B37" s="138"/>
      <c r="C37" s="83" t="s">
        <v>81</v>
      </c>
      <c r="D37" s="53" t="s">
        <v>15</v>
      </c>
      <c r="E37" s="82"/>
      <c r="F37" s="51"/>
    </row>
    <row r="38" spans="1:6" ht="19.899999999999999" customHeight="1">
      <c r="A38" s="139"/>
      <c r="B38" s="138"/>
      <c r="C38" s="83" t="s">
        <v>82</v>
      </c>
      <c r="D38" s="53" t="s">
        <v>16</v>
      </c>
      <c r="E38" s="82"/>
      <c r="F38" s="51"/>
    </row>
    <row r="39" spans="1:6" ht="19.899999999999999" customHeight="1">
      <c r="A39" s="139"/>
      <c r="B39" s="138"/>
      <c r="C39" s="81" t="s">
        <v>83</v>
      </c>
      <c r="D39" s="53" t="s">
        <v>120</v>
      </c>
      <c r="E39" s="82"/>
      <c r="F39" s="51"/>
    </row>
    <row r="40" spans="1:6" ht="19.899999999999999" customHeight="1">
      <c r="A40" s="139"/>
      <c r="B40" s="138"/>
      <c r="C40" s="81" t="s">
        <v>84</v>
      </c>
      <c r="D40" s="53" t="s">
        <v>14</v>
      </c>
      <c r="E40" s="82"/>
      <c r="F40" s="51"/>
    </row>
    <row r="41" spans="1:6" ht="19.899999999999999" customHeight="1">
      <c r="A41" s="139"/>
      <c r="B41" s="138"/>
      <c r="C41" s="81" t="s">
        <v>85</v>
      </c>
      <c r="D41" s="53" t="s">
        <v>14</v>
      </c>
      <c r="E41" s="82"/>
      <c r="F41" s="51"/>
    </row>
    <row r="42" spans="1:6" ht="27.75" customHeight="1">
      <c r="A42" s="139"/>
      <c r="B42" s="138"/>
      <c r="C42" s="81" t="s">
        <v>86</v>
      </c>
      <c r="D42" s="53" t="s">
        <v>14</v>
      </c>
      <c r="E42" s="82"/>
      <c r="F42" s="51"/>
    </row>
    <row r="43" spans="1:6" ht="19.899999999999999" customHeight="1">
      <c r="A43" s="139"/>
      <c r="B43" s="138"/>
      <c r="C43" s="83" t="s">
        <v>87</v>
      </c>
      <c r="D43" s="53" t="s">
        <v>14</v>
      </c>
      <c r="E43" s="82"/>
      <c r="F43" s="51"/>
    </row>
    <row r="44" spans="1:6" ht="19.899999999999999" customHeight="1">
      <c r="A44" s="139"/>
      <c r="B44" s="138"/>
      <c r="C44" s="83" t="s">
        <v>88</v>
      </c>
      <c r="D44" s="78" t="s">
        <v>10</v>
      </c>
      <c r="E44" s="82"/>
      <c r="F44" s="51"/>
    </row>
    <row r="45" spans="1:6" ht="19.899999999999999" customHeight="1" thickBot="1">
      <c r="A45" s="140"/>
      <c r="B45" s="141"/>
      <c r="C45" s="84" t="s">
        <v>89</v>
      </c>
      <c r="D45" s="56" t="s">
        <v>15</v>
      </c>
      <c r="E45" s="85"/>
      <c r="F45" s="58"/>
    </row>
  </sheetData>
  <sheetProtection selectLockedCells="1"/>
  <dataConsolidate>
    <dataRefs count="1">
      <dataRef ref="E39:E42" sheet="Paramètres" r:id="rId1"/>
    </dataRefs>
  </dataConsolidate>
  <mergeCells count="7">
    <mergeCell ref="F9:F10"/>
    <mergeCell ref="B16:B25"/>
    <mergeCell ref="A33:A45"/>
    <mergeCell ref="B33:B45"/>
    <mergeCell ref="A3:A25"/>
    <mergeCell ref="B3:B8"/>
    <mergeCell ref="B9:B15"/>
  </mergeCells>
  <conditionalFormatting sqref="D32 D44">
    <cfRule type="cellIs" dxfId="159" priority="15" operator="equal">
      <formula>"Permanente"</formula>
    </cfRule>
    <cfRule type="cellIs" dxfId="158" priority="16" operator="equal">
      <formula>"Recurrente"</formula>
    </cfRule>
    <cfRule type="cellIs" dxfId="157" priority="17" operator="equal">
      <formula>"Elevée"</formula>
    </cfRule>
    <cfRule type="cellIs" dxfId="156" priority="18" operator="equal">
      <formula>"Modérée"</formula>
    </cfRule>
    <cfRule type="cellIs" dxfId="155" priority="19" operator="equal">
      <formula>"Rare"</formula>
    </cfRule>
    <cfRule type="cellIs" dxfId="154" priority="20" operator="equal">
      <formula>"Exceptionnelle"</formula>
    </cfRule>
  </conditionalFormatting>
  <conditionalFormatting sqref="D37 D45">
    <cfRule type="cellIs" dxfId="153" priority="9" operator="equal">
      <formula>"Catastrophique"</formula>
    </cfRule>
    <cfRule type="cellIs" dxfId="152" priority="10" operator="equal">
      <formula>"Critique"</formula>
    </cfRule>
    <cfRule type="cellIs" dxfId="151" priority="11" operator="equal">
      <formula>"Elevé"</formula>
    </cfRule>
    <cfRule type="cellIs" dxfId="150" priority="12" operator="equal">
      <formula>"Modéré"</formula>
    </cfRule>
    <cfRule type="cellIs" dxfId="149" priority="13" operator="equal">
      <formula>"Faible"</formula>
    </cfRule>
    <cfRule type="cellIs" dxfId="148" priority="14" operator="equal">
      <formula>"Marginal"</formula>
    </cfRule>
  </conditionalFormatting>
  <conditionalFormatting sqref="D38">
    <cfRule type="cellIs" dxfId="147" priority="5" operator="equal">
      <formula>"Critique"</formula>
    </cfRule>
    <cfRule type="cellIs" dxfId="146" priority="6" operator="equal">
      <formula>"Elevé"</formula>
    </cfRule>
    <cfRule type="cellIs" dxfId="145" priority="7" operator="equal">
      <formula>"Modéré"</formula>
    </cfRule>
    <cfRule type="cellIs" dxfId="144" priority="8" operator="equal">
      <formula>"Mineur"</formula>
    </cfRule>
  </conditionalFormatting>
  <conditionalFormatting sqref="D43">
    <cfRule type="cellIs" dxfId="143" priority="1" operator="equal">
      <formula>"Maîtrisé"</formula>
    </cfRule>
    <cfRule type="cellIs" dxfId="142" priority="2" operator="equal">
      <formula>"Acceptable"</formula>
    </cfRule>
    <cfRule type="cellIs" dxfId="141" priority="3" operator="equal">
      <formula>"Faible"</formula>
    </cfRule>
    <cfRule type="cellIs" dxfId="140" priority="4" operator="equal">
      <formula>"Insuffisant"</formula>
    </cfRule>
  </conditionalFormatting>
  <dataValidations count="26">
    <dataValidation type="list" allowBlank="1" showInputMessage="1" showErrorMessage="1" sqref="D39:D43">
      <formula1>DMR</formula1>
    </dataValidation>
    <dataValidation type="list" allowBlank="1" showInputMessage="1" showErrorMessage="1" sqref="D45 D33:D37">
      <formula1>Imp</formula1>
    </dataValidation>
    <dataValidation type="list" allowBlank="1" showInputMessage="1" showErrorMessage="1" sqref="D38">
      <formula1>RB</formula1>
    </dataValidation>
    <dataValidation type="list" allowBlank="1" showInputMessage="1" showErrorMessage="1" sqref="E11:E15 E7">
      <formula1>#REF!</formula1>
    </dataValidation>
    <dataValidation type="list" allowBlank="1" showInputMessage="1" showErrorMessage="1" sqref="D16:D23">
      <formula1>Facteur</formula1>
    </dataValidation>
    <dataValidation type="list" allowBlank="1" showInputMessage="1" showErrorMessage="1" sqref="E16">
      <formula1>INDIRECT($D$16)</formula1>
    </dataValidation>
    <dataValidation type="list" allowBlank="1" showInputMessage="1" showErrorMessage="1" sqref="E17">
      <formula1>INDIRECT($D$17)</formula1>
    </dataValidation>
    <dataValidation type="list" allowBlank="1" showInputMessage="1" showErrorMessage="1" sqref="E18">
      <formula1>INDIRECT($D$18)</formula1>
    </dataValidation>
    <dataValidation type="list" allowBlank="1" showInputMessage="1" showErrorMessage="1" sqref="E19">
      <formula1>INDIRECT($D$19)</formula1>
    </dataValidation>
    <dataValidation type="list" allowBlank="1" showInputMessage="1" showErrorMessage="1" sqref="E20">
      <formula1>INDIRECT($D$20)</formula1>
    </dataValidation>
    <dataValidation type="list" allowBlank="1" showInputMessage="1" showErrorMessage="1" sqref="D24:D31">
      <formula1>Conséquence</formula1>
    </dataValidation>
    <dataValidation type="list" allowBlank="1" showInputMessage="1" showErrorMessage="1" sqref="E24">
      <formula1>INDIRECT($D$24)</formula1>
    </dataValidation>
    <dataValidation type="list" allowBlank="1" showInputMessage="1" showErrorMessage="1" sqref="E25">
      <formula1>INDIRECT($D$25)</formula1>
    </dataValidation>
    <dataValidation type="list" allowBlank="1" showInputMessage="1" showErrorMessage="1" sqref="E26">
      <formula1>INDIRECT($D$26)</formula1>
    </dataValidation>
    <dataValidation type="list" allowBlank="1" showInputMessage="1" showErrorMessage="1" sqref="E31">
      <formula1>INDIRECT($D$31)</formula1>
    </dataValidation>
    <dataValidation type="list" allowBlank="1" showInputMessage="1" showErrorMessage="1" sqref="D11:D15">
      <formula1>Inst</formula1>
    </dataValidation>
    <dataValidation type="list" allowBlank="1" showInputMessage="1" showErrorMessage="1" sqref="D32 D44">
      <formula1>Proba</formula1>
    </dataValidation>
    <dataValidation type="list" allowBlank="1" showInputMessage="1" showErrorMessage="1" sqref="D7">
      <formula1>mode_id</formula1>
    </dataValidation>
    <dataValidation type="list" allowBlank="1" showInputMessage="1" showErrorMessage="1" sqref="D5">
      <formula1>"Oui,Non"</formula1>
    </dataValidation>
    <dataValidation type="list" allowBlank="1" showInputMessage="1" showErrorMessage="1" sqref="E21">
      <formula1>INDIRECT($D$21)</formula1>
    </dataValidation>
    <dataValidation type="list" allowBlank="1" showInputMessage="1" showErrorMessage="1" sqref="E22">
      <formula1>INDIRECT($D$22)</formula1>
    </dataValidation>
    <dataValidation type="list" allowBlank="1" showInputMessage="1" showErrorMessage="1" sqref="E23">
      <formula1>INDIRECT($D$23)</formula1>
    </dataValidation>
    <dataValidation type="list" allowBlank="1" showInputMessage="1" showErrorMessage="1" sqref="E27">
      <formula1>INDIRECT($D$27)</formula1>
    </dataValidation>
    <dataValidation type="list" allowBlank="1" showInputMessage="1" showErrorMessage="1" sqref="E28">
      <formula1>INDIRECT($D$28)</formula1>
    </dataValidation>
    <dataValidation type="list" allowBlank="1" showInputMessage="1" showErrorMessage="1" sqref="E29">
      <formula1>INDIRECT($D$29)</formula1>
    </dataValidation>
    <dataValidation type="list" allowBlank="1" showInputMessage="1" showErrorMessage="1" sqref="E30">
      <formula1>INDIRECT($D$30)</formula1>
    </dataValidation>
  </dataValidations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5"/>
  <sheetViews>
    <sheetView zoomScale="90" zoomScaleNormal="90" workbookViewId="0">
      <pane ySplit="2" topLeftCell="A24" activePane="bottomLeft" state="frozenSplit"/>
      <selection activeCell="N22" sqref="N22"/>
      <selection pane="bottomLeft" activeCell="C61" sqref="C61"/>
    </sheetView>
  </sheetViews>
  <sheetFormatPr baseColWidth="10" defaultColWidth="11.42578125" defaultRowHeight="12.75"/>
  <cols>
    <col min="1" max="1" width="9.140625" style="86" customWidth="1"/>
    <col min="2" max="2" width="8.42578125" style="86" customWidth="1"/>
    <col min="3" max="3" width="38.42578125" style="40" customWidth="1"/>
    <col min="4" max="4" width="37.5703125" style="40" customWidth="1"/>
    <col min="5" max="5" width="43.140625" style="40" customWidth="1"/>
    <col min="6" max="6" width="57.85546875" style="37" bestFit="1" customWidth="1"/>
    <col min="7" max="7" width="26.28515625" style="37" customWidth="1"/>
    <col min="8" max="8" width="28.28515625" style="37" bestFit="1" customWidth="1"/>
    <col min="9" max="16384" width="11.42578125" style="37"/>
  </cols>
  <sheetData>
    <row r="1" spans="1:8" ht="13.5" thickBot="1">
      <c r="A1" s="37"/>
      <c r="B1" s="38"/>
      <c r="C1" s="39"/>
      <c r="F1" s="41"/>
      <c r="G1" s="42"/>
      <c r="H1" s="42"/>
    </row>
    <row r="2" spans="1:8" ht="13.5" thickBot="1">
      <c r="A2" s="43"/>
      <c r="B2" s="44"/>
      <c r="C2" s="45"/>
      <c r="D2" s="46"/>
      <c r="E2" s="46"/>
      <c r="F2" s="47"/>
    </row>
    <row r="3" spans="1:8" ht="19.899999999999999" customHeight="1">
      <c r="A3" s="142"/>
      <c r="B3" s="137"/>
      <c r="C3" s="48"/>
      <c r="D3" s="49"/>
      <c r="E3" s="50"/>
      <c r="F3" s="51"/>
    </row>
    <row r="4" spans="1:8">
      <c r="A4" s="139"/>
      <c r="B4" s="143"/>
      <c r="C4" s="52"/>
      <c r="D4" s="53"/>
      <c r="E4" s="54"/>
      <c r="F4" s="51"/>
    </row>
    <row r="5" spans="1:8" ht="19.899999999999999" customHeight="1">
      <c r="A5" s="139"/>
      <c r="B5" s="143"/>
      <c r="C5" s="52"/>
      <c r="D5" s="53"/>
      <c r="E5" s="54"/>
      <c r="F5" s="51"/>
    </row>
    <row r="6" spans="1:8" ht="19.899999999999999" customHeight="1">
      <c r="A6" s="139"/>
      <c r="B6" s="143"/>
      <c r="C6" s="52"/>
      <c r="D6" s="54"/>
      <c r="E6" s="54"/>
      <c r="F6" s="51"/>
    </row>
    <row r="7" spans="1:8" ht="19.899999999999999" customHeight="1">
      <c r="A7" s="139"/>
      <c r="B7" s="143"/>
      <c r="C7" s="52"/>
      <c r="D7" s="53"/>
      <c r="E7" s="54"/>
      <c r="F7" s="51"/>
    </row>
    <row r="8" spans="1:8" ht="30" customHeight="1" thickBot="1">
      <c r="A8" s="139"/>
      <c r="B8" s="144"/>
      <c r="C8" s="55"/>
      <c r="D8" s="56"/>
      <c r="E8" s="57"/>
      <c r="F8" s="58"/>
    </row>
    <row r="9" spans="1:8" ht="22.9" customHeight="1">
      <c r="A9" s="139"/>
      <c r="B9" s="137"/>
      <c r="C9" s="59"/>
      <c r="D9" s="60"/>
      <c r="E9" s="50"/>
      <c r="F9" s="135"/>
    </row>
    <row r="10" spans="1:8">
      <c r="A10" s="139"/>
      <c r="B10" s="138"/>
      <c r="C10" s="61"/>
      <c r="D10" s="62"/>
      <c r="E10" s="63"/>
      <c r="F10" s="136"/>
    </row>
    <row r="11" spans="1:8" ht="19.899999999999999" customHeight="1">
      <c r="A11" s="139"/>
      <c r="B11" s="138"/>
      <c r="C11" s="64"/>
      <c r="D11" s="53"/>
      <c r="E11" s="54"/>
      <c r="F11" s="51"/>
    </row>
    <row r="12" spans="1:8" ht="19.899999999999999" customHeight="1">
      <c r="A12" s="139"/>
      <c r="B12" s="138"/>
      <c r="C12" s="64"/>
      <c r="D12" s="53"/>
      <c r="E12" s="54"/>
      <c r="F12" s="51"/>
    </row>
    <row r="13" spans="1:8" ht="19.899999999999999" customHeight="1">
      <c r="A13" s="139"/>
      <c r="B13" s="138"/>
      <c r="C13" s="64"/>
      <c r="D13" s="65"/>
      <c r="E13" s="66"/>
      <c r="F13" s="51"/>
    </row>
    <row r="14" spans="1:8" ht="19.899999999999999" customHeight="1">
      <c r="A14" s="139"/>
      <c r="B14" s="138"/>
      <c r="C14" s="64"/>
      <c r="D14" s="65"/>
      <c r="E14" s="66"/>
      <c r="F14" s="51"/>
    </row>
    <row r="15" spans="1:8" ht="19.899999999999999" customHeight="1" thickBot="1">
      <c r="A15" s="139"/>
      <c r="B15" s="144"/>
      <c r="C15" s="67"/>
      <c r="D15" s="56"/>
      <c r="E15" s="57"/>
      <c r="F15" s="51"/>
    </row>
    <row r="16" spans="1:8" ht="30" customHeight="1">
      <c r="A16" s="139"/>
      <c r="B16" s="137"/>
      <c r="C16" s="48"/>
      <c r="D16" s="68"/>
      <c r="E16" s="68"/>
      <c r="F16" s="69"/>
    </row>
    <row r="17" spans="1:6" ht="30" customHeight="1">
      <c r="A17" s="139"/>
      <c r="B17" s="138"/>
      <c r="C17" s="52"/>
      <c r="D17" s="53"/>
      <c r="E17" s="53"/>
      <c r="F17" s="70"/>
    </row>
    <row r="18" spans="1:6" ht="30" customHeight="1">
      <c r="A18" s="139"/>
      <c r="B18" s="138"/>
      <c r="C18" s="52"/>
      <c r="D18" s="53"/>
      <c r="E18" s="53"/>
      <c r="F18" s="70"/>
    </row>
    <row r="19" spans="1:6" ht="30" customHeight="1">
      <c r="A19" s="139"/>
      <c r="B19" s="138"/>
      <c r="C19" s="52"/>
      <c r="D19" s="53"/>
      <c r="E19" s="53"/>
      <c r="F19" s="70"/>
    </row>
    <row r="20" spans="1:6" ht="30" customHeight="1">
      <c r="A20" s="139"/>
      <c r="B20" s="138"/>
      <c r="C20" s="52"/>
      <c r="D20" s="53"/>
      <c r="E20" s="53"/>
      <c r="F20" s="70"/>
    </row>
    <row r="21" spans="1:6" ht="30" customHeight="1">
      <c r="A21" s="139"/>
      <c r="B21" s="138"/>
      <c r="C21" s="52"/>
      <c r="D21" s="53"/>
      <c r="E21" s="65"/>
      <c r="F21" s="70"/>
    </row>
    <row r="22" spans="1:6" ht="30" customHeight="1">
      <c r="A22" s="139"/>
      <c r="B22" s="138"/>
      <c r="C22" s="52"/>
      <c r="D22" s="53"/>
      <c r="E22" s="65"/>
      <c r="F22" s="70"/>
    </row>
    <row r="23" spans="1:6" ht="30" customHeight="1">
      <c r="A23" s="139"/>
      <c r="B23" s="138"/>
      <c r="C23" s="52"/>
      <c r="D23" s="53"/>
      <c r="E23" s="65"/>
      <c r="F23" s="70"/>
    </row>
    <row r="24" spans="1:6" ht="30" customHeight="1">
      <c r="A24" s="139"/>
      <c r="B24" s="138"/>
      <c r="C24" s="71"/>
      <c r="D24" s="53"/>
      <c r="E24" s="65"/>
      <c r="F24" s="70"/>
    </row>
    <row r="25" spans="1:6" ht="30" customHeight="1">
      <c r="A25" s="139"/>
      <c r="B25" s="138"/>
      <c r="C25" s="52"/>
      <c r="D25" s="53"/>
      <c r="E25" s="65"/>
      <c r="F25" s="70"/>
    </row>
    <row r="26" spans="1:6" ht="30" customHeight="1">
      <c r="A26" s="72"/>
      <c r="B26" s="73"/>
      <c r="C26" s="52"/>
      <c r="D26" s="53"/>
      <c r="E26" s="53"/>
      <c r="F26" s="70"/>
    </row>
    <row r="27" spans="1:6" ht="30" customHeight="1">
      <c r="A27" s="72"/>
      <c r="B27" s="73"/>
      <c r="C27" s="52"/>
      <c r="D27" s="65"/>
      <c r="E27" s="65"/>
      <c r="F27" s="70"/>
    </row>
    <row r="28" spans="1:6" ht="30" customHeight="1">
      <c r="A28" s="72"/>
      <c r="B28" s="73"/>
      <c r="C28" s="52"/>
      <c r="D28" s="65"/>
      <c r="E28" s="65"/>
      <c r="F28" s="70"/>
    </row>
    <row r="29" spans="1:6" ht="30" customHeight="1">
      <c r="A29" s="72"/>
      <c r="B29" s="73"/>
      <c r="C29" s="52"/>
      <c r="D29" s="65"/>
      <c r="E29" s="65"/>
      <c r="F29" s="70"/>
    </row>
    <row r="30" spans="1:6" ht="30" customHeight="1">
      <c r="A30" s="72"/>
      <c r="B30" s="73"/>
      <c r="C30" s="52"/>
      <c r="D30" s="65"/>
      <c r="E30" s="65"/>
      <c r="F30" s="70"/>
    </row>
    <row r="31" spans="1:6" ht="30" customHeight="1" thickBot="1">
      <c r="A31" s="74"/>
      <c r="B31" s="75"/>
      <c r="C31" s="55"/>
      <c r="D31" s="56"/>
      <c r="E31" s="56"/>
      <c r="F31" s="76"/>
    </row>
    <row r="32" spans="1:6" ht="19.899999999999999" customHeight="1">
      <c r="A32" s="72"/>
      <c r="B32" s="73"/>
      <c r="C32" s="77" t="s">
        <v>76</v>
      </c>
      <c r="D32" s="78" t="s">
        <v>11</v>
      </c>
      <c r="E32" s="79"/>
      <c r="F32" s="80"/>
    </row>
    <row r="33" spans="1:6" ht="19.899999999999999" customHeight="1">
      <c r="A33" s="139"/>
      <c r="B33" s="138"/>
      <c r="C33" s="81" t="s">
        <v>77</v>
      </c>
      <c r="D33" s="53" t="s">
        <v>15</v>
      </c>
      <c r="E33" s="82"/>
      <c r="F33" s="51"/>
    </row>
    <row r="34" spans="1:6" ht="19.899999999999999" customHeight="1">
      <c r="A34" s="139"/>
      <c r="B34" s="138"/>
      <c r="C34" s="81" t="s">
        <v>78</v>
      </c>
      <c r="D34" s="53" t="s">
        <v>15</v>
      </c>
      <c r="E34" s="82"/>
      <c r="F34" s="51"/>
    </row>
    <row r="35" spans="1:6" ht="19.899999999999999" customHeight="1">
      <c r="A35" s="139"/>
      <c r="B35" s="138"/>
      <c r="C35" s="81" t="s">
        <v>79</v>
      </c>
      <c r="D35" s="53" t="s">
        <v>15</v>
      </c>
      <c r="E35" s="82"/>
      <c r="F35" s="51"/>
    </row>
    <row r="36" spans="1:6" ht="19.899999999999999" customHeight="1">
      <c r="A36" s="139"/>
      <c r="B36" s="138"/>
      <c r="C36" s="81" t="s">
        <v>80</v>
      </c>
      <c r="D36" s="53" t="s">
        <v>15</v>
      </c>
      <c r="E36" s="82"/>
      <c r="F36" s="51"/>
    </row>
    <row r="37" spans="1:6" ht="19.899999999999999" customHeight="1">
      <c r="A37" s="139"/>
      <c r="B37" s="138"/>
      <c r="C37" s="83" t="s">
        <v>81</v>
      </c>
      <c r="D37" s="53" t="s">
        <v>15</v>
      </c>
      <c r="E37" s="82"/>
      <c r="F37" s="51"/>
    </row>
    <row r="38" spans="1:6" ht="19.899999999999999" customHeight="1">
      <c r="A38" s="139"/>
      <c r="B38" s="138"/>
      <c r="C38" s="83" t="s">
        <v>82</v>
      </c>
      <c r="D38" s="53" t="s">
        <v>16</v>
      </c>
      <c r="E38" s="82"/>
      <c r="F38" s="51"/>
    </row>
    <row r="39" spans="1:6" ht="19.899999999999999" customHeight="1">
      <c r="A39" s="139"/>
      <c r="B39" s="138"/>
      <c r="C39" s="81" t="s">
        <v>83</v>
      </c>
      <c r="D39" s="53" t="s">
        <v>37</v>
      </c>
      <c r="E39" s="82"/>
      <c r="F39" s="51"/>
    </row>
    <row r="40" spans="1:6" ht="19.899999999999999" customHeight="1">
      <c r="A40" s="139"/>
      <c r="B40" s="138"/>
      <c r="C40" s="81" t="s">
        <v>84</v>
      </c>
      <c r="D40" s="53" t="s">
        <v>14</v>
      </c>
      <c r="E40" s="82"/>
      <c r="F40" s="51"/>
    </row>
    <row r="41" spans="1:6" ht="19.899999999999999" customHeight="1">
      <c r="A41" s="139"/>
      <c r="B41" s="138"/>
      <c r="C41" s="81" t="s">
        <v>85</v>
      </c>
      <c r="D41" s="53" t="s">
        <v>14</v>
      </c>
      <c r="E41" s="82"/>
      <c r="F41" s="51"/>
    </row>
    <row r="42" spans="1:6" ht="19.899999999999999" customHeight="1">
      <c r="A42" s="139"/>
      <c r="B42" s="138"/>
      <c r="C42" s="81" t="s">
        <v>86</v>
      </c>
      <c r="D42" s="53" t="s">
        <v>14</v>
      </c>
      <c r="E42" s="82"/>
      <c r="F42" s="51"/>
    </row>
    <row r="43" spans="1:6" ht="19.899999999999999" customHeight="1">
      <c r="A43" s="139"/>
      <c r="B43" s="138"/>
      <c r="C43" s="83" t="s">
        <v>87</v>
      </c>
      <c r="D43" s="53" t="s">
        <v>14</v>
      </c>
      <c r="E43" s="82"/>
      <c r="F43" s="51"/>
    </row>
    <row r="44" spans="1:6" ht="19.899999999999999" customHeight="1">
      <c r="A44" s="139"/>
      <c r="B44" s="138"/>
      <c r="C44" s="83" t="s">
        <v>88</v>
      </c>
      <c r="D44" s="78" t="s">
        <v>9</v>
      </c>
      <c r="E44" s="82"/>
      <c r="F44" s="51"/>
    </row>
    <row r="45" spans="1:6" ht="19.899999999999999" customHeight="1" thickBot="1">
      <c r="A45" s="140"/>
      <c r="B45" s="141"/>
      <c r="C45" s="84" t="s">
        <v>89</v>
      </c>
      <c r="D45" s="56" t="s">
        <v>15</v>
      </c>
      <c r="E45" s="85"/>
      <c r="F45" s="58"/>
    </row>
  </sheetData>
  <sheetProtection selectLockedCells="1"/>
  <dataConsolidate>
    <dataRefs count="1">
      <dataRef ref="E39:E42" sheet="Paramètres" r:id="rId1"/>
    </dataRefs>
  </dataConsolidate>
  <mergeCells count="7">
    <mergeCell ref="F9:F10"/>
    <mergeCell ref="B16:B25"/>
    <mergeCell ref="A33:A45"/>
    <mergeCell ref="B33:B45"/>
    <mergeCell ref="A3:A25"/>
    <mergeCell ref="B3:B8"/>
    <mergeCell ref="B9:B15"/>
  </mergeCells>
  <conditionalFormatting sqref="D32 D44">
    <cfRule type="cellIs" dxfId="139" priority="15" operator="equal">
      <formula>"Permanente"</formula>
    </cfRule>
    <cfRule type="cellIs" dxfId="138" priority="16" operator="equal">
      <formula>"Recurrente"</formula>
    </cfRule>
    <cfRule type="cellIs" dxfId="137" priority="17" operator="equal">
      <formula>"Elevée"</formula>
    </cfRule>
    <cfRule type="cellIs" dxfId="136" priority="18" operator="equal">
      <formula>"Modérée"</formula>
    </cfRule>
    <cfRule type="cellIs" dxfId="135" priority="19" operator="equal">
      <formula>"Rare"</formula>
    </cfRule>
    <cfRule type="cellIs" dxfId="134" priority="20" operator="equal">
      <formula>"Exceptionnelle"</formula>
    </cfRule>
  </conditionalFormatting>
  <conditionalFormatting sqref="D37 D45">
    <cfRule type="cellIs" dxfId="133" priority="9" operator="equal">
      <formula>"Catastrophique"</formula>
    </cfRule>
    <cfRule type="cellIs" dxfId="132" priority="10" operator="equal">
      <formula>"Critique"</formula>
    </cfRule>
    <cfRule type="cellIs" dxfId="131" priority="11" operator="equal">
      <formula>"Elevé"</formula>
    </cfRule>
    <cfRule type="cellIs" dxfId="130" priority="12" operator="equal">
      <formula>"Modéré"</formula>
    </cfRule>
    <cfRule type="cellIs" dxfId="129" priority="13" operator="equal">
      <formula>"Faible"</formula>
    </cfRule>
    <cfRule type="cellIs" dxfId="128" priority="14" operator="equal">
      <formula>"Marginal"</formula>
    </cfRule>
  </conditionalFormatting>
  <conditionalFormatting sqref="D38">
    <cfRule type="cellIs" dxfId="127" priority="5" operator="equal">
      <formula>"Critique"</formula>
    </cfRule>
    <cfRule type="cellIs" dxfId="126" priority="6" operator="equal">
      <formula>"Elevé"</formula>
    </cfRule>
    <cfRule type="cellIs" dxfId="125" priority="7" operator="equal">
      <formula>"Modéré"</formula>
    </cfRule>
    <cfRule type="cellIs" dxfId="124" priority="8" operator="equal">
      <formula>"Mineur"</formula>
    </cfRule>
  </conditionalFormatting>
  <conditionalFormatting sqref="D43">
    <cfRule type="cellIs" dxfId="123" priority="1" operator="equal">
      <formula>"Maîtrisé"</formula>
    </cfRule>
    <cfRule type="cellIs" dxfId="122" priority="2" operator="equal">
      <formula>"Acceptable"</formula>
    </cfRule>
    <cfRule type="cellIs" dxfId="121" priority="3" operator="equal">
      <formula>"Faible"</formula>
    </cfRule>
    <cfRule type="cellIs" dxfId="120" priority="4" operator="equal">
      <formula>"Insuffisant"</formula>
    </cfRule>
  </conditionalFormatting>
  <dataValidations count="26">
    <dataValidation type="list" allowBlank="1" showInputMessage="1" showErrorMessage="1" sqref="E30">
      <formula1>INDIRECT($D$30)</formula1>
    </dataValidation>
    <dataValidation type="list" allowBlank="1" showInputMessage="1" showErrorMessage="1" sqref="E29">
      <formula1>INDIRECT($D$29)</formula1>
    </dataValidation>
    <dataValidation type="list" allowBlank="1" showInputMessage="1" showErrorMessage="1" sqref="E28">
      <formula1>INDIRECT($D$28)</formula1>
    </dataValidation>
    <dataValidation type="list" allowBlank="1" showInputMessage="1" showErrorMessage="1" sqref="E27">
      <formula1>INDIRECT($D$27)</formula1>
    </dataValidation>
    <dataValidation type="list" allowBlank="1" showInputMessage="1" showErrorMessage="1" sqref="E23">
      <formula1>INDIRECT($D$23)</formula1>
    </dataValidation>
    <dataValidation type="list" allowBlank="1" showInputMessage="1" showErrorMessage="1" sqref="E22">
      <formula1>INDIRECT($D$22)</formula1>
    </dataValidation>
    <dataValidation type="list" allowBlank="1" showInputMessage="1" showErrorMessage="1" sqref="E21">
      <formula1>INDIRECT($D$21)</formula1>
    </dataValidation>
    <dataValidation type="list" allowBlank="1" showInputMessage="1" showErrorMessage="1" sqref="D5">
      <formula1>"Oui,Non"</formula1>
    </dataValidation>
    <dataValidation type="list" allowBlank="1" showInputMessage="1" showErrorMessage="1" sqref="D7">
      <formula1>mode_id</formula1>
    </dataValidation>
    <dataValidation type="list" allowBlank="1" showInputMessage="1" showErrorMessage="1" sqref="D32 D44">
      <formula1>Proba</formula1>
    </dataValidation>
    <dataValidation type="list" allowBlank="1" showInputMessage="1" showErrorMessage="1" sqref="D11:D15">
      <formula1>Inst</formula1>
    </dataValidation>
    <dataValidation type="list" allowBlank="1" showInputMessage="1" showErrorMessage="1" sqref="E31">
      <formula1>INDIRECT($D$31)</formula1>
    </dataValidation>
    <dataValidation type="list" allowBlank="1" showInputMessage="1" showErrorMessage="1" sqref="E26">
      <formula1>INDIRECT($D$26)</formula1>
    </dataValidation>
    <dataValidation type="list" allowBlank="1" showInputMessage="1" showErrorMessage="1" sqref="E25">
      <formula1>INDIRECT($D$25)</formula1>
    </dataValidation>
    <dataValidation type="list" allowBlank="1" showInputMessage="1" showErrorMessage="1" sqref="E24">
      <formula1>INDIRECT($D$24)</formula1>
    </dataValidation>
    <dataValidation type="list" allowBlank="1" showInputMessage="1" showErrorMessage="1" sqref="D24:D31">
      <formula1>Conséquence</formula1>
    </dataValidation>
    <dataValidation type="list" allowBlank="1" showInputMessage="1" showErrorMessage="1" sqref="E20">
      <formula1>INDIRECT($D$20)</formula1>
    </dataValidation>
    <dataValidation type="list" allowBlank="1" showInputMessage="1" showErrorMessage="1" sqref="E19">
      <formula1>INDIRECT($D$19)</formula1>
    </dataValidation>
    <dataValidation type="list" allowBlank="1" showInputMessage="1" showErrorMessage="1" sqref="E18">
      <formula1>INDIRECT($D$18)</formula1>
    </dataValidation>
    <dataValidation type="list" allowBlank="1" showInputMessage="1" showErrorMessage="1" sqref="E17">
      <formula1>INDIRECT($D$17)</formula1>
    </dataValidation>
    <dataValidation type="list" allowBlank="1" showInputMessage="1" showErrorMessage="1" sqref="E16">
      <formula1>INDIRECT($D$16)</formula1>
    </dataValidation>
    <dataValidation type="list" allowBlank="1" showInputMessage="1" showErrorMessage="1" sqref="D16:D23">
      <formula1>Facteur</formula1>
    </dataValidation>
    <dataValidation type="list" allowBlank="1" showInputMessage="1" showErrorMessage="1" sqref="E11:E15 E7">
      <formula1>#REF!</formula1>
    </dataValidation>
    <dataValidation type="list" allowBlank="1" showInputMessage="1" showErrorMessage="1" sqref="D38">
      <formula1>RB</formula1>
    </dataValidation>
    <dataValidation type="list" allowBlank="1" showInputMessage="1" showErrorMessage="1" sqref="D45 D33:D37">
      <formula1>Imp</formula1>
    </dataValidation>
    <dataValidation type="list" allowBlank="1" showInputMessage="1" showErrorMessage="1" sqref="D39:D43">
      <formula1>DMR</formula1>
    </dataValidation>
  </dataValidations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H45"/>
  <sheetViews>
    <sheetView zoomScale="90" zoomScaleNormal="90" workbookViewId="0">
      <pane ySplit="2" topLeftCell="A36" activePane="bottomLeft" state="frozenSplit"/>
      <selection activeCell="N22" sqref="N22"/>
      <selection pane="bottomLeft" activeCell="D50" sqref="D50"/>
    </sheetView>
  </sheetViews>
  <sheetFormatPr baseColWidth="10" defaultColWidth="11.42578125" defaultRowHeight="12.75"/>
  <cols>
    <col min="1" max="1" width="9.140625" style="86" customWidth="1"/>
    <col min="2" max="2" width="8.42578125" style="86" customWidth="1"/>
    <col min="3" max="3" width="38.42578125" style="40" customWidth="1"/>
    <col min="4" max="4" width="37.5703125" style="40" customWidth="1"/>
    <col min="5" max="5" width="43.140625" style="40" customWidth="1"/>
    <col min="6" max="6" width="57.85546875" style="37" bestFit="1" customWidth="1"/>
    <col min="7" max="7" width="26.28515625" style="37" customWidth="1"/>
    <col min="8" max="8" width="28.28515625" style="37" bestFit="1" customWidth="1"/>
    <col min="9" max="16384" width="11.42578125" style="37"/>
  </cols>
  <sheetData>
    <row r="1" spans="1:8" ht="13.5" thickBot="1">
      <c r="A1" s="37"/>
      <c r="B1" s="38"/>
      <c r="C1" s="39"/>
      <c r="F1" s="41"/>
      <c r="G1" s="42"/>
      <c r="H1" s="42"/>
    </row>
    <row r="2" spans="1:8" ht="13.5" thickBot="1">
      <c r="A2" s="43" t="s">
        <v>69</v>
      </c>
      <c r="B2" s="44" t="s">
        <v>70</v>
      </c>
      <c r="C2" s="45" t="s">
        <v>71</v>
      </c>
      <c r="D2" s="46" t="s">
        <v>72</v>
      </c>
      <c r="E2" s="46" t="s">
        <v>73</v>
      </c>
      <c r="F2" s="47" t="s">
        <v>74</v>
      </c>
    </row>
    <row r="3" spans="1:8" ht="19.899999999999999" customHeight="1">
      <c r="A3" s="142"/>
      <c r="B3" s="137"/>
      <c r="C3" s="48"/>
      <c r="D3" s="49"/>
      <c r="E3" s="50"/>
      <c r="F3" s="51"/>
    </row>
    <row r="4" spans="1:8" ht="19.899999999999999" customHeight="1">
      <c r="A4" s="139"/>
      <c r="B4" s="143"/>
      <c r="C4" s="52"/>
      <c r="D4" s="53"/>
      <c r="E4" s="54"/>
      <c r="F4" s="51"/>
    </row>
    <row r="5" spans="1:8" ht="19.899999999999999" customHeight="1">
      <c r="A5" s="139"/>
      <c r="B5" s="143"/>
      <c r="C5" s="52"/>
      <c r="D5" s="53"/>
      <c r="E5" s="54"/>
      <c r="F5" s="51"/>
    </row>
    <row r="6" spans="1:8" ht="19.899999999999999" customHeight="1">
      <c r="A6" s="139"/>
      <c r="B6" s="143"/>
      <c r="C6" s="52"/>
      <c r="D6" s="54"/>
      <c r="E6" s="54"/>
      <c r="F6" s="51"/>
    </row>
    <row r="7" spans="1:8" ht="19.899999999999999" customHeight="1">
      <c r="A7" s="139"/>
      <c r="B7" s="143"/>
      <c r="C7" s="52"/>
      <c r="D7" s="53"/>
      <c r="E7" s="54"/>
      <c r="F7" s="51"/>
    </row>
    <row r="8" spans="1:8" ht="30" customHeight="1" thickBot="1">
      <c r="A8" s="139"/>
      <c r="B8" s="144"/>
      <c r="C8" s="55"/>
      <c r="D8" s="56"/>
      <c r="E8" s="57"/>
      <c r="F8" s="58"/>
    </row>
    <row r="9" spans="1:8" ht="22.9" customHeight="1">
      <c r="A9" s="139"/>
      <c r="B9" s="137"/>
      <c r="C9" s="59"/>
      <c r="D9" s="60"/>
      <c r="E9" s="50"/>
      <c r="F9" s="135"/>
    </row>
    <row r="10" spans="1:8" ht="22.9" customHeight="1">
      <c r="A10" s="139"/>
      <c r="B10" s="138"/>
      <c r="C10" s="61"/>
      <c r="D10" s="62"/>
      <c r="E10" s="63"/>
      <c r="F10" s="136"/>
    </row>
    <row r="11" spans="1:8" ht="19.899999999999999" customHeight="1">
      <c r="A11" s="139"/>
      <c r="B11" s="138"/>
      <c r="C11" s="64"/>
      <c r="D11" s="53"/>
      <c r="E11" s="54"/>
      <c r="F11" s="51"/>
    </row>
    <row r="12" spans="1:8" ht="19.899999999999999" customHeight="1">
      <c r="A12" s="139"/>
      <c r="B12" s="138"/>
      <c r="C12" s="64"/>
      <c r="D12" s="53"/>
      <c r="E12" s="54"/>
      <c r="F12" s="51"/>
    </row>
    <row r="13" spans="1:8" ht="19.899999999999999" customHeight="1">
      <c r="A13" s="139"/>
      <c r="B13" s="138"/>
      <c r="C13" s="64"/>
      <c r="D13" s="65"/>
      <c r="E13" s="66"/>
      <c r="F13" s="51"/>
    </row>
    <row r="14" spans="1:8" ht="19.899999999999999" customHeight="1">
      <c r="A14" s="139"/>
      <c r="B14" s="138"/>
      <c r="C14" s="64"/>
      <c r="D14" s="65"/>
      <c r="E14" s="66"/>
      <c r="F14" s="51"/>
    </row>
    <row r="15" spans="1:8" ht="19.899999999999999" customHeight="1" thickBot="1">
      <c r="A15" s="139"/>
      <c r="B15" s="144"/>
      <c r="C15" s="67"/>
      <c r="D15" s="56"/>
      <c r="E15" s="57"/>
      <c r="F15" s="51"/>
    </row>
    <row r="16" spans="1:8" ht="30" customHeight="1">
      <c r="A16" s="139"/>
      <c r="B16" s="137"/>
      <c r="C16" s="48"/>
      <c r="D16" s="68"/>
      <c r="E16" s="68"/>
      <c r="F16" s="69"/>
    </row>
    <row r="17" spans="1:6" ht="30" customHeight="1">
      <c r="A17" s="139"/>
      <c r="B17" s="138"/>
      <c r="C17" s="52"/>
      <c r="D17" s="53"/>
      <c r="E17" s="53"/>
      <c r="F17" s="70"/>
    </row>
    <row r="18" spans="1:6" ht="30" customHeight="1">
      <c r="A18" s="139"/>
      <c r="B18" s="138"/>
      <c r="C18" s="52"/>
      <c r="D18" s="53"/>
      <c r="E18" s="53"/>
      <c r="F18" s="70"/>
    </row>
    <row r="19" spans="1:6" ht="30" customHeight="1">
      <c r="A19" s="139"/>
      <c r="B19" s="138"/>
      <c r="C19" s="52"/>
      <c r="D19" s="53"/>
      <c r="E19" s="53"/>
      <c r="F19" s="70"/>
    </row>
    <row r="20" spans="1:6" ht="30" customHeight="1">
      <c r="A20" s="139"/>
      <c r="B20" s="138"/>
      <c r="C20" s="52"/>
      <c r="D20" s="53"/>
      <c r="E20" s="53"/>
      <c r="F20" s="70"/>
    </row>
    <row r="21" spans="1:6" ht="30" customHeight="1">
      <c r="A21" s="139"/>
      <c r="B21" s="138"/>
      <c r="C21" s="52"/>
      <c r="D21" s="53"/>
      <c r="E21" s="65"/>
      <c r="F21" s="70"/>
    </row>
    <row r="22" spans="1:6" ht="30" customHeight="1">
      <c r="A22" s="139"/>
      <c r="B22" s="138"/>
      <c r="C22" s="52"/>
      <c r="D22" s="53"/>
      <c r="E22" s="65"/>
      <c r="F22" s="70"/>
    </row>
    <row r="23" spans="1:6" ht="30" customHeight="1">
      <c r="A23" s="139"/>
      <c r="B23" s="138"/>
      <c r="C23" s="52"/>
      <c r="D23" s="53"/>
      <c r="E23" s="65"/>
      <c r="F23" s="70"/>
    </row>
    <row r="24" spans="1:6" ht="30" customHeight="1">
      <c r="A24" s="139"/>
      <c r="B24" s="138"/>
      <c r="C24" s="71"/>
      <c r="D24" s="53"/>
      <c r="E24" s="65"/>
      <c r="F24" s="70"/>
    </row>
    <row r="25" spans="1:6" ht="30" customHeight="1">
      <c r="A25" s="139"/>
      <c r="B25" s="138"/>
      <c r="C25" s="52"/>
      <c r="D25" s="53"/>
      <c r="E25" s="65"/>
      <c r="F25" s="70"/>
    </row>
    <row r="26" spans="1:6" ht="30" customHeight="1">
      <c r="A26" s="72"/>
      <c r="B26" s="73"/>
      <c r="C26" s="52"/>
      <c r="D26" s="53"/>
      <c r="E26" s="53"/>
      <c r="F26" s="70"/>
    </row>
    <row r="27" spans="1:6" ht="30" customHeight="1">
      <c r="A27" s="72"/>
      <c r="B27" s="73"/>
      <c r="C27" s="52"/>
      <c r="D27" s="65"/>
      <c r="E27" s="65"/>
      <c r="F27" s="70"/>
    </row>
    <row r="28" spans="1:6" ht="30" customHeight="1">
      <c r="A28" s="72"/>
      <c r="B28" s="73"/>
      <c r="C28" s="52"/>
      <c r="D28" s="65"/>
      <c r="E28" s="65"/>
      <c r="F28" s="70"/>
    </row>
    <row r="29" spans="1:6" ht="30" customHeight="1">
      <c r="A29" s="72"/>
      <c r="B29" s="73"/>
      <c r="C29" s="52"/>
      <c r="D29" s="65"/>
      <c r="E29" s="65"/>
      <c r="F29" s="70"/>
    </row>
    <row r="30" spans="1:6" ht="30" customHeight="1">
      <c r="A30" s="72"/>
      <c r="B30" s="73"/>
      <c r="C30" s="52"/>
      <c r="D30" s="65"/>
      <c r="E30" s="65"/>
      <c r="F30" s="70"/>
    </row>
    <row r="31" spans="1:6" ht="30" customHeight="1" thickBot="1">
      <c r="A31" s="74"/>
      <c r="B31" s="75"/>
      <c r="C31" s="55"/>
      <c r="D31" s="56"/>
      <c r="E31" s="56"/>
      <c r="F31" s="76"/>
    </row>
    <row r="32" spans="1:6" ht="19.899999999999999" customHeight="1">
      <c r="A32" s="72"/>
      <c r="B32" s="73"/>
      <c r="C32" s="77" t="s">
        <v>76</v>
      </c>
      <c r="D32" s="78" t="s">
        <v>90</v>
      </c>
      <c r="E32" s="79"/>
      <c r="F32" s="80"/>
    </row>
    <row r="33" spans="1:6" ht="19.899999999999999" customHeight="1">
      <c r="A33" s="139"/>
      <c r="B33" s="138"/>
      <c r="C33" s="81" t="s">
        <v>77</v>
      </c>
      <c r="D33" s="53"/>
      <c r="E33" s="82"/>
      <c r="F33" s="51"/>
    </row>
    <row r="34" spans="1:6" ht="19.899999999999999" customHeight="1">
      <c r="A34" s="139"/>
      <c r="B34" s="138"/>
      <c r="C34" s="81" t="s">
        <v>78</v>
      </c>
      <c r="D34" s="53"/>
      <c r="E34" s="82"/>
      <c r="F34" s="51"/>
    </row>
    <row r="35" spans="1:6" ht="19.899999999999999" customHeight="1">
      <c r="A35" s="139"/>
      <c r="B35" s="138"/>
      <c r="C35" s="81" t="s">
        <v>79</v>
      </c>
      <c r="D35" s="53"/>
      <c r="E35" s="82"/>
      <c r="F35" s="51"/>
    </row>
    <row r="36" spans="1:6" ht="19.899999999999999" customHeight="1">
      <c r="A36" s="139"/>
      <c r="B36" s="138"/>
      <c r="C36" s="81" t="s">
        <v>80</v>
      </c>
      <c r="D36" s="53"/>
      <c r="E36" s="82"/>
      <c r="F36" s="51"/>
    </row>
    <row r="37" spans="1:6" ht="19.899999999999999" customHeight="1">
      <c r="A37" s="139"/>
      <c r="B37" s="138"/>
      <c r="C37" s="83" t="s">
        <v>81</v>
      </c>
      <c r="D37" s="53" t="s">
        <v>13</v>
      </c>
      <c r="E37" s="82"/>
      <c r="F37" s="51"/>
    </row>
    <row r="38" spans="1:6" ht="19.899999999999999" customHeight="1">
      <c r="A38" s="139"/>
      <c r="B38" s="138"/>
      <c r="C38" s="83" t="s">
        <v>82</v>
      </c>
      <c r="D38" s="53" t="s">
        <v>40</v>
      </c>
      <c r="E38" s="82"/>
      <c r="F38" s="51"/>
    </row>
    <row r="39" spans="1:6" ht="19.899999999999999" customHeight="1">
      <c r="A39" s="139"/>
      <c r="B39" s="138"/>
      <c r="C39" s="81" t="s">
        <v>83</v>
      </c>
      <c r="D39" s="53"/>
      <c r="E39" s="82"/>
      <c r="F39" s="51"/>
    </row>
    <row r="40" spans="1:6" ht="19.899999999999999" customHeight="1">
      <c r="A40" s="139"/>
      <c r="B40" s="138"/>
      <c r="C40" s="81" t="s">
        <v>84</v>
      </c>
      <c r="D40" s="53"/>
      <c r="E40" s="82"/>
      <c r="F40" s="51"/>
    </row>
    <row r="41" spans="1:6" ht="19.899999999999999" customHeight="1">
      <c r="A41" s="139"/>
      <c r="B41" s="138"/>
      <c r="C41" s="81" t="s">
        <v>85</v>
      </c>
      <c r="D41" s="53"/>
      <c r="E41" s="82"/>
      <c r="F41" s="51"/>
    </row>
    <row r="42" spans="1:6" ht="19.899999999999999" customHeight="1">
      <c r="A42" s="139"/>
      <c r="B42" s="138"/>
      <c r="C42" s="81" t="s">
        <v>86</v>
      </c>
      <c r="D42" s="53"/>
      <c r="E42" s="82"/>
      <c r="F42" s="51"/>
    </row>
    <row r="43" spans="1:6" ht="19.899999999999999" customHeight="1">
      <c r="A43" s="139"/>
      <c r="B43" s="138"/>
      <c r="C43" s="83" t="s">
        <v>87</v>
      </c>
      <c r="D43" s="53" t="s">
        <v>14</v>
      </c>
      <c r="E43" s="82"/>
      <c r="F43" s="51"/>
    </row>
    <row r="44" spans="1:6" ht="19.899999999999999" customHeight="1">
      <c r="A44" s="139"/>
      <c r="B44" s="138"/>
      <c r="C44" s="83" t="s">
        <v>88</v>
      </c>
      <c r="D44" s="78" t="s">
        <v>90</v>
      </c>
      <c r="E44" s="82"/>
      <c r="F44" s="51"/>
    </row>
    <row r="45" spans="1:6" ht="19.899999999999999" customHeight="1" thickBot="1">
      <c r="A45" s="140"/>
      <c r="B45" s="141"/>
      <c r="C45" s="84" t="s">
        <v>89</v>
      </c>
      <c r="D45" s="56" t="s">
        <v>14</v>
      </c>
      <c r="E45" s="85"/>
      <c r="F45" s="58"/>
    </row>
  </sheetData>
  <sheetProtection selectLockedCells="1"/>
  <dataConsolidate>
    <dataRefs count="1">
      <dataRef ref="E39:E42" sheet="Paramètres" r:id="rId1"/>
    </dataRefs>
  </dataConsolidate>
  <mergeCells count="7">
    <mergeCell ref="F9:F10"/>
    <mergeCell ref="B16:B25"/>
    <mergeCell ref="A33:A45"/>
    <mergeCell ref="B33:B45"/>
    <mergeCell ref="A3:A25"/>
    <mergeCell ref="B3:B8"/>
    <mergeCell ref="B9:B15"/>
  </mergeCells>
  <conditionalFormatting sqref="D32 D44">
    <cfRule type="cellIs" dxfId="119" priority="15" operator="equal">
      <formula>"Permanente"</formula>
    </cfRule>
    <cfRule type="cellIs" dxfId="118" priority="16" operator="equal">
      <formula>"Recurrente"</formula>
    </cfRule>
    <cfRule type="cellIs" dxfId="117" priority="17" operator="equal">
      <formula>"Elevée"</formula>
    </cfRule>
    <cfRule type="cellIs" dxfId="116" priority="18" operator="equal">
      <formula>"Modérée"</formula>
    </cfRule>
    <cfRule type="cellIs" dxfId="115" priority="19" operator="equal">
      <formula>"Rare"</formula>
    </cfRule>
    <cfRule type="cellIs" dxfId="114" priority="20" operator="equal">
      <formula>"Exceptionnelle"</formula>
    </cfRule>
  </conditionalFormatting>
  <conditionalFormatting sqref="D37 D45">
    <cfRule type="cellIs" dxfId="113" priority="9" operator="equal">
      <formula>"Catastrophique"</formula>
    </cfRule>
    <cfRule type="cellIs" dxfId="112" priority="10" operator="equal">
      <formula>"Critique"</formula>
    </cfRule>
    <cfRule type="cellIs" dxfId="111" priority="11" operator="equal">
      <formula>"Elevé"</formula>
    </cfRule>
    <cfRule type="cellIs" dxfId="110" priority="12" operator="equal">
      <formula>"Modéré"</formula>
    </cfRule>
    <cfRule type="cellIs" dxfId="109" priority="13" operator="equal">
      <formula>"Faible"</formula>
    </cfRule>
    <cfRule type="cellIs" dxfId="108" priority="14" operator="equal">
      <formula>"Marginal"</formula>
    </cfRule>
  </conditionalFormatting>
  <conditionalFormatting sqref="D38">
    <cfRule type="cellIs" dxfId="107" priority="5" operator="equal">
      <formula>"Critique"</formula>
    </cfRule>
    <cfRule type="cellIs" dxfId="106" priority="6" operator="equal">
      <formula>"Elevé"</formula>
    </cfRule>
    <cfRule type="cellIs" dxfId="105" priority="7" operator="equal">
      <formula>"Modéré"</formula>
    </cfRule>
    <cfRule type="cellIs" dxfId="104" priority="8" operator="equal">
      <formula>"Mineur"</formula>
    </cfRule>
  </conditionalFormatting>
  <conditionalFormatting sqref="D43">
    <cfRule type="cellIs" dxfId="103" priority="1" operator="equal">
      <formula>"Maîtrisé"</formula>
    </cfRule>
    <cfRule type="cellIs" dxfId="102" priority="2" operator="equal">
      <formula>"Acceptable"</formula>
    </cfRule>
    <cfRule type="cellIs" dxfId="101" priority="3" operator="equal">
      <formula>"Faible"</formula>
    </cfRule>
    <cfRule type="cellIs" dxfId="100" priority="4" operator="equal">
      <formula>"Insuffisant"</formula>
    </cfRule>
  </conditionalFormatting>
  <dataValidations count="26">
    <dataValidation type="list" allowBlank="1" showInputMessage="1" showErrorMessage="1" sqref="D39:D43">
      <formula1>DMR</formula1>
    </dataValidation>
    <dataValidation type="list" allowBlank="1" showInputMessage="1" showErrorMessage="1" sqref="D45 D33:D37">
      <formula1>Imp</formula1>
    </dataValidation>
    <dataValidation type="list" allowBlank="1" showInputMessage="1" showErrorMessage="1" sqref="D38">
      <formula1>RB</formula1>
    </dataValidation>
    <dataValidation type="list" allowBlank="1" showInputMessage="1" showErrorMessage="1" sqref="E11:E15 E7">
      <formula1>#REF!</formula1>
    </dataValidation>
    <dataValidation type="list" allowBlank="1" showInputMessage="1" showErrorMessage="1" sqref="D16:D23">
      <formula1>Facteur</formula1>
    </dataValidation>
    <dataValidation type="list" allowBlank="1" showInputMessage="1" showErrorMessage="1" sqref="E16">
      <formula1>INDIRECT($D$16)</formula1>
    </dataValidation>
    <dataValidation type="list" allowBlank="1" showInputMessage="1" showErrorMessage="1" sqref="E17">
      <formula1>INDIRECT($D$17)</formula1>
    </dataValidation>
    <dataValidation type="list" allowBlank="1" showInputMessage="1" showErrorMessage="1" sqref="E18">
      <formula1>INDIRECT($D$18)</formula1>
    </dataValidation>
    <dataValidation type="list" allowBlank="1" showInputMessage="1" showErrorMessage="1" sqref="E19">
      <formula1>INDIRECT($D$19)</formula1>
    </dataValidation>
    <dataValidation type="list" allowBlank="1" showInputMessage="1" showErrorMessage="1" sqref="E20">
      <formula1>INDIRECT($D$20)</formula1>
    </dataValidation>
    <dataValidation type="list" allowBlank="1" showInputMessage="1" showErrorMessage="1" sqref="D24:D31">
      <formula1>Conséquence</formula1>
    </dataValidation>
    <dataValidation type="list" allowBlank="1" showInputMessage="1" showErrorMessage="1" sqref="E24">
      <formula1>INDIRECT($D$24)</formula1>
    </dataValidation>
    <dataValidation type="list" allowBlank="1" showInputMessage="1" showErrorMessage="1" sqref="E25">
      <formula1>INDIRECT($D$25)</formula1>
    </dataValidation>
    <dataValidation type="list" allowBlank="1" showInputMessage="1" showErrorMessage="1" sqref="E26">
      <formula1>INDIRECT($D$26)</formula1>
    </dataValidation>
    <dataValidation type="list" allowBlank="1" showInputMessage="1" showErrorMessage="1" sqref="E31">
      <formula1>INDIRECT($D$31)</formula1>
    </dataValidation>
    <dataValidation type="list" allowBlank="1" showInputMessage="1" showErrorMessage="1" sqref="D11:D15">
      <formula1>Inst</formula1>
    </dataValidation>
    <dataValidation type="list" allowBlank="1" showInputMessage="1" showErrorMessage="1" sqref="D32 D44">
      <formula1>Proba</formula1>
    </dataValidation>
    <dataValidation type="list" allowBlank="1" showInputMessage="1" showErrorMessage="1" sqref="D7">
      <formula1>mode_id</formula1>
    </dataValidation>
    <dataValidation type="list" allowBlank="1" showInputMessage="1" showErrorMessage="1" sqref="D5">
      <formula1>"Oui,Non"</formula1>
    </dataValidation>
    <dataValidation type="list" allowBlank="1" showInputMessage="1" showErrorMessage="1" sqref="E21">
      <formula1>INDIRECT($D$21)</formula1>
    </dataValidation>
    <dataValidation type="list" allowBlank="1" showInputMessage="1" showErrorMessage="1" sqref="E22">
      <formula1>INDIRECT($D$22)</formula1>
    </dataValidation>
    <dataValidation type="list" allowBlank="1" showInputMessage="1" showErrorMessage="1" sqref="E23">
      <formula1>INDIRECT($D$23)</formula1>
    </dataValidation>
    <dataValidation type="list" allowBlank="1" showInputMessage="1" showErrorMessage="1" sqref="E27">
      <formula1>INDIRECT($D$27)</formula1>
    </dataValidation>
    <dataValidation type="list" allowBlank="1" showInputMessage="1" showErrorMessage="1" sqref="E28">
      <formula1>INDIRECT($D$28)</formula1>
    </dataValidation>
    <dataValidation type="list" allowBlank="1" showInputMessage="1" showErrorMessage="1" sqref="E29">
      <formula1>INDIRECT($D$29)</formula1>
    </dataValidation>
    <dataValidation type="list" allowBlank="1" showInputMessage="1" showErrorMessage="1" sqref="E30">
      <formula1>INDIRECT($D$30)</formula1>
    </dataValidation>
  </dataValidations>
  <pageMargins left="0.7" right="0.7" top="0.75" bottom="0.75" header="0.3" footer="0.3"/>
  <pageSetup paperSize="9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H45"/>
  <sheetViews>
    <sheetView zoomScale="90" zoomScaleNormal="90" workbookViewId="0">
      <pane ySplit="2" topLeftCell="A27" activePane="bottomLeft" state="frozenSplit"/>
      <selection activeCell="N22" sqref="N22"/>
      <selection pane="bottomLeft" activeCell="D51" sqref="D51"/>
    </sheetView>
  </sheetViews>
  <sheetFormatPr baseColWidth="10" defaultColWidth="11.42578125" defaultRowHeight="12.75"/>
  <cols>
    <col min="1" max="1" width="9.140625" style="86" customWidth="1"/>
    <col min="2" max="2" width="8.42578125" style="86" customWidth="1"/>
    <col min="3" max="3" width="38.42578125" style="40" customWidth="1"/>
    <col min="4" max="4" width="37.5703125" style="40" customWidth="1"/>
    <col min="5" max="5" width="43.140625" style="40" customWidth="1"/>
    <col min="6" max="6" width="57.85546875" style="37" bestFit="1" customWidth="1"/>
    <col min="7" max="7" width="26.28515625" style="37" customWidth="1"/>
    <col min="8" max="8" width="28.28515625" style="37" bestFit="1" customWidth="1"/>
    <col min="9" max="16384" width="11.42578125" style="37"/>
  </cols>
  <sheetData>
    <row r="1" spans="1:8" ht="13.5" thickBot="1">
      <c r="A1" s="37"/>
      <c r="B1" s="38"/>
      <c r="C1" s="39"/>
      <c r="F1" s="41"/>
      <c r="G1" s="42"/>
      <c r="H1" s="42"/>
    </row>
    <row r="2" spans="1:8" ht="13.5" thickBot="1">
      <c r="A2" s="43" t="s">
        <v>69</v>
      </c>
      <c r="B2" s="44" t="s">
        <v>70</v>
      </c>
      <c r="C2" s="45" t="s">
        <v>71</v>
      </c>
      <c r="D2" s="46" t="s">
        <v>72</v>
      </c>
      <c r="E2" s="46" t="s">
        <v>73</v>
      </c>
      <c r="F2" s="47" t="s">
        <v>74</v>
      </c>
    </row>
    <row r="3" spans="1:8" ht="19.899999999999999" customHeight="1">
      <c r="A3" s="142"/>
      <c r="B3" s="137"/>
      <c r="C3" s="48"/>
      <c r="D3" s="49"/>
      <c r="E3" s="50"/>
      <c r="F3" s="51"/>
    </row>
    <row r="4" spans="1:8" ht="19.899999999999999" customHeight="1">
      <c r="A4" s="139"/>
      <c r="B4" s="143"/>
      <c r="C4" s="52"/>
      <c r="D4" s="53"/>
      <c r="E4" s="54"/>
      <c r="F4" s="51"/>
    </row>
    <row r="5" spans="1:8" ht="19.899999999999999" customHeight="1">
      <c r="A5" s="139"/>
      <c r="B5" s="143"/>
      <c r="C5" s="52"/>
      <c r="D5" s="53"/>
      <c r="E5" s="54"/>
      <c r="F5" s="51"/>
    </row>
    <row r="6" spans="1:8" ht="19.899999999999999" customHeight="1">
      <c r="A6" s="139"/>
      <c r="B6" s="143"/>
      <c r="C6" s="52"/>
      <c r="D6" s="54"/>
      <c r="E6" s="54"/>
      <c r="F6" s="51"/>
    </row>
    <row r="7" spans="1:8" ht="19.899999999999999" customHeight="1">
      <c r="A7" s="139"/>
      <c r="B7" s="143"/>
      <c r="C7" s="52"/>
      <c r="D7" s="53"/>
      <c r="E7" s="54"/>
      <c r="F7" s="51"/>
    </row>
    <row r="8" spans="1:8" ht="30" customHeight="1" thickBot="1">
      <c r="A8" s="139"/>
      <c r="B8" s="144"/>
      <c r="C8" s="55"/>
      <c r="D8" s="56"/>
      <c r="E8" s="57"/>
      <c r="F8" s="58"/>
    </row>
    <row r="9" spans="1:8" ht="22.9" customHeight="1">
      <c r="A9" s="139"/>
      <c r="B9" s="137"/>
      <c r="C9" s="59"/>
      <c r="D9" s="60"/>
      <c r="E9" s="50"/>
      <c r="F9" s="135"/>
    </row>
    <row r="10" spans="1:8" ht="22.9" customHeight="1">
      <c r="A10" s="139"/>
      <c r="B10" s="138"/>
      <c r="C10" s="61"/>
      <c r="D10" s="62"/>
      <c r="E10" s="63"/>
      <c r="F10" s="136"/>
    </row>
    <row r="11" spans="1:8" ht="19.899999999999999" customHeight="1">
      <c r="A11" s="139"/>
      <c r="B11" s="138"/>
      <c r="C11" s="64"/>
      <c r="D11" s="53"/>
      <c r="E11" s="54"/>
      <c r="F11" s="51"/>
    </row>
    <row r="12" spans="1:8" ht="19.899999999999999" customHeight="1">
      <c r="A12" s="139"/>
      <c r="B12" s="138"/>
      <c r="C12" s="64"/>
      <c r="D12" s="53"/>
      <c r="E12" s="54"/>
      <c r="F12" s="51"/>
    </row>
    <row r="13" spans="1:8" ht="19.899999999999999" customHeight="1">
      <c r="A13" s="139"/>
      <c r="B13" s="138"/>
      <c r="C13" s="64"/>
      <c r="D13" s="65"/>
      <c r="E13" s="66"/>
      <c r="F13" s="51"/>
    </row>
    <row r="14" spans="1:8" ht="19.899999999999999" customHeight="1">
      <c r="A14" s="139"/>
      <c r="B14" s="138"/>
      <c r="C14" s="64"/>
      <c r="D14" s="65"/>
      <c r="E14" s="66"/>
      <c r="F14" s="51"/>
    </row>
    <row r="15" spans="1:8" ht="19.899999999999999" customHeight="1" thickBot="1">
      <c r="A15" s="139"/>
      <c r="B15" s="144"/>
      <c r="C15" s="67"/>
      <c r="D15" s="56"/>
      <c r="E15" s="57"/>
      <c r="F15" s="51"/>
    </row>
    <row r="16" spans="1:8" ht="30" customHeight="1">
      <c r="A16" s="139"/>
      <c r="B16" s="137"/>
      <c r="C16" s="48"/>
      <c r="D16" s="68"/>
      <c r="E16" s="68"/>
      <c r="F16" s="69"/>
    </row>
    <row r="17" spans="1:6" ht="30" customHeight="1">
      <c r="A17" s="139"/>
      <c r="B17" s="138"/>
      <c r="C17" s="52"/>
      <c r="D17" s="53"/>
      <c r="E17" s="53"/>
      <c r="F17" s="70"/>
    </row>
    <row r="18" spans="1:6" ht="30" customHeight="1">
      <c r="A18" s="139"/>
      <c r="B18" s="138"/>
      <c r="C18" s="52"/>
      <c r="D18" s="53"/>
      <c r="E18" s="53"/>
      <c r="F18" s="70"/>
    </row>
    <row r="19" spans="1:6" ht="30" customHeight="1">
      <c r="A19" s="139"/>
      <c r="B19" s="138"/>
      <c r="C19" s="52"/>
      <c r="D19" s="53"/>
      <c r="E19" s="53"/>
      <c r="F19" s="70"/>
    </row>
    <row r="20" spans="1:6" ht="30" customHeight="1">
      <c r="A20" s="139"/>
      <c r="B20" s="138"/>
      <c r="C20" s="52"/>
      <c r="D20" s="53"/>
      <c r="E20" s="53"/>
      <c r="F20" s="70"/>
    </row>
    <row r="21" spans="1:6" ht="30" customHeight="1">
      <c r="A21" s="139"/>
      <c r="B21" s="138"/>
      <c r="C21" s="52"/>
      <c r="D21" s="53"/>
      <c r="E21" s="65"/>
      <c r="F21" s="70"/>
    </row>
    <row r="22" spans="1:6" ht="30" customHeight="1">
      <c r="A22" s="139"/>
      <c r="B22" s="138"/>
      <c r="C22" s="52"/>
      <c r="D22" s="53"/>
      <c r="E22" s="65"/>
      <c r="F22" s="70"/>
    </row>
    <row r="23" spans="1:6" ht="30" customHeight="1">
      <c r="A23" s="139"/>
      <c r="B23" s="138"/>
      <c r="C23" s="52"/>
      <c r="D23" s="53"/>
      <c r="E23" s="65"/>
      <c r="F23" s="70"/>
    </row>
    <row r="24" spans="1:6" ht="30" customHeight="1">
      <c r="A24" s="139"/>
      <c r="B24" s="138"/>
      <c r="C24" s="71"/>
      <c r="D24" s="53"/>
      <c r="E24" s="65"/>
      <c r="F24" s="70"/>
    </row>
    <row r="25" spans="1:6" ht="30" customHeight="1">
      <c r="A25" s="139"/>
      <c r="B25" s="138"/>
      <c r="C25" s="52"/>
      <c r="D25" s="53"/>
      <c r="E25" s="65"/>
      <c r="F25" s="70"/>
    </row>
    <row r="26" spans="1:6" ht="30" customHeight="1">
      <c r="A26" s="72"/>
      <c r="B26" s="73"/>
      <c r="C26" s="52"/>
      <c r="D26" s="53"/>
      <c r="E26" s="53"/>
      <c r="F26" s="70"/>
    </row>
    <row r="27" spans="1:6" ht="30" customHeight="1">
      <c r="A27" s="72"/>
      <c r="B27" s="73"/>
      <c r="C27" s="52"/>
      <c r="D27" s="65"/>
      <c r="E27" s="65"/>
      <c r="F27" s="70"/>
    </row>
    <row r="28" spans="1:6" ht="30" customHeight="1">
      <c r="A28" s="72"/>
      <c r="B28" s="73"/>
      <c r="C28" s="52"/>
      <c r="D28" s="65"/>
      <c r="E28" s="65"/>
      <c r="F28" s="70"/>
    </row>
    <row r="29" spans="1:6" ht="30" customHeight="1">
      <c r="A29" s="72"/>
      <c r="B29" s="73"/>
      <c r="C29" s="52"/>
      <c r="D29" s="65"/>
      <c r="E29" s="65"/>
      <c r="F29" s="70"/>
    </row>
    <row r="30" spans="1:6" ht="30" customHeight="1">
      <c r="A30" s="72"/>
      <c r="B30" s="73"/>
      <c r="C30" s="52"/>
      <c r="D30" s="65"/>
      <c r="E30" s="65"/>
      <c r="F30" s="70"/>
    </row>
    <row r="31" spans="1:6" ht="30" customHeight="1" thickBot="1">
      <c r="A31" s="74"/>
      <c r="B31" s="75"/>
      <c r="C31" s="55"/>
      <c r="D31" s="56"/>
      <c r="E31" s="56"/>
      <c r="F31" s="76"/>
    </row>
    <row r="32" spans="1:6" ht="19.899999999999999" customHeight="1">
      <c r="A32" s="72"/>
      <c r="B32" s="73"/>
      <c r="C32" s="77" t="s">
        <v>76</v>
      </c>
      <c r="D32" s="78" t="s">
        <v>12</v>
      </c>
      <c r="E32" s="79"/>
      <c r="F32" s="80"/>
    </row>
    <row r="33" spans="1:6" ht="19.899999999999999" customHeight="1">
      <c r="A33" s="139"/>
      <c r="B33" s="138"/>
      <c r="C33" s="81" t="s">
        <v>77</v>
      </c>
      <c r="D33" s="53"/>
      <c r="E33" s="82"/>
      <c r="F33" s="51"/>
    </row>
    <row r="34" spans="1:6" ht="19.899999999999999" customHeight="1">
      <c r="A34" s="139"/>
      <c r="B34" s="138"/>
      <c r="C34" s="81" t="s">
        <v>78</v>
      </c>
      <c r="D34" s="53"/>
      <c r="E34" s="82"/>
      <c r="F34" s="51"/>
    </row>
    <row r="35" spans="1:6" ht="19.899999999999999" customHeight="1">
      <c r="A35" s="139"/>
      <c r="B35" s="138"/>
      <c r="C35" s="81" t="s">
        <v>79</v>
      </c>
      <c r="D35" s="53"/>
      <c r="E35" s="82"/>
      <c r="F35" s="51"/>
    </row>
    <row r="36" spans="1:6" ht="19.899999999999999" customHeight="1">
      <c r="A36" s="139"/>
      <c r="B36" s="138"/>
      <c r="C36" s="81" t="s">
        <v>80</v>
      </c>
      <c r="D36" s="53"/>
      <c r="E36" s="82"/>
      <c r="F36" s="51"/>
    </row>
    <row r="37" spans="1:6" ht="19.899999999999999" customHeight="1">
      <c r="A37" s="139"/>
      <c r="B37" s="138"/>
      <c r="C37" s="83" t="s">
        <v>81</v>
      </c>
      <c r="D37" s="53" t="s">
        <v>24</v>
      </c>
      <c r="E37" s="82"/>
      <c r="F37" s="51"/>
    </row>
    <row r="38" spans="1:6" ht="19.899999999999999" customHeight="1">
      <c r="A38" s="139"/>
      <c r="B38" s="138"/>
      <c r="C38" s="83" t="s">
        <v>82</v>
      </c>
      <c r="D38" s="53" t="s">
        <v>17</v>
      </c>
      <c r="E38" s="82"/>
      <c r="F38" s="51"/>
    </row>
    <row r="39" spans="1:6" ht="19.899999999999999" customHeight="1">
      <c r="A39" s="139"/>
      <c r="B39" s="138"/>
      <c r="C39" s="81" t="s">
        <v>83</v>
      </c>
      <c r="D39" s="53"/>
      <c r="E39" s="82"/>
      <c r="F39" s="51"/>
    </row>
    <row r="40" spans="1:6" ht="19.899999999999999" customHeight="1">
      <c r="A40" s="139"/>
      <c r="B40" s="138"/>
      <c r="C40" s="81" t="s">
        <v>84</v>
      </c>
      <c r="D40" s="53"/>
      <c r="E40" s="82"/>
      <c r="F40" s="51"/>
    </row>
    <row r="41" spans="1:6" ht="19.899999999999999" customHeight="1">
      <c r="A41" s="139"/>
      <c r="B41" s="138"/>
      <c r="C41" s="81" t="s">
        <v>85</v>
      </c>
      <c r="D41" s="53"/>
      <c r="E41" s="82"/>
      <c r="F41" s="51"/>
    </row>
    <row r="42" spans="1:6" ht="19.899999999999999" customHeight="1">
      <c r="A42" s="139"/>
      <c r="B42" s="138"/>
      <c r="C42" s="81" t="s">
        <v>86</v>
      </c>
      <c r="D42" s="53"/>
      <c r="E42" s="82"/>
      <c r="F42" s="51"/>
    </row>
    <row r="43" spans="1:6" ht="19.899999999999999" customHeight="1">
      <c r="A43" s="139"/>
      <c r="B43" s="138"/>
      <c r="C43" s="83" t="s">
        <v>87</v>
      </c>
      <c r="D43" s="53" t="s">
        <v>120</v>
      </c>
      <c r="E43" s="82"/>
      <c r="F43" s="51"/>
    </row>
    <row r="44" spans="1:6" ht="19.899999999999999" customHeight="1">
      <c r="A44" s="139"/>
      <c r="B44" s="138"/>
      <c r="C44" s="83" t="s">
        <v>88</v>
      </c>
      <c r="D44" s="78" t="s">
        <v>12</v>
      </c>
      <c r="E44" s="82"/>
      <c r="F44" s="51"/>
    </row>
    <row r="45" spans="1:6" ht="19.899999999999999" customHeight="1" thickBot="1">
      <c r="A45" s="140"/>
      <c r="B45" s="141"/>
      <c r="C45" s="84" t="s">
        <v>89</v>
      </c>
      <c r="D45" s="56" t="s">
        <v>17</v>
      </c>
      <c r="E45" s="85"/>
      <c r="F45" s="58"/>
    </row>
  </sheetData>
  <sheetProtection selectLockedCells="1"/>
  <dataConsolidate>
    <dataRefs count="1">
      <dataRef ref="E39:E42" sheet="Paramètres" r:id="rId1"/>
    </dataRefs>
  </dataConsolidate>
  <mergeCells count="7">
    <mergeCell ref="F9:F10"/>
    <mergeCell ref="B16:B25"/>
    <mergeCell ref="A33:A45"/>
    <mergeCell ref="B33:B45"/>
    <mergeCell ref="A3:A25"/>
    <mergeCell ref="B3:B8"/>
    <mergeCell ref="B9:B15"/>
  </mergeCells>
  <conditionalFormatting sqref="D32 D44">
    <cfRule type="cellIs" dxfId="99" priority="15" operator="equal">
      <formula>"Permanente"</formula>
    </cfRule>
    <cfRule type="cellIs" dxfId="98" priority="16" operator="equal">
      <formula>"Recurrente"</formula>
    </cfRule>
    <cfRule type="cellIs" dxfId="97" priority="17" operator="equal">
      <formula>"Elevée"</formula>
    </cfRule>
    <cfRule type="cellIs" dxfId="96" priority="18" operator="equal">
      <formula>"Modérée"</formula>
    </cfRule>
    <cfRule type="cellIs" dxfId="95" priority="19" operator="equal">
      <formula>"Rare"</formula>
    </cfRule>
    <cfRule type="cellIs" dxfId="94" priority="20" operator="equal">
      <formula>"Exceptionnelle"</formula>
    </cfRule>
  </conditionalFormatting>
  <conditionalFormatting sqref="D37 D45">
    <cfRule type="cellIs" dxfId="93" priority="9" operator="equal">
      <formula>"Catastrophique"</formula>
    </cfRule>
    <cfRule type="cellIs" dxfId="92" priority="10" operator="equal">
      <formula>"Critique"</formula>
    </cfRule>
    <cfRule type="cellIs" dxfId="91" priority="11" operator="equal">
      <formula>"Elevé"</formula>
    </cfRule>
    <cfRule type="cellIs" dxfId="90" priority="12" operator="equal">
      <formula>"Modéré"</formula>
    </cfRule>
    <cfRule type="cellIs" dxfId="89" priority="13" operator="equal">
      <formula>"Faible"</formula>
    </cfRule>
    <cfRule type="cellIs" dxfId="88" priority="14" operator="equal">
      <formula>"Marginal"</formula>
    </cfRule>
  </conditionalFormatting>
  <conditionalFormatting sqref="D38">
    <cfRule type="cellIs" dxfId="87" priority="5" operator="equal">
      <formula>"Critique"</formula>
    </cfRule>
    <cfRule type="cellIs" dxfId="86" priority="6" operator="equal">
      <formula>"Elevé"</formula>
    </cfRule>
    <cfRule type="cellIs" dxfId="85" priority="7" operator="equal">
      <formula>"Modéré"</formula>
    </cfRule>
    <cfRule type="cellIs" dxfId="84" priority="8" operator="equal">
      <formula>"Mineur"</formula>
    </cfRule>
  </conditionalFormatting>
  <conditionalFormatting sqref="D43">
    <cfRule type="cellIs" dxfId="83" priority="1" operator="equal">
      <formula>"Maîtrisé"</formula>
    </cfRule>
    <cfRule type="cellIs" dxfId="82" priority="2" operator="equal">
      <formula>"Acceptable"</formula>
    </cfRule>
    <cfRule type="cellIs" dxfId="81" priority="3" operator="equal">
      <formula>"Faible"</formula>
    </cfRule>
    <cfRule type="cellIs" dxfId="80" priority="4" operator="equal">
      <formula>"Insuffisant"</formula>
    </cfRule>
  </conditionalFormatting>
  <dataValidations count="26">
    <dataValidation type="list" allowBlank="1" showInputMessage="1" showErrorMessage="1" sqref="E30">
      <formula1>INDIRECT($D$30)</formula1>
    </dataValidation>
    <dataValidation type="list" allowBlank="1" showInputMessage="1" showErrorMessage="1" sqref="E29">
      <formula1>INDIRECT($D$29)</formula1>
    </dataValidation>
    <dataValidation type="list" allowBlank="1" showInputMessage="1" showErrorMessage="1" sqref="E28">
      <formula1>INDIRECT($D$28)</formula1>
    </dataValidation>
    <dataValidation type="list" allowBlank="1" showInputMessage="1" showErrorMessage="1" sqref="E27">
      <formula1>INDIRECT($D$27)</formula1>
    </dataValidation>
    <dataValidation type="list" allowBlank="1" showInputMessage="1" showErrorMessage="1" sqref="E23">
      <formula1>INDIRECT($D$23)</formula1>
    </dataValidation>
    <dataValidation type="list" allowBlank="1" showInputMessage="1" showErrorMessage="1" sqref="E22">
      <formula1>INDIRECT($D$22)</formula1>
    </dataValidation>
    <dataValidation type="list" allowBlank="1" showInputMessage="1" showErrorMessage="1" sqref="E21">
      <formula1>INDIRECT($D$21)</formula1>
    </dataValidation>
    <dataValidation type="list" allowBlank="1" showInputMessage="1" showErrorMessage="1" sqref="D5">
      <formula1>"Oui,Non"</formula1>
    </dataValidation>
    <dataValidation type="list" allowBlank="1" showInputMessage="1" showErrorMessage="1" sqref="D7">
      <formula1>mode_id</formula1>
    </dataValidation>
    <dataValidation type="list" allowBlank="1" showInputMessage="1" showErrorMessage="1" sqref="D32 D44">
      <formula1>Proba</formula1>
    </dataValidation>
    <dataValidation type="list" allowBlank="1" showInputMessage="1" showErrorMessage="1" sqref="D11:D15">
      <formula1>Inst</formula1>
    </dataValidation>
    <dataValidation type="list" allowBlank="1" showInputMessage="1" showErrorMessage="1" sqref="E31">
      <formula1>INDIRECT($D$31)</formula1>
    </dataValidation>
    <dataValidation type="list" allowBlank="1" showInputMessage="1" showErrorMessage="1" sqref="E26">
      <formula1>INDIRECT($D$26)</formula1>
    </dataValidation>
    <dataValidation type="list" allowBlank="1" showInputMessage="1" showErrorMessage="1" sqref="E25">
      <formula1>INDIRECT($D$25)</formula1>
    </dataValidation>
    <dataValidation type="list" allowBlank="1" showInputMessage="1" showErrorMessage="1" sqref="E24">
      <formula1>INDIRECT($D$24)</formula1>
    </dataValidation>
    <dataValidation type="list" allowBlank="1" showInputMessage="1" showErrorMessage="1" sqref="D24:D31">
      <formula1>Conséquence</formula1>
    </dataValidation>
    <dataValidation type="list" allowBlank="1" showInputMessage="1" showErrorMessage="1" sqref="E20">
      <formula1>INDIRECT($D$20)</formula1>
    </dataValidation>
    <dataValidation type="list" allowBlank="1" showInputMessage="1" showErrorMessage="1" sqref="E19">
      <formula1>INDIRECT($D$19)</formula1>
    </dataValidation>
    <dataValidation type="list" allowBlank="1" showInputMessage="1" showErrorMessage="1" sqref="E18">
      <formula1>INDIRECT($D$18)</formula1>
    </dataValidation>
    <dataValidation type="list" allowBlank="1" showInputMessage="1" showErrorMessage="1" sqref="E17">
      <formula1>INDIRECT($D$17)</formula1>
    </dataValidation>
    <dataValidation type="list" allowBlank="1" showInputMessage="1" showErrorMessage="1" sqref="E16">
      <formula1>INDIRECT($D$16)</formula1>
    </dataValidation>
    <dataValidation type="list" allowBlank="1" showInputMessage="1" showErrorMessage="1" sqref="D16:D23">
      <formula1>Facteur</formula1>
    </dataValidation>
    <dataValidation type="list" allowBlank="1" showInputMessage="1" showErrorMessage="1" sqref="E11:E15 E7">
      <formula1>#REF!</formula1>
    </dataValidation>
    <dataValidation type="list" allowBlank="1" showInputMessage="1" showErrorMessage="1" sqref="D38">
      <formula1>RB</formula1>
    </dataValidation>
    <dataValidation type="list" allowBlank="1" showInputMessage="1" showErrorMessage="1" sqref="D45 D33:D37">
      <formula1>Imp</formula1>
    </dataValidation>
    <dataValidation type="list" allowBlank="1" showInputMessage="1" showErrorMessage="1" sqref="D39:D43">
      <formula1>DMR</formula1>
    </dataValidation>
  </dataValidations>
  <pageMargins left="0.7" right="0.7" top="0.75" bottom="0.75" header="0.3" footer="0.3"/>
  <pageSetup paperSize="9"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>
  <dimension ref="A1:H45"/>
  <sheetViews>
    <sheetView zoomScale="90" zoomScaleNormal="90" workbookViewId="0">
      <pane ySplit="2" topLeftCell="A25" activePane="bottomLeft" state="frozenSplit"/>
      <selection activeCell="N22" sqref="N22"/>
      <selection pane="bottomLeft" activeCell="D51" sqref="D51"/>
    </sheetView>
  </sheetViews>
  <sheetFormatPr baseColWidth="10" defaultColWidth="11.42578125" defaultRowHeight="12.75"/>
  <cols>
    <col min="1" max="1" width="9.140625" style="86" customWidth="1"/>
    <col min="2" max="2" width="8.42578125" style="86" customWidth="1"/>
    <col min="3" max="3" width="38.42578125" style="40" customWidth="1"/>
    <col min="4" max="4" width="37.5703125" style="40" customWidth="1"/>
    <col min="5" max="5" width="43.140625" style="40" customWidth="1"/>
    <col min="6" max="6" width="57.85546875" style="37" bestFit="1" customWidth="1"/>
    <col min="7" max="7" width="26.28515625" style="37" customWidth="1"/>
    <col min="8" max="8" width="28.28515625" style="37" bestFit="1" customWidth="1"/>
    <col min="9" max="16384" width="11.42578125" style="37"/>
  </cols>
  <sheetData>
    <row r="1" spans="1:8" ht="13.5" thickBot="1">
      <c r="A1" s="37"/>
      <c r="B1" s="38"/>
      <c r="C1" s="39"/>
      <c r="F1" s="41"/>
      <c r="G1" s="42"/>
      <c r="H1" s="42"/>
    </row>
    <row r="2" spans="1:8" ht="13.5" thickBot="1">
      <c r="A2" s="43"/>
      <c r="B2" s="44"/>
      <c r="C2" s="45"/>
      <c r="D2" s="46"/>
      <c r="E2" s="46"/>
      <c r="F2" s="47"/>
    </row>
    <row r="3" spans="1:8" ht="19.899999999999999" customHeight="1">
      <c r="A3" s="142"/>
      <c r="B3" s="137"/>
      <c r="C3" s="48"/>
      <c r="D3" s="49"/>
      <c r="E3" s="50"/>
      <c r="F3" s="51"/>
    </row>
    <row r="4" spans="1:8" ht="19.899999999999999" customHeight="1">
      <c r="A4" s="139"/>
      <c r="B4" s="143"/>
      <c r="C4" s="52"/>
      <c r="D4" s="53"/>
      <c r="E4" s="54"/>
      <c r="F4" s="51"/>
    </row>
    <row r="5" spans="1:8" ht="19.899999999999999" customHeight="1">
      <c r="A5" s="139"/>
      <c r="B5" s="143"/>
      <c r="C5" s="52"/>
      <c r="D5" s="53"/>
      <c r="E5" s="54"/>
      <c r="F5" s="51"/>
    </row>
    <row r="6" spans="1:8" ht="19.899999999999999" customHeight="1">
      <c r="A6" s="139"/>
      <c r="B6" s="143"/>
      <c r="C6" s="52"/>
      <c r="D6" s="54"/>
      <c r="E6" s="54"/>
      <c r="F6" s="51"/>
    </row>
    <row r="7" spans="1:8" ht="19.899999999999999" customHeight="1">
      <c r="A7" s="139"/>
      <c r="B7" s="143"/>
      <c r="C7" s="52"/>
      <c r="D7" s="53"/>
      <c r="E7" s="54"/>
      <c r="F7" s="51"/>
    </row>
    <row r="8" spans="1:8" ht="30" customHeight="1" thickBot="1">
      <c r="A8" s="139"/>
      <c r="B8" s="144"/>
      <c r="C8" s="55"/>
      <c r="D8" s="56"/>
      <c r="E8" s="57"/>
      <c r="F8" s="58"/>
    </row>
    <row r="9" spans="1:8" ht="22.9" customHeight="1">
      <c r="A9" s="139"/>
      <c r="B9" s="137"/>
      <c r="C9" s="59"/>
      <c r="D9" s="60"/>
      <c r="E9" s="50"/>
      <c r="F9" s="135"/>
    </row>
    <row r="10" spans="1:8" ht="22.9" customHeight="1">
      <c r="A10" s="139"/>
      <c r="B10" s="138"/>
      <c r="C10" s="61"/>
      <c r="D10" s="62"/>
      <c r="E10" s="63"/>
      <c r="F10" s="136"/>
    </row>
    <row r="11" spans="1:8" ht="19.899999999999999" customHeight="1">
      <c r="A11" s="139"/>
      <c r="B11" s="138"/>
      <c r="C11" s="64"/>
      <c r="D11" s="53"/>
      <c r="E11" s="54"/>
      <c r="F11" s="51"/>
    </row>
    <row r="12" spans="1:8" ht="19.899999999999999" customHeight="1">
      <c r="A12" s="139"/>
      <c r="B12" s="138"/>
      <c r="C12" s="64"/>
      <c r="D12" s="53"/>
      <c r="E12" s="54"/>
      <c r="F12" s="51"/>
    </row>
    <row r="13" spans="1:8" ht="19.899999999999999" customHeight="1">
      <c r="A13" s="139"/>
      <c r="B13" s="138"/>
      <c r="C13" s="64"/>
      <c r="D13" s="65"/>
      <c r="E13" s="66"/>
      <c r="F13" s="51"/>
    </row>
    <row r="14" spans="1:8" ht="19.899999999999999" customHeight="1">
      <c r="A14" s="139"/>
      <c r="B14" s="138"/>
      <c r="C14" s="64"/>
      <c r="D14" s="65"/>
      <c r="E14" s="66"/>
      <c r="F14" s="51"/>
    </row>
    <row r="15" spans="1:8" ht="19.899999999999999" customHeight="1" thickBot="1">
      <c r="A15" s="139"/>
      <c r="B15" s="144"/>
      <c r="C15" s="67"/>
      <c r="D15" s="56"/>
      <c r="E15" s="57"/>
      <c r="F15" s="51"/>
    </row>
    <row r="16" spans="1:8" ht="30" customHeight="1">
      <c r="A16" s="139"/>
      <c r="B16" s="137"/>
      <c r="C16" s="48"/>
      <c r="D16" s="68"/>
      <c r="E16" s="68"/>
      <c r="F16" s="69"/>
    </row>
    <row r="17" spans="1:6" ht="30" customHeight="1">
      <c r="A17" s="139"/>
      <c r="B17" s="138"/>
      <c r="C17" s="52"/>
      <c r="D17" s="53"/>
      <c r="E17" s="53"/>
      <c r="F17" s="70"/>
    </row>
    <row r="18" spans="1:6" ht="30" customHeight="1">
      <c r="A18" s="139"/>
      <c r="B18" s="138"/>
      <c r="C18" s="52"/>
      <c r="D18" s="53"/>
      <c r="E18" s="53"/>
      <c r="F18" s="70"/>
    </row>
    <row r="19" spans="1:6" ht="30" customHeight="1">
      <c r="A19" s="139"/>
      <c r="B19" s="138"/>
      <c r="C19" s="52"/>
      <c r="D19" s="53"/>
      <c r="E19" s="53"/>
      <c r="F19" s="70"/>
    </row>
    <row r="20" spans="1:6" ht="30" customHeight="1">
      <c r="A20" s="139"/>
      <c r="B20" s="138"/>
      <c r="C20" s="52"/>
      <c r="D20" s="53"/>
      <c r="E20" s="53"/>
      <c r="F20" s="70"/>
    </row>
    <row r="21" spans="1:6" ht="30" customHeight="1">
      <c r="A21" s="139"/>
      <c r="B21" s="138"/>
      <c r="C21" s="52"/>
      <c r="D21" s="53"/>
      <c r="E21" s="65"/>
      <c r="F21" s="70"/>
    </row>
    <row r="22" spans="1:6" ht="30" customHeight="1">
      <c r="A22" s="139"/>
      <c r="B22" s="138"/>
      <c r="C22" s="52"/>
      <c r="D22" s="53"/>
      <c r="E22" s="65"/>
      <c r="F22" s="70"/>
    </row>
    <row r="23" spans="1:6" ht="30" customHeight="1">
      <c r="A23" s="139"/>
      <c r="B23" s="138"/>
      <c r="C23" s="52"/>
      <c r="D23" s="53"/>
      <c r="E23" s="65"/>
      <c r="F23" s="70"/>
    </row>
    <row r="24" spans="1:6" ht="30" customHeight="1">
      <c r="A24" s="139"/>
      <c r="B24" s="138"/>
      <c r="C24" s="71"/>
      <c r="D24" s="53"/>
      <c r="E24" s="65"/>
      <c r="F24" s="70"/>
    </row>
    <row r="25" spans="1:6" ht="30" customHeight="1">
      <c r="A25" s="139"/>
      <c r="B25" s="138"/>
      <c r="C25" s="52"/>
      <c r="D25" s="53"/>
      <c r="E25" s="65"/>
      <c r="F25" s="70"/>
    </row>
    <row r="26" spans="1:6" ht="30" customHeight="1">
      <c r="A26" s="72"/>
      <c r="B26" s="73"/>
      <c r="C26" s="52"/>
      <c r="D26" s="53"/>
      <c r="E26" s="53"/>
      <c r="F26" s="70"/>
    </row>
    <row r="27" spans="1:6" ht="30" customHeight="1">
      <c r="A27" s="72"/>
      <c r="B27" s="73"/>
      <c r="C27" s="52"/>
      <c r="D27" s="65"/>
      <c r="E27" s="65"/>
      <c r="F27" s="70"/>
    </row>
    <row r="28" spans="1:6" ht="30" customHeight="1">
      <c r="A28" s="72"/>
      <c r="B28" s="73"/>
      <c r="C28" s="52"/>
      <c r="D28" s="65"/>
      <c r="E28" s="65"/>
      <c r="F28" s="70"/>
    </row>
    <row r="29" spans="1:6" ht="30" customHeight="1">
      <c r="A29" s="72"/>
      <c r="B29" s="73"/>
      <c r="C29" s="52"/>
      <c r="D29" s="65"/>
      <c r="E29" s="65"/>
      <c r="F29" s="70"/>
    </row>
    <row r="30" spans="1:6" ht="30" customHeight="1">
      <c r="A30" s="72"/>
      <c r="B30" s="73"/>
      <c r="C30" s="52"/>
      <c r="D30" s="65"/>
      <c r="E30" s="65"/>
      <c r="F30" s="70"/>
    </row>
    <row r="31" spans="1:6" ht="30" customHeight="1" thickBot="1">
      <c r="A31" s="74"/>
      <c r="B31" s="75"/>
      <c r="C31" s="55"/>
      <c r="D31" s="56"/>
      <c r="E31" s="56"/>
      <c r="F31" s="76"/>
    </row>
    <row r="32" spans="1:6" ht="19.899999999999999" customHeight="1">
      <c r="A32" s="72"/>
      <c r="B32" s="73"/>
      <c r="C32" s="77" t="s">
        <v>76</v>
      </c>
      <c r="D32" s="78" t="s">
        <v>10</v>
      </c>
      <c r="E32" s="79"/>
      <c r="F32" s="80"/>
    </row>
    <row r="33" spans="1:6" ht="19.899999999999999" customHeight="1">
      <c r="A33" s="139"/>
      <c r="B33" s="138"/>
      <c r="C33" s="81" t="s">
        <v>77</v>
      </c>
      <c r="D33" s="53"/>
      <c r="E33" s="82"/>
      <c r="F33" s="51"/>
    </row>
    <row r="34" spans="1:6" ht="19.899999999999999" customHeight="1">
      <c r="A34" s="139"/>
      <c r="B34" s="138"/>
      <c r="C34" s="81" t="s">
        <v>78</v>
      </c>
      <c r="D34" s="53"/>
      <c r="E34" s="82"/>
      <c r="F34" s="51"/>
    </row>
    <row r="35" spans="1:6" ht="19.899999999999999" customHeight="1">
      <c r="A35" s="139"/>
      <c r="B35" s="138"/>
      <c r="C35" s="81" t="s">
        <v>79</v>
      </c>
      <c r="D35" s="53"/>
      <c r="E35" s="82"/>
      <c r="F35" s="51"/>
    </row>
    <row r="36" spans="1:6" ht="19.899999999999999" customHeight="1">
      <c r="A36" s="139"/>
      <c r="B36" s="138"/>
      <c r="C36" s="81" t="s">
        <v>80</v>
      </c>
      <c r="D36" s="53"/>
      <c r="E36" s="82"/>
      <c r="F36" s="51"/>
    </row>
    <row r="37" spans="1:6" ht="19.899999999999999" customHeight="1">
      <c r="A37" s="139"/>
      <c r="B37" s="138"/>
      <c r="C37" s="83" t="s">
        <v>81</v>
      </c>
      <c r="D37" s="53" t="s">
        <v>15</v>
      </c>
      <c r="E37" s="82"/>
      <c r="F37" s="51"/>
    </row>
    <row r="38" spans="1:6" ht="19.899999999999999" customHeight="1">
      <c r="A38" s="139"/>
      <c r="B38" s="138"/>
      <c r="C38" s="83" t="s">
        <v>82</v>
      </c>
      <c r="D38" s="53" t="s">
        <v>15</v>
      </c>
      <c r="E38" s="82"/>
      <c r="F38" s="51"/>
    </row>
    <row r="39" spans="1:6" ht="19.899999999999999" customHeight="1">
      <c r="A39" s="139"/>
      <c r="B39" s="138"/>
      <c r="C39" s="81" t="s">
        <v>83</v>
      </c>
      <c r="D39" s="53"/>
      <c r="E39" s="82"/>
      <c r="F39" s="51"/>
    </row>
    <row r="40" spans="1:6" ht="19.899999999999999" customHeight="1">
      <c r="A40" s="139"/>
      <c r="B40" s="138"/>
      <c r="C40" s="81" t="s">
        <v>84</v>
      </c>
      <c r="D40" s="53"/>
      <c r="E40" s="82"/>
      <c r="F40" s="51"/>
    </row>
    <row r="41" spans="1:6" ht="19.899999999999999" customHeight="1">
      <c r="A41" s="139"/>
      <c r="B41" s="138"/>
      <c r="C41" s="81" t="s">
        <v>85</v>
      </c>
      <c r="D41" s="53"/>
      <c r="E41" s="82"/>
      <c r="F41" s="51"/>
    </row>
    <row r="42" spans="1:6" ht="19.899999999999999" customHeight="1">
      <c r="A42" s="139"/>
      <c r="B42" s="138"/>
      <c r="C42" s="81" t="s">
        <v>86</v>
      </c>
      <c r="D42" s="53"/>
      <c r="E42" s="82"/>
      <c r="F42" s="51"/>
    </row>
    <row r="43" spans="1:6" ht="19.899999999999999" customHeight="1">
      <c r="A43" s="139"/>
      <c r="B43" s="138"/>
      <c r="C43" s="83" t="s">
        <v>87</v>
      </c>
      <c r="D43" s="53" t="s">
        <v>120</v>
      </c>
      <c r="E43" s="82"/>
      <c r="F43" s="51"/>
    </row>
    <row r="44" spans="1:6" ht="19.899999999999999" customHeight="1">
      <c r="A44" s="139"/>
      <c r="B44" s="138"/>
      <c r="C44" s="83" t="s">
        <v>88</v>
      </c>
      <c r="D44" s="78" t="s">
        <v>9</v>
      </c>
      <c r="E44" s="82"/>
      <c r="F44" s="51"/>
    </row>
    <row r="45" spans="1:6" ht="19.899999999999999" customHeight="1" thickBot="1">
      <c r="A45" s="140"/>
      <c r="B45" s="141"/>
      <c r="C45" s="84" t="s">
        <v>89</v>
      </c>
      <c r="D45" s="56" t="s">
        <v>17</v>
      </c>
      <c r="E45" s="85"/>
      <c r="F45" s="58"/>
    </row>
  </sheetData>
  <sheetProtection selectLockedCells="1"/>
  <dataConsolidate>
    <dataRefs count="1">
      <dataRef ref="E39:E42" sheet="Paramètres" r:id="rId1"/>
    </dataRefs>
  </dataConsolidate>
  <mergeCells count="7">
    <mergeCell ref="F9:F10"/>
    <mergeCell ref="B16:B25"/>
    <mergeCell ref="A33:A45"/>
    <mergeCell ref="B33:B45"/>
    <mergeCell ref="A3:A25"/>
    <mergeCell ref="B3:B8"/>
    <mergeCell ref="B9:B15"/>
  </mergeCells>
  <conditionalFormatting sqref="D32 D44">
    <cfRule type="cellIs" dxfId="79" priority="15" operator="equal">
      <formula>"Permanente"</formula>
    </cfRule>
    <cfRule type="cellIs" dxfId="78" priority="16" operator="equal">
      <formula>"Recurrente"</formula>
    </cfRule>
    <cfRule type="cellIs" dxfId="77" priority="17" operator="equal">
      <formula>"Elevée"</formula>
    </cfRule>
    <cfRule type="cellIs" dxfId="76" priority="18" operator="equal">
      <formula>"Modérée"</formula>
    </cfRule>
    <cfRule type="cellIs" dxfId="75" priority="19" operator="equal">
      <formula>"Rare"</formula>
    </cfRule>
    <cfRule type="cellIs" dxfId="74" priority="20" operator="equal">
      <formula>"Exceptionnelle"</formula>
    </cfRule>
  </conditionalFormatting>
  <conditionalFormatting sqref="D37 D45">
    <cfRule type="cellIs" dxfId="73" priority="9" operator="equal">
      <formula>"Catastrophique"</formula>
    </cfRule>
    <cfRule type="cellIs" dxfId="72" priority="10" operator="equal">
      <formula>"Critique"</formula>
    </cfRule>
    <cfRule type="cellIs" dxfId="71" priority="11" operator="equal">
      <formula>"Elevé"</formula>
    </cfRule>
    <cfRule type="cellIs" dxfId="70" priority="12" operator="equal">
      <formula>"Modéré"</formula>
    </cfRule>
    <cfRule type="cellIs" dxfId="69" priority="13" operator="equal">
      <formula>"Faible"</formula>
    </cfRule>
    <cfRule type="cellIs" dxfId="68" priority="14" operator="equal">
      <formula>"Marginal"</formula>
    </cfRule>
  </conditionalFormatting>
  <conditionalFormatting sqref="D38">
    <cfRule type="cellIs" dxfId="67" priority="5" operator="equal">
      <formula>"Critique"</formula>
    </cfRule>
    <cfRule type="cellIs" dxfId="66" priority="6" operator="equal">
      <formula>"Elevé"</formula>
    </cfRule>
    <cfRule type="cellIs" dxfId="65" priority="7" operator="equal">
      <formula>"Modéré"</formula>
    </cfRule>
    <cfRule type="cellIs" dxfId="64" priority="8" operator="equal">
      <formula>"Mineur"</formula>
    </cfRule>
  </conditionalFormatting>
  <conditionalFormatting sqref="D43">
    <cfRule type="cellIs" dxfId="63" priority="1" operator="equal">
      <formula>"Maîtrisé"</formula>
    </cfRule>
    <cfRule type="cellIs" dxfId="62" priority="2" operator="equal">
      <formula>"Acceptable"</formula>
    </cfRule>
    <cfRule type="cellIs" dxfId="61" priority="3" operator="equal">
      <formula>"Faible"</formula>
    </cfRule>
    <cfRule type="cellIs" dxfId="60" priority="4" operator="equal">
      <formula>"Insuffisant"</formula>
    </cfRule>
  </conditionalFormatting>
  <dataValidations count="26">
    <dataValidation type="list" allowBlank="1" showInputMessage="1" showErrorMessage="1" sqref="D39:D43">
      <formula1>DMR</formula1>
    </dataValidation>
    <dataValidation type="list" allowBlank="1" showInputMessage="1" showErrorMessage="1" sqref="D45 D33:D37">
      <formula1>Imp</formula1>
    </dataValidation>
    <dataValidation type="list" allowBlank="1" showInputMessage="1" showErrorMessage="1" sqref="D38">
      <formula1>RB</formula1>
    </dataValidation>
    <dataValidation type="list" allowBlank="1" showInputMessage="1" showErrorMessage="1" sqref="E11:E15 E7">
      <formula1>#REF!</formula1>
    </dataValidation>
    <dataValidation type="list" allowBlank="1" showInputMessage="1" showErrorMessage="1" sqref="D16:D23">
      <formula1>Facteur</formula1>
    </dataValidation>
    <dataValidation type="list" allowBlank="1" showInputMessage="1" showErrorMessage="1" sqref="E16">
      <formula1>INDIRECT($D$16)</formula1>
    </dataValidation>
    <dataValidation type="list" allowBlank="1" showInputMessage="1" showErrorMessage="1" sqref="E17">
      <formula1>INDIRECT($D$17)</formula1>
    </dataValidation>
    <dataValidation type="list" allowBlank="1" showInputMessage="1" showErrorMessage="1" sqref="E18">
      <formula1>INDIRECT($D$18)</formula1>
    </dataValidation>
    <dataValidation type="list" allowBlank="1" showInputMessage="1" showErrorMessage="1" sqref="E19">
      <formula1>INDIRECT($D$19)</formula1>
    </dataValidation>
    <dataValidation type="list" allowBlank="1" showInputMessage="1" showErrorMessage="1" sqref="E20">
      <formula1>INDIRECT($D$20)</formula1>
    </dataValidation>
    <dataValidation type="list" allowBlank="1" showInputMessage="1" showErrorMessage="1" sqref="D24:D31">
      <formula1>Conséquence</formula1>
    </dataValidation>
    <dataValidation type="list" allowBlank="1" showInputMessage="1" showErrorMessage="1" sqref="E24">
      <formula1>INDIRECT($D$24)</formula1>
    </dataValidation>
    <dataValidation type="list" allowBlank="1" showInputMessage="1" showErrorMessage="1" sqref="E25">
      <formula1>INDIRECT($D$25)</formula1>
    </dataValidation>
    <dataValidation type="list" allowBlank="1" showInputMessage="1" showErrorMessage="1" sqref="E26">
      <formula1>INDIRECT($D$26)</formula1>
    </dataValidation>
    <dataValidation type="list" allowBlank="1" showInputMessage="1" showErrorMessage="1" sqref="E31">
      <formula1>INDIRECT($D$31)</formula1>
    </dataValidation>
    <dataValidation type="list" allowBlank="1" showInputMessage="1" showErrorMessage="1" sqref="D11:D15">
      <formula1>Inst</formula1>
    </dataValidation>
    <dataValidation type="list" allowBlank="1" showInputMessage="1" showErrorMessage="1" sqref="D32 D44">
      <formula1>Proba</formula1>
    </dataValidation>
    <dataValidation type="list" allowBlank="1" showInputMessage="1" showErrorMessage="1" sqref="D7">
      <formula1>mode_id</formula1>
    </dataValidation>
    <dataValidation type="list" allowBlank="1" showInputMessage="1" showErrorMessage="1" sqref="D5">
      <formula1>"Oui,Non"</formula1>
    </dataValidation>
    <dataValidation type="list" allowBlank="1" showInputMessage="1" showErrorMessage="1" sqref="E21">
      <formula1>INDIRECT($D$21)</formula1>
    </dataValidation>
    <dataValidation type="list" allowBlank="1" showInputMessage="1" showErrorMessage="1" sqref="E22">
      <formula1>INDIRECT($D$22)</formula1>
    </dataValidation>
    <dataValidation type="list" allowBlank="1" showInputMessage="1" showErrorMessage="1" sqref="E23">
      <formula1>INDIRECT($D$23)</formula1>
    </dataValidation>
    <dataValidation type="list" allowBlank="1" showInputMessage="1" showErrorMessage="1" sqref="E27">
      <formula1>INDIRECT($D$27)</formula1>
    </dataValidation>
    <dataValidation type="list" allowBlank="1" showInputMessage="1" showErrorMessage="1" sqref="E28">
      <formula1>INDIRECT($D$28)</formula1>
    </dataValidation>
    <dataValidation type="list" allowBlank="1" showInputMessage="1" showErrorMessage="1" sqref="E29">
      <formula1>INDIRECT($D$29)</formula1>
    </dataValidation>
    <dataValidation type="list" allowBlank="1" showInputMessage="1" showErrorMessage="1" sqref="E30">
      <formula1>INDIRECT($D$30)</formula1>
    </dataValidation>
  </dataValidations>
  <pageMargins left="0.7" right="0.7" top="0.75" bottom="0.75" header="0.3" footer="0.3"/>
  <pageSetup paperSize="9" orientation="portrait" r:id="rId2"/>
</worksheet>
</file>

<file path=xl/worksheets/sheet9.xml><?xml version="1.0" encoding="utf-8"?>
<worksheet xmlns="http://schemas.openxmlformats.org/spreadsheetml/2006/main" xmlns:r="http://schemas.openxmlformats.org/officeDocument/2006/relationships">
  <dimension ref="A1:H45"/>
  <sheetViews>
    <sheetView zoomScale="90" zoomScaleNormal="90" workbookViewId="0">
      <pane ySplit="2" topLeftCell="A28" activePane="bottomLeft" state="frozenSplit"/>
      <selection activeCell="N22" sqref="N22"/>
      <selection pane="bottomLeft" activeCell="E63" sqref="E63"/>
    </sheetView>
  </sheetViews>
  <sheetFormatPr baseColWidth="10" defaultColWidth="11.42578125" defaultRowHeight="12.75"/>
  <cols>
    <col min="1" max="1" width="9.140625" style="86" customWidth="1"/>
    <col min="2" max="2" width="8.42578125" style="86" customWidth="1"/>
    <col min="3" max="3" width="38.42578125" style="40" customWidth="1"/>
    <col min="4" max="4" width="37.5703125" style="40" customWidth="1"/>
    <col min="5" max="5" width="43.140625" style="40" customWidth="1"/>
    <col min="6" max="6" width="57.85546875" style="37" bestFit="1" customWidth="1"/>
    <col min="7" max="7" width="26.28515625" style="37" customWidth="1"/>
    <col min="8" max="8" width="28.28515625" style="37" bestFit="1" customWidth="1"/>
    <col min="9" max="16384" width="11.42578125" style="37"/>
  </cols>
  <sheetData>
    <row r="1" spans="1:8" ht="13.5" thickBot="1">
      <c r="A1" s="37"/>
      <c r="B1" s="38"/>
      <c r="C1" s="39"/>
      <c r="F1" s="41"/>
      <c r="G1" s="42"/>
      <c r="H1" s="42"/>
    </row>
    <row r="2" spans="1:8" ht="13.5" thickBot="1">
      <c r="A2" s="43"/>
      <c r="B2" s="44"/>
      <c r="C2" s="45"/>
      <c r="D2" s="46"/>
      <c r="E2" s="46"/>
      <c r="F2" s="47"/>
    </row>
    <row r="3" spans="1:8" ht="19.899999999999999" customHeight="1">
      <c r="A3" s="142"/>
      <c r="B3" s="137"/>
      <c r="C3" s="48"/>
      <c r="D3" s="49"/>
      <c r="E3" s="50"/>
      <c r="F3" s="51"/>
    </row>
    <row r="4" spans="1:8" ht="19.899999999999999" customHeight="1">
      <c r="A4" s="139"/>
      <c r="B4" s="143"/>
      <c r="C4" s="52"/>
      <c r="D4" s="53"/>
      <c r="E4" s="54"/>
      <c r="F4" s="51"/>
    </row>
    <row r="5" spans="1:8" ht="19.899999999999999" customHeight="1">
      <c r="A5" s="139"/>
      <c r="B5" s="143"/>
      <c r="C5" s="52"/>
      <c r="D5" s="53"/>
      <c r="E5" s="54"/>
      <c r="F5" s="51"/>
    </row>
    <row r="6" spans="1:8" ht="19.899999999999999" customHeight="1">
      <c r="A6" s="139"/>
      <c r="B6" s="143"/>
      <c r="C6" s="52"/>
      <c r="D6" s="54"/>
      <c r="E6" s="54"/>
      <c r="F6" s="51"/>
    </row>
    <row r="7" spans="1:8" ht="19.899999999999999" customHeight="1">
      <c r="A7" s="139"/>
      <c r="B7" s="143"/>
      <c r="C7" s="52"/>
      <c r="D7" s="53"/>
      <c r="E7" s="54"/>
      <c r="F7" s="51"/>
    </row>
    <row r="8" spans="1:8" ht="30" customHeight="1" thickBot="1">
      <c r="A8" s="139"/>
      <c r="B8" s="144"/>
      <c r="C8" s="55"/>
      <c r="D8" s="56"/>
      <c r="E8" s="57"/>
      <c r="F8" s="58"/>
    </row>
    <row r="9" spans="1:8" ht="22.9" customHeight="1">
      <c r="A9" s="139"/>
      <c r="B9" s="137"/>
      <c r="C9" s="59"/>
      <c r="D9" s="60"/>
      <c r="E9" s="50"/>
      <c r="F9" s="135"/>
    </row>
    <row r="10" spans="1:8" ht="22.9" customHeight="1">
      <c r="A10" s="139"/>
      <c r="B10" s="138"/>
      <c r="C10" s="61"/>
      <c r="D10" s="62"/>
      <c r="E10" s="63"/>
      <c r="F10" s="136"/>
    </row>
    <row r="11" spans="1:8" ht="19.899999999999999" customHeight="1">
      <c r="A11" s="139"/>
      <c r="B11" s="138"/>
      <c r="C11" s="64"/>
      <c r="D11" s="53"/>
      <c r="E11" s="54"/>
      <c r="F11" s="51"/>
    </row>
    <row r="12" spans="1:8" ht="19.899999999999999" customHeight="1">
      <c r="A12" s="139"/>
      <c r="B12" s="138"/>
      <c r="C12" s="64"/>
      <c r="D12" s="53"/>
      <c r="E12" s="54"/>
      <c r="F12" s="51"/>
    </row>
    <row r="13" spans="1:8" ht="19.899999999999999" customHeight="1">
      <c r="A13" s="139"/>
      <c r="B13" s="138"/>
      <c r="C13" s="64"/>
      <c r="D13" s="65"/>
      <c r="E13" s="66"/>
      <c r="F13" s="51"/>
    </row>
    <row r="14" spans="1:8" ht="19.899999999999999" customHeight="1">
      <c r="A14" s="139"/>
      <c r="B14" s="138"/>
      <c r="C14" s="64"/>
      <c r="D14" s="65"/>
      <c r="E14" s="66"/>
      <c r="F14" s="51"/>
    </row>
    <row r="15" spans="1:8" ht="19.899999999999999" customHeight="1" thickBot="1">
      <c r="A15" s="139"/>
      <c r="B15" s="144"/>
      <c r="C15" s="67"/>
      <c r="D15" s="56"/>
      <c r="E15" s="57"/>
      <c r="F15" s="51"/>
    </row>
    <row r="16" spans="1:8" ht="30" customHeight="1">
      <c r="A16" s="139"/>
      <c r="B16" s="137"/>
      <c r="C16" s="48"/>
      <c r="D16" s="68"/>
      <c r="E16" s="68"/>
      <c r="F16" s="69"/>
    </row>
    <row r="17" spans="1:6" ht="30" customHeight="1">
      <c r="A17" s="139"/>
      <c r="B17" s="138"/>
      <c r="C17" s="52"/>
      <c r="D17" s="53"/>
      <c r="E17" s="53"/>
      <c r="F17" s="70"/>
    </row>
    <row r="18" spans="1:6" ht="30" customHeight="1">
      <c r="A18" s="139"/>
      <c r="B18" s="138"/>
      <c r="C18" s="52"/>
      <c r="D18" s="53"/>
      <c r="E18" s="53"/>
      <c r="F18" s="70"/>
    </row>
    <row r="19" spans="1:6" ht="30" customHeight="1">
      <c r="A19" s="139"/>
      <c r="B19" s="138"/>
      <c r="C19" s="52"/>
      <c r="D19" s="53"/>
      <c r="E19" s="53"/>
      <c r="F19" s="70"/>
    </row>
    <row r="20" spans="1:6" ht="30" customHeight="1">
      <c r="A20" s="139"/>
      <c r="B20" s="138"/>
      <c r="C20" s="52"/>
      <c r="D20" s="53"/>
      <c r="E20" s="53"/>
      <c r="F20" s="70"/>
    </row>
    <row r="21" spans="1:6" ht="30" customHeight="1">
      <c r="A21" s="139"/>
      <c r="B21" s="138"/>
      <c r="C21" s="52"/>
      <c r="D21" s="53"/>
      <c r="E21" s="65"/>
      <c r="F21" s="70"/>
    </row>
    <row r="22" spans="1:6" ht="30" customHeight="1">
      <c r="A22" s="139"/>
      <c r="B22" s="138"/>
      <c r="C22" s="52"/>
      <c r="D22" s="53"/>
      <c r="E22" s="65"/>
      <c r="F22" s="70"/>
    </row>
    <row r="23" spans="1:6" ht="30" customHeight="1">
      <c r="A23" s="139"/>
      <c r="B23" s="138"/>
      <c r="C23" s="52"/>
      <c r="D23" s="53"/>
      <c r="E23" s="65"/>
      <c r="F23" s="70"/>
    </row>
    <row r="24" spans="1:6" ht="30" customHeight="1">
      <c r="A24" s="139"/>
      <c r="B24" s="138"/>
      <c r="C24" s="71"/>
      <c r="D24" s="53"/>
      <c r="E24" s="65"/>
      <c r="F24" s="70"/>
    </row>
    <row r="25" spans="1:6" ht="30" customHeight="1">
      <c r="A25" s="139"/>
      <c r="B25" s="138"/>
      <c r="C25" s="52"/>
      <c r="D25" s="53"/>
      <c r="E25" s="65"/>
      <c r="F25" s="70"/>
    </row>
    <row r="26" spans="1:6" ht="30" customHeight="1">
      <c r="A26" s="72"/>
      <c r="B26" s="73"/>
      <c r="C26" s="52"/>
      <c r="D26" s="53"/>
      <c r="E26" s="53"/>
      <c r="F26" s="70"/>
    </row>
    <row r="27" spans="1:6" ht="30" customHeight="1">
      <c r="A27" s="72"/>
      <c r="B27" s="73"/>
      <c r="C27" s="52"/>
      <c r="D27" s="65"/>
      <c r="E27" s="65"/>
      <c r="F27" s="70"/>
    </row>
    <row r="28" spans="1:6" ht="30" customHeight="1">
      <c r="A28" s="72"/>
      <c r="B28" s="73"/>
      <c r="C28" s="52"/>
      <c r="D28" s="65"/>
      <c r="E28" s="65"/>
      <c r="F28" s="70"/>
    </row>
    <row r="29" spans="1:6" ht="30" customHeight="1">
      <c r="A29" s="72"/>
      <c r="B29" s="73"/>
      <c r="C29" s="52"/>
      <c r="D29" s="65"/>
      <c r="E29" s="65"/>
      <c r="F29" s="70"/>
    </row>
    <row r="30" spans="1:6" ht="30" customHeight="1">
      <c r="A30" s="72"/>
      <c r="B30" s="73"/>
      <c r="C30" s="52"/>
      <c r="D30" s="65"/>
      <c r="E30" s="65"/>
      <c r="F30" s="70"/>
    </row>
    <row r="31" spans="1:6" ht="30" customHeight="1" thickBot="1">
      <c r="A31" s="74"/>
      <c r="B31" s="75"/>
      <c r="C31" s="55" t="s">
        <v>75</v>
      </c>
      <c r="D31" s="56"/>
      <c r="E31" s="56"/>
      <c r="F31" s="76"/>
    </row>
    <row r="32" spans="1:6" ht="19.899999999999999" customHeight="1">
      <c r="A32" s="72"/>
      <c r="B32" s="73"/>
      <c r="C32" s="77" t="s">
        <v>76</v>
      </c>
      <c r="D32" s="78" t="s">
        <v>12</v>
      </c>
      <c r="E32" s="79"/>
      <c r="F32" s="80"/>
    </row>
    <row r="33" spans="1:6" ht="19.899999999999999" customHeight="1">
      <c r="A33" s="139"/>
      <c r="B33" s="138"/>
      <c r="C33" s="81" t="s">
        <v>77</v>
      </c>
      <c r="D33" s="53"/>
      <c r="E33" s="82"/>
      <c r="F33" s="51"/>
    </row>
    <row r="34" spans="1:6" ht="19.899999999999999" customHeight="1">
      <c r="A34" s="139"/>
      <c r="B34" s="138"/>
      <c r="C34" s="81" t="s">
        <v>78</v>
      </c>
      <c r="D34" s="53"/>
      <c r="E34" s="82"/>
      <c r="F34" s="51"/>
    </row>
    <row r="35" spans="1:6" ht="19.899999999999999" customHeight="1">
      <c r="A35" s="139"/>
      <c r="B35" s="138"/>
      <c r="C35" s="81" t="s">
        <v>79</v>
      </c>
      <c r="D35" s="53"/>
      <c r="E35" s="82"/>
      <c r="F35" s="51"/>
    </row>
    <row r="36" spans="1:6" ht="19.899999999999999" customHeight="1">
      <c r="A36" s="139"/>
      <c r="B36" s="138"/>
      <c r="C36" s="81" t="s">
        <v>80</v>
      </c>
      <c r="D36" s="53"/>
      <c r="E36" s="82"/>
      <c r="F36" s="51"/>
    </row>
    <row r="37" spans="1:6" ht="19.899999999999999" customHeight="1">
      <c r="A37" s="139"/>
      <c r="B37" s="138"/>
      <c r="C37" s="83" t="s">
        <v>81</v>
      </c>
      <c r="D37" s="53" t="s">
        <v>17</v>
      </c>
      <c r="E37" s="82"/>
      <c r="F37" s="51"/>
    </row>
    <row r="38" spans="1:6" ht="19.899999999999999" customHeight="1">
      <c r="A38" s="139"/>
      <c r="B38" s="138"/>
      <c r="C38" s="83" t="s">
        <v>82</v>
      </c>
      <c r="D38" s="53" t="s">
        <v>17</v>
      </c>
      <c r="E38" s="82"/>
      <c r="F38" s="51"/>
    </row>
    <row r="39" spans="1:6" ht="19.899999999999999" customHeight="1">
      <c r="A39" s="139"/>
      <c r="B39" s="138"/>
      <c r="C39" s="81" t="s">
        <v>83</v>
      </c>
      <c r="D39" s="53"/>
      <c r="E39" s="82"/>
      <c r="F39" s="51"/>
    </row>
    <row r="40" spans="1:6" ht="19.899999999999999" customHeight="1">
      <c r="A40" s="139"/>
      <c r="B40" s="138"/>
      <c r="C40" s="81" t="s">
        <v>84</v>
      </c>
      <c r="D40" s="53"/>
      <c r="E40" s="82"/>
      <c r="F40" s="51"/>
    </row>
    <row r="41" spans="1:6" ht="19.899999999999999" customHeight="1">
      <c r="A41" s="139"/>
      <c r="B41" s="138"/>
      <c r="C41" s="81" t="s">
        <v>85</v>
      </c>
      <c r="D41" s="53"/>
      <c r="E41" s="82"/>
      <c r="F41" s="51"/>
    </row>
    <row r="42" spans="1:6" ht="19.899999999999999" customHeight="1">
      <c r="A42" s="139"/>
      <c r="B42" s="138"/>
      <c r="C42" s="81" t="s">
        <v>86</v>
      </c>
      <c r="D42" s="53"/>
      <c r="E42" s="82"/>
      <c r="F42" s="51"/>
    </row>
    <row r="43" spans="1:6" ht="19.899999999999999" customHeight="1">
      <c r="A43" s="139"/>
      <c r="B43" s="138"/>
      <c r="C43" s="83" t="s">
        <v>87</v>
      </c>
      <c r="D43" s="53" t="s">
        <v>39</v>
      </c>
      <c r="E43" s="82"/>
      <c r="F43" s="51"/>
    </row>
    <row r="44" spans="1:6" ht="19.899999999999999" customHeight="1">
      <c r="A44" s="139"/>
      <c r="B44" s="138"/>
      <c r="C44" s="83" t="s">
        <v>88</v>
      </c>
      <c r="D44" s="78" t="s">
        <v>12</v>
      </c>
      <c r="E44" s="82"/>
      <c r="F44" s="51"/>
    </row>
    <row r="45" spans="1:6" ht="19.899999999999999" customHeight="1" thickBot="1">
      <c r="A45" s="140"/>
      <c r="B45" s="141"/>
      <c r="C45" s="84" t="s">
        <v>89</v>
      </c>
      <c r="D45" s="56"/>
      <c r="E45" s="85"/>
      <c r="F45" s="58"/>
    </row>
  </sheetData>
  <sheetProtection selectLockedCells="1"/>
  <dataConsolidate>
    <dataRefs count="1">
      <dataRef ref="E39:E42" sheet="Paramètres" r:id="rId1"/>
    </dataRefs>
  </dataConsolidate>
  <mergeCells count="7">
    <mergeCell ref="F9:F10"/>
    <mergeCell ref="B16:B25"/>
    <mergeCell ref="A33:A45"/>
    <mergeCell ref="B33:B45"/>
    <mergeCell ref="A3:A25"/>
    <mergeCell ref="B3:B8"/>
    <mergeCell ref="B9:B15"/>
  </mergeCells>
  <conditionalFormatting sqref="D32 D44">
    <cfRule type="cellIs" dxfId="59" priority="15" operator="equal">
      <formula>"Permanente"</formula>
    </cfRule>
    <cfRule type="cellIs" dxfId="58" priority="16" operator="equal">
      <formula>"Recurrente"</formula>
    </cfRule>
    <cfRule type="cellIs" dxfId="57" priority="17" operator="equal">
      <formula>"Elevée"</formula>
    </cfRule>
    <cfRule type="cellIs" dxfId="56" priority="18" operator="equal">
      <formula>"Modérée"</formula>
    </cfRule>
    <cfRule type="cellIs" dxfId="55" priority="19" operator="equal">
      <formula>"Rare"</formula>
    </cfRule>
    <cfRule type="cellIs" dxfId="54" priority="20" operator="equal">
      <formula>"Exceptionnelle"</formula>
    </cfRule>
  </conditionalFormatting>
  <conditionalFormatting sqref="D37 D45">
    <cfRule type="cellIs" dxfId="53" priority="9" operator="equal">
      <formula>"Catastrophique"</formula>
    </cfRule>
    <cfRule type="cellIs" dxfId="52" priority="10" operator="equal">
      <formula>"Critique"</formula>
    </cfRule>
    <cfRule type="cellIs" dxfId="51" priority="11" operator="equal">
      <formula>"Elevé"</formula>
    </cfRule>
    <cfRule type="cellIs" dxfId="50" priority="12" operator="equal">
      <formula>"Modéré"</formula>
    </cfRule>
    <cfRule type="cellIs" dxfId="49" priority="13" operator="equal">
      <formula>"Faible"</formula>
    </cfRule>
    <cfRule type="cellIs" dxfId="48" priority="14" operator="equal">
      <formula>"Marginal"</formula>
    </cfRule>
  </conditionalFormatting>
  <conditionalFormatting sqref="D38">
    <cfRule type="cellIs" dxfId="47" priority="5" operator="equal">
      <formula>"Critique"</formula>
    </cfRule>
    <cfRule type="cellIs" dxfId="46" priority="6" operator="equal">
      <formula>"Elevé"</formula>
    </cfRule>
    <cfRule type="cellIs" dxfId="45" priority="7" operator="equal">
      <formula>"Modéré"</formula>
    </cfRule>
    <cfRule type="cellIs" dxfId="44" priority="8" operator="equal">
      <formula>"Mineur"</formula>
    </cfRule>
  </conditionalFormatting>
  <conditionalFormatting sqref="D43">
    <cfRule type="cellIs" dxfId="43" priority="1" operator="equal">
      <formula>"Maîtrisé"</formula>
    </cfRule>
    <cfRule type="cellIs" dxfId="42" priority="2" operator="equal">
      <formula>"Acceptable"</formula>
    </cfRule>
    <cfRule type="cellIs" dxfId="41" priority="3" operator="equal">
      <formula>"Faible"</formula>
    </cfRule>
    <cfRule type="cellIs" dxfId="40" priority="4" operator="equal">
      <formula>"Insuffisant"</formula>
    </cfRule>
  </conditionalFormatting>
  <dataValidations count="26">
    <dataValidation type="list" allowBlank="1" showInputMessage="1" showErrorMessage="1" sqref="E30">
      <formula1>INDIRECT($D$30)</formula1>
    </dataValidation>
    <dataValidation type="list" allowBlank="1" showInputMessage="1" showErrorMessage="1" sqref="E29">
      <formula1>INDIRECT($D$29)</formula1>
    </dataValidation>
    <dataValidation type="list" allowBlank="1" showInputMessage="1" showErrorMessage="1" sqref="E28">
      <formula1>INDIRECT($D$28)</formula1>
    </dataValidation>
    <dataValidation type="list" allowBlank="1" showInputMessage="1" showErrorMessage="1" sqref="E27">
      <formula1>INDIRECT($D$27)</formula1>
    </dataValidation>
    <dataValidation type="list" allowBlank="1" showInputMessage="1" showErrorMessage="1" sqref="E23">
      <formula1>INDIRECT($D$23)</formula1>
    </dataValidation>
    <dataValidation type="list" allowBlank="1" showInputMessage="1" showErrorMessage="1" sqref="E22">
      <formula1>INDIRECT($D$22)</formula1>
    </dataValidation>
    <dataValidation type="list" allowBlank="1" showInputMessage="1" showErrorMessage="1" sqref="E21">
      <formula1>INDIRECT($D$21)</formula1>
    </dataValidation>
    <dataValidation type="list" allowBlank="1" showInputMessage="1" showErrorMessage="1" sqref="D5">
      <formula1>"Oui,Non"</formula1>
    </dataValidation>
    <dataValidation type="list" allowBlank="1" showInputMessage="1" showErrorMessage="1" sqref="D7">
      <formula1>mode_id</formula1>
    </dataValidation>
    <dataValidation type="list" allowBlank="1" showInputMessage="1" showErrorMessage="1" sqref="D32 D44">
      <formula1>Proba</formula1>
    </dataValidation>
    <dataValidation type="list" allowBlank="1" showInputMessage="1" showErrorMessage="1" sqref="D11:D15">
      <formula1>Inst</formula1>
    </dataValidation>
    <dataValidation type="list" allowBlank="1" showInputMessage="1" showErrorMessage="1" sqref="E31">
      <formula1>INDIRECT($D$31)</formula1>
    </dataValidation>
    <dataValidation type="list" allowBlank="1" showInputMessage="1" showErrorMessage="1" sqref="E26">
      <formula1>INDIRECT($D$26)</formula1>
    </dataValidation>
    <dataValidation type="list" allowBlank="1" showInputMessage="1" showErrorMessage="1" sqref="E25">
      <formula1>INDIRECT($D$25)</formula1>
    </dataValidation>
    <dataValidation type="list" allowBlank="1" showInputMessage="1" showErrorMessage="1" sqref="E24">
      <formula1>INDIRECT($D$24)</formula1>
    </dataValidation>
    <dataValidation type="list" allowBlank="1" showInputMessage="1" showErrorMessage="1" sqref="D24:D31">
      <formula1>Conséquence</formula1>
    </dataValidation>
    <dataValidation type="list" allowBlank="1" showInputMessage="1" showErrorMessage="1" sqref="E20">
      <formula1>INDIRECT($D$20)</formula1>
    </dataValidation>
    <dataValidation type="list" allowBlank="1" showInputMessage="1" showErrorMessage="1" sqref="E19">
      <formula1>INDIRECT($D$19)</formula1>
    </dataValidation>
    <dataValidation type="list" allowBlank="1" showInputMessage="1" showErrorMessage="1" sqref="E18">
      <formula1>INDIRECT($D$18)</formula1>
    </dataValidation>
    <dataValidation type="list" allowBlank="1" showInputMessage="1" showErrorMessage="1" sqref="E17">
      <formula1>INDIRECT($D$17)</formula1>
    </dataValidation>
    <dataValidation type="list" allowBlank="1" showInputMessage="1" showErrorMessage="1" sqref="E16">
      <formula1>INDIRECT($D$16)</formula1>
    </dataValidation>
    <dataValidation type="list" allowBlank="1" showInputMessage="1" showErrorMessage="1" sqref="D16:D23">
      <formula1>Facteur</formula1>
    </dataValidation>
    <dataValidation type="list" allowBlank="1" showInputMessage="1" showErrorMessage="1" sqref="E11:E15 E7">
      <formula1>#REF!</formula1>
    </dataValidation>
    <dataValidation type="list" allowBlank="1" showInputMessage="1" showErrorMessage="1" sqref="D38">
      <formula1>RB</formula1>
    </dataValidation>
    <dataValidation type="list" allowBlank="1" showInputMessage="1" showErrorMessage="1" sqref="D45 D33:D37">
      <formula1>Imp</formula1>
    </dataValidation>
    <dataValidation type="list" allowBlank="1" showInputMessage="1" showErrorMessage="1" sqref="D39:D43">
      <formula1>DMR</formula1>
    </dataValidation>
  </dataValidations>
  <pageMargins left="0.7" right="0.7" top="0.75" bottom="0.75" header="0.3" footer="0.3"/>
  <pageSetup paperSize="9" orientation="portrait" r:id="rId2"/>
</worksheet>
</file>

<file path=xl/worksheets/sheet10.xml><?xml version="1.0" encoding="utf-8"?>
<worksheet xmlns="http://schemas.openxmlformats.org/spreadsheetml/2006/main" xmlns:r="http://schemas.openxmlformats.org/officeDocument/2006/relationships">
  <dimension ref="A1:H45"/>
  <sheetViews>
    <sheetView zoomScale="90" zoomScaleNormal="90" workbookViewId="0">
      <pane ySplit="2" topLeftCell="A24" activePane="bottomLeft" state="frozenSplit"/>
      <selection activeCell="N22" sqref="N22"/>
      <selection pane="bottomLeft" activeCell="D49" sqref="D49"/>
    </sheetView>
  </sheetViews>
  <sheetFormatPr baseColWidth="10" defaultColWidth="11.42578125" defaultRowHeight="12.75"/>
  <cols>
    <col min="1" max="1" width="9.140625" style="86" customWidth="1"/>
    <col min="2" max="2" width="8.42578125" style="86" customWidth="1"/>
    <col min="3" max="3" width="38.42578125" style="40" customWidth="1"/>
    <col min="4" max="4" width="37.5703125" style="40" customWidth="1"/>
    <col min="5" max="5" width="43.140625" style="40" customWidth="1"/>
    <col min="6" max="6" width="57.85546875" style="37" bestFit="1" customWidth="1"/>
    <col min="7" max="7" width="26.28515625" style="37" customWidth="1"/>
    <col min="8" max="8" width="28.28515625" style="37" bestFit="1" customWidth="1"/>
    <col min="9" max="16384" width="11.42578125" style="37"/>
  </cols>
  <sheetData>
    <row r="1" spans="1:8" ht="13.5" thickBot="1">
      <c r="A1" s="37"/>
      <c r="B1" s="38"/>
      <c r="C1" s="39"/>
      <c r="F1" s="41"/>
      <c r="G1" s="42"/>
      <c r="H1" s="42"/>
    </row>
    <row r="2" spans="1:8" ht="13.5" thickBot="1">
      <c r="A2" s="43"/>
      <c r="B2" s="44"/>
      <c r="C2" s="45"/>
      <c r="D2" s="46"/>
      <c r="E2" s="46"/>
      <c r="F2" s="47"/>
    </row>
    <row r="3" spans="1:8" ht="19.899999999999999" customHeight="1">
      <c r="A3" s="142"/>
      <c r="B3" s="137"/>
      <c r="C3" s="48"/>
      <c r="D3" s="49"/>
      <c r="E3" s="50"/>
      <c r="F3" s="51"/>
    </row>
    <row r="4" spans="1:8" ht="19.899999999999999" customHeight="1">
      <c r="A4" s="139"/>
      <c r="B4" s="143"/>
      <c r="C4" s="52"/>
      <c r="D4" s="53"/>
      <c r="E4" s="54"/>
      <c r="F4" s="51"/>
    </row>
    <row r="5" spans="1:8" ht="19.899999999999999" customHeight="1">
      <c r="A5" s="139"/>
      <c r="B5" s="143"/>
      <c r="C5" s="52"/>
      <c r="D5" s="53"/>
      <c r="E5" s="54"/>
      <c r="F5" s="51"/>
    </row>
    <row r="6" spans="1:8" ht="19.899999999999999" customHeight="1">
      <c r="A6" s="139"/>
      <c r="B6" s="143"/>
      <c r="C6" s="52"/>
      <c r="D6" s="54"/>
      <c r="E6" s="54"/>
      <c r="F6" s="51"/>
    </row>
    <row r="7" spans="1:8" ht="19.899999999999999" customHeight="1">
      <c r="A7" s="139"/>
      <c r="B7" s="143"/>
      <c r="C7" s="52"/>
      <c r="D7" s="53"/>
      <c r="E7" s="54"/>
      <c r="F7" s="51"/>
    </row>
    <row r="8" spans="1:8" ht="30" customHeight="1" thickBot="1">
      <c r="A8" s="139"/>
      <c r="B8" s="144"/>
      <c r="C8" s="55"/>
      <c r="D8" s="56"/>
      <c r="E8" s="57"/>
      <c r="F8" s="58"/>
    </row>
    <row r="9" spans="1:8" ht="22.9" customHeight="1">
      <c r="A9" s="139"/>
      <c r="B9" s="137"/>
      <c r="C9" s="59"/>
      <c r="D9" s="60"/>
      <c r="E9" s="50"/>
      <c r="F9" s="135"/>
    </row>
    <row r="10" spans="1:8" ht="22.9" customHeight="1">
      <c r="A10" s="139"/>
      <c r="B10" s="138"/>
      <c r="C10" s="61"/>
      <c r="D10" s="62"/>
      <c r="E10" s="63"/>
      <c r="F10" s="136"/>
    </row>
    <row r="11" spans="1:8" ht="19.899999999999999" customHeight="1">
      <c r="A11" s="139"/>
      <c r="B11" s="138"/>
      <c r="C11" s="64"/>
      <c r="D11" s="53"/>
      <c r="E11" s="54"/>
      <c r="F11" s="51"/>
    </row>
    <row r="12" spans="1:8" ht="19.899999999999999" customHeight="1">
      <c r="A12" s="139"/>
      <c r="B12" s="138"/>
      <c r="C12" s="64"/>
      <c r="D12" s="53"/>
      <c r="E12" s="54"/>
      <c r="F12" s="51"/>
    </row>
    <row r="13" spans="1:8" ht="19.899999999999999" customHeight="1">
      <c r="A13" s="139"/>
      <c r="B13" s="138"/>
      <c r="C13" s="64"/>
      <c r="D13" s="65"/>
      <c r="E13" s="66"/>
      <c r="F13" s="51"/>
    </row>
    <row r="14" spans="1:8" ht="19.899999999999999" customHeight="1">
      <c r="A14" s="139"/>
      <c r="B14" s="138"/>
      <c r="C14" s="64"/>
      <c r="D14" s="65"/>
      <c r="E14" s="66"/>
      <c r="F14" s="51"/>
    </row>
    <row r="15" spans="1:8" ht="19.899999999999999" customHeight="1" thickBot="1">
      <c r="A15" s="139"/>
      <c r="B15" s="144"/>
      <c r="C15" s="67"/>
      <c r="D15" s="56"/>
      <c r="E15" s="57"/>
      <c r="F15" s="51"/>
    </row>
    <row r="16" spans="1:8" ht="30" customHeight="1">
      <c r="A16" s="139"/>
      <c r="B16" s="137"/>
      <c r="C16" s="48"/>
      <c r="D16" s="68"/>
      <c r="E16" s="68"/>
      <c r="F16" s="69"/>
    </row>
    <row r="17" spans="1:6" ht="30" customHeight="1">
      <c r="A17" s="139"/>
      <c r="B17" s="138"/>
      <c r="C17" s="52"/>
      <c r="D17" s="53"/>
      <c r="E17" s="53"/>
      <c r="F17" s="70"/>
    </row>
    <row r="18" spans="1:6" ht="30" customHeight="1">
      <c r="A18" s="139"/>
      <c r="B18" s="138"/>
      <c r="C18" s="52"/>
      <c r="D18" s="53"/>
      <c r="E18" s="53"/>
      <c r="F18" s="70"/>
    </row>
    <row r="19" spans="1:6" ht="30" customHeight="1">
      <c r="A19" s="139"/>
      <c r="B19" s="138"/>
      <c r="C19" s="52"/>
      <c r="D19" s="53"/>
      <c r="E19" s="53"/>
      <c r="F19" s="70"/>
    </row>
    <row r="20" spans="1:6" ht="30" customHeight="1">
      <c r="A20" s="139"/>
      <c r="B20" s="138"/>
      <c r="C20" s="52"/>
      <c r="D20" s="53"/>
      <c r="E20" s="53"/>
      <c r="F20" s="70"/>
    </row>
    <row r="21" spans="1:6" ht="30" customHeight="1">
      <c r="A21" s="139"/>
      <c r="B21" s="138"/>
      <c r="C21" s="52"/>
      <c r="D21" s="53"/>
      <c r="E21" s="65"/>
      <c r="F21" s="70"/>
    </row>
    <row r="22" spans="1:6" ht="30" customHeight="1">
      <c r="A22" s="139"/>
      <c r="B22" s="138"/>
      <c r="C22" s="52"/>
      <c r="D22" s="53"/>
      <c r="E22" s="65"/>
      <c r="F22" s="70"/>
    </row>
    <row r="23" spans="1:6" ht="30" customHeight="1">
      <c r="A23" s="139"/>
      <c r="B23" s="138"/>
      <c r="C23" s="52"/>
      <c r="D23" s="53"/>
      <c r="E23" s="65"/>
      <c r="F23" s="70"/>
    </row>
    <row r="24" spans="1:6" ht="30" customHeight="1">
      <c r="A24" s="139"/>
      <c r="B24" s="138"/>
      <c r="C24" s="71"/>
      <c r="D24" s="53"/>
      <c r="E24" s="65"/>
      <c r="F24" s="70"/>
    </row>
    <row r="25" spans="1:6" ht="30" customHeight="1">
      <c r="A25" s="139"/>
      <c r="B25" s="138"/>
      <c r="C25" s="52"/>
      <c r="D25" s="53"/>
      <c r="E25" s="65"/>
      <c r="F25" s="70"/>
    </row>
    <row r="26" spans="1:6" ht="30" customHeight="1">
      <c r="A26" s="72"/>
      <c r="B26" s="73"/>
      <c r="C26" s="52"/>
      <c r="D26" s="53"/>
      <c r="E26" s="53"/>
      <c r="F26" s="70"/>
    </row>
    <row r="27" spans="1:6" ht="30" customHeight="1">
      <c r="A27" s="72"/>
      <c r="B27" s="73"/>
      <c r="C27" s="52"/>
      <c r="D27" s="65"/>
      <c r="E27" s="65"/>
      <c r="F27" s="70"/>
    </row>
    <row r="28" spans="1:6" ht="30" customHeight="1">
      <c r="A28" s="72"/>
      <c r="B28" s="73"/>
      <c r="C28" s="52"/>
      <c r="D28" s="65"/>
      <c r="E28" s="65"/>
      <c r="F28" s="70"/>
    </row>
    <row r="29" spans="1:6" ht="30" customHeight="1">
      <c r="A29" s="72"/>
      <c r="B29" s="73"/>
      <c r="C29" s="52"/>
      <c r="D29" s="65"/>
      <c r="E29" s="65"/>
      <c r="F29" s="70"/>
    </row>
    <row r="30" spans="1:6" ht="30" customHeight="1">
      <c r="A30" s="72"/>
      <c r="B30" s="73"/>
      <c r="C30" s="52"/>
      <c r="D30" s="65"/>
      <c r="E30" s="65"/>
      <c r="F30" s="70"/>
    </row>
    <row r="31" spans="1:6" ht="30" customHeight="1" thickBot="1">
      <c r="A31" s="74"/>
      <c r="B31" s="75"/>
      <c r="C31" s="55"/>
      <c r="D31" s="56"/>
      <c r="E31" s="56"/>
      <c r="F31" s="76"/>
    </row>
    <row r="32" spans="1:6" ht="19.899999999999999" customHeight="1">
      <c r="A32" s="72"/>
      <c r="B32" s="73"/>
      <c r="C32" s="77" t="s">
        <v>76</v>
      </c>
      <c r="D32" s="78" t="s">
        <v>11</v>
      </c>
      <c r="E32" s="79"/>
      <c r="F32" s="80"/>
    </row>
    <row r="33" spans="1:6" ht="19.899999999999999" customHeight="1">
      <c r="A33" s="139"/>
      <c r="B33" s="138"/>
      <c r="C33" s="81" t="s">
        <v>77</v>
      </c>
      <c r="D33" s="53"/>
      <c r="E33" s="82"/>
      <c r="F33" s="51"/>
    </row>
    <row r="34" spans="1:6" ht="19.899999999999999" customHeight="1">
      <c r="A34" s="139"/>
      <c r="B34" s="138"/>
      <c r="C34" s="81" t="s">
        <v>78</v>
      </c>
      <c r="D34" s="53"/>
      <c r="E34" s="82"/>
      <c r="F34" s="51"/>
    </row>
    <row r="35" spans="1:6" ht="19.899999999999999" customHeight="1">
      <c r="A35" s="139"/>
      <c r="B35" s="138"/>
      <c r="C35" s="81" t="s">
        <v>79</v>
      </c>
      <c r="D35" s="53"/>
      <c r="E35" s="82"/>
      <c r="F35" s="51"/>
    </row>
    <row r="36" spans="1:6" ht="19.899999999999999" customHeight="1">
      <c r="A36" s="139"/>
      <c r="B36" s="138"/>
      <c r="C36" s="81" t="s">
        <v>80</v>
      </c>
      <c r="D36" s="53"/>
      <c r="E36" s="82"/>
      <c r="F36" s="51"/>
    </row>
    <row r="37" spans="1:6" ht="19.899999999999999" customHeight="1">
      <c r="A37" s="139"/>
      <c r="B37" s="138"/>
      <c r="C37" s="83" t="s">
        <v>81</v>
      </c>
      <c r="D37" s="53" t="s">
        <v>16</v>
      </c>
      <c r="E37" s="82"/>
      <c r="F37" s="51"/>
    </row>
    <row r="38" spans="1:6" ht="19.899999999999999" customHeight="1">
      <c r="A38" s="139"/>
      <c r="B38" s="138"/>
      <c r="C38" s="83" t="s">
        <v>82</v>
      </c>
      <c r="D38" s="53" t="s">
        <v>16</v>
      </c>
      <c r="E38" s="82"/>
      <c r="F38" s="51"/>
    </row>
    <row r="39" spans="1:6" ht="19.899999999999999" customHeight="1">
      <c r="A39" s="139"/>
      <c r="B39" s="138"/>
      <c r="C39" s="81" t="s">
        <v>83</v>
      </c>
      <c r="D39" s="53"/>
      <c r="E39" s="82"/>
      <c r="F39" s="51"/>
    </row>
    <row r="40" spans="1:6" ht="19.899999999999999" customHeight="1">
      <c r="A40" s="139"/>
      <c r="B40" s="138"/>
      <c r="C40" s="81" t="s">
        <v>84</v>
      </c>
      <c r="D40" s="53"/>
      <c r="E40" s="82"/>
      <c r="F40" s="51"/>
    </row>
    <row r="41" spans="1:6" ht="19.899999999999999" customHeight="1">
      <c r="A41" s="139"/>
      <c r="B41" s="138"/>
      <c r="C41" s="81" t="s">
        <v>85</v>
      </c>
      <c r="D41" s="53"/>
      <c r="E41" s="82"/>
      <c r="F41" s="51"/>
    </row>
    <row r="42" spans="1:6" ht="19.899999999999999" customHeight="1">
      <c r="A42" s="139"/>
      <c r="B42" s="138"/>
      <c r="C42" s="81" t="s">
        <v>86</v>
      </c>
      <c r="D42" s="53"/>
      <c r="E42" s="82"/>
      <c r="F42" s="51"/>
    </row>
    <row r="43" spans="1:6" ht="19.899999999999999" customHeight="1">
      <c r="A43" s="139"/>
      <c r="B43" s="138"/>
      <c r="C43" s="83" t="s">
        <v>87</v>
      </c>
      <c r="D43" s="53" t="s">
        <v>39</v>
      </c>
      <c r="E43" s="82"/>
      <c r="F43" s="51"/>
    </row>
    <row r="44" spans="1:6" ht="19.899999999999999" customHeight="1">
      <c r="A44" s="139"/>
      <c r="B44" s="138"/>
      <c r="C44" s="83" t="s">
        <v>88</v>
      </c>
      <c r="D44" s="78" t="s">
        <v>10</v>
      </c>
      <c r="E44" s="82"/>
      <c r="F44" s="51"/>
    </row>
    <row r="45" spans="1:6" ht="19.899999999999999" customHeight="1" thickBot="1">
      <c r="A45" s="140"/>
      <c r="B45" s="141"/>
      <c r="C45" s="84" t="s">
        <v>89</v>
      </c>
      <c r="D45" s="56" t="s">
        <v>16</v>
      </c>
      <c r="E45" s="85"/>
      <c r="F45" s="58"/>
    </row>
  </sheetData>
  <sheetProtection selectLockedCells="1"/>
  <dataConsolidate>
    <dataRefs count="1">
      <dataRef ref="E39:E42" sheet="Paramètres" r:id="rId1"/>
    </dataRefs>
  </dataConsolidate>
  <mergeCells count="7">
    <mergeCell ref="F9:F10"/>
    <mergeCell ref="B16:B25"/>
    <mergeCell ref="A33:A45"/>
    <mergeCell ref="B33:B45"/>
    <mergeCell ref="A3:A25"/>
    <mergeCell ref="B3:B8"/>
    <mergeCell ref="B9:B15"/>
  </mergeCells>
  <conditionalFormatting sqref="D32 D44">
    <cfRule type="cellIs" dxfId="39" priority="15" operator="equal">
      <formula>"Permanente"</formula>
    </cfRule>
    <cfRule type="cellIs" dxfId="38" priority="16" operator="equal">
      <formula>"Recurrente"</formula>
    </cfRule>
    <cfRule type="cellIs" dxfId="37" priority="17" operator="equal">
      <formula>"Elevée"</formula>
    </cfRule>
    <cfRule type="cellIs" dxfId="36" priority="18" operator="equal">
      <formula>"Modérée"</formula>
    </cfRule>
    <cfRule type="cellIs" dxfId="35" priority="19" operator="equal">
      <formula>"Rare"</formula>
    </cfRule>
    <cfRule type="cellIs" dxfId="34" priority="20" operator="equal">
      <formula>"Exceptionnelle"</formula>
    </cfRule>
  </conditionalFormatting>
  <conditionalFormatting sqref="D37 D45">
    <cfRule type="cellIs" dxfId="33" priority="9" operator="equal">
      <formula>"Catastrophique"</formula>
    </cfRule>
    <cfRule type="cellIs" dxfId="32" priority="10" operator="equal">
      <formula>"Critique"</formula>
    </cfRule>
    <cfRule type="cellIs" dxfId="31" priority="11" operator="equal">
      <formula>"Elevé"</formula>
    </cfRule>
    <cfRule type="cellIs" dxfId="30" priority="12" operator="equal">
      <formula>"Modéré"</formula>
    </cfRule>
    <cfRule type="cellIs" dxfId="29" priority="13" operator="equal">
      <formula>"Faible"</formula>
    </cfRule>
    <cfRule type="cellIs" dxfId="28" priority="14" operator="equal">
      <formula>"Marginal"</formula>
    </cfRule>
  </conditionalFormatting>
  <conditionalFormatting sqref="D38">
    <cfRule type="cellIs" dxfId="27" priority="5" operator="equal">
      <formula>"Critique"</formula>
    </cfRule>
    <cfRule type="cellIs" dxfId="26" priority="6" operator="equal">
      <formula>"Elevé"</formula>
    </cfRule>
    <cfRule type="cellIs" dxfId="25" priority="7" operator="equal">
      <formula>"Modéré"</formula>
    </cfRule>
    <cfRule type="cellIs" dxfId="24" priority="8" operator="equal">
      <formula>"Mineur"</formula>
    </cfRule>
  </conditionalFormatting>
  <conditionalFormatting sqref="D43">
    <cfRule type="cellIs" dxfId="23" priority="1" operator="equal">
      <formula>"Maîtrisé"</formula>
    </cfRule>
    <cfRule type="cellIs" dxfId="22" priority="2" operator="equal">
      <formula>"Acceptable"</formula>
    </cfRule>
    <cfRule type="cellIs" dxfId="21" priority="3" operator="equal">
      <formula>"Faible"</formula>
    </cfRule>
    <cfRule type="cellIs" dxfId="20" priority="4" operator="equal">
      <formula>"Insuffisant"</formula>
    </cfRule>
  </conditionalFormatting>
  <dataValidations count="26">
    <dataValidation type="list" allowBlank="1" showInputMessage="1" showErrorMessage="1" sqref="D39:D43">
      <formula1>DMR</formula1>
    </dataValidation>
    <dataValidation type="list" allowBlank="1" showInputMessage="1" showErrorMessage="1" sqref="D45 D33:D37">
      <formula1>Imp</formula1>
    </dataValidation>
    <dataValidation type="list" allowBlank="1" showInputMessage="1" showErrorMessage="1" sqref="D38">
      <formula1>RB</formula1>
    </dataValidation>
    <dataValidation type="list" allowBlank="1" showInputMessage="1" showErrorMessage="1" sqref="E11:E15 E7">
      <formula1>#REF!</formula1>
    </dataValidation>
    <dataValidation type="list" allowBlank="1" showInputMessage="1" showErrorMessage="1" sqref="D16:D23">
      <formula1>Facteur</formula1>
    </dataValidation>
    <dataValidation type="list" allowBlank="1" showInputMessage="1" showErrorMessage="1" sqref="E16">
      <formula1>INDIRECT($D$16)</formula1>
    </dataValidation>
    <dataValidation type="list" allowBlank="1" showInputMessage="1" showErrorMessage="1" sqref="E17">
      <formula1>INDIRECT($D$17)</formula1>
    </dataValidation>
    <dataValidation type="list" allowBlank="1" showInputMessage="1" showErrorMessage="1" sqref="E18">
      <formula1>INDIRECT($D$18)</formula1>
    </dataValidation>
    <dataValidation type="list" allowBlank="1" showInputMessage="1" showErrorMessage="1" sqref="E19">
      <formula1>INDIRECT($D$19)</formula1>
    </dataValidation>
    <dataValidation type="list" allowBlank="1" showInputMessage="1" showErrorMessage="1" sqref="E20">
      <formula1>INDIRECT($D$20)</formula1>
    </dataValidation>
    <dataValidation type="list" allowBlank="1" showInputMessage="1" showErrorMessage="1" sqref="D24:D31">
      <formula1>Conséquence</formula1>
    </dataValidation>
    <dataValidation type="list" allowBlank="1" showInputMessage="1" showErrorMessage="1" sqref="E24">
      <formula1>INDIRECT($D$24)</formula1>
    </dataValidation>
    <dataValidation type="list" allowBlank="1" showInputMessage="1" showErrorMessage="1" sqref="E25">
      <formula1>INDIRECT($D$25)</formula1>
    </dataValidation>
    <dataValidation type="list" allowBlank="1" showInputMessage="1" showErrorMessage="1" sqref="E26">
      <formula1>INDIRECT($D$26)</formula1>
    </dataValidation>
    <dataValidation type="list" allowBlank="1" showInputMessage="1" showErrorMessage="1" sqref="E31">
      <formula1>INDIRECT($D$31)</formula1>
    </dataValidation>
    <dataValidation type="list" allowBlank="1" showInputMessage="1" showErrorMessage="1" sqref="D11:D15">
      <formula1>Inst</formula1>
    </dataValidation>
    <dataValidation type="list" allowBlank="1" showInputMessage="1" showErrorMessage="1" sqref="D32 D44">
      <formula1>Proba</formula1>
    </dataValidation>
    <dataValidation type="list" allowBlank="1" showInputMessage="1" showErrorMessage="1" sqref="D7">
      <formula1>mode_id</formula1>
    </dataValidation>
    <dataValidation type="list" allowBlank="1" showInputMessage="1" showErrorMessage="1" sqref="D5">
      <formula1>"Oui,Non"</formula1>
    </dataValidation>
    <dataValidation type="list" allowBlank="1" showInputMessage="1" showErrorMessage="1" sqref="E21">
      <formula1>INDIRECT($D$21)</formula1>
    </dataValidation>
    <dataValidation type="list" allowBlank="1" showInputMessage="1" showErrorMessage="1" sqref="E22">
      <formula1>INDIRECT($D$22)</formula1>
    </dataValidation>
    <dataValidation type="list" allowBlank="1" showInputMessage="1" showErrorMessage="1" sqref="E23">
      <formula1>INDIRECT($D$23)</formula1>
    </dataValidation>
    <dataValidation type="list" allowBlank="1" showInputMessage="1" showErrorMessage="1" sqref="E27">
      <formula1>INDIRECT($D$27)</formula1>
    </dataValidation>
    <dataValidation type="list" allowBlank="1" showInputMessage="1" showErrorMessage="1" sqref="E28">
      <formula1>INDIRECT($D$28)</formula1>
    </dataValidation>
    <dataValidation type="list" allowBlank="1" showInputMessage="1" showErrorMessage="1" sqref="E29">
      <formula1>INDIRECT($D$29)</formula1>
    </dataValidation>
    <dataValidation type="list" allowBlank="1" showInputMessage="1" showErrorMessage="1" sqref="E30">
      <formula1>INDIRECT($D$30)</formula1>
    </dataValidation>
  </dataValidations>
  <pageMargins left="0.7" right="0.7" top="0.75" bottom="0.75" header="0.3" footer="0.3"/>
  <pageSetup paperSize="9" orientation="portrait" r:id="rId2"/>
</worksheet>
</file>

<file path=xl/worksheets/sheet11.xml><?xml version="1.0" encoding="utf-8"?>
<worksheet xmlns="http://schemas.openxmlformats.org/spreadsheetml/2006/main" xmlns:r="http://schemas.openxmlformats.org/officeDocument/2006/relationships">
  <dimension ref="A1:H45"/>
  <sheetViews>
    <sheetView zoomScale="90" zoomScaleNormal="90" workbookViewId="0">
      <pane ySplit="2" topLeftCell="A27" activePane="bottomLeft" state="frozenSplit"/>
      <selection activeCell="N22" sqref="N22"/>
      <selection pane="bottomLeft" activeCell="D49" sqref="D49"/>
    </sheetView>
  </sheetViews>
  <sheetFormatPr baseColWidth="10" defaultColWidth="11.42578125" defaultRowHeight="12.75"/>
  <cols>
    <col min="1" max="1" width="9.140625" style="86" customWidth="1"/>
    <col min="2" max="2" width="8.42578125" style="86" customWidth="1"/>
    <col min="3" max="3" width="38.42578125" style="40" customWidth="1"/>
    <col min="4" max="4" width="37.5703125" style="40" customWidth="1"/>
    <col min="5" max="5" width="43.140625" style="40" customWidth="1"/>
    <col min="6" max="6" width="57.85546875" style="37" bestFit="1" customWidth="1"/>
    <col min="7" max="7" width="26.28515625" style="37" customWidth="1"/>
    <col min="8" max="8" width="28.28515625" style="37" bestFit="1" customWidth="1"/>
    <col min="9" max="16384" width="11.42578125" style="37"/>
  </cols>
  <sheetData>
    <row r="1" spans="1:8" ht="13.5" thickBot="1">
      <c r="A1" s="37"/>
      <c r="B1" s="38"/>
      <c r="C1" s="39"/>
      <c r="F1" s="41"/>
      <c r="G1" s="42"/>
      <c r="H1" s="42"/>
    </row>
    <row r="2" spans="1:8" ht="13.5" thickBot="1">
      <c r="A2" s="43"/>
      <c r="B2" s="44"/>
      <c r="C2" s="45"/>
      <c r="D2" s="46"/>
      <c r="E2" s="46"/>
      <c r="F2" s="47"/>
    </row>
    <row r="3" spans="1:8" ht="19.899999999999999" customHeight="1">
      <c r="A3" s="142"/>
      <c r="B3" s="137"/>
      <c r="C3" s="48"/>
      <c r="D3" s="49"/>
      <c r="E3" s="50"/>
      <c r="F3" s="51"/>
    </row>
    <row r="4" spans="1:8" ht="19.899999999999999" customHeight="1">
      <c r="A4" s="139"/>
      <c r="B4" s="143"/>
      <c r="C4" s="52"/>
      <c r="D4" s="53"/>
      <c r="E4" s="54"/>
      <c r="F4" s="51"/>
    </row>
    <row r="5" spans="1:8" ht="19.899999999999999" customHeight="1">
      <c r="A5" s="139"/>
      <c r="B5" s="143"/>
      <c r="C5" s="52"/>
      <c r="D5" s="53"/>
      <c r="E5" s="54"/>
      <c r="F5" s="51"/>
    </row>
    <row r="6" spans="1:8" ht="19.899999999999999" customHeight="1">
      <c r="A6" s="139"/>
      <c r="B6" s="143"/>
      <c r="C6" s="52"/>
      <c r="D6" s="54"/>
      <c r="E6" s="54"/>
      <c r="F6" s="51"/>
    </row>
    <row r="7" spans="1:8" ht="19.899999999999999" customHeight="1">
      <c r="A7" s="139"/>
      <c r="B7" s="143"/>
      <c r="C7" s="52"/>
      <c r="D7" s="53"/>
      <c r="E7" s="54"/>
      <c r="F7" s="51"/>
    </row>
    <row r="8" spans="1:8" ht="30" customHeight="1" thickBot="1">
      <c r="A8" s="139"/>
      <c r="B8" s="144"/>
      <c r="C8" s="55"/>
      <c r="D8" s="56"/>
      <c r="E8" s="57"/>
      <c r="F8" s="58"/>
    </row>
    <row r="9" spans="1:8" ht="22.9" customHeight="1">
      <c r="A9" s="139"/>
      <c r="B9" s="137"/>
      <c r="C9" s="59"/>
      <c r="D9" s="60"/>
      <c r="E9" s="50"/>
      <c r="F9" s="135"/>
    </row>
    <row r="10" spans="1:8" ht="22.9" customHeight="1">
      <c r="A10" s="139"/>
      <c r="B10" s="138"/>
      <c r="C10" s="61"/>
      <c r="D10" s="62"/>
      <c r="E10" s="63"/>
      <c r="F10" s="136"/>
    </row>
    <row r="11" spans="1:8" ht="19.899999999999999" customHeight="1">
      <c r="A11" s="139"/>
      <c r="B11" s="138"/>
      <c r="C11" s="64"/>
      <c r="D11" s="53"/>
      <c r="E11" s="54"/>
      <c r="F11" s="51"/>
    </row>
    <row r="12" spans="1:8" ht="19.899999999999999" customHeight="1">
      <c r="A12" s="139"/>
      <c r="B12" s="138"/>
      <c r="C12" s="64"/>
      <c r="D12" s="53"/>
      <c r="E12" s="54"/>
      <c r="F12" s="51"/>
    </row>
    <row r="13" spans="1:8" ht="19.899999999999999" customHeight="1">
      <c r="A13" s="139"/>
      <c r="B13" s="138"/>
      <c r="C13" s="64"/>
      <c r="D13" s="65"/>
      <c r="E13" s="66"/>
      <c r="F13" s="51"/>
    </row>
    <row r="14" spans="1:8" ht="19.899999999999999" customHeight="1">
      <c r="A14" s="139"/>
      <c r="B14" s="138"/>
      <c r="C14" s="64"/>
      <c r="D14" s="65"/>
      <c r="E14" s="66"/>
      <c r="F14" s="51"/>
    </row>
    <row r="15" spans="1:8" ht="19.899999999999999" customHeight="1" thickBot="1">
      <c r="A15" s="139"/>
      <c r="B15" s="144"/>
      <c r="C15" s="67"/>
      <c r="D15" s="56"/>
      <c r="E15" s="57"/>
      <c r="F15" s="51"/>
    </row>
    <row r="16" spans="1:8" ht="30" customHeight="1">
      <c r="A16" s="139"/>
      <c r="B16" s="137"/>
      <c r="C16" s="48"/>
      <c r="D16" s="68"/>
      <c r="E16" s="68"/>
      <c r="F16" s="69"/>
    </row>
    <row r="17" spans="1:6" ht="30" customHeight="1">
      <c r="A17" s="139"/>
      <c r="B17" s="138"/>
      <c r="C17" s="52"/>
      <c r="D17" s="53"/>
      <c r="E17" s="53"/>
      <c r="F17" s="70"/>
    </row>
    <row r="18" spans="1:6" ht="30" customHeight="1">
      <c r="A18" s="139"/>
      <c r="B18" s="138"/>
      <c r="C18" s="52"/>
      <c r="D18" s="53"/>
      <c r="E18" s="53"/>
      <c r="F18" s="70"/>
    </row>
    <row r="19" spans="1:6" ht="30" customHeight="1">
      <c r="A19" s="139"/>
      <c r="B19" s="138"/>
      <c r="C19" s="52"/>
      <c r="D19" s="53"/>
      <c r="E19" s="53"/>
      <c r="F19" s="70"/>
    </row>
    <row r="20" spans="1:6" ht="30" customHeight="1">
      <c r="A20" s="139"/>
      <c r="B20" s="138"/>
      <c r="C20" s="52"/>
      <c r="D20" s="53"/>
      <c r="E20" s="53"/>
      <c r="F20" s="70"/>
    </row>
    <row r="21" spans="1:6" ht="30" customHeight="1">
      <c r="A21" s="139"/>
      <c r="B21" s="138"/>
      <c r="C21" s="52"/>
      <c r="D21" s="53"/>
      <c r="E21" s="65"/>
      <c r="F21" s="70"/>
    </row>
    <row r="22" spans="1:6" ht="30" customHeight="1">
      <c r="A22" s="139"/>
      <c r="B22" s="138"/>
      <c r="C22" s="52"/>
      <c r="D22" s="53"/>
      <c r="E22" s="65"/>
      <c r="F22" s="70"/>
    </row>
    <row r="23" spans="1:6" ht="30" customHeight="1">
      <c r="A23" s="139"/>
      <c r="B23" s="138"/>
      <c r="C23" s="52"/>
      <c r="D23" s="53"/>
      <c r="E23" s="65"/>
      <c r="F23" s="70"/>
    </row>
    <row r="24" spans="1:6" ht="30" customHeight="1">
      <c r="A24" s="139"/>
      <c r="B24" s="138"/>
      <c r="C24" s="71"/>
      <c r="D24" s="53"/>
      <c r="E24" s="65"/>
      <c r="F24" s="70"/>
    </row>
    <row r="25" spans="1:6" ht="30" customHeight="1">
      <c r="A25" s="139"/>
      <c r="B25" s="138"/>
      <c r="C25" s="52"/>
      <c r="D25" s="53"/>
      <c r="E25" s="65"/>
      <c r="F25" s="70"/>
    </row>
    <row r="26" spans="1:6" ht="30" customHeight="1">
      <c r="A26" s="72"/>
      <c r="B26" s="73"/>
      <c r="C26" s="52"/>
      <c r="D26" s="53"/>
      <c r="E26" s="53"/>
      <c r="F26" s="70"/>
    </row>
    <row r="27" spans="1:6" ht="30" customHeight="1">
      <c r="A27" s="72"/>
      <c r="B27" s="73"/>
      <c r="C27" s="52"/>
      <c r="D27" s="65"/>
      <c r="E27" s="65"/>
      <c r="F27" s="70"/>
    </row>
    <row r="28" spans="1:6" ht="30" customHeight="1">
      <c r="A28" s="72"/>
      <c r="B28" s="73"/>
      <c r="C28" s="52"/>
      <c r="D28" s="65"/>
      <c r="E28" s="65"/>
      <c r="F28" s="70"/>
    </row>
    <row r="29" spans="1:6" ht="30" customHeight="1">
      <c r="A29" s="72"/>
      <c r="B29" s="73"/>
      <c r="C29" s="52"/>
      <c r="D29" s="65"/>
      <c r="E29" s="65"/>
      <c r="F29" s="70"/>
    </row>
    <row r="30" spans="1:6" ht="30" customHeight="1">
      <c r="A30" s="72"/>
      <c r="B30" s="73"/>
      <c r="C30" s="52"/>
      <c r="D30" s="65"/>
      <c r="E30" s="65"/>
      <c r="F30" s="70"/>
    </row>
    <row r="31" spans="1:6" ht="30" customHeight="1" thickBot="1">
      <c r="A31" s="74"/>
      <c r="B31" s="75"/>
      <c r="C31" s="55"/>
      <c r="D31" s="56"/>
      <c r="E31" s="56"/>
      <c r="F31" s="76"/>
    </row>
    <row r="32" spans="1:6" ht="19.899999999999999" customHeight="1">
      <c r="A32" s="72"/>
      <c r="B32" s="73"/>
      <c r="C32" s="77" t="s">
        <v>76</v>
      </c>
      <c r="D32" s="78" t="s">
        <v>90</v>
      </c>
      <c r="E32" s="79"/>
      <c r="F32" s="80"/>
    </row>
    <row r="33" spans="1:6" ht="19.899999999999999" customHeight="1">
      <c r="A33" s="139"/>
      <c r="B33" s="138"/>
      <c r="C33" s="81" t="s">
        <v>77</v>
      </c>
      <c r="D33" s="53" t="s">
        <v>13</v>
      </c>
      <c r="E33" s="82"/>
      <c r="F33" s="51"/>
    </row>
    <row r="34" spans="1:6" ht="19.899999999999999" customHeight="1">
      <c r="A34" s="139"/>
      <c r="B34" s="138"/>
      <c r="C34" s="81" t="s">
        <v>78</v>
      </c>
      <c r="D34" s="53" t="s">
        <v>17</v>
      </c>
      <c r="E34" s="82"/>
      <c r="F34" s="51"/>
    </row>
    <row r="35" spans="1:6" ht="19.899999999999999" customHeight="1">
      <c r="A35" s="139"/>
      <c r="B35" s="138"/>
      <c r="C35" s="81" t="s">
        <v>79</v>
      </c>
      <c r="D35" s="53" t="s">
        <v>14</v>
      </c>
      <c r="E35" s="82"/>
      <c r="F35" s="51"/>
    </row>
    <row r="36" spans="1:6" ht="19.899999999999999" customHeight="1">
      <c r="A36" s="139"/>
      <c r="B36" s="138"/>
      <c r="C36" s="81" t="s">
        <v>80</v>
      </c>
      <c r="D36" s="53" t="s">
        <v>14</v>
      </c>
      <c r="E36" s="82"/>
      <c r="F36" s="51"/>
    </row>
    <row r="37" spans="1:6" ht="19.899999999999999" customHeight="1">
      <c r="A37" s="139"/>
      <c r="B37" s="138"/>
      <c r="C37" s="83" t="s">
        <v>81</v>
      </c>
      <c r="D37" s="53" t="s">
        <v>16</v>
      </c>
      <c r="E37" s="82"/>
      <c r="F37" s="51"/>
    </row>
    <row r="38" spans="1:6" ht="19.899999999999999" customHeight="1">
      <c r="A38" s="139"/>
      <c r="B38" s="138"/>
      <c r="C38" s="83" t="s">
        <v>82</v>
      </c>
      <c r="D38" s="53" t="s">
        <v>15</v>
      </c>
      <c r="E38" s="82"/>
      <c r="F38" s="51"/>
    </row>
    <row r="39" spans="1:6" ht="19.899999999999999" customHeight="1">
      <c r="A39" s="139"/>
      <c r="B39" s="138"/>
      <c r="C39" s="81" t="s">
        <v>83</v>
      </c>
      <c r="D39" s="53" t="s">
        <v>37</v>
      </c>
      <c r="E39" s="82"/>
      <c r="F39" s="51"/>
    </row>
    <row r="40" spans="1:6" ht="19.899999999999999" customHeight="1">
      <c r="A40" s="139"/>
      <c r="B40" s="138"/>
      <c r="C40" s="81" t="s">
        <v>84</v>
      </c>
      <c r="D40" s="53" t="s">
        <v>14</v>
      </c>
      <c r="E40" s="82"/>
      <c r="F40" s="51"/>
    </row>
    <row r="41" spans="1:6" ht="19.899999999999999" customHeight="1">
      <c r="A41" s="139"/>
      <c r="B41" s="138"/>
      <c r="C41" s="81" t="s">
        <v>85</v>
      </c>
      <c r="D41" s="53" t="s">
        <v>37</v>
      </c>
      <c r="E41" s="82"/>
      <c r="F41" s="51"/>
    </row>
    <row r="42" spans="1:6" ht="19.899999999999999" customHeight="1">
      <c r="A42" s="139"/>
      <c r="B42" s="138"/>
      <c r="C42" s="81" t="s">
        <v>86</v>
      </c>
      <c r="D42" s="53" t="s">
        <v>39</v>
      </c>
      <c r="E42" s="82"/>
      <c r="F42" s="51"/>
    </row>
    <row r="43" spans="1:6" ht="19.899999999999999" customHeight="1">
      <c r="A43" s="139"/>
      <c r="B43" s="138"/>
      <c r="C43" s="83" t="s">
        <v>87</v>
      </c>
      <c r="D43" s="53" t="s">
        <v>37</v>
      </c>
      <c r="E43" s="82"/>
      <c r="F43" s="51"/>
    </row>
    <row r="44" spans="1:6" ht="19.899999999999999" customHeight="1">
      <c r="A44" s="139"/>
      <c r="B44" s="138"/>
      <c r="C44" s="83" t="s">
        <v>88</v>
      </c>
      <c r="D44" s="78" t="s">
        <v>10</v>
      </c>
      <c r="E44" s="82"/>
      <c r="F44" s="51"/>
    </row>
    <row r="45" spans="1:6" ht="19.899999999999999" customHeight="1" thickBot="1">
      <c r="A45" s="140"/>
      <c r="B45" s="141"/>
      <c r="C45" s="84" t="s">
        <v>89</v>
      </c>
      <c r="D45" s="56" t="s">
        <v>17</v>
      </c>
      <c r="E45" s="85"/>
      <c r="F45" s="58"/>
    </row>
  </sheetData>
  <sheetProtection selectLockedCells="1"/>
  <dataConsolidate>
    <dataRefs count="1">
      <dataRef ref="E39:E42" sheet="Paramètres" r:id="rId1"/>
    </dataRefs>
  </dataConsolidate>
  <mergeCells count="7">
    <mergeCell ref="F9:F10"/>
    <mergeCell ref="B16:B25"/>
    <mergeCell ref="A33:A45"/>
    <mergeCell ref="B33:B45"/>
    <mergeCell ref="A3:A25"/>
    <mergeCell ref="B3:B8"/>
    <mergeCell ref="B9:B15"/>
  </mergeCells>
  <conditionalFormatting sqref="D32 D44">
    <cfRule type="cellIs" dxfId="19" priority="15" operator="equal">
      <formula>"Permanente"</formula>
    </cfRule>
    <cfRule type="cellIs" dxfId="18" priority="16" operator="equal">
      <formula>"Recurrente"</formula>
    </cfRule>
    <cfRule type="cellIs" dxfId="17" priority="17" operator="equal">
      <formula>"Elevée"</formula>
    </cfRule>
    <cfRule type="cellIs" dxfId="16" priority="18" operator="equal">
      <formula>"Modérée"</formula>
    </cfRule>
    <cfRule type="cellIs" dxfId="15" priority="19" operator="equal">
      <formula>"Rare"</formula>
    </cfRule>
    <cfRule type="cellIs" dxfId="14" priority="20" operator="equal">
      <formula>"Exceptionnelle"</formula>
    </cfRule>
  </conditionalFormatting>
  <conditionalFormatting sqref="D37 D45">
    <cfRule type="cellIs" dxfId="13" priority="9" operator="equal">
      <formula>"Catastrophique"</formula>
    </cfRule>
    <cfRule type="cellIs" dxfId="12" priority="10" operator="equal">
      <formula>"Critique"</formula>
    </cfRule>
    <cfRule type="cellIs" dxfId="11" priority="11" operator="equal">
      <formula>"Elevé"</formula>
    </cfRule>
    <cfRule type="cellIs" dxfId="10" priority="12" operator="equal">
      <formula>"Modéré"</formula>
    </cfRule>
    <cfRule type="cellIs" dxfId="9" priority="13" operator="equal">
      <formula>"Faible"</formula>
    </cfRule>
    <cfRule type="cellIs" dxfId="8" priority="14" operator="equal">
      <formula>"Marginal"</formula>
    </cfRule>
  </conditionalFormatting>
  <conditionalFormatting sqref="D38">
    <cfRule type="cellIs" dxfId="7" priority="5" operator="equal">
      <formula>"Critique"</formula>
    </cfRule>
    <cfRule type="cellIs" dxfId="6" priority="6" operator="equal">
      <formula>"Elevé"</formula>
    </cfRule>
    <cfRule type="cellIs" dxfId="5" priority="7" operator="equal">
      <formula>"Modéré"</formula>
    </cfRule>
    <cfRule type="cellIs" dxfId="4" priority="8" operator="equal">
      <formula>"Mineur"</formula>
    </cfRule>
  </conditionalFormatting>
  <conditionalFormatting sqref="D43">
    <cfRule type="cellIs" dxfId="3" priority="1" operator="equal">
      <formula>"Maîtrisé"</formula>
    </cfRule>
    <cfRule type="cellIs" dxfId="2" priority="2" operator="equal">
      <formula>"Acceptable"</formula>
    </cfRule>
    <cfRule type="cellIs" dxfId="1" priority="3" operator="equal">
      <formula>"Faible"</formula>
    </cfRule>
    <cfRule type="cellIs" dxfId="0" priority="4" operator="equal">
      <formula>"Insuffisant"</formula>
    </cfRule>
  </conditionalFormatting>
  <dataValidations count="26">
    <dataValidation type="list" allowBlank="1" showInputMessage="1" showErrorMessage="1" sqref="E30">
      <formula1>INDIRECT($D$30)</formula1>
    </dataValidation>
    <dataValidation type="list" allowBlank="1" showInputMessage="1" showErrorMessage="1" sqref="E29">
      <formula1>INDIRECT($D$29)</formula1>
    </dataValidation>
    <dataValidation type="list" allowBlank="1" showInputMessage="1" showErrorMessage="1" sqref="E28">
      <formula1>INDIRECT($D$28)</formula1>
    </dataValidation>
    <dataValidation type="list" allowBlank="1" showInputMessage="1" showErrorMessage="1" sqref="E27">
      <formula1>INDIRECT($D$27)</formula1>
    </dataValidation>
    <dataValidation type="list" allowBlank="1" showInputMessage="1" showErrorMessage="1" sqref="E23">
      <formula1>INDIRECT($D$23)</formula1>
    </dataValidation>
    <dataValidation type="list" allowBlank="1" showInputMessage="1" showErrorMessage="1" sqref="E22">
      <formula1>INDIRECT($D$22)</formula1>
    </dataValidation>
    <dataValidation type="list" allowBlank="1" showInputMessage="1" showErrorMessage="1" sqref="E21">
      <formula1>INDIRECT($D$21)</formula1>
    </dataValidation>
    <dataValidation type="list" allowBlank="1" showInputMessage="1" showErrorMessage="1" sqref="D5">
      <formula1>"Oui,Non"</formula1>
    </dataValidation>
    <dataValidation type="list" allowBlank="1" showInputMessage="1" showErrorMessage="1" sqref="D7">
      <formula1>mode_id</formula1>
    </dataValidation>
    <dataValidation type="list" allowBlank="1" showInputMessage="1" showErrorMessage="1" sqref="D32 D44">
      <formula1>Proba</formula1>
    </dataValidation>
    <dataValidation type="list" allowBlank="1" showInputMessage="1" showErrorMessage="1" sqref="D11:D15">
      <formula1>Inst</formula1>
    </dataValidation>
    <dataValidation type="list" allowBlank="1" showInputMessage="1" showErrorMessage="1" sqref="E31">
      <formula1>INDIRECT($D$31)</formula1>
    </dataValidation>
    <dataValidation type="list" allowBlank="1" showInputMessage="1" showErrorMessage="1" sqref="E26">
      <formula1>INDIRECT($D$26)</formula1>
    </dataValidation>
    <dataValidation type="list" allowBlank="1" showInputMessage="1" showErrorMessage="1" sqref="E25">
      <formula1>INDIRECT($D$25)</formula1>
    </dataValidation>
    <dataValidation type="list" allowBlank="1" showInputMessage="1" showErrorMessage="1" sqref="E24">
      <formula1>INDIRECT($D$24)</formula1>
    </dataValidation>
    <dataValidation type="list" allowBlank="1" showInputMessage="1" showErrorMessage="1" sqref="D24:D31">
      <formula1>Conséquence</formula1>
    </dataValidation>
    <dataValidation type="list" allowBlank="1" showInputMessage="1" showErrorMessage="1" sqref="E20">
      <formula1>INDIRECT($D$20)</formula1>
    </dataValidation>
    <dataValidation type="list" allowBlank="1" showInputMessage="1" showErrorMessage="1" sqref="E19">
      <formula1>INDIRECT($D$19)</formula1>
    </dataValidation>
    <dataValidation type="list" allowBlank="1" showInputMessage="1" showErrorMessage="1" sqref="E18">
      <formula1>INDIRECT($D$18)</formula1>
    </dataValidation>
    <dataValidation type="list" allowBlank="1" showInputMessage="1" showErrorMessage="1" sqref="E17">
      <formula1>INDIRECT($D$17)</formula1>
    </dataValidation>
    <dataValidation type="list" allowBlank="1" showInputMessage="1" showErrorMessage="1" sqref="E16">
      <formula1>INDIRECT($D$16)</formula1>
    </dataValidation>
    <dataValidation type="list" allowBlank="1" showInputMessage="1" showErrorMessage="1" sqref="D16:D23">
      <formula1>Facteur</formula1>
    </dataValidation>
    <dataValidation type="list" allowBlank="1" showInputMessage="1" showErrorMessage="1" sqref="E11:E15 E7">
      <formula1>#REF!</formula1>
    </dataValidation>
    <dataValidation type="list" allowBlank="1" showInputMessage="1" showErrorMessage="1" sqref="D38">
      <formula1>RB</formula1>
    </dataValidation>
    <dataValidation type="list" allowBlank="1" showInputMessage="1" showErrorMessage="1" sqref="D45 D33:D37">
      <formula1>Imp</formula1>
    </dataValidation>
    <dataValidation type="list" allowBlank="1" showInputMessage="1" showErrorMessage="1" sqref="D39:D43">
      <formula1>DMR</formula1>
    </dataValidation>
  </dataValidations>
  <pageMargins left="0.7" right="0.7" top="0.75" bottom="0.75" header="0.3" footer="0.3"/>
  <pageSetup paperSize="9" orientation="portrait"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W13"/>
  <sheetViews>
    <sheetView showGridLines="0" zoomScale="90" zoomScaleNormal="90" zoomScaleSheetLayoutView="100" workbookViewId="0">
      <selection activeCell="B23" sqref="B23"/>
    </sheetView>
  </sheetViews>
  <sheetFormatPr baseColWidth="10" defaultRowHeight="12.75"/>
  <cols>
    <col min="1" max="1" width="5.5703125" style="2" customWidth="1"/>
    <col min="2" max="2" width="53.140625" style="1" customWidth="1"/>
    <col min="3" max="3" width="10.140625" style="2" customWidth="1"/>
    <col min="4" max="4" width="6.7109375" style="2" customWidth="1"/>
    <col min="5" max="5" width="7.85546875" style="2" customWidth="1"/>
    <col min="6" max="6" width="6" style="2" customWidth="1"/>
    <col min="7" max="7" width="8.140625" style="2" customWidth="1"/>
    <col min="8" max="8" width="9.28515625" style="2" customWidth="1"/>
    <col min="9" max="9" width="10.140625" style="2" customWidth="1"/>
    <col min="10" max="10" width="5.42578125" style="2" customWidth="1"/>
    <col min="11" max="11" width="9" style="2" customWidth="1"/>
    <col min="12" max="12" width="7.140625" style="2" customWidth="1"/>
    <col min="13" max="13" width="11.28515625" style="2" customWidth="1"/>
    <col min="14" max="14" width="7.5703125" style="2" customWidth="1"/>
    <col min="15" max="16" width="10.5703125" style="2" customWidth="1"/>
    <col min="17" max="17" width="10.7109375" style="2" customWidth="1"/>
    <col min="18" max="20" width="10.5703125" style="2" customWidth="1"/>
    <col min="21" max="21" width="11.7109375" style="2" customWidth="1"/>
    <col min="22" max="29" width="10.5703125" style="2" customWidth="1"/>
    <col min="30" max="30" width="12.42578125" style="2" customWidth="1"/>
    <col min="31" max="31" width="11" style="2" customWidth="1"/>
    <col min="32" max="50" width="10.5703125" style="2" customWidth="1"/>
    <col min="51" max="54" width="16.7109375" style="4" customWidth="1"/>
    <col min="55" max="55" width="10.5703125" style="2" bestFit="1" customWidth="1"/>
    <col min="56" max="56" width="6.7109375" style="2" bestFit="1" customWidth="1"/>
    <col min="57" max="57" width="7.85546875" style="2" bestFit="1" customWidth="1"/>
    <col min="58" max="58" width="8.42578125" style="2" bestFit="1" customWidth="1"/>
    <col min="59" max="59" width="13.28515625" style="2" customWidth="1"/>
    <col min="60" max="60" width="12.7109375" style="2" customWidth="1"/>
    <col min="61" max="62" width="12.5703125" style="2" customWidth="1"/>
    <col min="63" max="63" width="13.5703125" style="2" customWidth="1"/>
    <col min="64" max="66" width="22.28515625" style="2" customWidth="1"/>
    <col min="67" max="67" width="12.5703125" style="2" customWidth="1"/>
    <col min="68" max="69" width="10.5703125" style="2" customWidth="1"/>
    <col min="70" max="71" width="19.28515625" style="2" customWidth="1"/>
    <col min="72" max="74" width="17.7109375" style="2" customWidth="1"/>
    <col min="75" max="75" width="38.5703125" style="24" customWidth="1"/>
  </cols>
  <sheetData>
    <row r="1" spans="1:75" s="3" customFormat="1" ht="18" customHeight="1">
      <c r="A1" s="157" t="s">
        <v>2</v>
      </c>
      <c r="B1" s="156" t="s">
        <v>3</v>
      </c>
      <c r="C1" s="154" t="s">
        <v>4</v>
      </c>
      <c r="D1" s="155"/>
      <c r="E1" s="155"/>
      <c r="F1" s="155"/>
      <c r="G1" s="155"/>
      <c r="H1" s="163"/>
      <c r="I1" s="160" t="s">
        <v>5</v>
      </c>
      <c r="J1" s="161"/>
      <c r="K1" s="161"/>
      <c r="L1" s="161"/>
      <c r="M1" s="161"/>
      <c r="N1" s="162"/>
      <c r="O1" s="147" t="s">
        <v>197</v>
      </c>
      <c r="P1" s="148"/>
      <c r="Q1" s="148"/>
      <c r="R1" s="122"/>
      <c r="S1" s="125"/>
      <c r="T1" s="126"/>
      <c r="U1" s="145"/>
      <c r="V1" s="146"/>
      <c r="W1" s="122"/>
      <c r="X1" s="122"/>
      <c r="Y1" s="125"/>
      <c r="Z1" s="127"/>
      <c r="AA1" s="128"/>
      <c r="AB1" s="122"/>
      <c r="AC1" s="122"/>
      <c r="AD1" s="125"/>
      <c r="AE1" s="125"/>
      <c r="AF1" s="127"/>
      <c r="AG1" s="121"/>
      <c r="AH1" s="122"/>
      <c r="AI1" s="125"/>
      <c r="AJ1" s="125"/>
      <c r="AK1" s="132"/>
      <c r="AL1" s="127"/>
      <c r="AM1" s="129"/>
      <c r="AN1" s="130"/>
      <c r="AO1" s="130"/>
      <c r="AP1" s="130"/>
      <c r="AQ1" s="130"/>
      <c r="AR1" s="131"/>
      <c r="AS1" s="164" t="s">
        <v>24</v>
      </c>
      <c r="AT1" s="165"/>
      <c r="AU1" s="165"/>
      <c r="AV1" s="165"/>
      <c r="AW1" s="165"/>
      <c r="AX1" s="166"/>
      <c r="AY1" s="154" t="s">
        <v>177</v>
      </c>
      <c r="AZ1" s="155"/>
      <c r="BA1" s="155"/>
      <c r="BB1" s="155"/>
      <c r="BC1" s="9" t="s">
        <v>0</v>
      </c>
      <c r="BD1" s="9"/>
      <c r="BE1" s="9"/>
      <c r="BF1" s="9"/>
      <c r="BG1" s="167" t="s">
        <v>174</v>
      </c>
      <c r="BH1" s="168"/>
      <c r="BI1" s="169" t="s">
        <v>181</v>
      </c>
      <c r="BJ1" s="169"/>
      <c r="BK1" s="170"/>
      <c r="BL1" s="104" t="s">
        <v>176</v>
      </c>
      <c r="BM1" s="104" t="s">
        <v>176</v>
      </c>
      <c r="BN1" s="104" t="s">
        <v>176</v>
      </c>
      <c r="BO1" s="171" t="s">
        <v>175</v>
      </c>
      <c r="BP1" s="172"/>
      <c r="BQ1" s="173"/>
      <c r="BR1" s="149" t="s">
        <v>192</v>
      </c>
      <c r="BS1" s="150"/>
      <c r="BT1" s="151" t="s">
        <v>193</v>
      </c>
      <c r="BU1" s="152"/>
      <c r="BV1" s="153"/>
      <c r="BW1" s="158" t="s">
        <v>1</v>
      </c>
    </row>
    <row r="2" spans="1:75" s="4" customFormat="1" ht="27.75" customHeight="1">
      <c r="A2" s="157"/>
      <c r="B2" s="156"/>
      <c r="C2" s="5" t="s">
        <v>13</v>
      </c>
      <c r="D2" s="5" t="s">
        <v>14</v>
      </c>
      <c r="E2" s="5" t="s">
        <v>15</v>
      </c>
      <c r="F2" s="5" t="s">
        <v>16</v>
      </c>
      <c r="G2" s="5" t="s">
        <v>17</v>
      </c>
      <c r="H2" s="5" t="s">
        <v>18</v>
      </c>
      <c r="I2" s="25" t="s">
        <v>19</v>
      </c>
      <c r="J2" s="25" t="s">
        <v>9</v>
      </c>
      <c r="K2" s="25" t="s">
        <v>10</v>
      </c>
      <c r="L2" s="25" t="s">
        <v>16</v>
      </c>
      <c r="M2" s="25" t="s">
        <v>26</v>
      </c>
      <c r="N2" s="25" t="s">
        <v>20</v>
      </c>
      <c r="O2" s="22" t="s">
        <v>21</v>
      </c>
      <c r="P2" s="22" t="s">
        <v>22</v>
      </c>
      <c r="Q2" s="22" t="s">
        <v>23</v>
      </c>
      <c r="R2" s="27" t="s">
        <v>44</v>
      </c>
      <c r="S2" s="28" t="s">
        <v>45</v>
      </c>
      <c r="T2" s="28" t="s">
        <v>31</v>
      </c>
      <c r="U2" s="123" t="s">
        <v>46</v>
      </c>
      <c r="V2" s="123" t="s">
        <v>27</v>
      </c>
      <c r="W2" s="27" t="s">
        <v>47</v>
      </c>
      <c r="X2" s="27" t="s">
        <v>28</v>
      </c>
      <c r="Y2" s="28" t="s">
        <v>48</v>
      </c>
      <c r="Z2" s="124" t="s">
        <v>49</v>
      </c>
      <c r="AA2" s="123" t="s">
        <v>50</v>
      </c>
      <c r="AB2" s="27" t="s">
        <v>51</v>
      </c>
      <c r="AC2" s="27" t="s">
        <v>52</v>
      </c>
      <c r="AD2" s="28" t="s">
        <v>53</v>
      </c>
      <c r="AE2" s="28" t="s">
        <v>54</v>
      </c>
      <c r="AF2" s="124" t="s">
        <v>55</v>
      </c>
      <c r="AG2" s="27" t="s">
        <v>29</v>
      </c>
      <c r="AH2" s="27" t="s">
        <v>30</v>
      </c>
      <c r="AI2" s="28" t="s">
        <v>56</v>
      </c>
      <c r="AJ2" s="28" t="s">
        <v>57</v>
      </c>
      <c r="AK2" s="124" t="s">
        <v>58</v>
      </c>
      <c r="AL2" s="124" t="s">
        <v>59</v>
      </c>
      <c r="AM2" s="23" t="s">
        <v>60</v>
      </c>
      <c r="AN2" s="23" t="s">
        <v>61</v>
      </c>
      <c r="AO2" s="23" t="s">
        <v>62</v>
      </c>
      <c r="AP2" s="23" t="s">
        <v>63</v>
      </c>
      <c r="AQ2" s="23" t="s">
        <v>32</v>
      </c>
      <c r="AR2" s="23" t="s">
        <v>64</v>
      </c>
      <c r="AS2" s="23" t="s">
        <v>65</v>
      </c>
      <c r="AT2" s="23" t="s">
        <v>33</v>
      </c>
      <c r="AU2" s="23" t="s">
        <v>66</v>
      </c>
      <c r="AV2" s="23" t="s">
        <v>67</v>
      </c>
      <c r="AW2" s="23" t="s">
        <v>34</v>
      </c>
      <c r="AX2" s="23" t="s">
        <v>35</v>
      </c>
      <c r="AY2" s="25" t="s">
        <v>40</v>
      </c>
      <c r="AZ2" s="108" t="s">
        <v>15</v>
      </c>
      <c r="BA2" s="107" t="s">
        <v>16</v>
      </c>
      <c r="BB2" s="109" t="s">
        <v>41</v>
      </c>
      <c r="BC2" s="5" t="s">
        <v>39</v>
      </c>
      <c r="BD2" s="5" t="s">
        <v>14</v>
      </c>
      <c r="BE2" s="5" t="s">
        <v>38</v>
      </c>
      <c r="BF2" s="5" t="s">
        <v>36</v>
      </c>
      <c r="BG2" s="103" t="s">
        <v>178</v>
      </c>
      <c r="BH2" s="103" t="s">
        <v>179</v>
      </c>
      <c r="BI2" s="110" t="s">
        <v>180</v>
      </c>
      <c r="BJ2" s="110" t="s">
        <v>182</v>
      </c>
      <c r="BK2" s="110" t="s">
        <v>183</v>
      </c>
      <c r="BL2" s="33" t="s">
        <v>184</v>
      </c>
      <c r="BM2" s="111" t="s">
        <v>185</v>
      </c>
      <c r="BN2" s="111" t="s">
        <v>186</v>
      </c>
      <c r="BO2" s="105" t="s">
        <v>187</v>
      </c>
      <c r="BP2" s="106" t="s">
        <v>188</v>
      </c>
      <c r="BQ2" s="106" t="s">
        <v>189</v>
      </c>
      <c r="BR2" s="112" t="s">
        <v>190</v>
      </c>
      <c r="BS2" s="112" t="s">
        <v>191</v>
      </c>
      <c r="BT2" s="34" t="s">
        <v>194</v>
      </c>
      <c r="BU2" s="34" t="s">
        <v>195</v>
      </c>
      <c r="BV2" s="34" t="s">
        <v>196</v>
      </c>
      <c r="BW2" s="159"/>
    </row>
    <row r="3" spans="1:75" ht="25.5" hidden="1" customHeight="1">
      <c r="A3" s="7"/>
      <c r="B3" s="8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18">
        <v>1</v>
      </c>
      <c r="P3" s="18">
        <v>1</v>
      </c>
      <c r="Q3" s="18">
        <v>1</v>
      </c>
      <c r="R3" s="18">
        <v>1</v>
      </c>
      <c r="S3" s="18">
        <v>1</v>
      </c>
      <c r="T3" s="18">
        <v>1</v>
      </c>
      <c r="U3" s="18">
        <v>1</v>
      </c>
      <c r="V3" s="18">
        <v>1</v>
      </c>
      <c r="W3" s="18">
        <v>1</v>
      </c>
      <c r="X3" s="18">
        <v>1</v>
      </c>
      <c r="Y3" s="18">
        <v>1</v>
      </c>
      <c r="Z3" s="18">
        <v>1</v>
      </c>
      <c r="AA3" s="18">
        <v>1</v>
      </c>
      <c r="AB3" s="18">
        <v>1</v>
      </c>
      <c r="AC3" s="18">
        <v>1</v>
      </c>
      <c r="AD3" s="18">
        <v>1</v>
      </c>
      <c r="AE3" s="18">
        <v>1</v>
      </c>
      <c r="AF3" s="18">
        <v>1</v>
      </c>
      <c r="AG3" s="18">
        <v>1</v>
      </c>
      <c r="AH3" s="18">
        <v>1</v>
      </c>
      <c r="AI3" s="18">
        <v>1</v>
      </c>
      <c r="AJ3" s="18">
        <v>1</v>
      </c>
      <c r="AK3" s="18">
        <v>1</v>
      </c>
      <c r="AL3" s="18">
        <v>1</v>
      </c>
      <c r="AM3" s="18">
        <v>1</v>
      </c>
      <c r="AN3" s="18">
        <v>1</v>
      </c>
      <c r="AO3" s="18">
        <v>1</v>
      </c>
      <c r="AP3" s="18">
        <v>1</v>
      </c>
      <c r="AQ3" s="18">
        <v>1</v>
      </c>
      <c r="AR3" s="18">
        <v>1</v>
      </c>
      <c r="AS3" s="18">
        <v>1</v>
      </c>
      <c r="AT3" s="18">
        <v>1</v>
      </c>
      <c r="AU3" s="18">
        <v>1</v>
      </c>
      <c r="AV3" s="18">
        <v>1</v>
      </c>
      <c r="AW3" s="18">
        <v>1</v>
      </c>
      <c r="AX3" s="18">
        <v>1</v>
      </c>
      <c r="AY3" s="6"/>
      <c r="AZ3" s="6"/>
      <c r="BA3" s="6"/>
      <c r="BB3" s="6"/>
      <c r="BC3" s="7"/>
      <c r="BD3" s="7"/>
      <c r="BE3" s="7"/>
      <c r="BF3" s="7"/>
      <c r="BG3" s="18">
        <v>1</v>
      </c>
      <c r="BH3" s="18">
        <v>1</v>
      </c>
      <c r="BI3" s="18">
        <v>1</v>
      </c>
      <c r="BJ3" s="18"/>
      <c r="BK3" s="18"/>
      <c r="BL3" s="18">
        <v>1</v>
      </c>
      <c r="BM3" s="18"/>
      <c r="BN3" s="18"/>
      <c r="BO3" s="18">
        <v>1</v>
      </c>
      <c r="BP3" s="18">
        <v>1</v>
      </c>
      <c r="BQ3" s="18"/>
      <c r="BR3" s="18">
        <v>1</v>
      </c>
      <c r="BS3" s="18"/>
      <c r="BT3" s="18"/>
      <c r="BU3" s="18"/>
      <c r="BV3" s="18">
        <v>1</v>
      </c>
      <c r="BW3" s="36" t="s">
        <v>68</v>
      </c>
    </row>
    <row r="4" spans="1:75" ht="25.5" customHeight="1">
      <c r="A4" s="7">
        <v>1</v>
      </c>
      <c r="B4" s="35">
        <f>'Fiche Risque 1 '!D4</f>
        <v>0</v>
      </c>
      <c r="C4" s="120" t="str">
        <f>IF(COUNTIF('Fiche Risque 1 '!D38,"*Marginal*"),"x"," ")</f>
        <v xml:space="preserve"> </v>
      </c>
      <c r="D4" s="120" t="str">
        <f>IF(COUNTIF('Fiche Risque 1 '!D38,"*Faible*"),"x"," ")</f>
        <v xml:space="preserve"> </v>
      </c>
      <c r="E4" s="120" t="str">
        <f>IF(COUNTIF('Fiche Risque 1 '!D38,"*Modéré*"),"x"," ")</f>
        <v xml:space="preserve"> </v>
      </c>
      <c r="F4" s="120" t="str">
        <f>IF(COUNTIF('Fiche Risque 1 '!D38,"*Elevé*"),"x"," ")</f>
        <v>x</v>
      </c>
      <c r="G4" s="120" t="str">
        <f>IF(COUNTIF('Fiche Risque 1 '!D38,"*Critique*"),"x"," ")</f>
        <v xml:space="preserve"> </v>
      </c>
      <c r="H4" s="120" t="str">
        <f>IF(COUNTIF('Fiche Risque 1 '!D38,"*Catastrophique*"),"x"," ")</f>
        <v xml:space="preserve"> </v>
      </c>
      <c r="I4" s="120" t="str">
        <f>IF(COUNTIF('Fiche Risque 1 '!D33,"*Exceptionnelle*"),"x"," ")</f>
        <v xml:space="preserve"> </v>
      </c>
      <c r="J4" s="120" t="str">
        <f>IF(COUNTIF('Fiche Risque 1 '!D33,"*Rare*"),"x"," ")</f>
        <v xml:space="preserve"> </v>
      </c>
      <c r="K4" s="120" t="str">
        <f>IF(COUNTIF('Fiche Risque 1 '!D33,"*Modérée*"),"x"," ")</f>
        <v xml:space="preserve"> </v>
      </c>
      <c r="L4" s="120" t="str">
        <f>IF(COUNTIF('Fiche Risque 1 '!D33,"*Elevée*"),"x"," ")</f>
        <v xml:space="preserve"> </v>
      </c>
      <c r="M4" s="120" t="str">
        <f>IF(COUNTIF('Fiche Risque 1 '!D33,"*Recurrente*"),"x"," ")</f>
        <v>x</v>
      </c>
      <c r="N4" s="120" t="str">
        <f>IF(COUNTIF('Fiche Risque 1 '!D33,"*Permanente*"),"x"," ")</f>
        <v xml:space="preserve"> </v>
      </c>
      <c r="O4" s="120" t="str">
        <f>IF(AND(C4="x",I4="x"),"x"," ")</f>
        <v xml:space="preserve"> </v>
      </c>
      <c r="P4" s="120" t="str">
        <f>IF(AND(C4="x",J4="x"),"x"," ")</f>
        <v xml:space="preserve"> </v>
      </c>
      <c r="Q4" s="120" t="str">
        <f>IF(AND(C4="x",K4="x"),"x"," ")</f>
        <v xml:space="preserve"> </v>
      </c>
      <c r="R4" s="120" t="str">
        <f>IF(AND(C4="x",L4="x"),"x"," ")</f>
        <v xml:space="preserve"> </v>
      </c>
      <c r="S4" s="120" t="str">
        <f>IF(AND(C4="x",M4="x"),"x"," ")</f>
        <v xml:space="preserve"> </v>
      </c>
      <c r="T4" s="120" t="str">
        <f>IF(AND(C4="x",N4="x"),"x"," ")</f>
        <v xml:space="preserve"> </v>
      </c>
      <c r="U4" s="120" t="str">
        <f>IF(AND(D4="x",I4="x"),"x"," ")</f>
        <v xml:space="preserve"> </v>
      </c>
      <c r="V4" s="120" t="str">
        <f>IF(AND(D4="x",J4="x"),"x"," ")</f>
        <v xml:space="preserve"> </v>
      </c>
      <c r="W4" s="120" t="str">
        <f>IF(AND(D4="x",K4="x"),"x"," ")</f>
        <v xml:space="preserve"> </v>
      </c>
      <c r="X4" s="120" t="str">
        <f>IF(AND(D4="x",L4="x"),"x"," ")</f>
        <v xml:space="preserve"> </v>
      </c>
      <c r="Y4" s="120" t="str">
        <f>IF(AND(D4="x",M4="x"),"x"," ")</f>
        <v xml:space="preserve"> </v>
      </c>
      <c r="Z4" s="120" t="str">
        <f>IF(AND(D4="x",N4="x"),"x"," ")</f>
        <v xml:space="preserve"> </v>
      </c>
      <c r="AA4" s="120" t="str">
        <f>IF(AND(E4="x",I4="x"),"x"," ")</f>
        <v xml:space="preserve"> </v>
      </c>
      <c r="AB4" s="120" t="str">
        <f>IF(AND(E4="x",J4="x"),"x"," ")</f>
        <v xml:space="preserve"> </v>
      </c>
      <c r="AC4" s="120" t="str">
        <f>IF(AND(E4="x",K4="x"),"x"," ")</f>
        <v xml:space="preserve"> </v>
      </c>
      <c r="AD4" s="120" t="str">
        <f>IF(AND(E4="x",L4="x"),"x"," ")</f>
        <v xml:space="preserve"> </v>
      </c>
      <c r="AE4" s="120" t="str">
        <f>IF(AND(E4="x",M4="x"),"x"," ")</f>
        <v xml:space="preserve"> </v>
      </c>
      <c r="AF4" s="120" t="str">
        <f>IF(AND(E4="x",N4="x"),"x"," ")</f>
        <v xml:space="preserve"> </v>
      </c>
      <c r="AG4" s="120" t="str">
        <f>IF(AND(F4="x",I4="x"),"x"," ")</f>
        <v xml:space="preserve"> </v>
      </c>
      <c r="AH4" s="120" t="str">
        <f>IF(AND(F4="x",J4="x"),"x"," ")</f>
        <v xml:space="preserve"> </v>
      </c>
      <c r="AI4" s="120" t="str">
        <f>IF(AND(F4="x",K4="x"),"x"," ")</f>
        <v xml:space="preserve"> </v>
      </c>
      <c r="AJ4" s="120" t="str">
        <f>IF(AND(F4="x",L4="x"),"x"," ")</f>
        <v xml:space="preserve"> </v>
      </c>
      <c r="AK4" s="120" t="str">
        <f>IF(AND(F4="x",M4="x"),"x"," ")</f>
        <v>x</v>
      </c>
      <c r="AL4" s="120" t="str">
        <f>IF(AND(F4="x",N4="x"),"x"," ")</f>
        <v xml:space="preserve"> </v>
      </c>
      <c r="AM4" s="120" t="str">
        <f>IF(AND(G4="x",I4="x"),"x"," ")</f>
        <v xml:space="preserve"> </v>
      </c>
      <c r="AN4" s="120" t="str">
        <f>IF(AND(G4="x",J4="x"),"x"," ")</f>
        <v xml:space="preserve"> </v>
      </c>
      <c r="AO4" s="120" t="str">
        <f>IF(AND(G4="x",K4="x"),"x"," ")</f>
        <v xml:space="preserve"> </v>
      </c>
      <c r="AP4" s="120" t="str">
        <f>IF(AND(G4="x",L4="x"),"x"," ")</f>
        <v xml:space="preserve"> </v>
      </c>
      <c r="AQ4" s="120" t="str">
        <f>IF(AND(G4="x",M4="x"),"x"," ")</f>
        <v xml:space="preserve"> </v>
      </c>
      <c r="AR4" s="120" t="str">
        <f>IF(AND(G4="x",N4="x"),"x"," ")</f>
        <v xml:space="preserve"> </v>
      </c>
      <c r="AS4" s="120" t="str">
        <f>IF(AND(H4="x",I4="x"),"x"," ")</f>
        <v xml:space="preserve"> </v>
      </c>
      <c r="AT4" s="120" t="str">
        <f>IF(AND(H4="x",J4="x"),"x"," ")</f>
        <v xml:space="preserve"> </v>
      </c>
      <c r="AU4" s="120" t="str">
        <f>IF(AND(H4="x",K4="x"),"x"," ")</f>
        <v xml:space="preserve"> </v>
      </c>
      <c r="AV4" s="120" t="str">
        <f>IF(AND(H4="x",L4="x"),"x"," ")</f>
        <v xml:space="preserve"> </v>
      </c>
      <c r="AW4" s="120" t="str">
        <f>IF(AND(H4="x",M4="x"),"x"," ")</f>
        <v xml:space="preserve"> </v>
      </c>
      <c r="AX4" s="120" t="str">
        <f>IF(AND(H4="x",N4="x"),"x"," ")</f>
        <v xml:space="preserve"> </v>
      </c>
      <c r="AY4" s="119" t="str">
        <f>IF(OR(C4&amp;J4="xx",C4&amp;K4="xx",C4&amp;I4="xx",D4&amp;I4="xx",D4&amp;J4="xx",E4&amp;I4="xx"),"x"," ")</f>
        <v xml:space="preserve"> </v>
      </c>
      <c r="AZ4" s="120" t="str">
        <f>IF(OR(C4&amp;L4="xx",D4&amp;K4="xx",D4&amp;L4="xx",E4&amp;J4="xx",E4&amp;K4="xx",F4&amp;I4="xx",F4&amp;J4="xx"),"x"," ")</f>
        <v xml:space="preserve"> </v>
      </c>
      <c r="BA4" s="120" t="str">
        <f>IF(OR(C4&amp;N4="xx",C4&amp;M4="xx",D4&amp;M4="xx",E4&amp;M4="xx",E4&amp;L4="xx",F4&amp;L4="xx",F4&amp;K4="xx"),"x"," ")</f>
        <v xml:space="preserve"> </v>
      </c>
      <c r="BB4" s="120" t="str">
        <f>IF(OR(D4&amp;N4="xx",E4&amp;N4="xx",F4&amp;N4="xx",F4&amp;M4="xx",G4&amp;I4="xx",G4&amp;J4="xx",G4&amp;K4="xx",G4&amp;L4="xx",G4&amp;M4="xx",G4&amp;N4="xx"),"x"," ")</f>
        <v>x</v>
      </c>
      <c r="BC4" s="120" t="str">
        <f>IF(COUNTIF('Fiche Risque 1 '!D44,"*Insuffisant*"),"x"," ")</f>
        <v xml:space="preserve"> </v>
      </c>
      <c r="BD4" s="120" t="str">
        <f>IF(COUNTIF('Fiche Risque 1 '!D44,"*Faible*"),"x"," ")</f>
        <v>x</v>
      </c>
      <c r="BE4" s="120" t="str">
        <f>IF(COUNTIF('Fiche Risque 1 '!D44,"*Acceptable*"),"x"," ")</f>
        <v xml:space="preserve"> </v>
      </c>
      <c r="BF4" s="120" t="str">
        <f>IF(COUNTIF('Fiche Risque 1 '!D44,"*Maîtrisé*"),"x"," ")</f>
        <v xml:space="preserve"> </v>
      </c>
      <c r="BG4" s="120" t="str">
        <f t="shared" ref="BG4:BG13" si="0">IF(AND(AY4="x",BC4="x"),"x"," ")</f>
        <v xml:space="preserve"> </v>
      </c>
      <c r="BH4" s="120" t="str">
        <f t="shared" ref="BH4:BH13" si="1">IF(AND(AY4="x",BD4="x"),"x"," ")</f>
        <v xml:space="preserve"> </v>
      </c>
      <c r="BI4" s="120" t="str">
        <f t="shared" ref="BI4:BI13" si="2">IF(AND(AY4="x",BE4="x"),"x"," ")</f>
        <v xml:space="preserve"> </v>
      </c>
      <c r="BJ4" s="120" t="str">
        <f t="shared" ref="BJ4:BJ13" si="3">IF(AND(AY4="x",BF4="x"),"x"," ")</f>
        <v xml:space="preserve"> </v>
      </c>
      <c r="BK4" s="120" t="str">
        <f t="shared" ref="BK4:BK13" si="4">IF(AND(AZ4="x",BF4="x"),"x"," ")</f>
        <v xml:space="preserve"> </v>
      </c>
      <c r="BL4" s="120" t="str">
        <f t="shared" ref="BL4:BL13" si="5">IF(AND(AZ4="x",BC4="x"),"x"," ")</f>
        <v xml:space="preserve"> </v>
      </c>
      <c r="BM4" s="120" t="str">
        <f t="shared" ref="BM4:BM13" si="6">IF(AND(BA4="x",BD4="x"),"x"," ")</f>
        <v xml:space="preserve"> </v>
      </c>
      <c r="BN4" s="120" t="str">
        <f t="shared" ref="BN4:BN13" si="7">IF(AND(BB4="x",BE4="x"),"x"," ")</f>
        <v xml:space="preserve"> </v>
      </c>
      <c r="BO4" s="120" t="str">
        <f t="shared" ref="BO4:BO13" si="8">IF(AND(AZ4="x",BD4="x"),"x"," ")</f>
        <v xml:space="preserve"> </v>
      </c>
      <c r="BP4" s="120" t="str">
        <f t="shared" ref="BP4:BP13" si="9">IF(AND(AZ4="x",BE4="x"),"x"," ")</f>
        <v xml:space="preserve"> </v>
      </c>
      <c r="BQ4" s="120" t="str">
        <f t="shared" ref="BQ4:BQ13" si="10">IF(AND(BA4="x",BE4="x"),"x"," ")</f>
        <v xml:space="preserve"> </v>
      </c>
      <c r="BR4" s="120" t="str">
        <f t="shared" ref="BR4:BR13" si="11">IF(AND(BA4="x",BF4="x"),"x"," ")</f>
        <v xml:space="preserve"> </v>
      </c>
      <c r="BS4" s="120" t="str">
        <f t="shared" ref="BS4:BS13" si="12">IF(AND(BB4="x",BF4="x"),"x"," ")</f>
        <v xml:space="preserve"> </v>
      </c>
      <c r="BT4" s="120" t="str">
        <f t="shared" ref="BT4:BT13" si="13">IF(AND(BB4="x",BC4="x"),"x"," ")</f>
        <v xml:space="preserve"> </v>
      </c>
      <c r="BU4" s="120" t="str">
        <f t="shared" ref="BU4:BU13" si="14">IF(AND(BA4="x",BC4="x"),"x"," ")</f>
        <v xml:space="preserve"> </v>
      </c>
      <c r="BV4" s="120" t="str">
        <f t="shared" ref="BV4:BV13" si="15">IF(AND(BB4="x",BD4="x"),"x"," ")</f>
        <v>x</v>
      </c>
      <c r="BW4" s="36"/>
    </row>
    <row r="5" spans="1:75" ht="25.5" customHeight="1">
      <c r="A5" s="7">
        <v>2</v>
      </c>
      <c r="B5" s="35">
        <f>'Fiche Risque 2'!D4</f>
        <v>0</v>
      </c>
      <c r="C5" s="120" t="str">
        <f>IF(COUNTIF('Fiche Risque 2'!D37,"*Marginal*"),"x"," ")</f>
        <v xml:space="preserve"> </v>
      </c>
      <c r="D5" s="120" t="str">
        <f>IF(COUNTIF('Fiche Risque 2'!D37,"*Faible*"),"x"," ")</f>
        <v xml:space="preserve"> </v>
      </c>
      <c r="E5" s="120" t="str">
        <f>IF(COUNTIF('Fiche Risque 2'!D37,"*Modéré*"),"x"," ")</f>
        <v xml:space="preserve"> </v>
      </c>
      <c r="F5" s="120" t="str">
        <f>IF(COUNTIF('Fiche Risque 2'!D37,"*Elevé*"),"x"," ")</f>
        <v>x</v>
      </c>
      <c r="G5" s="120" t="str">
        <f>IF(COUNTIF('Fiche Risque 2'!D37,"*Critique*"),"x"," ")</f>
        <v xml:space="preserve"> </v>
      </c>
      <c r="H5" s="120" t="str">
        <f>IF(COUNTIF('Fiche Risque 2'!D37,"*Catastrophique*"),"x"," ")</f>
        <v xml:space="preserve"> </v>
      </c>
      <c r="I5" s="120" t="str">
        <f>IF(COUNTIF('Fiche Risque 2'!D32,"*Exceptionnelle*"),"x"," ")</f>
        <v xml:space="preserve"> </v>
      </c>
      <c r="J5" s="120" t="str">
        <f>IF(COUNTIF('Fiche Risque 2'!D32,"*Rare*"),"x"," ")</f>
        <v xml:space="preserve"> </v>
      </c>
      <c r="K5" s="120" t="str">
        <f>IF(COUNTIF('Fiche Risque 2'!D32,"*Modérée*"),"x"," ")</f>
        <v xml:space="preserve"> </v>
      </c>
      <c r="L5" s="120" t="str">
        <f>IF(COUNTIF('Fiche Risque 2'!D32,"*Elevée*"),"x"," ")</f>
        <v xml:space="preserve"> </v>
      </c>
      <c r="M5" s="120" t="str">
        <f>IF(COUNTIF('Fiche Risque 2'!D32,"*Recurrente*"),"x"," ")</f>
        <v>x</v>
      </c>
      <c r="N5" s="120" t="str">
        <f>IF(COUNTIF('Fiche Risque 2'!D32,"*Permanente*"),"x"," ")</f>
        <v xml:space="preserve"> </v>
      </c>
      <c r="O5" s="120" t="str">
        <f t="shared" ref="O5:O13" si="16">IF(AND(C5="x",I5="x"),"x"," ")</f>
        <v xml:space="preserve"> </v>
      </c>
      <c r="P5" s="120" t="str">
        <f t="shared" ref="P5:P13" si="17">IF(AND(C5="x",J5="x"),"x"," ")</f>
        <v xml:space="preserve"> </v>
      </c>
      <c r="Q5" s="120" t="str">
        <f t="shared" ref="Q5:Q13" si="18">IF(AND(C5="x",K5="x"),"x"," ")</f>
        <v xml:space="preserve"> </v>
      </c>
      <c r="R5" s="120" t="str">
        <f t="shared" ref="R5:R13" si="19">IF(AND(C5="x",L5="x"),"x"," ")</f>
        <v xml:space="preserve"> </v>
      </c>
      <c r="S5" s="120" t="str">
        <f t="shared" ref="S5:S13" si="20">IF(AND(C5="x",M5="x"),"x"," ")</f>
        <v xml:space="preserve"> </v>
      </c>
      <c r="T5" s="120" t="str">
        <f t="shared" ref="T5:T13" si="21">IF(AND(C5="x",N5="x"),"x"," ")</f>
        <v xml:space="preserve"> </v>
      </c>
      <c r="U5" s="120" t="str">
        <f t="shared" ref="U5:U13" si="22">IF(AND(D5="x",I5="x"),"x"," ")</f>
        <v xml:space="preserve"> </v>
      </c>
      <c r="V5" s="120" t="str">
        <f t="shared" ref="V5:V13" si="23">IF(AND(D5="x",J5="x"),"x"," ")</f>
        <v xml:space="preserve"> </v>
      </c>
      <c r="W5" s="120" t="str">
        <f t="shared" ref="W5:W13" si="24">IF(AND(D5="x",K5="x"),"x"," ")</f>
        <v xml:space="preserve"> </v>
      </c>
      <c r="X5" s="120" t="str">
        <f t="shared" ref="X5:X13" si="25">IF(AND(D5="x",L5="x"),"x"," ")</f>
        <v xml:space="preserve"> </v>
      </c>
      <c r="Y5" s="120" t="str">
        <f t="shared" ref="Y5:Y13" si="26">IF(AND(D5="x",M5="x"),"x"," ")</f>
        <v xml:space="preserve"> </v>
      </c>
      <c r="Z5" s="120" t="str">
        <f t="shared" ref="Z5:Z13" si="27">IF(AND(D5="x",N5="x"),"x"," ")</f>
        <v xml:space="preserve"> </v>
      </c>
      <c r="AA5" s="120" t="str">
        <f t="shared" ref="AA5:AA13" si="28">IF(AND(E5="x",I5="x"),"x"," ")</f>
        <v xml:space="preserve"> </v>
      </c>
      <c r="AB5" s="120" t="str">
        <f t="shared" ref="AB5:AB13" si="29">IF(AND(E5="x",J5="x"),"x"," ")</f>
        <v xml:space="preserve"> </v>
      </c>
      <c r="AC5" s="120" t="str">
        <f t="shared" ref="AC5:AC13" si="30">IF(AND(E5="x",K5="x"),"x"," ")</f>
        <v xml:space="preserve"> </v>
      </c>
      <c r="AD5" s="120" t="str">
        <f t="shared" ref="AD5:AD13" si="31">IF(AND(E5="x",L5="x"),"x"," ")</f>
        <v xml:space="preserve"> </v>
      </c>
      <c r="AE5" s="120" t="str">
        <f t="shared" ref="AE5:AE13" si="32">IF(AND(E5="x",M5="x"),"x"," ")</f>
        <v xml:space="preserve"> </v>
      </c>
      <c r="AF5" s="120" t="str">
        <f t="shared" ref="AF5:AF13" si="33">IF(AND(E5="x",N5="x"),"x"," ")</f>
        <v xml:space="preserve"> </v>
      </c>
      <c r="AG5" s="120" t="str">
        <f t="shared" ref="AG5:AG13" si="34">IF(AND(F5="x",I5="x"),"x"," ")</f>
        <v xml:space="preserve"> </v>
      </c>
      <c r="AH5" s="120" t="str">
        <f t="shared" ref="AH5:AH13" si="35">IF(AND(F5="x",J5="x"),"x"," ")</f>
        <v xml:space="preserve"> </v>
      </c>
      <c r="AI5" s="120" t="str">
        <f t="shared" ref="AI5:AI13" si="36">IF(AND(F5="x",K5="x"),"x"," ")</f>
        <v xml:space="preserve"> </v>
      </c>
      <c r="AJ5" s="120" t="str">
        <f t="shared" ref="AJ5:AJ13" si="37">IF(AND(F5="x",L5="x"),"x"," ")</f>
        <v xml:space="preserve"> </v>
      </c>
      <c r="AK5" s="120" t="str">
        <f t="shared" ref="AK5:AK13" si="38">IF(AND(F5="x",M5="x"),"x"," ")</f>
        <v>x</v>
      </c>
      <c r="AL5" s="120" t="str">
        <f t="shared" ref="AL5:AL13" si="39">IF(AND(F5="x",N5="x"),"x"," ")</f>
        <v xml:space="preserve"> </v>
      </c>
      <c r="AM5" s="120" t="str">
        <f t="shared" ref="AM5:AM13" si="40">IF(AND(G5="x",I5="x"),"x"," ")</f>
        <v xml:space="preserve"> </v>
      </c>
      <c r="AN5" s="120" t="str">
        <f t="shared" ref="AN5:AN13" si="41">IF(AND(G5="x",J5="x"),"x"," ")</f>
        <v xml:space="preserve"> </v>
      </c>
      <c r="AO5" s="120" t="str">
        <f t="shared" ref="AO5:AO13" si="42">IF(AND(G5="x",K5="x"),"x"," ")</f>
        <v xml:space="preserve"> </v>
      </c>
      <c r="AP5" s="120" t="str">
        <f t="shared" ref="AP5:AP13" si="43">IF(AND(G5="x",L5="x"),"x"," ")</f>
        <v xml:space="preserve"> </v>
      </c>
      <c r="AQ5" s="120" t="str">
        <f t="shared" ref="AQ5:AQ13" si="44">IF(AND(G5="x",M5="x"),"x"," ")</f>
        <v xml:space="preserve"> </v>
      </c>
      <c r="AR5" s="120" t="str">
        <f t="shared" ref="AR5:AR13" si="45">IF(AND(G5="x",N5="x"),"x"," ")</f>
        <v xml:space="preserve"> </v>
      </c>
      <c r="AS5" s="120" t="str">
        <f t="shared" ref="AS5:AS13" si="46">IF(AND(H5="x",I5="x"),"x"," ")</f>
        <v xml:space="preserve"> </v>
      </c>
      <c r="AT5" s="120" t="str">
        <f t="shared" ref="AT5:AT13" si="47">IF(AND(H5="x",J5="x"),"x"," ")</f>
        <v xml:space="preserve"> </v>
      </c>
      <c r="AU5" s="120" t="str">
        <f t="shared" ref="AU5:AU13" si="48">IF(AND(H5="x",K5="x"),"x"," ")</f>
        <v xml:space="preserve"> </v>
      </c>
      <c r="AV5" s="120" t="str">
        <f t="shared" ref="AV5:AV13" si="49">IF(AND(H5="x",L5="x"),"x"," ")</f>
        <v xml:space="preserve"> </v>
      </c>
      <c r="AW5" s="120" t="str">
        <f t="shared" ref="AW5:AW13" si="50">IF(AND(H5="x",M5="x"),"x"," ")</f>
        <v xml:space="preserve"> </v>
      </c>
      <c r="AX5" s="120" t="str">
        <f t="shared" ref="AX5:AX13" si="51">IF(AND(H5="x",N5="x"),"x"," ")</f>
        <v xml:space="preserve"> </v>
      </c>
      <c r="AY5" s="119" t="str">
        <f t="shared" ref="AY5:AY13" si="52">IF(OR(C5&amp;J5="xx",C5&amp;K5="xx",C5&amp;I5="xx",D5&amp;I5="xx",D5&amp;J5="xx",E5&amp;I5="xx"),"x"," ")</f>
        <v xml:space="preserve"> </v>
      </c>
      <c r="AZ5" s="120" t="str">
        <f t="shared" ref="AZ5:AZ13" si="53">IF(OR(C5&amp;L5="xx",D5&amp;K5="xx",D5&amp;L5="xx",E5&amp;J5="xx",E5&amp;K5="xx",F5&amp;I5="xx",F5&amp;J5="xx"),"x"," ")</f>
        <v xml:space="preserve"> </v>
      </c>
      <c r="BA5" s="120" t="str">
        <f t="shared" ref="BA5:BA13" si="54">IF(OR(C5&amp;N5="xx",C5&amp;M5="xx",D5&amp;M5="xx",E5&amp;M5="xx",E5&amp;L5="xx",F5&amp;L5="xx",F5&amp;K5="xx"),"x"," ")</f>
        <v xml:space="preserve"> </v>
      </c>
      <c r="BB5" s="120" t="str">
        <f t="shared" ref="BB5:BB13" si="55">IF(OR(D5&amp;N5="xx",E5&amp;N5="xx",F5&amp;N5="xx",F5&amp;M5="xx",G5&amp;I5="xx",G5&amp;J5="xx",G5&amp;K5="xx",G5&amp;L5="xx",G5&amp;M5="xx",G5&amp;N5="xx"),"x"," ")</f>
        <v>x</v>
      </c>
      <c r="BC5" s="120" t="str">
        <f>IF(COUNTIF('Fiche Risque 2'!D43,"*Insuffisant*"),"x"," ")</f>
        <v xml:space="preserve"> </v>
      </c>
      <c r="BD5" s="120" t="str">
        <f>IF(COUNTIF('Fiche Risque 2'!D43,"*Faible*"),"x"," ")</f>
        <v>x</v>
      </c>
      <c r="BE5" s="120" t="str">
        <f>IF(COUNTIF('Fiche Risque 2'!D43,"*Acceptable*"),"x"," ")</f>
        <v xml:space="preserve"> </v>
      </c>
      <c r="BF5" s="120" t="str">
        <f>IF(COUNTIF('Fiche Risque 2'!D43,"*Maîtrisé*"),"x"," ")</f>
        <v xml:space="preserve"> </v>
      </c>
      <c r="BG5" s="120" t="str">
        <f t="shared" si="0"/>
        <v xml:space="preserve"> </v>
      </c>
      <c r="BH5" s="120" t="str">
        <f t="shared" si="1"/>
        <v xml:space="preserve"> </v>
      </c>
      <c r="BI5" s="120" t="str">
        <f t="shared" si="2"/>
        <v xml:space="preserve"> </v>
      </c>
      <c r="BJ5" s="120" t="str">
        <f t="shared" si="3"/>
        <v xml:space="preserve"> </v>
      </c>
      <c r="BK5" s="120" t="str">
        <f t="shared" si="4"/>
        <v xml:space="preserve"> </v>
      </c>
      <c r="BL5" s="120" t="str">
        <f t="shared" si="5"/>
        <v xml:space="preserve"> </v>
      </c>
      <c r="BM5" s="120" t="str">
        <f t="shared" si="6"/>
        <v xml:space="preserve"> </v>
      </c>
      <c r="BN5" s="120" t="str">
        <f t="shared" si="7"/>
        <v xml:space="preserve"> </v>
      </c>
      <c r="BO5" s="120" t="str">
        <f t="shared" si="8"/>
        <v xml:space="preserve"> </v>
      </c>
      <c r="BP5" s="120" t="str">
        <f t="shared" si="9"/>
        <v xml:space="preserve"> </v>
      </c>
      <c r="BQ5" s="120" t="str">
        <f t="shared" si="10"/>
        <v xml:space="preserve"> </v>
      </c>
      <c r="BR5" s="120" t="str">
        <f t="shared" si="11"/>
        <v xml:space="preserve"> </v>
      </c>
      <c r="BS5" s="120" t="str">
        <f t="shared" si="12"/>
        <v xml:space="preserve"> </v>
      </c>
      <c r="BT5" s="120" t="str">
        <f t="shared" si="13"/>
        <v xml:space="preserve"> </v>
      </c>
      <c r="BU5" s="120" t="str">
        <f t="shared" si="14"/>
        <v xml:space="preserve"> </v>
      </c>
      <c r="BV5" s="120" t="str">
        <f t="shared" si="15"/>
        <v>x</v>
      </c>
      <c r="BW5" s="36"/>
    </row>
    <row r="6" spans="1:75" ht="30" customHeight="1">
      <c r="A6" s="7">
        <v>3</v>
      </c>
      <c r="B6" s="35">
        <f>'Fiche Risque 3'!D4</f>
        <v>0</v>
      </c>
      <c r="C6" s="120" t="str">
        <f>IF(COUNTIF('Fiche Risque 3'!D37,"*Marginal*"),"x"," ")</f>
        <v xml:space="preserve"> </v>
      </c>
      <c r="D6" s="120" t="str">
        <f>IF(COUNTIF('Fiche Risque 3'!D37,"*Faible*"),"x"," ")</f>
        <v xml:space="preserve"> </v>
      </c>
      <c r="E6" s="120" t="str">
        <f>IF(COUNTIF('Fiche Risque 3'!D37,"*Modéré*"),"x"," ")</f>
        <v>x</v>
      </c>
      <c r="F6" s="120" t="str">
        <f>IF(COUNTIF('Fiche Risque 3'!D37,"*Elevé*"),"x"," ")</f>
        <v xml:space="preserve"> </v>
      </c>
      <c r="G6" s="120" t="str">
        <f>IF(COUNTIF('Fiche Risque 3'!D37,"*Critique*"),"x"," ")</f>
        <v xml:space="preserve"> </v>
      </c>
      <c r="H6" s="120" t="str">
        <f>IF(COUNTIF('Fiche Risque 3'!D37,"*Catastrophique*"),"x"," ")</f>
        <v xml:space="preserve"> </v>
      </c>
      <c r="I6" s="120" t="str">
        <f>IF(COUNTIF('Fiche Risque 3'!D32,"*Exceptionnelle*"),"x"," ")</f>
        <v xml:space="preserve"> </v>
      </c>
      <c r="J6" s="120" t="str">
        <f>IF(COUNTIF('Fiche Risque 3'!D32,"*Rare*"),"x"," ")</f>
        <v xml:space="preserve"> </v>
      </c>
      <c r="K6" s="120" t="str">
        <f>IF(COUNTIF('Fiche Risque 3'!D32,"*Modérée*"),"x"," ")</f>
        <v xml:space="preserve"> </v>
      </c>
      <c r="L6" s="120" t="str">
        <f>IF(COUNTIF('Fiche Risque 3'!D32,"*Elevée*"),"x"," ")</f>
        <v>x</v>
      </c>
      <c r="M6" s="120" t="str">
        <f>IF(COUNTIF('Fiche Risque 3'!D32,"*Recurrente*"),"x"," ")</f>
        <v xml:space="preserve"> </v>
      </c>
      <c r="N6" s="120" t="str">
        <f>IF(COUNTIF('Fiche Risque 3'!D32,"*Permanente*"),"x"," ")</f>
        <v xml:space="preserve"> </v>
      </c>
      <c r="O6" s="120" t="str">
        <f t="shared" si="16"/>
        <v xml:space="preserve"> </v>
      </c>
      <c r="P6" s="120" t="str">
        <f t="shared" si="17"/>
        <v xml:space="preserve"> </v>
      </c>
      <c r="Q6" s="120" t="str">
        <f t="shared" si="18"/>
        <v xml:space="preserve"> </v>
      </c>
      <c r="R6" s="120" t="str">
        <f t="shared" si="19"/>
        <v xml:space="preserve"> </v>
      </c>
      <c r="S6" s="120" t="str">
        <f t="shared" si="20"/>
        <v xml:space="preserve"> </v>
      </c>
      <c r="T6" s="120" t="str">
        <f t="shared" si="21"/>
        <v xml:space="preserve"> </v>
      </c>
      <c r="U6" s="120" t="str">
        <f t="shared" si="22"/>
        <v xml:space="preserve"> </v>
      </c>
      <c r="V6" s="120" t="str">
        <f t="shared" si="23"/>
        <v xml:space="preserve"> </v>
      </c>
      <c r="W6" s="120" t="str">
        <f t="shared" si="24"/>
        <v xml:space="preserve"> </v>
      </c>
      <c r="X6" s="120" t="str">
        <f t="shared" si="25"/>
        <v xml:space="preserve"> </v>
      </c>
      <c r="Y6" s="120" t="str">
        <f t="shared" si="26"/>
        <v xml:space="preserve"> </v>
      </c>
      <c r="Z6" s="120" t="str">
        <f t="shared" si="27"/>
        <v xml:space="preserve"> </v>
      </c>
      <c r="AA6" s="120" t="str">
        <f t="shared" si="28"/>
        <v xml:space="preserve"> </v>
      </c>
      <c r="AB6" s="120" t="str">
        <f t="shared" si="29"/>
        <v xml:space="preserve"> </v>
      </c>
      <c r="AC6" s="120" t="str">
        <f t="shared" si="30"/>
        <v xml:space="preserve"> </v>
      </c>
      <c r="AD6" s="120" t="str">
        <f t="shared" si="31"/>
        <v>x</v>
      </c>
      <c r="AE6" s="120" t="str">
        <f t="shared" si="32"/>
        <v xml:space="preserve"> </v>
      </c>
      <c r="AF6" s="120" t="str">
        <f t="shared" si="33"/>
        <v xml:space="preserve"> </v>
      </c>
      <c r="AG6" s="120" t="str">
        <f t="shared" si="34"/>
        <v xml:space="preserve"> </v>
      </c>
      <c r="AH6" s="120" t="str">
        <f t="shared" si="35"/>
        <v xml:space="preserve"> </v>
      </c>
      <c r="AI6" s="120" t="str">
        <f t="shared" si="36"/>
        <v xml:space="preserve"> </v>
      </c>
      <c r="AJ6" s="120" t="str">
        <f t="shared" si="37"/>
        <v xml:space="preserve"> </v>
      </c>
      <c r="AK6" s="120" t="str">
        <f t="shared" si="38"/>
        <v xml:space="preserve"> </v>
      </c>
      <c r="AL6" s="120" t="str">
        <f t="shared" si="39"/>
        <v xml:space="preserve"> </v>
      </c>
      <c r="AM6" s="120" t="str">
        <f t="shared" si="40"/>
        <v xml:space="preserve"> </v>
      </c>
      <c r="AN6" s="120" t="str">
        <f t="shared" si="41"/>
        <v xml:space="preserve"> </v>
      </c>
      <c r="AO6" s="120" t="str">
        <f t="shared" si="42"/>
        <v xml:space="preserve"> </v>
      </c>
      <c r="AP6" s="120" t="str">
        <f t="shared" si="43"/>
        <v xml:space="preserve"> </v>
      </c>
      <c r="AQ6" s="120" t="str">
        <f t="shared" si="44"/>
        <v xml:space="preserve"> </v>
      </c>
      <c r="AR6" s="120" t="str">
        <f t="shared" si="45"/>
        <v xml:space="preserve"> </v>
      </c>
      <c r="AS6" s="120" t="str">
        <f t="shared" si="46"/>
        <v xml:space="preserve"> </v>
      </c>
      <c r="AT6" s="120" t="str">
        <f t="shared" si="47"/>
        <v xml:space="preserve"> </v>
      </c>
      <c r="AU6" s="120" t="str">
        <f t="shared" si="48"/>
        <v xml:space="preserve"> </v>
      </c>
      <c r="AV6" s="120" t="str">
        <f t="shared" si="49"/>
        <v xml:space="preserve"> </v>
      </c>
      <c r="AW6" s="120" t="str">
        <f t="shared" si="50"/>
        <v xml:space="preserve"> </v>
      </c>
      <c r="AX6" s="120" t="str">
        <f t="shared" si="51"/>
        <v xml:space="preserve"> </v>
      </c>
      <c r="AY6" s="119" t="str">
        <f t="shared" si="52"/>
        <v xml:space="preserve"> </v>
      </c>
      <c r="AZ6" s="120" t="str">
        <f t="shared" si="53"/>
        <v xml:space="preserve"> </v>
      </c>
      <c r="BA6" s="120" t="str">
        <f t="shared" si="54"/>
        <v>x</v>
      </c>
      <c r="BB6" s="120" t="str">
        <f t="shared" si="55"/>
        <v xml:space="preserve"> </v>
      </c>
      <c r="BC6" s="120" t="str">
        <f>IF(COUNTIF('Fiche Risque 3'!D43,"*Insuffisant*"),"x"," ")</f>
        <v xml:space="preserve"> </v>
      </c>
      <c r="BD6" s="120" t="str">
        <f>IF(COUNTIF('Fiche Risque 3'!D43,"*Faible*"),"x"," ")</f>
        <v>x</v>
      </c>
      <c r="BE6" s="120" t="str">
        <f>IF(COUNTIF('Fiche Risque 3'!D43,"*Acceptable*"),"x"," ")</f>
        <v xml:space="preserve"> </v>
      </c>
      <c r="BF6" s="120" t="str">
        <f>IF(COUNTIF('Fiche Risque 3'!D43,"*Maîtrisé*"),"x"," ")</f>
        <v xml:space="preserve"> </v>
      </c>
      <c r="BG6" s="120" t="str">
        <f t="shared" si="0"/>
        <v xml:space="preserve"> </v>
      </c>
      <c r="BH6" s="120" t="str">
        <f t="shared" si="1"/>
        <v xml:space="preserve"> </v>
      </c>
      <c r="BI6" s="120" t="str">
        <f t="shared" si="2"/>
        <v xml:space="preserve"> </v>
      </c>
      <c r="BJ6" s="120" t="str">
        <f t="shared" si="3"/>
        <v xml:space="preserve"> </v>
      </c>
      <c r="BK6" s="120" t="str">
        <f t="shared" si="4"/>
        <v xml:space="preserve"> </v>
      </c>
      <c r="BL6" s="120" t="str">
        <f t="shared" si="5"/>
        <v xml:space="preserve"> </v>
      </c>
      <c r="BM6" s="120" t="str">
        <f t="shared" si="6"/>
        <v>x</v>
      </c>
      <c r="BN6" s="120" t="str">
        <f t="shared" si="7"/>
        <v xml:space="preserve"> </v>
      </c>
      <c r="BO6" s="120" t="str">
        <f t="shared" si="8"/>
        <v xml:space="preserve"> </v>
      </c>
      <c r="BP6" s="120" t="str">
        <f t="shared" si="9"/>
        <v xml:space="preserve"> </v>
      </c>
      <c r="BQ6" s="120" t="str">
        <f t="shared" si="10"/>
        <v xml:space="preserve"> </v>
      </c>
      <c r="BR6" s="120" t="str">
        <f t="shared" si="11"/>
        <v xml:space="preserve"> </v>
      </c>
      <c r="BS6" s="120" t="str">
        <f t="shared" si="12"/>
        <v xml:space="preserve"> </v>
      </c>
      <c r="BT6" s="120" t="str">
        <f t="shared" si="13"/>
        <v xml:space="preserve"> </v>
      </c>
      <c r="BU6" s="120" t="str">
        <f t="shared" si="14"/>
        <v xml:space="preserve"> </v>
      </c>
      <c r="BV6" s="120" t="str">
        <f t="shared" si="15"/>
        <v xml:space="preserve"> </v>
      </c>
      <c r="BW6" s="36"/>
    </row>
    <row r="7" spans="1:75" ht="36" customHeight="1">
      <c r="A7" s="7">
        <v>4</v>
      </c>
      <c r="B7" s="35">
        <f>'Fiche Risque 4'!D4</f>
        <v>0</v>
      </c>
      <c r="C7" s="120" t="str">
        <f>IF(COUNTIF('Fiche Risque 4'!D37,"*Marginal*"),"x"," ")</f>
        <v xml:space="preserve"> </v>
      </c>
      <c r="D7" s="120" t="str">
        <f>IF(COUNTIF('Fiche Risque 4'!D37,"*Faible*"),"x"," ")</f>
        <v xml:space="preserve"> </v>
      </c>
      <c r="E7" s="120" t="str">
        <f>IF(COUNTIF('Fiche Risque 4'!D37,"*Modéré*"),"x"," ")</f>
        <v>x</v>
      </c>
      <c r="F7" s="120" t="str">
        <f>IF(COUNTIF('Fiche Risque 4'!D37,"*Elevé*"),"x"," ")</f>
        <v xml:space="preserve"> </v>
      </c>
      <c r="G7" s="120" t="str">
        <f>IF(COUNTIF('Fiche Risque 4'!D37,"*Critique*"),"x"," ")</f>
        <v xml:space="preserve"> </v>
      </c>
      <c r="H7" s="120" t="str">
        <f>IF(COUNTIF('Fiche Risque 4'!D37,"*Catastrophique*"),"x"," ")</f>
        <v xml:space="preserve"> </v>
      </c>
      <c r="I7" s="120" t="str">
        <f>IF(COUNTIF('Fiche Risque 4'!D32,"*Exceptionnelle*"),"x"," ")</f>
        <v xml:space="preserve"> </v>
      </c>
      <c r="J7" s="120" t="str">
        <f>IF(COUNTIF('Fiche Risque 4'!D32,"*Rare*"),"x"," ")</f>
        <v xml:space="preserve"> </v>
      </c>
      <c r="K7" s="120" t="str">
        <f>IF(COUNTIF('Fiche Risque 4'!D32,"*Modérée*"),"x"," ")</f>
        <v xml:space="preserve"> </v>
      </c>
      <c r="L7" s="120" t="str">
        <f>IF(COUNTIF('Fiche Risque 4'!D32,"*Elevée*"),"x"," ")</f>
        <v>x</v>
      </c>
      <c r="M7" s="120" t="str">
        <f>IF(COUNTIF('Fiche Risque 4'!D32,"*Recurrente*"),"x"," ")</f>
        <v xml:space="preserve"> </v>
      </c>
      <c r="N7" s="120" t="str">
        <f>IF(COUNTIF('Fiche Risque 4'!D32,"*Permanente*"),"x"," ")</f>
        <v xml:space="preserve"> </v>
      </c>
      <c r="O7" s="120" t="str">
        <f t="shared" si="16"/>
        <v xml:space="preserve"> </v>
      </c>
      <c r="P7" s="120" t="str">
        <f t="shared" si="17"/>
        <v xml:space="preserve"> </v>
      </c>
      <c r="Q7" s="120" t="str">
        <f t="shared" si="18"/>
        <v xml:space="preserve"> </v>
      </c>
      <c r="R7" s="120" t="str">
        <f t="shared" si="19"/>
        <v xml:space="preserve"> </v>
      </c>
      <c r="S7" s="120" t="str">
        <f t="shared" si="20"/>
        <v xml:space="preserve"> </v>
      </c>
      <c r="T7" s="120" t="str">
        <f t="shared" si="21"/>
        <v xml:space="preserve"> </v>
      </c>
      <c r="U7" s="120" t="str">
        <f t="shared" si="22"/>
        <v xml:space="preserve"> </v>
      </c>
      <c r="V7" s="120" t="str">
        <f t="shared" si="23"/>
        <v xml:space="preserve"> </v>
      </c>
      <c r="W7" s="120" t="str">
        <f t="shared" si="24"/>
        <v xml:space="preserve"> </v>
      </c>
      <c r="X7" s="120" t="str">
        <f t="shared" si="25"/>
        <v xml:space="preserve"> </v>
      </c>
      <c r="Y7" s="120" t="str">
        <f t="shared" si="26"/>
        <v xml:space="preserve"> </v>
      </c>
      <c r="Z7" s="120" t="str">
        <f t="shared" si="27"/>
        <v xml:space="preserve"> </v>
      </c>
      <c r="AA7" s="120" t="str">
        <f t="shared" si="28"/>
        <v xml:space="preserve"> </v>
      </c>
      <c r="AB7" s="120" t="str">
        <f t="shared" si="29"/>
        <v xml:space="preserve"> </v>
      </c>
      <c r="AC7" s="120" t="str">
        <f t="shared" si="30"/>
        <v xml:space="preserve"> </v>
      </c>
      <c r="AD7" s="120" t="str">
        <f t="shared" si="31"/>
        <v>x</v>
      </c>
      <c r="AE7" s="120" t="str">
        <f t="shared" si="32"/>
        <v xml:space="preserve"> </v>
      </c>
      <c r="AF7" s="120" t="str">
        <f t="shared" si="33"/>
        <v xml:space="preserve"> </v>
      </c>
      <c r="AG7" s="120" t="str">
        <f t="shared" si="34"/>
        <v xml:space="preserve"> </v>
      </c>
      <c r="AH7" s="120" t="str">
        <f t="shared" si="35"/>
        <v xml:space="preserve"> </v>
      </c>
      <c r="AI7" s="120" t="str">
        <f t="shared" si="36"/>
        <v xml:space="preserve"> </v>
      </c>
      <c r="AJ7" s="120" t="str">
        <f t="shared" si="37"/>
        <v xml:space="preserve"> </v>
      </c>
      <c r="AK7" s="120" t="str">
        <f t="shared" si="38"/>
        <v xml:space="preserve"> </v>
      </c>
      <c r="AL7" s="120" t="str">
        <f t="shared" si="39"/>
        <v xml:space="preserve"> </v>
      </c>
      <c r="AM7" s="120" t="str">
        <f t="shared" si="40"/>
        <v xml:space="preserve"> </v>
      </c>
      <c r="AN7" s="120" t="str">
        <f t="shared" si="41"/>
        <v xml:space="preserve"> </v>
      </c>
      <c r="AO7" s="120" t="str">
        <f t="shared" si="42"/>
        <v xml:space="preserve"> </v>
      </c>
      <c r="AP7" s="120" t="str">
        <f t="shared" si="43"/>
        <v xml:space="preserve"> </v>
      </c>
      <c r="AQ7" s="120" t="str">
        <f t="shared" si="44"/>
        <v xml:space="preserve"> </v>
      </c>
      <c r="AR7" s="120" t="str">
        <f t="shared" si="45"/>
        <v xml:space="preserve"> </v>
      </c>
      <c r="AS7" s="120" t="str">
        <f t="shared" si="46"/>
        <v xml:space="preserve"> </v>
      </c>
      <c r="AT7" s="120" t="str">
        <f t="shared" si="47"/>
        <v xml:space="preserve"> </v>
      </c>
      <c r="AU7" s="120" t="str">
        <f t="shared" si="48"/>
        <v xml:space="preserve"> </v>
      </c>
      <c r="AV7" s="120" t="str">
        <f t="shared" si="49"/>
        <v xml:space="preserve"> </v>
      </c>
      <c r="AW7" s="120" t="str">
        <f t="shared" si="50"/>
        <v xml:space="preserve"> </v>
      </c>
      <c r="AX7" s="120" t="str">
        <f t="shared" si="51"/>
        <v xml:space="preserve"> </v>
      </c>
      <c r="AY7" s="119" t="str">
        <f t="shared" si="52"/>
        <v xml:space="preserve"> </v>
      </c>
      <c r="AZ7" s="120" t="str">
        <f t="shared" si="53"/>
        <v xml:space="preserve"> </v>
      </c>
      <c r="BA7" s="120" t="str">
        <f t="shared" si="54"/>
        <v>x</v>
      </c>
      <c r="BB7" s="120" t="str">
        <f t="shared" si="55"/>
        <v xml:space="preserve"> </v>
      </c>
      <c r="BC7" s="120" t="str">
        <f>IF(COUNTIF('Fiche Risque 4'!D43,"*Insuffisant*"),"x"," ")</f>
        <v xml:space="preserve"> </v>
      </c>
      <c r="BD7" s="120" t="str">
        <f>IF(COUNTIF('Fiche Risque 4'!D43,"*Faible*"),"x"," ")</f>
        <v>x</v>
      </c>
      <c r="BE7" s="120" t="str">
        <f>IF(COUNTIF('Fiche Risque 4'!D43,"*Acceptable*"),"x"," ")</f>
        <v xml:space="preserve"> </v>
      </c>
      <c r="BF7" s="120" t="str">
        <f>IF(COUNTIF('Fiche Risque 4'!D43,"*Maîtrisé*"),"x"," ")</f>
        <v xml:space="preserve"> </v>
      </c>
      <c r="BG7" s="120" t="str">
        <f t="shared" si="0"/>
        <v xml:space="preserve"> </v>
      </c>
      <c r="BH7" s="120" t="str">
        <f t="shared" si="1"/>
        <v xml:space="preserve"> </v>
      </c>
      <c r="BI7" s="120" t="str">
        <f t="shared" si="2"/>
        <v xml:space="preserve"> </v>
      </c>
      <c r="BJ7" s="120" t="str">
        <f t="shared" si="3"/>
        <v xml:space="preserve"> </v>
      </c>
      <c r="BK7" s="120" t="str">
        <f t="shared" si="4"/>
        <v xml:space="preserve"> </v>
      </c>
      <c r="BL7" s="120" t="str">
        <f t="shared" si="5"/>
        <v xml:space="preserve"> </v>
      </c>
      <c r="BM7" s="120" t="str">
        <f t="shared" si="6"/>
        <v>x</v>
      </c>
      <c r="BN7" s="120" t="str">
        <f t="shared" si="7"/>
        <v xml:space="preserve"> </v>
      </c>
      <c r="BO7" s="120" t="str">
        <f t="shared" si="8"/>
        <v xml:space="preserve"> </v>
      </c>
      <c r="BP7" s="120" t="str">
        <f t="shared" si="9"/>
        <v xml:space="preserve"> </v>
      </c>
      <c r="BQ7" s="120" t="str">
        <f t="shared" si="10"/>
        <v xml:space="preserve"> </v>
      </c>
      <c r="BR7" s="120" t="str">
        <f t="shared" si="11"/>
        <v xml:space="preserve"> </v>
      </c>
      <c r="BS7" s="120" t="str">
        <f t="shared" si="12"/>
        <v xml:space="preserve"> </v>
      </c>
      <c r="BT7" s="120" t="str">
        <f t="shared" si="13"/>
        <v xml:space="preserve"> </v>
      </c>
      <c r="BU7" s="120" t="str">
        <f t="shared" si="14"/>
        <v xml:space="preserve"> </v>
      </c>
      <c r="BV7" s="120" t="str">
        <f t="shared" si="15"/>
        <v xml:space="preserve"> </v>
      </c>
      <c r="BW7" s="36"/>
    </row>
    <row r="8" spans="1:75" ht="25.5" customHeight="1">
      <c r="A8" s="7">
        <v>5</v>
      </c>
      <c r="B8" s="35">
        <f>'Fiche Risque 5'!D4</f>
        <v>0</v>
      </c>
      <c r="C8" s="120" t="str">
        <f>IF(COUNTIF('Fiche Risque 5'!D37,"*Marginal*"),"x"," ")</f>
        <v>x</v>
      </c>
      <c r="D8" s="120" t="str">
        <f>IF(COUNTIF('Fiche Risque 5'!D37,"*Faible*"),"x"," ")</f>
        <v xml:space="preserve"> </v>
      </c>
      <c r="E8" s="120" t="str">
        <f>IF(COUNTIF('Fiche Risque 5'!D37,"*Modéré*"),"x"," ")</f>
        <v xml:space="preserve"> </v>
      </c>
      <c r="F8" s="120" t="str">
        <f>IF(COUNTIF('Fiche Risque 5'!D37,"*Elevé*"),"x"," ")</f>
        <v xml:space="preserve"> </v>
      </c>
      <c r="G8" s="120" t="str">
        <f>IF(COUNTIF('Fiche Risque 5'!D37,"*Critique*"),"x"," ")</f>
        <v xml:space="preserve"> </v>
      </c>
      <c r="H8" s="120" t="str">
        <f>IF(COUNTIF('Fiche Risque 5'!D37,"*Catastrophique*"),"x"," ")</f>
        <v xml:space="preserve"> </v>
      </c>
      <c r="I8" s="120" t="str">
        <f>IF(COUNTIF('Fiche Risque 5'!D32,"*Exceptionnelle*"),"x"," ")</f>
        <v>x</v>
      </c>
      <c r="J8" s="120" t="str">
        <f>IF(COUNTIF('Fiche Risque 5'!D32,"*Rare*"),"x"," ")</f>
        <v xml:space="preserve"> </v>
      </c>
      <c r="K8" s="120" t="str">
        <f>IF(COUNTIF('Fiche Risque 5'!D32,"*Modérée*"),"x"," ")</f>
        <v xml:space="preserve"> </v>
      </c>
      <c r="L8" s="120" t="str">
        <f>IF(COUNTIF('Fiche Risque 5'!D32,"*Elevée*"),"x"," ")</f>
        <v xml:space="preserve"> </v>
      </c>
      <c r="M8" s="120" t="str">
        <f>IF(COUNTIF('Fiche Risque 5'!D32,"*Recurrente*"),"x"," ")</f>
        <v xml:space="preserve"> </v>
      </c>
      <c r="N8" s="120" t="str">
        <f>IF(COUNTIF('Fiche Risque 5'!D32,"*Permanente*"),"x"," ")</f>
        <v xml:space="preserve"> </v>
      </c>
      <c r="O8" s="120" t="str">
        <f t="shared" si="16"/>
        <v>x</v>
      </c>
      <c r="P8" s="120" t="str">
        <f t="shared" si="17"/>
        <v xml:space="preserve"> </v>
      </c>
      <c r="Q8" s="120" t="str">
        <f t="shared" si="18"/>
        <v xml:space="preserve"> </v>
      </c>
      <c r="R8" s="120" t="str">
        <f t="shared" si="19"/>
        <v xml:space="preserve"> </v>
      </c>
      <c r="S8" s="120" t="str">
        <f t="shared" si="20"/>
        <v xml:space="preserve"> </v>
      </c>
      <c r="T8" s="120" t="str">
        <f t="shared" si="21"/>
        <v xml:space="preserve"> </v>
      </c>
      <c r="U8" s="120" t="str">
        <f t="shared" si="22"/>
        <v xml:space="preserve"> </v>
      </c>
      <c r="V8" s="120" t="str">
        <f t="shared" si="23"/>
        <v xml:space="preserve"> </v>
      </c>
      <c r="W8" s="120" t="str">
        <f t="shared" si="24"/>
        <v xml:space="preserve"> </v>
      </c>
      <c r="X8" s="120" t="str">
        <f t="shared" si="25"/>
        <v xml:space="preserve"> </v>
      </c>
      <c r="Y8" s="120" t="str">
        <f t="shared" si="26"/>
        <v xml:space="preserve"> </v>
      </c>
      <c r="Z8" s="120" t="str">
        <f t="shared" si="27"/>
        <v xml:space="preserve"> </v>
      </c>
      <c r="AA8" s="120" t="str">
        <f t="shared" si="28"/>
        <v xml:space="preserve"> </v>
      </c>
      <c r="AB8" s="120" t="str">
        <f t="shared" si="29"/>
        <v xml:space="preserve"> </v>
      </c>
      <c r="AC8" s="120" t="str">
        <f t="shared" si="30"/>
        <v xml:space="preserve"> </v>
      </c>
      <c r="AD8" s="120" t="str">
        <f t="shared" si="31"/>
        <v xml:space="preserve"> </v>
      </c>
      <c r="AE8" s="120" t="str">
        <f t="shared" si="32"/>
        <v xml:space="preserve"> </v>
      </c>
      <c r="AF8" s="120" t="str">
        <f t="shared" si="33"/>
        <v xml:space="preserve"> </v>
      </c>
      <c r="AG8" s="120" t="str">
        <f t="shared" si="34"/>
        <v xml:space="preserve"> </v>
      </c>
      <c r="AH8" s="120" t="str">
        <f t="shared" si="35"/>
        <v xml:space="preserve"> </v>
      </c>
      <c r="AI8" s="120" t="str">
        <f t="shared" si="36"/>
        <v xml:space="preserve"> </v>
      </c>
      <c r="AJ8" s="120" t="str">
        <f t="shared" si="37"/>
        <v xml:space="preserve"> </v>
      </c>
      <c r="AK8" s="120" t="str">
        <f t="shared" si="38"/>
        <v xml:space="preserve"> </v>
      </c>
      <c r="AL8" s="120" t="str">
        <f t="shared" si="39"/>
        <v xml:space="preserve"> </v>
      </c>
      <c r="AM8" s="120" t="str">
        <f t="shared" si="40"/>
        <v xml:space="preserve"> </v>
      </c>
      <c r="AN8" s="120" t="str">
        <f t="shared" si="41"/>
        <v xml:space="preserve"> </v>
      </c>
      <c r="AO8" s="120" t="str">
        <f t="shared" si="42"/>
        <v xml:space="preserve"> </v>
      </c>
      <c r="AP8" s="120" t="str">
        <f t="shared" si="43"/>
        <v xml:space="preserve"> </v>
      </c>
      <c r="AQ8" s="120" t="str">
        <f t="shared" si="44"/>
        <v xml:space="preserve"> </v>
      </c>
      <c r="AR8" s="120" t="str">
        <f t="shared" si="45"/>
        <v xml:space="preserve"> </v>
      </c>
      <c r="AS8" s="120" t="str">
        <f t="shared" si="46"/>
        <v xml:space="preserve"> </v>
      </c>
      <c r="AT8" s="120" t="str">
        <f t="shared" si="47"/>
        <v xml:space="preserve"> </v>
      </c>
      <c r="AU8" s="120" t="str">
        <f t="shared" si="48"/>
        <v xml:space="preserve"> </v>
      </c>
      <c r="AV8" s="120" t="str">
        <f t="shared" si="49"/>
        <v xml:space="preserve"> </v>
      </c>
      <c r="AW8" s="120" t="str">
        <f t="shared" si="50"/>
        <v xml:space="preserve"> </v>
      </c>
      <c r="AX8" s="120" t="str">
        <f t="shared" si="51"/>
        <v xml:space="preserve"> </v>
      </c>
      <c r="AY8" s="119" t="str">
        <f t="shared" si="52"/>
        <v>x</v>
      </c>
      <c r="AZ8" s="120" t="str">
        <f t="shared" si="53"/>
        <v xml:space="preserve"> </v>
      </c>
      <c r="BA8" s="120" t="str">
        <f t="shared" si="54"/>
        <v xml:space="preserve"> </v>
      </c>
      <c r="BB8" s="120" t="str">
        <f t="shared" si="55"/>
        <v xml:space="preserve"> </v>
      </c>
      <c r="BC8" s="120" t="str">
        <f>IF(COUNTIF('Fiche Risque 5'!D43,"*Insuffisant*"),"x"," ")</f>
        <v xml:space="preserve"> </v>
      </c>
      <c r="BD8" s="120" t="str">
        <f>IF(COUNTIF('Fiche Risque 5'!D43,"*Faible*"),"x"," ")</f>
        <v>x</v>
      </c>
      <c r="BE8" s="120" t="str">
        <f>IF(COUNTIF('Fiche Risque 5'!D43,"*Acceptable*"),"x"," ")</f>
        <v xml:space="preserve"> </v>
      </c>
      <c r="BF8" s="120" t="str">
        <f>IF(COUNTIF('Fiche Risque 5'!D43,"*Maîtrisé*"),"x"," ")</f>
        <v xml:space="preserve"> </v>
      </c>
      <c r="BG8" s="120" t="str">
        <f t="shared" si="0"/>
        <v xml:space="preserve"> </v>
      </c>
      <c r="BH8" s="120" t="str">
        <f t="shared" si="1"/>
        <v>x</v>
      </c>
      <c r="BI8" s="120" t="str">
        <f t="shared" si="2"/>
        <v xml:space="preserve"> </v>
      </c>
      <c r="BJ8" s="120" t="str">
        <f t="shared" si="3"/>
        <v xml:space="preserve"> </v>
      </c>
      <c r="BK8" s="120" t="str">
        <f t="shared" si="4"/>
        <v xml:space="preserve"> </v>
      </c>
      <c r="BL8" s="120" t="str">
        <f t="shared" si="5"/>
        <v xml:space="preserve"> </v>
      </c>
      <c r="BM8" s="120" t="str">
        <f t="shared" si="6"/>
        <v xml:space="preserve"> </v>
      </c>
      <c r="BN8" s="120" t="str">
        <f t="shared" si="7"/>
        <v xml:space="preserve"> </v>
      </c>
      <c r="BO8" s="120" t="str">
        <f t="shared" si="8"/>
        <v xml:space="preserve"> </v>
      </c>
      <c r="BP8" s="120" t="str">
        <f t="shared" si="9"/>
        <v xml:space="preserve"> </v>
      </c>
      <c r="BQ8" s="120" t="str">
        <f t="shared" si="10"/>
        <v xml:space="preserve"> </v>
      </c>
      <c r="BR8" s="120" t="str">
        <f t="shared" si="11"/>
        <v xml:space="preserve"> </v>
      </c>
      <c r="BS8" s="120" t="str">
        <f t="shared" si="12"/>
        <v xml:space="preserve"> </v>
      </c>
      <c r="BT8" s="120" t="str">
        <f t="shared" si="13"/>
        <v xml:space="preserve"> </v>
      </c>
      <c r="BU8" s="120" t="str">
        <f t="shared" si="14"/>
        <v xml:space="preserve"> </v>
      </c>
      <c r="BV8" s="120" t="str">
        <f t="shared" si="15"/>
        <v xml:space="preserve"> </v>
      </c>
      <c r="BW8" s="36"/>
    </row>
    <row r="9" spans="1:75" ht="25.5" customHeight="1">
      <c r="A9" s="7">
        <v>6</v>
      </c>
      <c r="B9" s="35">
        <f>'Fiche Risque 6'!D4</f>
        <v>0</v>
      </c>
      <c r="C9" s="120" t="str">
        <f>IF(COUNTIF('Fiche Risque 6'!D37,"*Marginal*"),"x"," ")</f>
        <v xml:space="preserve"> </v>
      </c>
      <c r="D9" s="120" t="str">
        <f>IF(COUNTIF('Fiche Risque 6'!D37,"*Faible*"),"x"," ")</f>
        <v xml:space="preserve"> </v>
      </c>
      <c r="E9" s="120" t="str">
        <f>IF(COUNTIF('Fiche Risque 6'!D37,"*Modéré*"),"x"," ")</f>
        <v xml:space="preserve"> </v>
      </c>
      <c r="F9" s="120" t="str">
        <f>IF(COUNTIF('Fiche Risque 6'!D37,"*Elevé*"),"x"," ")</f>
        <v xml:space="preserve"> </v>
      </c>
      <c r="G9" s="120" t="str">
        <f>IF(COUNTIF('Fiche Risque 6'!D37,"*Critique*"),"x"," ")</f>
        <v xml:space="preserve"> </v>
      </c>
      <c r="H9" s="120" t="str">
        <f>IF(COUNTIF('Fiche Risque 6'!D37,"*Catastrophique*"),"x"," ")</f>
        <v>x</v>
      </c>
      <c r="I9" s="120" t="str">
        <f>IF(COUNTIF('Fiche Risque 6'!D32,"*Exceptionnelle*"),"x"," ")</f>
        <v xml:space="preserve"> </v>
      </c>
      <c r="J9" s="120" t="str">
        <f>IF(COUNTIF('Fiche Risque 6'!D32,"*Rare*"),"x"," ")</f>
        <v xml:space="preserve"> </v>
      </c>
      <c r="K9" s="120" t="str">
        <f>IF(COUNTIF('Fiche Risque 6'!D32,"*Modérée*"),"x"," ")</f>
        <v xml:space="preserve"> </v>
      </c>
      <c r="L9" s="120" t="str">
        <f>IF(COUNTIF('Fiche Risque 6'!D32,"*Elevée*"),"x"," ")</f>
        <v xml:space="preserve"> </v>
      </c>
      <c r="M9" s="120" t="str">
        <f>IF(COUNTIF('Fiche Risque 6'!D32,"*Recurrente*"),"x"," ")</f>
        <v xml:space="preserve"> </v>
      </c>
      <c r="N9" s="120" t="str">
        <f>IF(COUNTIF('Fiche Risque 6'!D32,"*Permanente*"),"x"," ")</f>
        <v>x</v>
      </c>
      <c r="O9" s="120" t="str">
        <f t="shared" si="16"/>
        <v xml:space="preserve"> </v>
      </c>
      <c r="P9" s="120" t="str">
        <f t="shared" si="17"/>
        <v xml:space="preserve"> </v>
      </c>
      <c r="Q9" s="120" t="str">
        <f t="shared" si="18"/>
        <v xml:space="preserve"> </v>
      </c>
      <c r="R9" s="120" t="str">
        <f t="shared" si="19"/>
        <v xml:space="preserve"> </v>
      </c>
      <c r="S9" s="120" t="str">
        <f t="shared" si="20"/>
        <v xml:space="preserve"> </v>
      </c>
      <c r="T9" s="120" t="str">
        <f t="shared" si="21"/>
        <v xml:space="preserve"> </v>
      </c>
      <c r="U9" s="120" t="str">
        <f t="shared" si="22"/>
        <v xml:space="preserve"> </v>
      </c>
      <c r="V9" s="120" t="str">
        <f t="shared" si="23"/>
        <v xml:space="preserve"> </v>
      </c>
      <c r="W9" s="120" t="str">
        <f t="shared" si="24"/>
        <v xml:space="preserve"> </v>
      </c>
      <c r="X9" s="120" t="str">
        <f t="shared" si="25"/>
        <v xml:space="preserve"> </v>
      </c>
      <c r="Y9" s="120" t="str">
        <f t="shared" si="26"/>
        <v xml:space="preserve"> </v>
      </c>
      <c r="Z9" s="120" t="str">
        <f t="shared" si="27"/>
        <v xml:space="preserve"> </v>
      </c>
      <c r="AA9" s="120" t="str">
        <f t="shared" si="28"/>
        <v xml:space="preserve"> </v>
      </c>
      <c r="AB9" s="120" t="str">
        <f t="shared" si="29"/>
        <v xml:space="preserve"> </v>
      </c>
      <c r="AC9" s="120" t="str">
        <f t="shared" si="30"/>
        <v xml:space="preserve"> </v>
      </c>
      <c r="AD9" s="120" t="str">
        <f t="shared" si="31"/>
        <v xml:space="preserve"> </v>
      </c>
      <c r="AE9" s="120" t="str">
        <f t="shared" si="32"/>
        <v xml:space="preserve"> </v>
      </c>
      <c r="AF9" s="120" t="str">
        <f t="shared" si="33"/>
        <v xml:space="preserve"> </v>
      </c>
      <c r="AG9" s="120" t="str">
        <f t="shared" si="34"/>
        <v xml:space="preserve"> </v>
      </c>
      <c r="AH9" s="120" t="str">
        <f t="shared" si="35"/>
        <v xml:space="preserve"> </v>
      </c>
      <c r="AI9" s="120" t="str">
        <f t="shared" si="36"/>
        <v xml:space="preserve"> </v>
      </c>
      <c r="AJ9" s="120" t="str">
        <f t="shared" si="37"/>
        <v xml:space="preserve"> </v>
      </c>
      <c r="AK9" s="120" t="str">
        <f t="shared" si="38"/>
        <v xml:space="preserve"> </v>
      </c>
      <c r="AL9" s="120" t="str">
        <f t="shared" si="39"/>
        <v xml:space="preserve"> </v>
      </c>
      <c r="AM9" s="120" t="str">
        <f t="shared" si="40"/>
        <v xml:space="preserve"> </v>
      </c>
      <c r="AN9" s="120" t="str">
        <f t="shared" si="41"/>
        <v xml:space="preserve"> </v>
      </c>
      <c r="AO9" s="120" t="str">
        <f t="shared" si="42"/>
        <v xml:space="preserve"> </v>
      </c>
      <c r="AP9" s="120" t="str">
        <f t="shared" si="43"/>
        <v xml:space="preserve"> </v>
      </c>
      <c r="AQ9" s="120" t="str">
        <f t="shared" si="44"/>
        <v xml:space="preserve"> </v>
      </c>
      <c r="AR9" s="120" t="str">
        <f t="shared" si="45"/>
        <v xml:space="preserve"> </v>
      </c>
      <c r="AS9" s="120" t="str">
        <f t="shared" si="46"/>
        <v xml:space="preserve"> </v>
      </c>
      <c r="AT9" s="120" t="str">
        <f t="shared" si="47"/>
        <v xml:space="preserve"> </v>
      </c>
      <c r="AU9" s="120" t="str">
        <f t="shared" si="48"/>
        <v xml:space="preserve"> </v>
      </c>
      <c r="AV9" s="120" t="str">
        <f t="shared" si="49"/>
        <v xml:space="preserve"> </v>
      </c>
      <c r="AW9" s="120" t="str">
        <f t="shared" si="50"/>
        <v xml:space="preserve"> </v>
      </c>
      <c r="AX9" s="120" t="str">
        <f t="shared" si="51"/>
        <v>x</v>
      </c>
      <c r="AY9" s="119" t="str">
        <f t="shared" si="52"/>
        <v xml:space="preserve"> </v>
      </c>
      <c r="AZ9" s="120" t="str">
        <f t="shared" si="53"/>
        <v xml:space="preserve"> </v>
      </c>
      <c r="BA9" s="120" t="str">
        <f t="shared" si="54"/>
        <v xml:space="preserve"> </v>
      </c>
      <c r="BB9" s="120" t="str">
        <f t="shared" si="55"/>
        <v xml:space="preserve"> </v>
      </c>
      <c r="BC9" s="120" t="str">
        <f>IF(COUNTIF('Fiche Risque 6'!D43,"*Insuffisant*"),"x"," ")</f>
        <v xml:space="preserve"> </v>
      </c>
      <c r="BD9" s="120" t="str">
        <f>IF(COUNTIF('Fiche Risque 6'!D43,"*Faible*"),"x"," ")</f>
        <v xml:space="preserve"> </v>
      </c>
      <c r="BE9" s="120" t="str">
        <f>IF(COUNTIF('Fiche Risque 6'!D43,"*Acceptable*"),"x"," ")</f>
        <v xml:space="preserve"> </v>
      </c>
      <c r="BF9" s="120" t="str">
        <f>IF(COUNTIF('Fiche Risque 6'!D43,"*Maîtrisé*"),"x"," ")</f>
        <v>x</v>
      </c>
      <c r="BG9" s="120" t="str">
        <f t="shared" si="0"/>
        <v xml:space="preserve"> </v>
      </c>
      <c r="BH9" s="120" t="str">
        <f t="shared" si="1"/>
        <v xml:space="preserve"> </v>
      </c>
      <c r="BI9" s="120" t="str">
        <f t="shared" si="2"/>
        <v xml:space="preserve"> </v>
      </c>
      <c r="BJ9" s="120" t="str">
        <f t="shared" si="3"/>
        <v xml:space="preserve"> </v>
      </c>
      <c r="BK9" s="120" t="str">
        <f t="shared" si="4"/>
        <v xml:space="preserve"> </v>
      </c>
      <c r="BL9" s="120" t="str">
        <f t="shared" si="5"/>
        <v xml:space="preserve"> </v>
      </c>
      <c r="BM9" s="120" t="str">
        <f t="shared" si="6"/>
        <v xml:space="preserve"> </v>
      </c>
      <c r="BN9" s="120" t="str">
        <f t="shared" si="7"/>
        <v xml:space="preserve"> </v>
      </c>
      <c r="BO9" s="120" t="str">
        <f t="shared" si="8"/>
        <v xml:space="preserve"> </v>
      </c>
      <c r="BP9" s="120" t="str">
        <f t="shared" si="9"/>
        <v xml:space="preserve"> </v>
      </c>
      <c r="BQ9" s="120" t="str">
        <f t="shared" si="10"/>
        <v xml:space="preserve"> </v>
      </c>
      <c r="BR9" s="120" t="str">
        <f t="shared" si="11"/>
        <v xml:space="preserve"> </v>
      </c>
      <c r="BS9" s="120" t="str">
        <f t="shared" si="12"/>
        <v xml:space="preserve"> </v>
      </c>
      <c r="BT9" s="120" t="str">
        <f t="shared" si="13"/>
        <v xml:space="preserve"> </v>
      </c>
      <c r="BU9" s="120" t="str">
        <f t="shared" si="14"/>
        <v xml:space="preserve"> </v>
      </c>
      <c r="BV9" s="120" t="str">
        <f t="shared" si="15"/>
        <v xml:space="preserve"> </v>
      </c>
      <c r="BW9" s="36"/>
    </row>
    <row r="10" spans="1:75" ht="33.75" customHeight="1">
      <c r="A10" s="7">
        <v>7</v>
      </c>
      <c r="B10" s="35">
        <f>'Fiche Risque 7'!D4</f>
        <v>0</v>
      </c>
      <c r="C10" s="120" t="str">
        <f>IF(COUNTIF('Fiche Risque 7'!D37,"*Marginal*"),"x"," ")</f>
        <v xml:space="preserve"> </v>
      </c>
      <c r="D10" s="120" t="str">
        <f>IF(COUNTIF('Fiche Risque 7'!D37,"*Faible*"),"x"," ")</f>
        <v xml:space="preserve"> </v>
      </c>
      <c r="E10" s="120" t="str">
        <f>IF(COUNTIF('Fiche Risque 7'!D37,"*Modéré*"),"x"," ")</f>
        <v>x</v>
      </c>
      <c r="F10" s="120" t="str">
        <f>IF(COUNTIF('Fiche Risque 7'!D37,"*Elevé*"),"x"," ")</f>
        <v xml:space="preserve"> </v>
      </c>
      <c r="G10" s="120" t="str">
        <f>IF(COUNTIF('Fiche Risque 7'!D37,"*Critique*"),"x"," ")</f>
        <v xml:space="preserve"> </v>
      </c>
      <c r="H10" s="120" t="str">
        <f>IF(COUNTIF('Fiche Risque 7'!D37,"*Catastrophique*"),"x"," ")</f>
        <v xml:space="preserve"> </v>
      </c>
      <c r="I10" s="120" t="str">
        <f>IF(COUNTIF('Fiche Risque 7'!D32,"*Exceptionnelle*"),"x"," ")</f>
        <v xml:space="preserve"> </v>
      </c>
      <c r="J10" s="120" t="str">
        <f>IF(COUNTIF('Fiche Risque 7'!D32,"*Rare*"),"x"," ")</f>
        <v xml:space="preserve"> </v>
      </c>
      <c r="K10" s="120" t="str">
        <f>IF(COUNTIF('Fiche Risque 7'!D32,"*Modérée*"),"x"," ")</f>
        <v>x</v>
      </c>
      <c r="L10" s="120" t="str">
        <f>IF(COUNTIF('Fiche Risque 7'!D32,"*Elevée*"),"x"," ")</f>
        <v xml:space="preserve"> </v>
      </c>
      <c r="M10" s="120" t="str">
        <f>IF(COUNTIF('Fiche Risque 7'!D32,"*Recurrente*"),"x"," ")</f>
        <v xml:space="preserve"> </v>
      </c>
      <c r="N10" s="120" t="str">
        <f>IF(COUNTIF('Fiche Risque 7'!D32,"*Permanente*"),"x"," ")</f>
        <v xml:space="preserve"> </v>
      </c>
      <c r="O10" s="120" t="str">
        <f t="shared" si="16"/>
        <v xml:space="preserve"> </v>
      </c>
      <c r="P10" s="120" t="str">
        <f t="shared" si="17"/>
        <v xml:space="preserve"> </v>
      </c>
      <c r="Q10" s="120" t="str">
        <f t="shared" si="18"/>
        <v xml:space="preserve"> </v>
      </c>
      <c r="R10" s="120" t="str">
        <f t="shared" si="19"/>
        <v xml:space="preserve"> </v>
      </c>
      <c r="S10" s="120" t="str">
        <f t="shared" si="20"/>
        <v xml:space="preserve"> </v>
      </c>
      <c r="T10" s="120" t="str">
        <f t="shared" si="21"/>
        <v xml:space="preserve"> </v>
      </c>
      <c r="U10" s="120" t="str">
        <f t="shared" si="22"/>
        <v xml:space="preserve"> </v>
      </c>
      <c r="V10" s="120" t="str">
        <f t="shared" si="23"/>
        <v xml:space="preserve"> </v>
      </c>
      <c r="W10" s="120" t="str">
        <f t="shared" si="24"/>
        <v xml:space="preserve"> </v>
      </c>
      <c r="X10" s="120" t="str">
        <f t="shared" si="25"/>
        <v xml:space="preserve"> </v>
      </c>
      <c r="Y10" s="120" t="str">
        <f t="shared" si="26"/>
        <v xml:space="preserve"> </v>
      </c>
      <c r="Z10" s="120" t="str">
        <f t="shared" si="27"/>
        <v xml:space="preserve"> </v>
      </c>
      <c r="AA10" s="120" t="str">
        <f t="shared" si="28"/>
        <v xml:space="preserve"> </v>
      </c>
      <c r="AB10" s="120" t="str">
        <f t="shared" si="29"/>
        <v xml:space="preserve"> </v>
      </c>
      <c r="AC10" s="120" t="str">
        <f t="shared" si="30"/>
        <v>x</v>
      </c>
      <c r="AD10" s="120" t="str">
        <f t="shared" si="31"/>
        <v xml:space="preserve"> </v>
      </c>
      <c r="AE10" s="120" t="str">
        <f t="shared" si="32"/>
        <v xml:space="preserve"> </v>
      </c>
      <c r="AF10" s="120" t="str">
        <f t="shared" si="33"/>
        <v xml:space="preserve"> </v>
      </c>
      <c r="AG10" s="120" t="str">
        <f t="shared" si="34"/>
        <v xml:space="preserve"> </v>
      </c>
      <c r="AH10" s="120" t="str">
        <f t="shared" si="35"/>
        <v xml:space="preserve"> </v>
      </c>
      <c r="AI10" s="120" t="str">
        <f t="shared" si="36"/>
        <v xml:space="preserve"> </v>
      </c>
      <c r="AJ10" s="120" t="str">
        <f t="shared" si="37"/>
        <v xml:space="preserve"> </v>
      </c>
      <c r="AK10" s="120" t="str">
        <f t="shared" si="38"/>
        <v xml:space="preserve"> </v>
      </c>
      <c r="AL10" s="120" t="str">
        <f t="shared" si="39"/>
        <v xml:space="preserve"> </v>
      </c>
      <c r="AM10" s="120" t="str">
        <f t="shared" si="40"/>
        <v xml:space="preserve"> </v>
      </c>
      <c r="AN10" s="120" t="str">
        <f t="shared" si="41"/>
        <v xml:space="preserve"> </v>
      </c>
      <c r="AO10" s="120" t="str">
        <f t="shared" si="42"/>
        <v xml:space="preserve"> </v>
      </c>
      <c r="AP10" s="120" t="str">
        <f t="shared" si="43"/>
        <v xml:space="preserve"> </v>
      </c>
      <c r="AQ10" s="120" t="str">
        <f t="shared" si="44"/>
        <v xml:space="preserve"> </v>
      </c>
      <c r="AR10" s="120" t="str">
        <f t="shared" si="45"/>
        <v xml:space="preserve"> </v>
      </c>
      <c r="AS10" s="120" t="str">
        <f t="shared" si="46"/>
        <v xml:space="preserve"> </v>
      </c>
      <c r="AT10" s="120" t="str">
        <f t="shared" si="47"/>
        <v xml:space="preserve"> </v>
      </c>
      <c r="AU10" s="120" t="str">
        <f t="shared" si="48"/>
        <v xml:space="preserve"> </v>
      </c>
      <c r="AV10" s="120" t="str">
        <f t="shared" si="49"/>
        <v xml:space="preserve"> </v>
      </c>
      <c r="AW10" s="120" t="str">
        <f t="shared" si="50"/>
        <v xml:space="preserve"> </v>
      </c>
      <c r="AX10" s="120" t="str">
        <f t="shared" si="51"/>
        <v xml:space="preserve"> </v>
      </c>
      <c r="AY10" s="119" t="str">
        <f t="shared" si="52"/>
        <v xml:space="preserve"> </v>
      </c>
      <c r="AZ10" s="120" t="str">
        <f t="shared" si="53"/>
        <v>x</v>
      </c>
      <c r="BA10" s="120" t="str">
        <f t="shared" si="54"/>
        <v xml:space="preserve"> </v>
      </c>
      <c r="BB10" s="120" t="str">
        <f t="shared" si="55"/>
        <v xml:space="preserve"> </v>
      </c>
      <c r="BC10" s="120" t="str">
        <f>IF(COUNTIF('Fiche Risque 7'!D43,"*Insuffisant*"),"x"," ")</f>
        <v xml:space="preserve"> </v>
      </c>
      <c r="BD10" s="120" t="str">
        <f>IF(COUNTIF('Fiche Risque 7'!D43,"*Faible*"),"x"," ")</f>
        <v xml:space="preserve"> </v>
      </c>
      <c r="BE10" s="120" t="str">
        <f>IF(COUNTIF('Fiche Risque 7'!D43,"*Acceptable*"),"x"," ")</f>
        <v xml:space="preserve"> </v>
      </c>
      <c r="BF10" s="120" t="str">
        <f>IF(COUNTIF('Fiche Risque 7'!D43,"*Maîtrisé*"),"x"," ")</f>
        <v>x</v>
      </c>
      <c r="BG10" s="120" t="str">
        <f t="shared" si="0"/>
        <v xml:space="preserve"> </v>
      </c>
      <c r="BH10" s="120" t="str">
        <f t="shared" si="1"/>
        <v xml:space="preserve"> </v>
      </c>
      <c r="BI10" s="120" t="str">
        <f t="shared" si="2"/>
        <v xml:space="preserve"> </v>
      </c>
      <c r="BJ10" s="120" t="str">
        <f t="shared" si="3"/>
        <v xml:space="preserve"> </v>
      </c>
      <c r="BK10" s="120" t="str">
        <f t="shared" si="4"/>
        <v>x</v>
      </c>
      <c r="BL10" s="120" t="str">
        <f t="shared" si="5"/>
        <v xml:space="preserve"> </v>
      </c>
      <c r="BM10" s="120" t="str">
        <f t="shared" si="6"/>
        <v xml:space="preserve"> </v>
      </c>
      <c r="BN10" s="120" t="str">
        <f t="shared" si="7"/>
        <v xml:space="preserve"> </v>
      </c>
      <c r="BO10" s="120" t="str">
        <f t="shared" si="8"/>
        <v xml:space="preserve"> </v>
      </c>
      <c r="BP10" s="120" t="str">
        <f t="shared" si="9"/>
        <v xml:space="preserve"> </v>
      </c>
      <c r="BQ10" s="120" t="str">
        <f t="shared" si="10"/>
        <v xml:space="preserve"> </v>
      </c>
      <c r="BR10" s="120" t="str">
        <f t="shared" si="11"/>
        <v xml:space="preserve"> </v>
      </c>
      <c r="BS10" s="120" t="str">
        <f t="shared" si="12"/>
        <v xml:space="preserve"> </v>
      </c>
      <c r="BT10" s="120" t="str">
        <f t="shared" si="13"/>
        <v xml:space="preserve"> </v>
      </c>
      <c r="BU10" s="120" t="str">
        <f t="shared" si="14"/>
        <v xml:space="preserve"> </v>
      </c>
      <c r="BV10" s="120" t="str">
        <f t="shared" si="15"/>
        <v xml:space="preserve"> </v>
      </c>
      <c r="BW10" s="36"/>
    </row>
    <row r="11" spans="1:75" ht="43.5" customHeight="1">
      <c r="A11" s="7">
        <v>8</v>
      </c>
      <c r="B11" s="35">
        <f>'Fiche Risque 8'!D4</f>
        <v>0</v>
      </c>
      <c r="C11" s="120" t="str">
        <f>IF(COUNTIF('Fiche Risque 8'!D37,"*Marginal*"),"x"," ")</f>
        <v xml:space="preserve"> </v>
      </c>
      <c r="D11" s="120" t="str">
        <f>IF(COUNTIF('Fiche Risque 8'!D37,"*Faible*"),"x"," ")</f>
        <v xml:space="preserve"> </v>
      </c>
      <c r="E11" s="120" t="str">
        <f>IF(COUNTIF('Fiche Risque 8'!D37,"*Modéré*"),"x"," ")</f>
        <v xml:space="preserve"> </v>
      </c>
      <c r="F11" s="120" t="str">
        <f>IF(COUNTIF('Fiche Risque 8'!D37,"*Elevé*"),"x"," ")</f>
        <v xml:space="preserve"> </v>
      </c>
      <c r="G11" s="120" t="str">
        <f>IF(COUNTIF('Fiche Risque 8'!D37,"*Critique*"),"x"," ")</f>
        <v>x</v>
      </c>
      <c r="H11" s="120" t="str">
        <f>IF(COUNTIF('Fiche Risque 8'!D37,"*Catastrophique*"),"x"," ")</f>
        <v xml:space="preserve"> </v>
      </c>
      <c r="I11" s="120" t="str">
        <f>IF(COUNTIF('Fiche Risque 8'!D32,"*Exceptionnelle*"),"x"," ")</f>
        <v xml:space="preserve"> </v>
      </c>
      <c r="J11" s="120" t="str">
        <f>IF(COUNTIF('Fiche Risque 8'!D32,"*Rare*"),"x"," ")</f>
        <v xml:space="preserve"> </v>
      </c>
      <c r="K11" s="120" t="str">
        <f>IF(COUNTIF('Fiche Risque 8'!D32,"*Modérée*"),"x"," ")</f>
        <v xml:space="preserve"> </v>
      </c>
      <c r="L11" s="120" t="str">
        <f>IF(COUNTIF('Fiche Risque 8'!D32,"*Elevée*"),"x"," ")</f>
        <v xml:space="preserve"> </v>
      </c>
      <c r="M11" s="120" t="str">
        <f>IF(COUNTIF('Fiche Risque 8'!D32,"*Recurrente*"),"x"," ")</f>
        <v xml:space="preserve"> </v>
      </c>
      <c r="N11" s="120" t="str">
        <f>IF(COUNTIF('Fiche Risque 8'!D32,"*Permanente*"),"x"," ")</f>
        <v>x</v>
      </c>
      <c r="O11" s="120" t="str">
        <f t="shared" si="16"/>
        <v xml:space="preserve"> </v>
      </c>
      <c r="P11" s="120" t="str">
        <f t="shared" si="17"/>
        <v xml:space="preserve"> </v>
      </c>
      <c r="Q11" s="120" t="str">
        <f t="shared" si="18"/>
        <v xml:space="preserve"> </v>
      </c>
      <c r="R11" s="120" t="str">
        <f t="shared" si="19"/>
        <v xml:space="preserve"> </v>
      </c>
      <c r="S11" s="120" t="str">
        <f t="shared" si="20"/>
        <v xml:space="preserve"> </v>
      </c>
      <c r="T11" s="120" t="str">
        <f t="shared" si="21"/>
        <v xml:space="preserve"> </v>
      </c>
      <c r="U11" s="120" t="str">
        <f t="shared" si="22"/>
        <v xml:space="preserve"> </v>
      </c>
      <c r="V11" s="120" t="str">
        <f t="shared" si="23"/>
        <v xml:space="preserve"> </v>
      </c>
      <c r="W11" s="120" t="str">
        <f t="shared" si="24"/>
        <v xml:space="preserve"> </v>
      </c>
      <c r="X11" s="120" t="str">
        <f t="shared" si="25"/>
        <v xml:space="preserve"> </v>
      </c>
      <c r="Y11" s="120" t="str">
        <f t="shared" si="26"/>
        <v xml:space="preserve"> </v>
      </c>
      <c r="Z11" s="120" t="str">
        <f t="shared" si="27"/>
        <v xml:space="preserve"> </v>
      </c>
      <c r="AA11" s="120" t="str">
        <f t="shared" si="28"/>
        <v xml:space="preserve"> </v>
      </c>
      <c r="AB11" s="120" t="str">
        <f t="shared" si="29"/>
        <v xml:space="preserve"> </v>
      </c>
      <c r="AC11" s="120" t="str">
        <f t="shared" si="30"/>
        <v xml:space="preserve"> </v>
      </c>
      <c r="AD11" s="120" t="str">
        <f t="shared" si="31"/>
        <v xml:space="preserve"> </v>
      </c>
      <c r="AE11" s="120" t="str">
        <f t="shared" si="32"/>
        <v xml:space="preserve"> </v>
      </c>
      <c r="AF11" s="120" t="str">
        <f t="shared" si="33"/>
        <v xml:space="preserve"> </v>
      </c>
      <c r="AG11" s="120" t="str">
        <f t="shared" si="34"/>
        <v xml:space="preserve"> </v>
      </c>
      <c r="AH11" s="120" t="str">
        <f t="shared" si="35"/>
        <v xml:space="preserve"> </v>
      </c>
      <c r="AI11" s="120" t="str">
        <f t="shared" si="36"/>
        <v xml:space="preserve"> </v>
      </c>
      <c r="AJ11" s="120" t="str">
        <f t="shared" si="37"/>
        <v xml:space="preserve"> </v>
      </c>
      <c r="AK11" s="120" t="str">
        <f t="shared" si="38"/>
        <v xml:space="preserve"> </v>
      </c>
      <c r="AL11" s="120" t="str">
        <f t="shared" si="39"/>
        <v xml:space="preserve"> </v>
      </c>
      <c r="AM11" s="120" t="str">
        <f t="shared" si="40"/>
        <v xml:space="preserve"> </v>
      </c>
      <c r="AN11" s="120" t="str">
        <f t="shared" si="41"/>
        <v xml:space="preserve"> </v>
      </c>
      <c r="AO11" s="120" t="str">
        <f t="shared" si="42"/>
        <v xml:space="preserve"> </v>
      </c>
      <c r="AP11" s="120" t="str">
        <f t="shared" si="43"/>
        <v xml:space="preserve"> </v>
      </c>
      <c r="AQ11" s="120" t="str">
        <f t="shared" si="44"/>
        <v xml:space="preserve"> </v>
      </c>
      <c r="AR11" s="120" t="str">
        <f t="shared" si="45"/>
        <v>x</v>
      </c>
      <c r="AS11" s="120" t="str">
        <f t="shared" si="46"/>
        <v xml:space="preserve"> </v>
      </c>
      <c r="AT11" s="120" t="str">
        <f t="shared" si="47"/>
        <v xml:space="preserve"> </v>
      </c>
      <c r="AU11" s="120" t="str">
        <f t="shared" si="48"/>
        <v xml:space="preserve"> </v>
      </c>
      <c r="AV11" s="120" t="str">
        <f t="shared" si="49"/>
        <v xml:space="preserve"> </v>
      </c>
      <c r="AW11" s="120" t="str">
        <f t="shared" si="50"/>
        <v xml:space="preserve"> </v>
      </c>
      <c r="AX11" s="120" t="str">
        <f t="shared" si="51"/>
        <v xml:space="preserve"> </v>
      </c>
      <c r="AY11" s="119" t="str">
        <f t="shared" si="52"/>
        <v xml:space="preserve"> </v>
      </c>
      <c r="AZ11" s="120" t="str">
        <f t="shared" si="53"/>
        <v xml:space="preserve"> </v>
      </c>
      <c r="BA11" s="120" t="str">
        <f t="shared" si="54"/>
        <v xml:space="preserve"> </v>
      </c>
      <c r="BB11" s="120" t="str">
        <f t="shared" si="55"/>
        <v>x</v>
      </c>
      <c r="BC11" s="120" t="str">
        <f>IF(COUNTIF('Fiche Risque 8'!D43,"*Insuffisant*"),"x"," ")</f>
        <v>x</v>
      </c>
      <c r="BD11" s="120" t="str">
        <f>IF(COUNTIF('Fiche Risque 8'!D43,"*Faible*"),"x"," ")</f>
        <v xml:space="preserve"> </v>
      </c>
      <c r="BE11" s="120" t="str">
        <f>IF(COUNTIF('Fiche Risque 8'!D43,"*Acceptable*"),"x"," ")</f>
        <v xml:space="preserve"> </v>
      </c>
      <c r="BF11" s="120" t="str">
        <f>IF(COUNTIF('Fiche Risque 8'!D43,"*Maîtrisé*"),"x"," ")</f>
        <v xml:space="preserve"> </v>
      </c>
      <c r="BG11" s="120" t="str">
        <f t="shared" si="0"/>
        <v xml:space="preserve"> </v>
      </c>
      <c r="BH11" s="120" t="str">
        <f t="shared" si="1"/>
        <v xml:space="preserve"> </v>
      </c>
      <c r="BI11" s="120" t="str">
        <f t="shared" si="2"/>
        <v xml:space="preserve"> </v>
      </c>
      <c r="BJ11" s="120" t="str">
        <f t="shared" si="3"/>
        <v xml:space="preserve"> </v>
      </c>
      <c r="BK11" s="120" t="str">
        <f t="shared" si="4"/>
        <v xml:space="preserve"> </v>
      </c>
      <c r="BL11" s="120" t="str">
        <f t="shared" si="5"/>
        <v xml:space="preserve"> </v>
      </c>
      <c r="BM11" s="120" t="str">
        <f t="shared" si="6"/>
        <v xml:space="preserve"> </v>
      </c>
      <c r="BN11" s="120" t="str">
        <f t="shared" si="7"/>
        <v xml:space="preserve"> </v>
      </c>
      <c r="BO11" s="120" t="str">
        <f t="shared" si="8"/>
        <v xml:space="preserve"> </v>
      </c>
      <c r="BP11" s="120" t="str">
        <f t="shared" si="9"/>
        <v xml:space="preserve"> </v>
      </c>
      <c r="BQ11" s="120" t="str">
        <f t="shared" si="10"/>
        <v xml:space="preserve"> </v>
      </c>
      <c r="BR11" s="120" t="str">
        <f t="shared" si="11"/>
        <v xml:space="preserve"> </v>
      </c>
      <c r="BS11" s="120" t="str">
        <f t="shared" si="12"/>
        <v xml:space="preserve"> </v>
      </c>
      <c r="BT11" s="120" t="str">
        <f t="shared" si="13"/>
        <v>x</v>
      </c>
      <c r="BU11" s="120" t="str">
        <f t="shared" si="14"/>
        <v xml:space="preserve"> </v>
      </c>
      <c r="BV11" s="120" t="str">
        <f t="shared" si="15"/>
        <v xml:space="preserve"> </v>
      </c>
      <c r="BW11" s="36"/>
    </row>
    <row r="12" spans="1:75" ht="37.5" customHeight="1">
      <c r="A12" s="7">
        <v>9</v>
      </c>
      <c r="B12" s="35">
        <f>'Fiche Risque 9'!D4</f>
        <v>0</v>
      </c>
      <c r="C12" s="120" t="str">
        <f>IF(COUNTIF('Fiche Risque 9'!D37,"*Marginal*"),"x"," ")</f>
        <v xml:space="preserve"> </v>
      </c>
      <c r="D12" s="120" t="str">
        <f>IF(COUNTIF('Fiche Risque 9'!D37,"*Faible*"),"x"," ")</f>
        <v xml:space="preserve"> </v>
      </c>
      <c r="E12" s="120" t="str">
        <f>IF(COUNTIF('Fiche Risque 9'!D37,"*Modéré*"),"x"," ")</f>
        <v xml:space="preserve"> </v>
      </c>
      <c r="F12" s="120" t="str">
        <f>IF(COUNTIF('Fiche Risque 9'!D37,"*Elevé*"),"x"," ")</f>
        <v>x</v>
      </c>
      <c r="G12" s="120" t="str">
        <f>IF(COUNTIF('Fiche Risque 9'!D37,"*Critique*"),"x"," ")</f>
        <v xml:space="preserve"> </v>
      </c>
      <c r="H12" s="120" t="str">
        <f>IF(COUNTIF('Fiche Risque 9'!D37,"*Catastrophique*"),"x"," ")</f>
        <v xml:space="preserve"> </v>
      </c>
      <c r="I12" s="120" t="str">
        <f>IF(COUNTIF('Fiche Risque 9'!D32,"*Exceptionnelle*"),"x"," ")</f>
        <v xml:space="preserve"> </v>
      </c>
      <c r="J12" s="120" t="str">
        <f>IF(COUNTIF('Fiche Risque 9'!D32,"*Rare*"),"x"," ")</f>
        <v xml:space="preserve"> </v>
      </c>
      <c r="K12" s="120" t="str">
        <f>IF(COUNTIF('Fiche Risque 9'!D32,"*Modérée*"),"x"," ")</f>
        <v xml:space="preserve"> </v>
      </c>
      <c r="L12" s="120" t="str">
        <f>IF(COUNTIF('Fiche Risque 9'!D32,"*Elevée*"),"x"," ")</f>
        <v>x</v>
      </c>
      <c r="M12" s="120" t="str">
        <f>IF(COUNTIF('Fiche Risque 9'!D32,"*Recurrente*"),"x"," ")</f>
        <v xml:space="preserve"> </v>
      </c>
      <c r="N12" s="120" t="str">
        <f>IF(COUNTIF('Fiche Risque 9'!D32,"*Permanente*"),"x"," ")</f>
        <v xml:space="preserve"> </v>
      </c>
      <c r="O12" s="120" t="str">
        <f t="shared" si="16"/>
        <v xml:space="preserve"> </v>
      </c>
      <c r="P12" s="120" t="str">
        <f t="shared" si="17"/>
        <v xml:space="preserve"> </v>
      </c>
      <c r="Q12" s="120" t="str">
        <f t="shared" si="18"/>
        <v xml:space="preserve"> </v>
      </c>
      <c r="R12" s="120" t="str">
        <f t="shared" si="19"/>
        <v xml:space="preserve"> </v>
      </c>
      <c r="S12" s="120" t="str">
        <f t="shared" si="20"/>
        <v xml:space="preserve"> </v>
      </c>
      <c r="T12" s="120" t="str">
        <f t="shared" si="21"/>
        <v xml:space="preserve"> </v>
      </c>
      <c r="U12" s="120" t="str">
        <f t="shared" si="22"/>
        <v xml:space="preserve"> </v>
      </c>
      <c r="V12" s="120" t="str">
        <f t="shared" si="23"/>
        <v xml:space="preserve"> </v>
      </c>
      <c r="W12" s="120" t="str">
        <f t="shared" si="24"/>
        <v xml:space="preserve"> </v>
      </c>
      <c r="X12" s="120" t="str">
        <f t="shared" si="25"/>
        <v xml:space="preserve"> </v>
      </c>
      <c r="Y12" s="120" t="str">
        <f t="shared" si="26"/>
        <v xml:space="preserve"> </v>
      </c>
      <c r="Z12" s="120" t="str">
        <f t="shared" si="27"/>
        <v xml:space="preserve"> </v>
      </c>
      <c r="AA12" s="120" t="str">
        <f t="shared" si="28"/>
        <v xml:space="preserve"> </v>
      </c>
      <c r="AB12" s="120" t="str">
        <f t="shared" si="29"/>
        <v xml:space="preserve"> </v>
      </c>
      <c r="AC12" s="120" t="str">
        <f t="shared" si="30"/>
        <v xml:space="preserve"> </v>
      </c>
      <c r="AD12" s="120" t="str">
        <f t="shared" si="31"/>
        <v xml:space="preserve"> </v>
      </c>
      <c r="AE12" s="120" t="str">
        <f t="shared" si="32"/>
        <v xml:space="preserve"> </v>
      </c>
      <c r="AF12" s="120" t="str">
        <f t="shared" si="33"/>
        <v xml:space="preserve"> </v>
      </c>
      <c r="AG12" s="120" t="str">
        <f t="shared" si="34"/>
        <v xml:space="preserve"> </v>
      </c>
      <c r="AH12" s="120" t="str">
        <f t="shared" si="35"/>
        <v xml:space="preserve"> </v>
      </c>
      <c r="AI12" s="120" t="str">
        <f t="shared" si="36"/>
        <v xml:space="preserve"> </v>
      </c>
      <c r="AJ12" s="120" t="str">
        <f t="shared" si="37"/>
        <v>x</v>
      </c>
      <c r="AK12" s="120" t="str">
        <f t="shared" si="38"/>
        <v xml:space="preserve"> </v>
      </c>
      <c r="AL12" s="120" t="str">
        <f t="shared" si="39"/>
        <v xml:space="preserve"> </v>
      </c>
      <c r="AM12" s="120" t="str">
        <f t="shared" si="40"/>
        <v xml:space="preserve"> </v>
      </c>
      <c r="AN12" s="120" t="str">
        <f t="shared" si="41"/>
        <v xml:space="preserve"> </v>
      </c>
      <c r="AO12" s="120" t="str">
        <f t="shared" si="42"/>
        <v xml:space="preserve"> </v>
      </c>
      <c r="AP12" s="120" t="str">
        <f t="shared" si="43"/>
        <v xml:space="preserve"> </v>
      </c>
      <c r="AQ12" s="120" t="str">
        <f t="shared" si="44"/>
        <v xml:space="preserve"> </v>
      </c>
      <c r="AR12" s="120" t="str">
        <f t="shared" si="45"/>
        <v xml:space="preserve"> </v>
      </c>
      <c r="AS12" s="120" t="str">
        <f t="shared" si="46"/>
        <v xml:space="preserve"> </v>
      </c>
      <c r="AT12" s="120" t="str">
        <f t="shared" si="47"/>
        <v xml:space="preserve"> </v>
      </c>
      <c r="AU12" s="120" t="str">
        <f t="shared" si="48"/>
        <v xml:space="preserve"> </v>
      </c>
      <c r="AV12" s="120" t="str">
        <f t="shared" si="49"/>
        <v xml:space="preserve"> </v>
      </c>
      <c r="AW12" s="120" t="str">
        <f t="shared" si="50"/>
        <v xml:space="preserve"> </v>
      </c>
      <c r="AX12" s="120" t="str">
        <f t="shared" si="51"/>
        <v xml:space="preserve"> </v>
      </c>
      <c r="AY12" s="119" t="str">
        <f t="shared" si="52"/>
        <v xml:space="preserve"> </v>
      </c>
      <c r="AZ12" s="120" t="str">
        <f t="shared" si="53"/>
        <v xml:space="preserve"> </v>
      </c>
      <c r="BA12" s="120" t="str">
        <f t="shared" si="54"/>
        <v>x</v>
      </c>
      <c r="BB12" s="120" t="str">
        <f t="shared" si="55"/>
        <v xml:space="preserve"> </v>
      </c>
      <c r="BC12" s="120" t="str">
        <f>IF(COUNTIF('Fiche Risque 9'!D43,"*Insuffisant*"),"x"," ")</f>
        <v>x</v>
      </c>
      <c r="BD12" s="120" t="str">
        <f>IF(COUNTIF('Fiche Risque 9'!D43,"*Faible*"),"x"," ")</f>
        <v xml:space="preserve"> </v>
      </c>
      <c r="BE12" s="120" t="str">
        <f>IF(COUNTIF('Fiche Risque 9'!D43,"*Acceptable*"),"x"," ")</f>
        <v xml:space="preserve"> </v>
      </c>
      <c r="BF12" s="120" t="str">
        <f>IF(COUNTIF('Fiche Risque 9'!D43,"*Maîtrisé*"),"x"," ")</f>
        <v xml:space="preserve"> </v>
      </c>
      <c r="BG12" s="120" t="str">
        <f t="shared" si="0"/>
        <v xml:space="preserve"> </v>
      </c>
      <c r="BH12" s="120" t="str">
        <f t="shared" si="1"/>
        <v xml:space="preserve"> </v>
      </c>
      <c r="BI12" s="120" t="str">
        <f t="shared" si="2"/>
        <v xml:space="preserve"> </v>
      </c>
      <c r="BJ12" s="120" t="str">
        <f t="shared" si="3"/>
        <v xml:space="preserve"> </v>
      </c>
      <c r="BK12" s="120" t="str">
        <f t="shared" si="4"/>
        <v xml:space="preserve"> </v>
      </c>
      <c r="BL12" s="120" t="str">
        <f t="shared" si="5"/>
        <v xml:space="preserve"> </v>
      </c>
      <c r="BM12" s="120" t="str">
        <f t="shared" si="6"/>
        <v xml:space="preserve"> </v>
      </c>
      <c r="BN12" s="120" t="str">
        <f t="shared" si="7"/>
        <v xml:space="preserve"> </v>
      </c>
      <c r="BO12" s="120" t="str">
        <f t="shared" si="8"/>
        <v xml:space="preserve"> </v>
      </c>
      <c r="BP12" s="120" t="str">
        <f t="shared" si="9"/>
        <v xml:space="preserve"> </v>
      </c>
      <c r="BQ12" s="120" t="str">
        <f t="shared" si="10"/>
        <v xml:space="preserve"> </v>
      </c>
      <c r="BR12" s="120" t="str">
        <f t="shared" si="11"/>
        <v xml:space="preserve"> </v>
      </c>
      <c r="BS12" s="120" t="str">
        <f t="shared" si="12"/>
        <v xml:space="preserve"> </v>
      </c>
      <c r="BT12" s="120" t="str">
        <f t="shared" si="13"/>
        <v xml:space="preserve"> </v>
      </c>
      <c r="BU12" s="120" t="str">
        <f t="shared" si="14"/>
        <v>x</v>
      </c>
      <c r="BV12" s="120" t="str">
        <f t="shared" si="15"/>
        <v xml:space="preserve"> </v>
      </c>
      <c r="BW12" s="35"/>
    </row>
    <row r="13" spans="1:75" ht="43.5" customHeight="1">
      <c r="A13" s="7">
        <v>10</v>
      </c>
      <c r="B13" s="35">
        <f>'Fiche Risque 10'!D4</f>
        <v>0</v>
      </c>
      <c r="C13" s="120" t="str">
        <f>IF(COUNTIF('Fiche Risque 10'!D37,"*Marginal*"),"x"," ")</f>
        <v xml:space="preserve"> </v>
      </c>
      <c r="D13" s="120" t="str">
        <f>IF(COUNTIF('Fiche Risque 10'!D37,"*Faible*"),"x"," ")</f>
        <v xml:space="preserve"> </v>
      </c>
      <c r="E13" s="120" t="str">
        <f>IF(COUNTIF('Fiche Risque 10'!D37,"*Modéré*"),"x"," ")</f>
        <v xml:space="preserve"> </v>
      </c>
      <c r="F13" s="120" t="str">
        <f>IF(COUNTIF('Fiche Risque 10'!D37,"*Elevé*"),"x"," ")</f>
        <v>x</v>
      </c>
      <c r="G13" s="120" t="str">
        <f>IF(COUNTIF('Fiche Risque 10'!D37,"*Critique*"),"x"," ")</f>
        <v xml:space="preserve"> </v>
      </c>
      <c r="H13" s="120" t="str">
        <f>IF(COUNTIF('Fiche Risque 10'!D37,"*Catastrophique*"),"x"," ")</f>
        <v xml:space="preserve"> </v>
      </c>
      <c r="I13" s="120" t="str">
        <f>IF(COUNTIF('Fiche Risque 10'!D32,"*Exceptionnelle*"),"x"," ")</f>
        <v>x</v>
      </c>
      <c r="J13" s="120" t="str">
        <f>IF(COUNTIF('Fiche Risque 10'!D32,"*Rare*"),"x"," ")</f>
        <v xml:space="preserve"> </v>
      </c>
      <c r="K13" s="120" t="str">
        <f>IF(COUNTIF('Fiche Risque 10'!D32,"*Modérée*"),"x"," ")</f>
        <v xml:space="preserve"> </v>
      </c>
      <c r="L13" s="120" t="str">
        <f>IF(COUNTIF('Fiche Risque 10'!D32,"*Elevée*"),"x"," ")</f>
        <v xml:space="preserve"> </v>
      </c>
      <c r="M13" s="120" t="str">
        <f>IF(COUNTIF('Fiche Risque 10'!D32,"*Recurrente*"),"x"," ")</f>
        <v xml:space="preserve"> </v>
      </c>
      <c r="N13" s="120" t="str">
        <f>IF(COUNTIF('Fiche Risque 10'!D32,"*Permanente*"),"x"," ")</f>
        <v xml:space="preserve"> </v>
      </c>
      <c r="O13" s="120" t="str">
        <f t="shared" si="16"/>
        <v xml:space="preserve"> </v>
      </c>
      <c r="P13" s="120" t="str">
        <f t="shared" si="17"/>
        <v xml:space="preserve"> </v>
      </c>
      <c r="Q13" s="120" t="str">
        <f t="shared" si="18"/>
        <v xml:space="preserve"> </v>
      </c>
      <c r="R13" s="120" t="str">
        <f t="shared" si="19"/>
        <v xml:space="preserve"> </v>
      </c>
      <c r="S13" s="120" t="str">
        <f t="shared" si="20"/>
        <v xml:space="preserve"> </v>
      </c>
      <c r="T13" s="120" t="str">
        <f t="shared" si="21"/>
        <v xml:space="preserve"> </v>
      </c>
      <c r="U13" s="120" t="str">
        <f t="shared" si="22"/>
        <v xml:space="preserve"> </v>
      </c>
      <c r="V13" s="120" t="str">
        <f t="shared" si="23"/>
        <v xml:space="preserve"> </v>
      </c>
      <c r="W13" s="120" t="str">
        <f t="shared" si="24"/>
        <v xml:space="preserve"> </v>
      </c>
      <c r="X13" s="120" t="str">
        <f t="shared" si="25"/>
        <v xml:space="preserve"> </v>
      </c>
      <c r="Y13" s="120" t="str">
        <f t="shared" si="26"/>
        <v xml:space="preserve"> </v>
      </c>
      <c r="Z13" s="120" t="str">
        <f t="shared" si="27"/>
        <v xml:space="preserve"> </v>
      </c>
      <c r="AA13" s="120" t="str">
        <f t="shared" si="28"/>
        <v xml:space="preserve"> </v>
      </c>
      <c r="AB13" s="120" t="str">
        <f t="shared" si="29"/>
        <v xml:space="preserve"> </v>
      </c>
      <c r="AC13" s="120" t="str">
        <f t="shared" si="30"/>
        <v xml:space="preserve"> </v>
      </c>
      <c r="AD13" s="120" t="str">
        <f t="shared" si="31"/>
        <v xml:space="preserve"> </v>
      </c>
      <c r="AE13" s="120" t="str">
        <f t="shared" si="32"/>
        <v xml:space="preserve"> </v>
      </c>
      <c r="AF13" s="120" t="str">
        <f t="shared" si="33"/>
        <v xml:space="preserve"> </v>
      </c>
      <c r="AG13" s="120" t="str">
        <f t="shared" si="34"/>
        <v>x</v>
      </c>
      <c r="AH13" s="120" t="str">
        <f t="shared" si="35"/>
        <v xml:space="preserve"> </v>
      </c>
      <c r="AI13" s="120" t="str">
        <f t="shared" si="36"/>
        <v xml:space="preserve"> </v>
      </c>
      <c r="AJ13" s="120" t="str">
        <f t="shared" si="37"/>
        <v xml:space="preserve"> </v>
      </c>
      <c r="AK13" s="120" t="str">
        <f t="shared" si="38"/>
        <v xml:space="preserve"> </v>
      </c>
      <c r="AL13" s="120" t="str">
        <f t="shared" si="39"/>
        <v xml:space="preserve"> </v>
      </c>
      <c r="AM13" s="120" t="str">
        <f t="shared" si="40"/>
        <v xml:space="preserve"> </v>
      </c>
      <c r="AN13" s="120" t="str">
        <f t="shared" si="41"/>
        <v xml:space="preserve"> </v>
      </c>
      <c r="AO13" s="120" t="str">
        <f t="shared" si="42"/>
        <v xml:space="preserve"> </v>
      </c>
      <c r="AP13" s="120" t="str">
        <f t="shared" si="43"/>
        <v xml:space="preserve"> </v>
      </c>
      <c r="AQ13" s="120" t="str">
        <f t="shared" si="44"/>
        <v xml:space="preserve"> </v>
      </c>
      <c r="AR13" s="120" t="str">
        <f t="shared" si="45"/>
        <v xml:space="preserve"> </v>
      </c>
      <c r="AS13" s="120" t="str">
        <f t="shared" si="46"/>
        <v xml:space="preserve"> </v>
      </c>
      <c r="AT13" s="120" t="str">
        <f t="shared" si="47"/>
        <v xml:space="preserve"> </v>
      </c>
      <c r="AU13" s="120" t="str">
        <f t="shared" si="48"/>
        <v xml:space="preserve"> </v>
      </c>
      <c r="AV13" s="120" t="str">
        <f t="shared" si="49"/>
        <v xml:space="preserve"> </v>
      </c>
      <c r="AW13" s="120" t="str">
        <f t="shared" si="50"/>
        <v xml:space="preserve"> </v>
      </c>
      <c r="AX13" s="120" t="str">
        <f t="shared" si="51"/>
        <v xml:space="preserve"> </v>
      </c>
      <c r="AY13" s="119" t="str">
        <f t="shared" si="52"/>
        <v xml:space="preserve"> </v>
      </c>
      <c r="AZ13" s="120" t="str">
        <f t="shared" si="53"/>
        <v>x</v>
      </c>
      <c r="BA13" s="120" t="str">
        <f t="shared" si="54"/>
        <v xml:space="preserve"> </v>
      </c>
      <c r="BB13" s="120" t="str">
        <f t="shared" si="55"/>
        <v xml:space="preserve"> </v>
      </c>
      <c r="BC13" s="120" t="str">
        <f>IF(COUNTIF('Fiche Risque 10'!D43,"*Insuffisant*"),"x"," ")</f>
        <v xml:space="preserve"> </v>
      </c>
      <c r="BD13" s="120" t="str">
        <f>IF(COUNTIF('Fiche Risque 10'!D43,"*Faible*"),"x"," ")</f>
        <v xml:space="preserve"> </v>
      </c>
      <c r="BE13" s="120" t="str">
        <f>IF(COUNTIF('Fiche Risque 10'!D43,"*Acceptable*"),"x"," ")</f>
        <v>x</v>
      </c>
      <c r="BF13" s="120" t="str">
        <f>IF(COUNTIF('Fiche Risque 10'!D43,"*Maîtrisé*"),"x"," ")</f>
        <v xml:space="preserve"> </v>
      </c>
      <c r="BG13" s="120" t="str">
        <f t="shared" si="0"/>
        <v xml:space="preserve"> </v>
      </c>
      <c r="BH13" s="120" t="str">
        <f t="shared" si="1"/>
        <v xml:space="preserve"> </v>
      </c>
      <c r="BI13" s="120" t="str">
        <f t="shared" si="2"/>
        <v xml:space="preserve"> </v>
      </c>
      <c r="BJ13" s="120" t="str">
        <f t="shared" si="3"/>
        <v xml:space="preserve"> </v>
      </c>
      <c r="BK13" s="120" t="str">
        <f t="shared" si="4"/>
        <v xml:space="preserve"> </v>
      </c>
      <c r="BL13" s="120" t="str">
        <f t="shared" si="5"/>
        <v xml:space="preserve"> </v>
      </c>
      <c r="BM13" s="120" t="str">
        <f t="shared" si="6"/>
        <v xml:space="preserve"> </v>
      </c>
      <c r="BN13" s="120" t="str">
        <f t="shared" si="7"/>
        <v xml:space="preserve"> </v>
      </c>
      <c r="BO13" s="120" t="str">
        <f t="shared" si="8"/>
        <v xml:space="preserve"> </v>
      </c>
      <c r="BP13" s="120" t="str">
        <f t="shared" si="9"/>
        <v>x</v>
      </c>
      <c r="BQ13" s="120" t="str">
        <f t="shared" si="10"/>
        <v xml:space="preserve"> </v>
      </c>
      <c r="BR13" s="120" t="str">
        <f t="shared" si="11"/>
        <v xml:space="preserve"> </v>
      </c>
      <c r="BS13" s="120" t="str">
        <f t="shared" si="12"/>
        <v xml:space="preserve"> </v>
      </c>
      <c r="BT13" s="120" t="str">
        <f t="shared" si="13"/>
        <v xml:space="preserve"> </v>
      </c>
      <c r="BU13" s="120" t="str">
        <f t="shared" si="14"/>
        <v xml:space="preserve"> </v>
      </c>
      <c r="BV13" s="120" t="str">
        <f t="shared" si="15"/>
        <v xml:space="preserve"> </v>
      </c>
      <c r="BW13" s="36"/>
    </row>
  </sheetData>
  <autoFilter ref="A1:BW13">
    <filterColumn colId="2" showButton="0"/>
    <filterColumn colId="3" showButton="0"/>
    <filterColumn colId="4" showButton="0"/>
    <filterColumn colId="5" showButton="0"/>
    <filterColumn colId="6" showButton="0"/>
    <filterColumn colId="8" showButton="0"/>
    <filterColumn colId="9" showButton="0"/>
    <filterColumn colId="10" showButton="0"/>
    <filterColumn colId="11" showButton="0"/>
    <filterColumn colId="12" showButton="0"/>
    <filterColumn colId="14" showButton="0"/>
    <filterColumn colId="15" showButton="0"/>
    <filterColumn colId="16" showButton="0"/>
    <filterColumn colId="17" showButton="0"/>
    <filterColumn colId="18" showButton="0"/>
    <filterColumn colId="20" showButton="0"/>
    <filterColumn colId="21" showButton="0"/>
    <filterColumn colId="22" showButton="0"/>
    <filterColumn colId="23" showButton="0"/>
    <filterColumn colId="24" showButton="0"/>
    <filterColumn colId="26" showButton="0"/>
    <filterColumn colId="27" showButton="0"/>
    <filterColumn colId="28" showButton="0"/>
    <filterColumn colId="29" showButton="0"/>
    <filterColumn colId="30" showButton="0"/>
    <filterColumn colId="32" showButton="0"/>
    <filterColumn colId="33" showButton="0"/>
    <filterColumn colId="34" showButton="0"/>
    <filterColumn colId="35" showButton="0"/>
    <filterColumn colId="36" showButton="0"/>
    <filterColumn colId="38" showButton="0"/>
    <filterColumn colId="39" showButton="0"/>
    <filterColumn colId="40" showButton="0"/>
    <filterColumn colId="41" showButton="0"/>
    <filterColumn colId="42" showButton="0"/>
    <filterColumn colId="44" showButton="0"/>
    <filterColumn colId="45" showButton="0"/>
    <filterColumn colId="46" showButton="0"/>
    <filterColumn colId="47" showButton="0"/>
    <filterColumn colId="48" showButton="0"/>
    <filterColumn colId="50"/>
    <filterColumn colId="51"/>
    <filterColumn colId="52"/>
    <filterColumn colId="53"/>
    <filterColumn colId="61"/>
    <filterColumn colId="62"/>
    <filterColumn colId="64"/>
    <filterColumn colId="65"/>
    <filterColumn colId="68"/>
    <filterColumn colId="70"/>
    <filterColumn colId="71"/>
    <filterColumn colId="72"/>
  </autoFilter>
  <mergeCells count="14">
    <mergeCell ref="B1:B2"/>
    <mergeCell ref="A1:A2"/>
    <mergeCell ref="BW1:BW2"/>
    <mergeCell ref="I1:N1"/>
    <mergeCell ref="C1:H1"/>
    <mergeCell ref="AS1:AX1"/>
    <mergeCell ref="BG1:BH1"/>
    <mergeCell ref="BI1:BK1"/>
    <mergeCell ref="BO1:BQ1"/>
    <mergeCell ref="U1:V1"/>
    <mergeCell ref="O1:Q1"/>
    <mergeCell ref="BR1:BS1"/>
    <mergeCell ref="BT1:BV1"/>
    <mergeCell ref="AY1:BB1"/>
  </mergeCells>
  <phoneticPr fontId="5" type="noConversion"/>
  <pageMargins left="0.27" right="0.5" top="0.5" bottom="0.39" header="0.33" footer="0.21"/>
  <pageSetup paperSize="9" scale="38" orientation="landscape" r:id="rId1"/>
  <headerFooter alignWithMargins="0">
    <oddHeader>&amp;R&amp;"Arial,Italique"&amp;8&amp;D</oddHeader>
  </headerFooter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T22"/>
  <sheetViews>
    <sheetView showGridLines="0" tabSelected="1" topLeftCell="A4" zoomScaleNormal="100" workbookViewId="0">
      <selection activeCell="F22" sqref="F22"/>
    </sheetView>
  </sheetViews>
  <sheetFormatPr baseColWidth="10" defaultRowHeight="12.75"/>
  <cols>
    <col min="1" max="1" width="3.85546875" customWidth="1"/>
    <col min="2" max="2" width="3.5703125" customWidth="1"/>
    <col min="3" max="3" width="3" customWidth="1"/>
    <col min="4" max="4" width="5.7109375" customWidth="1"/>
    <col min="5" max="10" width="20.7109375" customWidth="1"/>
    <col min="13" max="13" width="3.5703125" customWidth="1"/>
    <col min="14" max="14" width="4" customWidth="1"/>
    <col min="15" max="15" width="2.42578125" customWidth="1"/>
    <col min="16" max="19" width="20.7109375" customWidth="1"/>
    <col min="20" max="20" width="3.85546875" customWidth="1"/>
  </cols>
  <sheetData>
    <row r="1" spans="1:20" ht="30.75" customHeight="1">
      <c r="A1" s="16" t="s">
        <v>8</v>
      </c>
      <c r="B1" s="12"/>
      <c r="C1" s="12"/>
      <c r="D1" s="12"/>
      <c r="E1" s="12"/>
      <c r="F1" s="12"/>
      <c r="G1" s="12"/>
      <c r="H1" s="12"/>
      <c r="I1" s="10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</row>
    <row r="4" spans="1:20" ht="18">
      <c r="E4" s="11" t="s">
        <v>6</v>
      </c>
      <c r="F4" s="10"/>
      <c r="G4" s="10"/>
      <c r="H4" s="10"/>
      <c r="I4" s="10"/>
      <c r="J4" s="10"/>
      <c r="P4" s="11" t="s">
        <v>7</v>
      </c>
      <c r="Q4" s="11"/>
      <c r="R4" s="10"/>
      <c r="S4" s="10"/>
    </row>
    <row r="5" spans="1:20" ht="82.5" customHeight="1">
      <c r="B5" s="174" t="s">
        <v>5</v>
      </c>
      <c r="C5" s="29" t="s">
        <v>12</v>
      </c>
      <c r="D5" s="17">
        <v>6</v>
      </c>
      <c r="E5" s="133" t="e">
        <f>RechTous("x",RisqueBrut6,NUMERO_RISQUE,"   ")</f>
        <v>#VALUE!</v>
      </c>
      <c r="F5" s="134" t="e">
        <f>RechTous("x",RisqueBrut12,NUMERO_RISQUE,"   ")</f>
        <v>#VALUE!</v>
      </c>
      <c r="G5" s="134" t="e">
        <f>RechTous("x",RisqueBrut18,NUMERO_RISQUE,"   ")</f>
        <v>#VALUE!</v>
      </c>
      <c r="H5" s="134" t="e">
        <f>RechTous("x",RisqueBrut24,NUMERO_RISQUE,"   ")</f>
        <v>#VALUE!</v>
      </c>
      <c r="I5" s="134" t="str">
        <f>RechTous("x",RisqueBrut30,NUMERO_RISQUE,"   ")</f>
        <v xml:space="preserve">8  </v>
      </c>
      <c r="J5" s="134" t="str">
        <f>RechTous("x",RisqueBrut36,NUMERO_RISQUE,"   ")</f>
        <v xml:space="preserve">6  </v>
      </c>
      <c r="P5" s="11"/>
      <c r="Q5" s="11"/>
      <c r="R5" s="10"/>
      <c r="S5" s="10"/>
    </row>
    <row r="6" spans="1:20" ht="81" customHeight="1">
      <c r="B6" s="175"/>
      <c r="C6" s="29" t="s">
        <v>26</v>
      </c>
      <c r="D6" s="17">
        <v>5</v>
      </c>
      <c r="E6" s="133" t="e">
        <f>RechTous("x",RisqueBrut5,NUMERO_RISQUE,"   ")</f>
        <v>#VALUE!</v>
      </c>
      <c r="F6" s="133" t="e">
        <f>RechTous("x",RisqueBrut11,NUMERO_RISQUE,"   ")</f>
        <v>#VALUE!</v>
      </c>
      <c r="G6" s="133" t="e">
        <f>RechTous("x",RisqueBrut17,NUMERO_RISQUE,"   ")</f>
        <v>#VALUE!</v>
      </c>
      <c r="H6" s="134" t="str">
        <f>RechTous("x",RisqueBrut23,NUMERO_RISQUE,"   ")</f>
        <v xml:space="preserve">1   2  </v>
      </c>
      <c r="I6" s="134" t="e">
        <f>RechTous("x",RisqueBrut29,NUMERO_RISQUE,"   ")</f>
        <v>#VALUE!</v>
      </c>
      <c r="J6" s="134" t="e">
        <f>RechTous("x",RisqueBrut35,NUMERO_RISQUE,"   ")</f>
        <v>#VALUE!</v>
      </c>
    </row>
    <row r="7" spans="1:20" ht="74.25" customHeight="1">
      <c r="B7" s="175"/>
      <c r="C7" s="29" t="s">
        <v>11</v>
      </c>
      <c r="D7" s="17">
        <v>4</v>
      </c>
      <c r="E7" s="116" t="e">
        <f>RechTous("x",RisqueBrut4,NUMERO_RISQUE,"   ")</f>
        <v>#VALUE!</v>
      </c>
      <c r="F7" s="116" t="e">
        <f>RechTous("x",RisqueBrut10,NUMERO_RISQUE,"   ")</f>
        <v>#VALUE!</v>
      </c>
      <c r="G7" s="133" t="str">
        <f>RechTous("x",RisqueBrut16,NUMERO_RISQUE,"   ")</f>
        <v xml:space="preserve">3   4  </v>
      </c>
      <c r="H7" s="133" t="str">
        <f>RechTous("x",RisqueBrut22,NUMERO_RISQUE,"   ")</f>
        <v xml:space="preserve">9  </v>
      </c>
      <c r="I7" s="134" t="e">
        <f>RechTous("x",RisqueBrut28,NUMERO_RISQUE,"   ")</f>
        <v>#VALUE!</v>
      </c>
      <c r="J7" s="134" t="e">
        <f>RechTous("x",RisqueBrut34,NUMERO_RISQUE,"   ")</f>
        <v>#VALUE!</v>
      </c>
      <c r="M7" s="178" t="s">
        <v>42</v>
      </c>
      <c r="N7" s="32" t="s">
        <v>41</v>
      </c>
      <c r="P7" s="113" t="str">
        <f>RechTous("x",RisqueNet13,NUMERO_RISQUE,"   ")</f>
        <v xml:space="preserve">8  </v>
      </c>
      <c r="Q7" s="113" t="str">
        <f>RechTous("x",RisqueNet14,NUMERO_RISQUE,"   ")</f>
        <v xml:space="preserve">1   2  </v>
      </c>
      <c r="R7" s="114" t="e">
        <f>RechTous("x",RisqueNet15,NUMERO_RISQUE,"   ")</f>
        <v>#VALUE!</v>
      </c>
      <c r="S7" s="115" t="e">
        <f>RechTous("x",RisqueNet16,NUMERO_RISQUE,"   ")</f>
        <v>#VALUE!</v>
      </c>
    </row>
    <row r="8" spans="1:20" ht="70.5" customHeight="1">
      <c r="B8" s="175"/>
      <c r="C8" s="29" t="s">
        <v>10</v>
      </c>
      <c r="D8" s="17">
        <v>3</v>
      </c>
      <c r="E8" s="117" t="e">
        <f>RechTous("x",RisqueBrut3,NUMERO_RISQUE,"   ")</f>
        <v>#VALUE!</v>
      </c>
      <c r="F8" s="116" t="e">
        <f>RechTous("x",RisqueBrut9,NUMERO_RISQUE,"   ")</f>
        <v>#VALUE!</v>
      </c>
      <c r="G8" s="116" t="str">
        <f>RechTous("x",RisqueBrut15,NUMERO_RISQUE,"   ")</f>
        <v xml:space="preserve">7  </v>
      </c>
      <c r="H8" s="133" t="e">
        <f>RechTous("x",RisqueBrut21,NUMERO_RISQUE,"   ")</f>
        <v>#VALUE!</v>
      </c>
      <c r="I8" s="134" t="e">
        <f>RechTous("x",RisqueBrut27,NUMERO_RISQUE,"   ")</f>
        <v>#VALUE!</v>
      </c>
      <c r="J8" s="134" t="e">
        <f>RechTous("x",RisqueBrut33,NUMERO_RISQUE,"   ")</f>
        <v>#VALUE!</v>
      </c>
      <c r="M8" s="178"/>
      <c r="N8" s="30" t="s">
        <v>16</v>
      </c>
      <c r="P8" s="113" t="str">
        <f>RechTous("x",RisqueNet9,NUMERO_RISQUE,"   ")</f>
        <v xml:space="preserve">9  </v>
      </c>
      <c r="Q8" s="114" t="str">
        <f>RechTous("x",RisqueNet10,NUMERO_RISQUE,"   ")</f>
        <v xml:space="preserve">3   4  </v>
      </c>
      <c r="R8" s="116" t="e">
        <f>RechTous("x",RisqueNet11,NUMERO_RISQUE,"   ")</f>
        <v>#VALUE!</v>
      </c>
      <c r="S8" s="115" t="e">
        <f>RechTous("x",RisqueNet12,NUMERO_RISQUE,"   ")</f>
        <v>#VALUE!</v>
      </c>
    </row>
    <row r="9" spans="1:20" ht="70.5" customHeight="1">
      <c r="B9" s="175"/>
      <c r="C9" s="29" t="s">
        <v>9</v>
      </c>
      <c r="D9" s="17">
        <v>2</v>
      </c>
      <c r="E9" s="117" t="e">
        <f>RechTous("x",RisqueBrut2,NUMERO_RISQUE,"   ")</f>
        <v>#VALUE!</v>
      </c>
      <c r="F9" s="117" t="e">
        <f>RechTous("x",RisqueBrut8,NUMERO_RISQUE,"   ")</f>
        <v>#VALUE!</v>
      </c>
      <c r="G9" s="116" t="e">
        <f>RechTous("x",RisqueBrut14,NUMERO_RISQUE,"   ")</f>
        <v>#VALUE!</v>
      </c>
      <c r="H9" s="116" t="e">
        <f>RechTous("x",RisqueBrut20,NUMERO_RISQUE,"   ")</f>
        <v>#VALUE!</v>
      </c>
      <c r="I9" s="134" t="e">
        <f>RechTous("x",RisqueBrut26,NUMERO_RISQUE,"   ")</f>
        <v>#VALUE!</v>
      </c>
      <c r="J9" s="134" t="e">
        <f>RechTous("x",RisqueBrut32,NUMERO_RISQUE,"   ")</f>
        <v>#VALUE!</v>
      </c>
      <c r="M9" s="178"/>
      <c r="N9" s="30" t="s">
        <v>15</v>
      </c>
      <c r="P9" s="114" t="e">
        <f>RechTous("x",RisqueNet5,NUMERO_RISQUE,"   ")</f>
        <v>#VALUE!</v>
      </c>
      <c r="Q9" s="116" t="e">
        <f>RechTous("x",RisqueNet6,NUMERO_RISQUE,"   ")</f>
        <v>#VALUE!</v>
      </c>
      <c r="R9" s="116" t="str">
        <f>RechTous("x",RisqueNet7,NUMERO_RISQUE,"   ")</f>
        <v xml:space="preserve">10  </v>
      </c>
      <c r="S9" s="117" t="str">
        <f>RechTous("x",RisqueNet8,NUMERO_RISQUE,"   ")</f>
        <v xml:space="preserve">7  </v>
      </c>
    </row>
    <row r="10" spans="1:20" ht="70.5" customHeight="1">
      <c r="B10" s="176"/>
      <c r="C10" s="29" t="s">
        <v>25</v>
      </c>
      <c r="D10" s="17">
        <v>1</v>
      </c>
      <c r="E10" s="117" t="str">
        <f>RechTous("x",RisqueBrut1,NUMERO_RISQUE,"   ")</f>
        <v xml:space="preserve">5  </v>
      </c>
      <c r="F10" s="117" t="e">
        <f>RechTous("x",RisqueBrut7,NUMERO_RISQUE,"   ")</f>
        <v>#VALUE!</v>
      </c>
      <c r="G10" s="117" t="e">
        <f>RechTous("x",RisqueBrut13,NUMERO_RISQUE,"   ")</f>
        <v>#VALUE!</v>
      </c>
      <c r="H10" s="116" t="str">
        <f>RechTous("x",RisqueBrut19,NUMERO_RISQUE,"   ")</f>
        <v xml:space="preserve">10  </v>
      </c>
      <c r="I10" s="134" t="e">
        <f>RechTous("x",RisqueBrut25,NUMERO_RISQUE,"   ")</f>
        <v>#VALUE!</v>
      </c>
      <c r="J10" s="134" t="e">
        <f>RechTous("x",RisqueBrut31,NUMERO_RISQUE,"   ")</f>
        <v>#VALUE!</v>
      </c>
      <c r="M10" s="178"/>
      <c r="N10" s="31" t="s">
        <v>40</v>
      </c>
      <c r="P10" s="118" t="e">
        <f>RechTous("x",RisqueNet1,NUMERO_RISQUE,"   ")</f>
        <v>#VALUE!</v>
      </c>
      <c r="Q10" s="118" t="str">
        <f>RechTous("x",RisqueNet2,NUMERO_RISQUE,"   ")</f>
        <v xml:space="preserve">5  </v>
      </c>
      <c r="R10" s="117" t="e">
        <f>RechTous("x",RisqueNet3,NUMERO_RISQUE,"   ")</f>
        <v>#VALUE!</v>
      </c>
      <c r="S10" s="117" t="e">
        <f>RechTous("x",RisqueNet4,NUMERO_RISQUE,"   ")</f>
        <v>#VALUE!</v>
      </c>
    </row>
    <row r="11" spans="1:20" ht="18" customHeight="1">
      <c r="E11" s="26">
        <v>1</v>
      </c>
      <c r="F11" s="26">
        <v>2</v>
      </c>
      <c r="G11" s="26">
        <v>3</v>
      </c>
      <c r="H11" s="26">
        <v>4</v>
      </c>
      <c r="I11" s="26">
        <v>5</v>
      </c>
      <c r="J11" s="26">
        <v>6</v>
      </c>
    </row>
    <row r="12" spans="1:20" ht="18" customHeight="1">
      <c r="E12" s="177" t="s">
        <v>43</v>
      </c>
      <c r="F12" s="177"/>
      <c r="G12" s="177"/>
      <c r="H12" s="177"/>
      <c r="I12" s="177"/>
      <c r="J12" s="177"/>
      <c r="P12" s="13" t="s">
        <v>0</v>
      </c>
      <c r="Q12" s="13"/>
      <c r="R12" s="14"/>
      <c r="S12" s="14"/>
    </row>
    <row r="13" spans="1:20" ht="15.75" customHeight="1">
      <c r="E13" s="19" t="s">
        <v>13</v>
      </c>
      <c r="F13" s="19" t="s">
        <v>14</v>
      </c>
      <c r="G13" s="19" t="s">
        <v>15</v>
      </c>
      <c r="H13" s="19" t="s">
        <v>16</v>
      </c>
      <c r="I13" s="19" t="s">
        <v>17</v>
      </c>
      <c r="J13" s="19" t="s">
        <v>24</v>
      </c>
      <c r="K13" s="20"/>
      <c r="L13" s="20"/>
      <c r="M13" s="20"/>
      <c r="N13" s="20"/>
      <c r="O13" s="20"/>
      <c r="P13" s="19" t="s">
        <v>39</v>
      </c>
      <c r="Q13" s="19" t="s">
        <v>14</v>
      </c>
      <c r="R13" s="19" t="s">
        <v>37</v>
      </c>
      <c r="S13" s="19" t="s">
        <v>36</v>
      </c>
    </row>
    <row r="16" spans="1:20" ht="18" customHeight="1">
      <c r="K16" s="21"/>
      <c r="L16" s="21"/>
    </row>
    <row r="17" spans="5:18" ht="6" customHeight="1">
      <c r="E17" s="15"/>
    </row>
    <row r="18" spans="5:18"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</row>
    <row r="19" spans="5:18">
      <c r="E19" s="101" t="s">
        <v>170</v>
      </c>
      <c r="F19" s="100"/>
    </row>
    <row r="20" spans="5:18">
      <c r="E20" s="101" t="s">
        <v>171</v>
      </c>
      <c r="F20" s="100"/>
    </row>
    <row r="21" spans="5:18">
      <c r="E21" s="101" t="s">
        <v>172</v>
      </c>
      <c r="F21" s="100"/>
    </row>
    <row r="22" spans="5:18">
      <c r="E22" s="101" t="s">
        <v>173</v>
      </c>
    </row>
  </sheetData>
  <mergeCells count="3">
    <mergeCell ref="B5:B10"/>
    <mergeCell ref="E12:J12"/>
    <mergeCell ref="M7:M10"/>
  </mergeCells>
  <phoneticPr fontId="5" type="noConversion"/>
  <pageMargins left="0.22" right="0.5" top="0.31" bottom="0.25" header="0.2" footer="0.13"/>
  <pageSetup paperSize="9" scale="44" fitToHeight="0" orientation="landscape" horizontalDpi="300" r:id="rId1"/>
  <headerFooter alignWithMargins="0">
    <oddHeader>&amp;R&amp;"Arial,Italique"&amp;6&amp;D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83</vt:i4>
      </vt:variant>
    </vt:vector>
  </HeadingPairs>
  <TitlesOfParts>
    <vt:vector size="96" baseType="lpstr">
      <vt:lpstr>Paramètres</vt:lpstr>
      <vt:lpstr>Fiche Risque 1 </vt:lpstr>
      <vt:lpstr>Fiche Risque 2</vt:lpstr>
      <vt:lpstr>Fiche Risque 3</vt:lpstr>
      <vt:lpstr>Fiche Risque 4</vt:lpstr>
      <vt:lpstr>Fiche Risque 5</vt:lpstr>
      <vt:lpstr>Fiche Risque 6</vt:lpstr>
      <vt:lpstr>Fiche Risque 7</vt:lpstr>
      <vt:lpstr>Fiche Risque 8</vt:lpstr>
      <vt:lpstr>Fiche Risque 9</vt:lpstr>
      <vt:lpstr>Fiche Risque 10</vt:lpstr>
      <vt:lpstr>Tableau des risques</vt:lpstr>
      <vt:lpstr>Cartographie des risques</vt:lpstr>
      <vt:lpstr>COMMENTAIRE</vt:lpstr>
      <vt:lpstr>Conformité__Réglementation</vt:lpstr>
      <vt:lpstr>Conséquence</vt:lpstr>
      <vt:lpstr>criticité</vt:lpstr>
      <vt:lpstr>DMR</vt:lpstr>
      <vt:lpstr>Externes</vt:lpstr>
      <vt:lpstr>Facteur</vt:lpstr>
      <vt:lpstr>Financier</vt:lpstr>
      <vt:lpstr>Image_Réputation_Client</vt:lpstr>
      <vt:lpstr>Imp</vt:lpstr>
      <vt:lpstr>IMPACT1</vt:lpstr>
      <vt:lpstr>IMPACT2</vt:lpstr>
      <vt:lpstr>IMPACT3</vt:lpstr>
      <vt:lpstr>'Tableau des risques'!Impression_des_titres</vt:lpstr>
      <vt:lpstr>Inst</vt:lpstr>
      <vt:lpstr>MATURITE1</vt:lpstr>
      <vt:lpstr>MATURITE2</vt:lpstr>
      <vt:lpstr>MATURITE3</vt:lpstr>
      <vt:lpstr>mode_id</vt:lpstr>
      <vt:lpstr>NUMERO_RISQUE</vt:lpstr>
      <vt:lpstr>Pilotage</vt:lpstr>
      <vt:lpstr>Proba</vt:lpstr>
      <vt:lpstr>PROBABILITE1</vt:lpstr>
      <vt:lpstr>PROBABILITE2</vt:lpstr>
      <vt:lpstr>PROBABILITE3</vt:lpstr>
      <vt:lpstr>Processus_Procédure</vt:lpstr>
      <vt:lpstr>RB</vt:lpstr>
      <vt:lpstr>Ressources_Humaines</vt:lpstr>
      <vt:lpstr>RisqueBrut1</vt:lpstr>
      <vt:lpstr>RisqueBrut10</vt:lpstr>
      <vt:lpstr>RisqueBrut11</vt:lpstr>
      <vt:lpstr>RisqueBrut12</vt:lpstr>
      <vt:lpstr>RisqueBrut13</vt:lpstr>
      <vt:lpstr>RisqueBrut14</vt:lpstr>
      <vt:lpstr>RisqueBrut15</vt:lpstr>
      <vt:lpstr>RisqueBrut16</vt:lpstr>
      <vt:lpstr>RisqueBrut17</vt:lpstr>
      <vt:lpstr>RisqueBrut18</vt:lpstr>
      <vt:lpstr>RisqueBrut19</vt:lpstr>
      <vt:lpstr>RisqueBrut2</vt:lpstr>
      <vt:lpstr>RisqueBrut20</vt:lpstr>
      <vt:lpstr>RisqueBrut21</vt:lpstr>
      <vt:lpstr>RisqueBrut22</vt:lpstr>
      <vt:lpstr>RisqueBrut23</vt:lpstr>
      <vt:lpstr>RisqueBrut24</vt:lpstr>
      <vt:lpstr>RisqueBrut25</vt:lpstr>
      <vt:lpstr>RisqueBrut26</vt:lpstr>
      <vt:lpstr>RisqueBrut27</vt:lpstr>
      <vt:lpstr>RisqueBrut28</vt:lpstr>
      <vt:lpstr>RisqueBrut29</vt:lpstr>
      <vt:lpstr>RisqueBrut3</vt:lpstr>
      <vt:lpstr>RisqueBrut30</vt:lpstr>
      <vt:lpstr>RisqueBrut31</vt:lpstr>
      <vt:lpstr>RisqueBrut32</vt:lpstr>
      <vt:lpstr>RisqueBrut33</vt:lpstr>
      <vt:lpstr>RisqueBrut34</vt:lpstr>
      <vt:lpstr>RisqueBrut35</vt:lpstr>
      <vt:lpstr>RisqueBrut36</vt:lpstr>
      <vt:lpstr>RisqueBrut4</vt:lpstr>
      <vt:lpstr>RisqueBrut5</vt:lpstr>
      <vt:lpstr>RisqueBrut6</vt:lpstr>
      <vt:lpstr>RisqueBrut7</vt:lpstr>
      <vt:lpstr>RisqueBrut8</vt:lpstr>
      <vt:lpstr>RisqueBrut9</vt:lpstr>
      <vt:lpstr>RisqueNet1</vt:lpstr>
      <vt:lpstr>RisqueNet10</vt:lpstr>
      <vt:lpstr>RisqueNet11</vt:lpstr>
      <vt:lpstr>RisqueNet12</vt:lpstr>
      <vt:lpstr>RisqueNet13</vt:lpstr>
      <vt:lpstr>RisqueNet14</vt:lpstr>
      <vt:lpstr>RisqueNet15</vt:lpstr>
      <vt:lpstr>RisqueNet16</vt:lpstr>
      <vt:lpstr>RisqueNet2</vt:lpstr>
      <vt:lpstr>RisqueNet3</vt:lpstr>
      <vt:lpstr>RisqueNet4</vt:lpstr>
      <vt:lpstr>RisqueNet5</vt:lpstr>
      <vt:lpstr>RisqueNet6</vt:lpstr>
      <vt:lpstr>RisqueNet7</vt:lpstr>
      <vt:lpstr>RisqueNet8</vt:lpstr>
      <vt:lpstr>RisqueNet9</vt:lpstr>
      <vt:lpstr>SI</vt:lpstr>
      <vt:lpstr>Stratégique</vt:lpstr>
      <vt:lpstr>'Cartographie des risques'!Zone_d_impression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Gomiero</dc:creator>
  <cp:lastModifiedBy>AG</cp:lastModifiedBy>
  <cp:lastPrinted>2018-03-06T14:08:02Z</cp:lastPrinted>
  <dcterms:created xsi:type="dcterms:W3CDTF">2012-06-01T15:46:45Z</dcterms:created>
  <dcterms:modified xsi:type="dcterms:W3CDTF">2018-04-12T08:32:17Z</dcterms:modified>
</cp:coreProperties>
</file>