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J:\Feuille de Sequence\"/>
    </mc:Choice>
  </mc:AlternateContent>
  <bookViews>
    <workbookView xWindow="-120" yWindow="-120" windowWidth="24240" windowHeight="13140" activeTab="3"/>
  </bookViews>
  <sheets>
    <sheet name="Séquences" sheetId="47" r:id="rId1"/>
    <sheet name="Résultats Regroupés" sheetId="39" r:id="rId2"/>
    <sheet name="Feuil1" sheetId="48" r:id="rId3"/>
    <sheet name="exemple" sheetId="49" r:id="rId4"/>
  </sheets>
  <functionGroups builtInGroupCount="18"/>
  <externalReferences>
    <externalReference r:id="rId5"/>
  </externalReferences>
  <definedNames>
    <definedName name="_xlnm._FilterDatabase" localSheetId="1" hidden="1">'Résultats Regroupés'!#REF!</definedName>
    <definedName name="CHECK">'Résultats Regroupés'!$N$10</definedName>
    <definedName name="LARG_ROL">Séquences!$U$1</definedName>
    <definedName name="LONG_ROL">Séquences!$W$1</definedName>
    <definedName name="ROL">'Résultats Regroupés'!$N$9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53" i="49" l="1"/>
  <c r="W53" i="49" s="1"/>
  <c r="Z53" i="49"/>
  <c r="Y54" i="49"/>
  <c r="Z54" i="49"/>
  <c r="W54" i="49" s="1"/>
  <c r="Y55" i="49"/>
  <c r="Z55" i="49"/>
  <c r="W55" i="49" s="1"/>
  <c r="J53" i="49"/>
  <c r="J54" i="49"/>
  <c r="J55" i="49"/>
  <c r="J56" i="49"/>
  <c r="J57" i="49"/>
  <c r="Y57" i="49" s="1"/>
  <c r="X58" i="49"/>
  <c r="Z57" i="49"/>
  <c r="Z56" i="49"/>
  <c r="Y56" i="49"/>
  <c r="Z52" i="49"/>
  <c r="J52" i="49"/>
  <c r="Y52" i="49" s="1"/>
  <c r="Z58" i="49" l="1"/>
  <c r="W57" i="49"/>
  <c r="W52" i="49"/>
  <c r="W56" i="49"/>
  <c r="Y58" i="49"/>
  <c r="W58" i="49" s="1"/>
  <c r="W59" i="49" s="1"/>
  <c r="X47" i="49"/>
  <c r="J46" i="49"/>
  <c r="Y46" i="49" s="1"/>
  <c r="J45" i="49"/>
  <c r="Y45" i="49" s="1"/>
  <c r="J44" i="49"/>
  <c r="Y44" i="49" s="1"/>
  <c r="X39" i="49"/>
  <c r="J38" i="49"/>
  <c r="Y38" i="49" s="1"/>
  <c r="J37" i="49"/>
  <c r="Y37" i="49" s="1"/>
  <c r="J36" i="49"/>
  <c r="Y36" i="49" s="1"/>
  <c r="J35" i="49"/>
  <c r="Y35" i="49" s="1"/>
  <c r="J34" i="49"/>
  <c r="Y34" i="49" s="1"/>
  <c r="J33" i="49"/>
  <c r="Y33" i="49" s="1"/>
  <c r="J32" i="49"/>
  <c r="Y32" i="49" s="1"/>
  <c r="J31" i="49"/>
  <c r="Y31" i="49" s="1"/>
  <c r="J30" i="49"/>
  <c r="Y30" i="49" s="1"/>
  <c r="J20" i="49"/>
  <c r="Y20" i="49"/>
  <c r="X25" i="49"/>
  <c r="J24" i="49"/>
  <c r="Y24" i="49" s="1"/>
  <c r="J23" i="49"/>
  <c r="Y23" i="49" s="1"/>
  <c r="J22" i="49"/>
  <c r="Y22" i="49" s="1"/>
  <c r="J21" i="49"/>
  <c r="Y21" i="49" s="1"/>
  <c r="J19" i="49"/>
  <c r="Y19" i="49" s="1"/>
  <c r="J18" i="49"/>
  <c r="Y18" i="49" s="1"/>
  <c r="J17" i="49"/>
  <c r="Y17" i="49" s="1"/>
  <c r="J16" i="49"/>
  <c r="Y16" i="49" s="1"/>
  <c r="Y47" i="49" l="1"/>
  <c r="Y39" i="49"/>
  <c r="Y25" i="49"/>
  <c r="X11" i="49" l="1"/>
  <c r="J10" i="49"/>
  <c r="Y10" i="49" s="1"/>
  <c r="J9" i="49"/>
  <c r="Y9" i="49" s="1"/>
  <c r="J8" i="49"/>
  <c r="Y8" i="49" s="1"/>
  <c r="J7" i="49"/>
  <c r="Y7" i="49" s="1"/>
  <c r="J6" i="49"/>
  <c r="Y6" i="49" s="1"/>
  <c r="J5" i="49"/>
  <c r="Y5" i="49" s="1"/>
  <c r="J4" i="49"/>
  <c r="Y4" i="49" s="1"/>
  <c r="J3" i="49"/>
  <c r="Y3" i="49" s="1"/>
  <c r="Y11" i="49" l="1"/>
  <c r="P53" i="47"/>
  <c r="Q52" i="47"/>
  <c r="B52" i="47"/>
  <c r="Q51" i="47"/>
  <c r="B51" i="47"/>
  <c r="Q50" i="47"/>
  <c r="B50" i="47"/>
  <c r="Q49" i="47"/>
  <c r="B49" i="47"/>
  <c r="B48" i="47"/>
  <c r="Q48" i="47" s="1"/>
  <c r="B47" i="47"/>
  <c r="Q47" i="47" s="1"/>
  <c r="B46" i="47"/>
  <c r="Q46" i="47" s="1"/>
  <c r="B45" i="47"/>
  <c r="Q45" i="47" s="1"/>
  <c r="Q53" i="47" l="1"/>
  <c r="R7" i="47" l="1"/>
  <c r="Q7" i="47"/>
  <c r="P7" i="47"/>
  <c r="B6" i="47"/>
  <c r="B5" i="47"/>
  <c r="B4" i="47"/>
  <c r="B3" i="47"/>
  <c r="B2" i="47"/>
  <c r="P39" i="47" l="1"/>
  <c r="B38" i="47"/>
  <c r="Q38" i="47" s="1"/>
  <c r="B37" i="47"/>
  <c r="Q37" i="47" s="1"/>
  <c r="B36" i="47"/>
  <c r="Q36" i="47" s="1"/>
  <c r="B35" i="47"/>
  <c r="Q35" i="47" s="1"/>
  <c r="B34" i="47"/>
  <c r="Q34" i="47" s="1"/>
  <c r="B33" i="47"/>
  <c r="Q33" i="47" s="1"/>
  <c r="B32" i="47"/>
  <c r="Q32" i="47" s="1"/>
  <c r="B31" i="47"/>
  <c r="Q31" i="47" s="1"/>
  <c r="Q39" i="47" l="1"/>
  <c r="U1" i="47"/>
  <c r="Z46" i="49" l="1"/>
  <c r="W46" i="49" s="1"/>
  <c r="Z44" i="49"/>
  <c r="Z45" i="49"/>
  <c r="W45" i="49" s="1"/>
  <c r="Z38" i="49"/>
  <c r="W38" i="49" s="1"/>
  <c r="Z36" i="49"/>
  <c r="W36" i="49" s="1"/>
  <c r="Z34" i="49"/>
  <c r="W34" i="49" s="1"/>
  <c r="Z30" i="49"/>
  <c r="Z37" i="49"/>
  <c r="W37" i="49" s="1"/>
  <c r="Z35" i="49"/>
  <c r="W35" i="49" s="1"/>
  <c r="Z33" i="49"/>
  <c r="W33" i="49" s="1"/>
  <c r="Z31" i="49"/>
  <c r="W31" i="49" s="1"/>
  <c r="Z32" i="49"/>
  <c r="W32" i="49" s="1"/>
  <c r="Z22" i="49"/>
  <c r="W22" i="49" s="1"/>
  <c r="Z17" i="49"/>
  <c r="W17" i="49" s="1"/>
  <c r="Z21" i="49"/>
  <c r="W21" i="49" s="1"/>
  <c r="Z16" i="49"/>
  <c r="Z23" i="49"/>
  <c r="W23" i="49" s="1"/>
  <c r="Z19" i="49"/>
  <c r="W19" i="49" s="1"/>
  <c r="Z18" i="49"/>
  <c r="W18" i="49" s="1"/>
  <c r="Z20" i="49"/>
  <c r="W20" i="49" s="1"/>
  <c r="Z24" i="49"/>
  <c r="W24" i="49" s="1"/>
  <c r="Z8" i="49"/>
  <c r="W8" i="49" s="1"/>
  <c r="Z10" i="49"/>
  <c r="W10" i="49" s="1"/>
  <c r="Z5" i="49"/>
  <c r="W5" i="49" s="1"/>
  <c r="Z9" i="49"/>
  <c r="W9" i="49" s="1"/>
  <c r="Z7" i="49"/>
  <c r="W7" i="49" s="1"/>
  <c r="Z3" i="49"/>
  <c r="Z6" i="49"/>
  <c r="W6" i="49" s="1"/>
  <c r="Z4" i="49"/>
  <c r="W4" i="49" s="1"/>
  <c r="R50" i="47"/>
  <c r="O50" i="47" s="1"/>
  <c r="R45" i="47"/>
  <c r="R46" i="47"/>
  <c r="O46" i="47" s="1"/>
  <c r="R51" i="47"/>
  <c r="O51" i="47" s="1"/>
  <c r="R48" i="47"/>
  <c r="O48" i="47" s="1"/>
  <c r="R52" i="47"/>
  <c r="O52" i="47" s="1"/>
  <c r="R49" i="47"/>
  <c r="O49" i="47" s="1"/>
  <c r="R47" i="47"/>
  <c r="O47" i="47" s="1"/>
  <c r="R37" i="47"/>
  <c r="O37" i="47" s="1"/>
  <c r="R36" i="47"/>
  <c r="O36" i="47" s="1"/>
  <c r="R33" i="47"/>
  <c r="O33" i="47" s="1"/>
  <c r="R31" i="47"/>
  <c r="R38" i="47"/>
  <c r="O38" i="47" s="1"/>
  <c r="R35" i="47"/>
  <c r="O35" i="47" s="1"/>
  <c r="R34" i="47"/>
  <c r="O34" i="47" s="1"/>
  <c r="R32" i="47"/>
  <c r="O32" i="47" s="1"/>
  <c r="W1" i="47"/>
  <c r="Z47" i="49" l="1"/>
  <c r="W47" i="49" s="1"/>
  <c r="W48" i="49" s="1"/>
  <c r="W44" i="49"/>
  <c r="W30" i="49"/>
  <c r="Z39" i="49"/>
  <c r="W39" i="49" s="1"/>
  <c r="W40" i="49" s="1"/>
  <c r="Z25" i="49"/>
  <c r="W16" i="49"/>
  <c r="O45" i="47"/>
  <c r="R53" i="47"/>
  <c r="Z11" i="49"/>
  <c r="W3" i="49"/>
  <c r="R39" i="47"/>
  <c r="O31" i="47"/>
  <c r="W25" i="49" l="1"/>
  <c r="W26" i="49" s="1"/>
  <c r="R54" i="47"/>
  <c r="R55" i="47" s="1"/>
  <c r="O53" i="47"/>
  <c r="O54" i="47" s="1"/>
  <c r="W11" i="49"/>
  <c r="W12" i="49" s="1"/>
  <c r="O39" i="47"/>
  <c r="O40" i="47" s="1"/>
  <c r="R40" i="47"/>
  <c r="R41" i="47" s="1"/>
</calcChain>
</file>

<file path=xl/sharedStrings.xml><?xml version="1.0" encoding="utf-8"?>
<sst xmlns="http://schemas.openxmlformats.org/spreadsheetml/2006/main" count="245" uniqueCount="49">
  <si>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</si>
  <si>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</si>
  <si>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</si>
  <si>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</si>
  <si>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</si>
  <si>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</si>
  <si>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</si>
  <si>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SEQ</t>
  </si>
  <si>
    <t>SEQ 1</t>
  </si>
  <si>
    <t>Date Demandée</t>
  </si>
  <si>
    <t>Largeur</t>
  </si>
  <si>
    <t>Métrage</t>
  </si>
  <si>
    <t>#1</t>
  </si>
  <si>
    <t>#2</t>
  </si>
  <si>
    <t>#3</t>
  </si>
  <si>
    <t>#4</t>
  </si>
  <si>
    <t>#5</t>
  </si>
  <si>
    <t>#6</t>
  </si>
  <si>
    <t>#8</t>
  </si>
  <si>
    <t>#7</t>
  </si>
  <si>
    <t>#9</t>
  </si>
  <si>
    <t>#10</t>
  </si>
  <si>
    <t>STATS</t>
  </si>
  <si>
    <t>m² MAX</t>
  </si>
  <si>
    <t>m² SEQ</t>
  </si>
  <si>
    <t>R.</t>
  </si>
  <si>
    <t>Longueur</t>
  </si>
  <si>
    <t>76,0x5,0</t>
  </si>
  <si>
    <t>SEQ 2</t>
  </si>
  <si>
    <t>SEQ 3</t>
  </si>
  <si>
    <t>SEQ 4</t>
  </si>
  <si>
    <t>SEQ 5</t>
  </si>
  <si>
    <t>SEQ 6</t>
  </si>
  <si>
    <t>SEQ 7</t>
  </si>
  <si>
    <t>SEQ 8</t>
  </si>
  <si>
    <t>Perdus</t>
  </si>
  <si>
    <t>Équivalent/rouleaux</t>
  </si>
  <si>
    <t>7,19</t>
  </si>
  <si>
    <t>Mettrage Demandé</t>
  </si>
  <si>
    <t>Calc. M</t>
  </si>
  <si>
    <t>80,65%</t>
  </si>
  <si>
    <t>79,57%</t>
  </si>
  <si>
    <t>97,83%</t>
  </si>
  <si>
    <t>97,39%</t>
  </si>
  <si>
    <t>90,28%</t>
  </si>
  <si>
    <t>9,72%</t>
  </si>
  <si>
    <t>2,62</t>
  </si>
  <si>
    <t>SEQ 9</t>
  </si>
  <si>
    <t>76,0x12,0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</si>
</sst>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0.00\ %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FF00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7D8CB9"/>
        <bgColor indexed="64"/>
      </patternFill>
    </fill>
    <fill>
      <patternFill patternType="solid">
        <fgColor rgb="FF96A5E6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AFA82"/>
        <bgColor indexed="64"/>
      </patternFill>
    </fill>
    <fill>
      <patternFill patternType="solid">
        <fgColor rgb="FFFAF032"/>
        <bgColor indexed="64"/>
      </patternFill>
    </fill>
    <fill>
      <patternFill patternType="solid">
        <fgColor rgb="FFFFD232"/>
        <bgColor indexed="64"/>
      </patternFill>
    </fill>
    <fill>
      <patternFill patternType="solid">
        <fgColor rgb="FFFFBE00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2323"/>
        <bgColor indexed="64"/>
      </patternFill>
    </fill>
    <fill>
      <patternFill patternType="solid">
        <fgColor rgb="FFFFAFAF"/>
        <bgColor indexed="64"/>
      </patternFill>
    </fill>
    <fill>
      <patternFill patternType="solid">
        <fgColor rgb="FFFF6464"/>
        <bgColor indexed="64"/>
      </patternFill>
    </fill>
    <fill>
      <patternFill patternType="solid">
        <fgColor rgb="FF28DC1E"/>
        <bgColor indexed="64"/>
      </patternFill>
    </fill>
    <fill>
      <patternFill patternType="solid">
        <fgColor rgb="FF64F064"/>
        <bgColor indexed="64"/>
      </patternFill>
    </fill>
    <fill>
      <patternFill patternType="solid">
        <fgColor rgb="FF8CFF8C"/>
        <bgColor indexed="64"/>
      </patternFill>
    </fill>
    <fill>
      <patternFill patternType="solid">
        <fgColor rgb="FFC8FFC8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0" borderId="0" xfId="0" applyAlignment="1">
      <alignment horizontal="right"/>
    </xf>
    <xf numFmtId="0" fontId="0" fillId="0" borderId="9" xfId="0" applyBorder="1" applyAlignment="1">
      <alignment horizontal="right"/>
    </xf>
    <xf numFmtId="0" fontId="0" fillId="2" borderId="7" xfId="0" applyFill="1" applyBorder="1" applyAlignment="1">
      <alignment horizontal="right" vertical="center"/>
    </xf>
    <xf numFmtId="0" fontId="1" fillId="0" borderId="0" xfId="0" applyFont="1" applyAlignment="1">
      <alignment horizontal="center" vertical="center"/>
    </xf>
    <xf numFmtId="2" fontId="0" fillId="0" borderId="0" xfId="0" applyNumberFormat="1"/>
    <xf numFmtId="164" fontId="0" fillId="3" borderId="7" xfId="0" applyNumberFormat="1" applyFill="1" applyBorder="1" applyAlignment="1">
      <alignment vertical="center"/>
    </xf>
    <xf numFmtId="164" fontId="0" fillId="0" borderId="0" xfId="0" applyNumberFormat="1"/>
    <xf numFmtId="164" fontId="0" fillId="0" borderId="8" xfId="0" applyNumberFormat="1" applyBorder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164" fontId="0" fillId="3" borderId="7" xfId="0" applyNumberFormat="1" applyFill="1" applyBorder="1" applyAlignment="1">
      <alignment horizontal="center" vertical="center"/>
    </xf>
    <xf numFmtId="0" fontId="0" fillId="2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0" borderId="0" xfId="0" applyBorder="1"/>
    <xf numFmtId="0" fontId="0" fillId="14" borderId="0" xfId="0" applyFill="1" applyBorder="1"/>
    <xf numFmtId="0" fontId="0" fillId="19" borderId="0" xfId="0" applyFill="1" applyBorder="1"/>
    <xf numFmtId="0" fontId="0" fillId="0" borderId="0" xfId="0" applyBorder="1" applyAlignment="1">
      <alignment horizontal="right"/>
    </xf>
    <xf numFmtId="0" fontId="0" fillId="0" borderId="0" xfId="0" applyFill="1"/>
    <xf numFmtId="0" fontId="0" fillId="0" borderId="11" xfId="0" applyFill="1" applyBorder="1"/>
    <xf numFmtId="0" fontId="0" fillId="0" borderId="0" xfId="0" applyFill="1" applyBorder="1"/>
    <xf numFmtId="0" fontId="0" fillId="0" borderId="13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8FFC8"/>
      <color rgb="FFB9FFB9"/>
      <color rgb="FFAFFFAF"/>
      <color rgb="FF8CFF8C"/>
      <color rgb="FF82FF82"/>
      <color rgb="FF78FA78"/>
      <color rgb="FF64F064"/>
      <color rgb="FF6EF464"/>
      <color rgb="FF64EB5F"/>
      <color rgb="FF28DC1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66675</xdr:rowOff>
        </xdr:from>
        <xdr:to>
          <xdr:col>0</xdr:col>
          <xdr:colOff>419100</xdr:colOff>
          <xdr:row>2</xdr:row>
          <xdr:rowOff>114300</xdr:rowOff>
        </xdr:to>
        <xdr:sp macro="" textlink="">
          <xdr:nvSpPr>
            <xdr:cNvPr id="5122" name="cmdOK1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7</xdr:row>
          <xdr:rowOff>95250</xdr:rowOff>
        </xdr:from>
        <xdr:to>
          <xdr:col>0</xdr:col>
          <xdr:colOff>381000</xdr:colOff>
          <xdr:row>8</xdr:row>
          <xdr:rowOff>142875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1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FF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3</xdr:row>
          <xdr:rowOff>19050</xdr:rowOff>
        </xdr:from>
        <xdr:to>
          <xdr:col>0</xdr:col>
          <xdr:colOff>419100</xdr:colOff>
          <xdr:row>4</xdr:row>
          <xdr:rowOff>66675</xdr:rowOff>
        </xdr:to>
        <xdr:sp macro="" textlink="">
          <xdr:nvSpPr>
            <xdr:cNvPr id="5126" name="cmdOK2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1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5</xdr:row>
          <xdr:rowOff>28575</xdr:rowOff>
        </xdr:from>
        <xdr:to>
          <xdr:col>0</xdr:col>
          <xdr:colOff>419100</xdr:colOff>
          <xdr:row>6</xdr:row>
          <xdr:rowOff>76200</xdr:rowOff>
        </xdr:to>
        <xdr:sp macro="" textlink="">
          <xdr:nvSpPr>
            <xdr:cNvPr id="5128" name="cmdOK3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1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7</xdr:row>
          <xdr:rowOff>95250</xdr:rowOff>
        </xdr:from>
        <xdr:to>
          <xdr:col>0</xdr:col>
          <xdr:colOff>381000</xdr:colOff>
          <xdr:row>8</xdr:row>
          <xdr:rowOff>142875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2CF0BFA-9BC6-4611-ABCB-D4945D6D1D1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FF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isateur\Downloads\copie-de-olivcoco-v2-5-ave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équence"/>
      <sheetName val="Résultats Regroupés"/>
      <sheetName val="copie-de-olivcoco-v2-5-avec"/>
    </sheetNames>
    <definedNames>
      <definedName name="RassemblerParNumeroArticle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55"/>
  <sheetViews>
    <sheetView topLeftCell="A7" workbookViewId="0">
      <selection activeCell="B30" sqref="B30:R40"/>
    </sheetView>
  </sheetViews>
  <sheetFormatPr baseColWidth="10" defaultRowHeight="15" x14ac:dyDescent="0.25"/>
  <cols>
    <col min="1" max="1" width="8.140625" customWidth="1"/>
    <col min="2" max="3" width="9.28515625" customWidth="1"/>
    <col min="4" max="13" width="6.140625" customWidth="1"/>
    <col min="15" max="15" width="8.7109375" style="20" customWidth="1"/>
    <col min="16" max="16" width="5.140625" customWidth="1"/>
    <col min="17" max="18" width="9.85546875" customWidth="1"/>
    <col min="19" max="19" width="8.7109375" customWidth="1"/>
    <col min="20" max="20" width="10.42578125" customWidth="1"/>
    <col min="21" max="21" width="7.5703125" customWidth="1"/>
    <col min="22" max="22" width="10.42578125" customWidth="1"/>
    <col min="23" max="23" width="7.5703125" customWidth="1"/>
  </cols>
  <sheetData>
    <row r="1" spans="1:23" ht="21" customHeight="1" x14ac:dyDescent="0.25">
      <c r="A1" s="1" t="s">
        <v>7</v>
      </c>
      <c r="B1" s="2" t="s">
        <v>10</v>
      </c>
      <c r="C1" s="2" t="s">
        <v>11</v>
      </c>
      <c r="D1" s="2" t="s">
        <v>12</v>
      </c>
      <c r="E1" s="2" t="s">
        <v>13</v>
      </c>
      <c r="F1" s="2" t="s">
        <v>14</v>
      </c>
      <c r="G1" s="2" t="s">
        <v>15</v>
      </c>
      <c r="H1" s="2" t="s">
        <v>16</v>
      </c>
      <c r="I1" s="2" t="s">
        <v>17</v>
      </c>
      <c r="J1" s="2" t="s">
        <v>19</v>
      </c>
      <c r="K1" s="2" t="s">
        <v>18</v>
      </c>
      <c r="L1" s="2" t="s">
        <v>20</v>
      </c>
      <c r="M1" s="3" t="s">
        <v>21</v>
      </c>
      <c r="O1" s="31" t="s">
        <v>39</v>
      </c>
      <c r="P1" s="4" t="s">
        <v>25</v>
      </c>
      <c r="Q1" s="4" t="s">
        <v>24</v>
      </c>
      <c r="R1" s="4" t="s">
        <v>23</v>
      </c>
      <c r="T1" s="4" t="s">
        <v>10</v>
      </c>
      <c r="U1" s="5">
        <f>'Résultats Regroupés'!A2/100</f>
        <v>4.5</v>
      </c>
      <c r="V1" s="4" t="s">
        <v>26</v>
      </c>
      <c r="W1" s="5">
        <f>'Résultats Regroupés'!F2</f>
        <v>750</v>
      </c>
    </row>
    <row r="2" spans="1:23" x14ac:dyDescent="0.25">
      <c r="A2" s="6" t="s">
        <v>8</v>
      </c>
      <c r="B2" s="43">
        <f>SUM(D2:M2)</f>
        <v>371</v>
      </c>
      <c r="C2" s="11">
        <v>1500</v>
      </c>
      <c r="D2" s="43">
        <v>127</v>
      </c>
      <c r="E2" s="44">
        <v>122</v>
      </c>
      <c r="F2" s="44">
        <v>122</v>
      </c>
      <c r="G2" s="43"/>
      <c r="H2" s="43"/>
      <c r="I2" s="43"/>
      <c r="J2" s="43"/>
      <c r="K2" s="43"/>
      <c r="L2" s="43"/>
      <c r="M2" s="7"/>
      <c r="O2" s="21" t="s">
        <v>40</v>
      </c>
      <c r="P2" s="46">
        <v>3</v>
      </c>
      <c r="Q2" s="46">
        <v>5565</v>
      </c>
      <c r="R2" s="15">
        <v>6900</v>
      </c>
      <c r="T2" s="26">
        <v>122</v>
      </c>
      <c r="U2" s="37"/>
      <c r="V2" s="38"/>
      <c r="W2" s="36"/>
    </row>
    <row r="3" spans="1:23" x14ac:dyDescent="0.25">
      <c r="A3" s="6" t="s">
        <v>28</v>
      </c>
      <c r="B3" s="43">
        <f>SUM(D3:M3)</f>
        <v>366</v>
      </c>
      <c r="C3" s="12">
        <v>4000</v>
      </c>
      <c r="D3" s="44">
        <v>122</v>
      </c>
      <c r="E3" s="44">
        <v>122</v>
      </c>
      <c r="F3" s="44">
        <v>122</v>
      </c>
      <c r="G3" s="43"/>
      <c r="H3" s="43"/>
      <c r="I3" s="43"/>
      <c r="J3" s="43"/>
      <c r="K3" s="43"/>
      <c r="L3" s="43"/>
      <c r="M3" s="7"/>
      <c r="O3" s="21" t="s">
        <v>41</v>
      </c>
      <c r="P3" s="46">
        <v>8</v>
      </c>
      <c r="Q3" s="46">
        <v>14640</v>
      </c>
      <c r="R3" s="15">
        <v>18400</v>
      </c>
      <c r="T3" s="42"/>
      <c r="U3" s="41"/>
      <c r="V3" s="40"/>
      <c r="W3" s="39"/>
    </row>
    <row r="4" spans="1:23" x14ac:dyDescent="0.25">
      <c r="A4" s="6" t="s">
        <v>29</v>
      </c>
      <c r="B4" s="43">
        <f>SUM(D4:M4)</f>
        <v>450</v>
      </c>
      <c r="C4" s="12">
        <v>1000</v>
      </c>
      <c r="D4" s="45">
        <v>122</v>
      </c>
      <c r="E4" s="43">
        <v>112</v>
      </c>
      <c r="F4" s="43">
        <v>108</v>
      </c>
      <c r="G4" s="43">
        <v>108</v>
      </c>
      <c r="H4" s="43"/>
      <c r="I4" s="43"/>
      <c r="J4" s="43"/>
      <c r="K4" s="43"/>
      <c r="L4" s="43"/>
      <c r="M4" s="7"/>
      <c r="O4" s="21" t="s">
        <v>42</v>
      </c>
      <c r="P4" s="46">
        <v>2</v>
      </c>
      <c r="Q4" s="46">
        <v>4500</v>
      </c>
      <c r="R4" s="15">
        <v>4600</v>
      </c>
      <c r="T4" s="22"/>
      <c r="U4" s="24"/>
      <c r="V4" s="23"/>
      <c r="W4" s="25"/>
    </row>
    <row r="5" spans="1:23" x14ac:dyDescent="0.25">
      <c r="A5" s="6" t="s">
        <v>30</v>
      </c>
      <c r="B5" s="43">
        <f>SUM(D5:M5)</f>
        <v>448</v>
      </c>
      <c r="C5" s="12">
        <v>4500</v>
      </c>
      <c r="D5" s="45">
        <v>122</v>
      </c>
      <c r="E5" s="43">
        <v>112</v>
      </c>
      <c r="F5" s="43">
        <v>107</v>
      </c>
      <c r="G5" s="43">
        <v>107</v>
      </c>
      <c r="H5" s="43"/>
      <c r="I5" s="43"/>
      <c r="J5" s="43"/>
      <c r="K5" s="43"/>
      <c r="L5" s="43"/>
      <c r="M5" s="7"/>
      <c r="O5" s="21" t="s">
        <v>43</v>
      </c>
      <c r="P5" s="46">
        <v>9</v>
      </c>
      <c r="Q5" s="46">
        <v>20160</v>
      </c>
      <c r="R5" s="15">
        <v>20700</v>
      </c>
      <c r="T5" s="27"/>
      <c r="U5" s="28"/>
      <c r="V5" s="29"/>
      <c r="W5" s="30"/>
    </row>
    <row r="6" spans="1:23" x14ac:dyDescent="0.25">
      <c r="A6" s="8" t="s">
        <v>31</v>
      </c>
      <c r="B6" s="9">
        <f>SUM(D6:M6)</f>
        <v>448</v>
      </c>
      <c r="C6" s="13">
        <v>2500</v>
      </c>
      <c r="D6" s="9">
        <v>112</v>
      </c>
      <c r="E6" s="9">
        <v>112</v>
      </c>
      <c r="F6" s="9">
        <v>112</v>
      </c>
      <c r="G6" s="9">
        <v>112</v>
      </c>
      <c r="H6" s="9"/>
      <c r="I6" s="9"/>
      <c r="J6" s="9"/>
      <c r="K6" s="9"/>
      <c r="L6" s="9"/>
      <c r="M6" s="10"/>
      <c r="O6" s="21" t="s">
        <v>43</v>
      </c>
      <c r="P6" s="46">
        <v>5</v>
      </c>
      <c r="Q6" s="46">
        <v>11200</v>
      </c>
      <c r="R6" s="15">
        <v>11500</v>
      </c>
      <c r="T6" s="32"/>
      <c r="U6" s="33"/>
      <c r="V6" s="34"/>
      <c r="W6" s="35"/>
    </row>
    <row r="7" spans="1:23" x14ac:dyDescent="0.25">
      <c r="O7" s="31" t="s">
        <v>44</v>
      </c>
      <c r="P7" s="16">
        <f>SUM(P2:P6)</f>
        <v>27</v>
      </c>
      <c r="Q7" s="16">
        <f>SUM(Q2:Q6)</f>
        <v>56065</v>
      </c>
      <c r="R7" s="16">
        <f>SUM(R2:R6)</f>
        <v>62100</v>
      </c>
    </row>
    <row r="8" spans="1:23" x14ac:dyDescent="0.25">
      <c r="O8" s="20" t="s">
        <v>45</v>
      </c>
      <c r="P8" s="14"/>
      <c r="Q8" s="14" t="s">
        <v>35</v>
      </c>
      <c r="R8" s="14">
        <v>6035</v>
      </c>
    </row>
    <row r="9" spans="1:23" x14ac:dyDescent="0.25">
      <c r="P9" s="14"/>
      <c r="Q9" s="14" t="s">
        <v>36</v>
      </c>
      <c r="R9" s="14" t="s">
        <v>46</v>
      </c>
    </row>
    <row r="30" spans="1:20" ht="15.75" x14ac:dyDescent="0.25">
      <c r="A30" s="17"/>
      <c r="B30" s="1" t="s">
        <v>10</v>
      </c>
      <c r="C30" s="2" t="s">
        <v>11</v>
      </c>
      <c r="D30" s="2" t="s">
        <v>12</v>
      </c>
      <c r="E30" s="2" t="s">
        <v>13</v>
      </c>
      <c r="F30" s="2" t="s">
        <v>14</v>
      </c>
      <c r="G30" s="2" t="s">
        <v>15</v>
      </c>
      <c r="H30" s="2" t="s">
        <v>16</v>
      </c>
      <c r="I30" s="2" t="s">
        <v>17</v>
      </c>
      <c r="J30" s="2" t="s">
        <v>19</v>
      </c>
      <c r="K30" s="2" t="s">
        <v>18</v>
      </c>
      <c r="L30" s="2" t="s">
        <v>20</v>
      </c>
      <c r="M30" s="3" t="s">
        <v>21</v>
      </c>
      <c r="N30" s="17"/>
      <c r="O30" s="19" t="s">
        <v>22</v>
      </c>
      <c r="P30" s="16" t="s">
        <v>25</v>
      </c>
      <c r="Q30" s="16" t="s">
        <v>36</v>
      </c>
      <c r="R30" s="16" t="s">
        <v>37</v>
      </c>
      <c r="T30" s="17"/>
    </row>
    <row r="31" spans="1:20" x14ac:dyDescent="0.25">
      <c r="B31" s="6">
        <f t="shared" ref="B31:B38" si="0">SUM(D31:M31)</f>
        <v>371</v>
      </c>
      <c r="C31" s="11">
        <v>3000</v>
      </c>
      <c r="D31" s="47">
        <v>127</v>
      </c>
      <c r="E31" s="45">
        <v>122</v>
      </c>
      <c r="F31" s="45">
        <v>122</v>
      </c>
      <c r="G31" s="47"/>
      <c r="H31" s="47"/>
      <c r="M31" s="7"/>
      <c r="N31" s="6" t="s">
        <v>8</v>
      </c>
      <c r="O31" s="21">
        <f>Q31/R31</f>
        <v>0.82444444444444442</v>
      </c>
      <c r="P31" s="14">
        <v>5</v>
      </c>
      <c r="Q31" s="14">
        <f t="shared" ref="Q31:Q38" si="1">C31*B31/100</f>
        <v>11130</v>
      </c>
      <c r="R31" s="15">
        <f t="shared" ref="R31:R38" si="2">C31*LARG_ROL</f>
        <v>13500</v>
      </c>
    </row>
    <row r="32" spans="1:20" x14ac:dyDescent="0.25">
      <c r="B32" s="6">
        <f t="shared" si="0"/>
        <v>366</v>
      </c>
      <c r="C32" s="12">
        <v>5000</v>
      </c>
      <c r="D32" s="47">
        <v>122</v>
      </c>
      <c r="E32" s="47">
        <v>122</v>
      </c>
      <c r="F32" s="47">
        <v>122</v>
      </c>
      <c r="G32" s="47"/>
      <c r="H32" s="47"/>
      <c r="M32" s="7"/>
      <c r="N32" s="6" t="s">
        <v>28</v>
      </c>
      <c r="O32" s="21">
        <f t="shared" ref="O32:O38" si="3">Q32/R32</f>
        <v>0.81333333333333335</v>
      </c>
      <c r="P32" s="14">
        <v>3</v>
      </c>
      <c r="Q32" s="14">
        <f t="shared" si="1"/>
        <v>18300</v>
      </c>
      <c r="R32" s="15">
        <f t="shared" si="2"/>
        <v>22500</v>
      </c>
    </row>
    <row r="33" spans="2:18" x14ac:dyDescent="0.25">
      <c r="B33" s="6">
        <f t="shared" si="0"/>
        <v>440</v>
      </c>
      <c r="C33" s="12">
        <v>2500</v>
      </c>
      <c r="D33" s="47">
        <v>112</v>
      </c>
      <c r="E33" s="47">
        <v>112</v>
      </c>
      <c r="F33" s="47">
        <v>108</v>
      </c>
      <c r="G33" s="47">
        <v>108</v>
      </c>
      <c r="H33" s="47"/>
      <c r="M33" s="7"/>
      <c r="N33" s="6" t="s">
        <v>29</v>
      </c>
      <c r="O33" s="21">
        <f t="shared" si="3"/>
        <v>0.97777777777777775</v>
      </c>
      <c r="P33" s="14">
        <v>27</v>
      </c>
      <c r="Q33" s="14">
        <f t="shared" si="1"/>
        <v>11000</v>
      </c>
      <c r="R33" s="15">
        <f t="shared" si="2"/>
        <v>11250</v>
      </c>
    </row>
    <row r="34" spans="2:18" x14ac:dyDescent="0.25">
      <c r="B34" s="6">
        <f t="shared" si="0"/>
        <v>438</v>
      </c>
      <c r="C34" s="12">
        <v>4500</v>
      </c>
      <c r="D34" s="49">
        <v>112</v>
      </c>
      <c r="E34" s="47">
        <v>112</v>
      </c>
      <c r="F34" s="47">
        <v>107</v>
      </c>
      <c r="G34" s="49">
        <v>107</v>
      </c>
      <c r="H34" s="47"/>
      <c r="M34" s="7"/>
      <c r="N34" s="6" t="s">
        <v>30</v>
      </c>
      <c r="O34" s="21">
        <f t="shared" si="3"/>
        <v>0.97333333333333338</v>
      </c>
      <c r="P34" s="14">
        <v>8</v>
      </c>
      <c r="Q34" s="14">
        <f t="shared" si="1"/>
        <v>19710</v>
      </c>
      <c r="R34" s="15">
        <f t="shared" si="2"/>
        <v>20250</v>
      </c>
    </row>
    <row r="35" spans="2:18" x14ac:dyDescent="0.25">
      <c r="B35" s="6">
        <f t="shared" si="0"/>
        <v>0</v>
      </c>
      <c r="C35" s="12"/>
      <c r="D35" s="47"/>
      <c r="E35" s="47"/>
      <c r="F35" s="47"/>
      <c r="G35" s="47"/>
      <c r="H35" s="47"/>
      <c r="M35" s="7"/>
      <c r="N35" s="6" t="s">
        <v>31</v>
      </c>
      <c r="O35" s="21" t="e">
        <f t="shared" si="3"/>
        <v>#DIV/0!</v>
      </c>
      <c r="P35" s="14">
        <v>14</v>
      </c>
      <c r="Q35" s="14">
        <f t="shared" si="1"/>
        <v>0</v>
      </c>
      <c r="R35" s="15">
        <f t="shared" si="2"/>
        <v>0</v>
      </c>
    </row>
    <row r="36" spans="2:18" x14ac:dyDescent="0.25">
      <c r="B36" s="6">
        <f t="shared" si="0"/>
        <v>0</v>
      </c>
      <c r="C36" s="12"/>
      <c r="D36" s="47"/>
      <c r="E36" s="47"/>
      <c r="F36" s="47"/>
      <c r="G36" s="47"/>
      <c r="H36" s="47"/>
      <c r="M36" s="7"/>
      <c r="N36" s="6" t="s">
        <v>32</v>
      </c>
      <c r="O36" s="21" t="e">
        <f t="shared" si="3"/>
        <v>#DIV/0!</v>
      </c>
      <c r="P36" s="14">
        <v>1</v>
      </c>
      <c r="Q36" s="14">
        <f t="shared" si="1"/>
        <v>0</v>
      </c>
      <c r="R36" s="15">
        <f t="shared" si="2"/>
        <v>0</v>
      </c>
    </row>
    <row r="37" spans="2:18" x14ac:dyDescent="0.25">
      <c r="B37" s="6">
        <f t="shared" si="0"/>
        <v>0</v>
      </c>
      <c r="C37" s="12"/>
      <c r="D37" s="47"/>
      <c r="E37" s="47"/>
      <c r="F37" s="47"/>
      <c r="G37" s="47"/>
      <c r="H37" s="47"/>
      <c r="M37" s="7"/>
      <c r="N37" s="6" t="s">
        <v>33</v>
      </c>
      <c r="O37" s="21" t="e">
        <f t="shared" si="3"/>
        <v>#DIV/0!</v>
      </c>
      <c r="P37" s="14">
        <v>43</v>
      </c>
      <c r="Q37" s="14">
        <f t="shared" si="1"/>
        <v>0</v>
      </c>
      <c r="R37" s="15">
        <f t="shared" si="2"/>
        <v>0</v>
      </c>
    </row>
    <row r="38" spans="2:18" x14ac:dyDescent="0.25">
      <c r="B38" s="8">
        <f t="shared" si="0"/>
        <v>0</v>
      </c>
      <c r="C38" s="13"/>
      <c r="D38" s="48"/>
      <c r="E38" s="48"/>
      <c r="F38" s="48"/>
      <c r="G38" s="48"/>
      <c r="H38" s="48"/>
      <c r="I38" s="9"/>
      <c r="J38" s="9"/>
      <c r="K38" s="9"/>
      <c r="L38" s="9"/>
      <c r="M38" s="10"/>
      <c r="N38" s="6" t="s">
        <v>34</v>
      </c>
      <c r="O38" s="21" t="e">
        <f t="shared" si="3"/>
        <v>#DIV/0!</v>
      </c>
      <c r="P38" s="14">
        <v>1</v>
      </c>
      <c r="Q38" s="14">
        <f t="shared" si="1"/>
        <v>0</v>
      </c>
      <c r="R38" s="15">
        <f t="shared" si="2"/>
        <v>0</v>
      </c>
    </row>
    <row r="39" spans="2:18" x14ac:dyDescent="0.25">
      <c r="O39" s="19">
        <f>Q39/R39</f>
        <v>0.89096296296296296</v>
      </c>
      <c r="P39" s="16">
        <f>SUM(P31:P38)</f>
        <v>102</v>
      </c>
      <c r="Q39" s="16">
        <f>SUM(Q31:Q38)</f>
        <v>60140</v>
      </c>
      <c r="R39" s="16">
        <f>SUM(R31:R38)</f>
        <v>67500</v>
      </c>
    </row>
    <row r="40" spans="2:18" x14ac:dyDescent="0.25">
      <c r="O40" s="20">
        <f>1-O39</f>
        <v>0.10903703703703704</v>
      </c>
      <c r="P40" s="14"/>
      <c r="Q40" s="14" t="s">
        <v>35</v>
      </c>
      <c r="R40" s="14">
        <f>R39-Q39</f>
        <v>7360</v>
      </c>
    </row>
    <row r="41" spans="2:18" x14ac:dyDescent="0.25">
      <c r="R41" s="18">
        <f>R40/(LARG_ROL*LONG_ROL)</f>
        <v>2.1807407407407409</v>
      </c>
    </row>
    <row r="44" spans="2:18" ht="15.75" x14ac:dyDescent="0.25">
      <c r="B44" s="1" t="s">
        <v>10</v>
      </c>
      <c r="C44" s="2" t="s">
        <v>11</v>
      </c>
      <c r="D44" s="2" t="s">
        <v>12</v>
      </c>
      <c r="E44" s="2" t="s">
        <v>13</v>
      </c>
      <c r="F44" s="2" t="s">
        <v>14</v>
      </c>
      <c r="G44" s="2" t="s">
        <v>15</v>
      </c>
      <c r="H44" s="2" t="s">
        <v>16</v>
      </c>
      <c r="I44" s="2" t="s">
        <v>17</v>
      </c>
      <c r="J44" s="2" t="s">
        <v>19</v>
      </c>
      <c r="K44" s="2" t="s">
        <v>18</v>
      </c>
      <c r="L44" s="2" t="s">
        <v>20</v>
      </c>
      <c r="M44" s="3" t="s">
        <v>21</v>
      </c>
      <c r="N44" s="17"/>
      <c r="O44" s="19" t="s">
        <v>22</v>
      </c>
      <c r="P44" s="16" t="s">
        <v>25</v>
      </c>
      <c r="Q44" s="16" t="s">
        <v>36</v>
      </c>
      <c r="R44" s="16" t="s">
        <v>37</v>
      </c>
    </row>
    <row r="45" spans="2:18" x14ac:dyDescent="0.25">
      <c r="B45" s="6">
        <f t="shared" ref="B45:B52" si="4">SUM(D45:M45)</f>
        <v>371</v>
      </c>
      <c r="C45" s="11">
        <v>3000</v>
      </c>
      <c r="D45" s="47">
        <v>127</v>
      </c>
      <c r="E45" s="45">
        <v>122</v>
      </c>
      <c r="F45" s="45">
        <v>122</v>
      </c>
      <c r="G45" s="47"/>
      <c r="H45" s="47"/>
      <c r="M45" s="7"/>
      <c r="N45" s="6" t="s">
        <v>8</v>
      </c>
      <c r="O45" s="21">
        <f>Q45/R45</f>
        <v>0.82444444444444442</v>
      </c>
      <c r="P45" s="14">
        <v>5</v>
      </c>
      <c r="Q45" s="14">
        <f t="shared" ref="Q45:Q52" si="5">C45*B45/100</f>
        <v>11130</v>
      </c>
      <c r="R45" s="15">
        <f t="shared" ref="R45:R52" si="6">C45*LARG_ROL</f>
        <v>13500</v>
      </c>
    </row>
    <row r="46" spans="2:18" x14ac:dyDescent="0.25">
      <c r="B46" s="6">
        <f t="shared" si="4"/>
        <v>450</v>
      </c>
      <c r="C46" s="12">
        <v>7500</v>
      </c>
      <c r="D46" s="47">
        <v>122</v>
      </c>
      <c r="E46" s="47">
        <v>112</v>
      </c>
      <c r="F46" s="47">
        <v>108</v>
      </c>
      <c r="G46" s="47">
        <v>108</v>
      </c>
      <c r="H46" s="47"/>
      <c r="M46" s="7"/>
      <c r="N46" s="6" t="s">
        <v>28</v>
      </c>
      <c r="O46" s="21">
        <f t="shared" ref="O46:O52" si="7">Q46/R46</f>
        <v>1</v>
      </c>
      <c r="P46" s="14">
        <v>3</v>
      </c>
      <c r="Q46" s="14">
        <f t="shared" si="5"/>
        <v>33750</v>
      </c>
      <c r="R46" s="15">
        <f t="shared" si="6"/>
        <v>33750</v>
      </c>
    </row>
    <row r="47" spans="2:18" x14ac:dyDescent="0.25">
      <c r="B47" s="6">
        <f t="shared" si="4"/>
        <v>448</v>
      </c>
      <c r="C47" s="12">
        <v>7500</v>
      </c>
      <c r="D47" s="47">
        <v>122</v>
      </c>
      <c r="E47" s="47">
        <v>112</v>
      </c>
      <c r="F47" s="47">
        <v>107</v>
      </c>
      <c r="G47" s="47">
        <v>107</v>
      </c>
      <c r="H47" s="47"/>
      <c r="M47" s="7"/>
      <c r="N47" s="6" t="s">
        <v>29</v>
      </c>
      <c r="O47" s="21">
        <f t="shared" si="7"/>
        <v>0.99555555555555553</v>
      </c>
      <c r="P47" s="14">
        <v>27</v>
      </c>
      <c r="Q47" s="14">
        <f t="shared" si="5"/>
        <v>33600</v>
      </c>
      <c r="R47" s="15">
        <f t="shared" si="6"/>
        <v>33750</v>
      </c>
    </row>
    <row r="48" spans="2:18" x14ac:dyDescent="0.25">
      <c r="B48" s="6">
        <f t="shared" si="4"/>
        <v>0</v>
      </c>
      <c r="C48" s="12"/>
      <c r="D48" s="49"/>
      <c r="E48" s="47"/>
      <c r="F48" s="47"/>
      <c r="G48" s="49"/>
      <c r="H48" s="47"/>
      <c r="M48" s="7"/>
      <c r="N48" s="6" t="s">
        <v>30</v>
      </c>
      <c r="O48" s="21" t="e">
        <f t="shared" si="7"/>
        <v>#DIV/0!</v>
      </c>
      <c r="P48" s="14">
        <v>8</v>
      </c>
      <c r="Q48" s="14">
        <f t="shared" si="5"/>
        <v>0</v>
      </c>
      <c r="R48" s="15">
        <f t="shared" si="6"/>
        <v>0</v>
      </c>
    </row>
    <row r="49" spans="2:18" x14ac:dyDescent="0.25">
      <c r="B49" s="6">
        <f t="shared" si="4"/>
        <v>0</v>
      </c>
      <c r="C49" s="12"/>
      <c r="D49" s="47"/>
      <c r="E49" s="47"/>
      <c r="F49" s="47"/>
      <c r="G49" s="47"/>
      <c r="H49" s="47"/>
      <c r="M49" s="7"/>
      <c r="N49" s="6" t="s">
        <v>31</v>
      </c>
      <c r="O49" s="21" t="e">
        <f t="shared" si="7"/>
        <v>#DIV/0!</v>
      </c>
      <c r="P49" s="14">
        <v>14</v>
      </c>
      <c r="Q49" s="14">
        <f t="shared" si="5"/>
        <v>0</v>
      </c>
      <c r="R49" s="15">
        <f t="shared" si="6"/>
        <v>0</v>
      </c>
    </row>
    <row r="50" spans="2:18" x14ac:dyDescent="0.25">
      <c r="B50" s="6">
        <f t="shared" si="4"/>
        <v>0</v>
      </c>
      <c r="C50" s="12"/>
      <c r="D50" s="47"/>
      <c r="E50" s="47"/>
      <c r="F50" s="47"/>
      <c r="G50" s="47"/>
      <c r="H50" s="47"/>
      <c r="M50" s="7"/>
      <c r="N50" s="6" t="s">
        <v>32</v>
      </c>
      <c r="O50" s="21" t="e">
        <f t="shared" si="7"/>
        <v>#DIV/0!</v>
      </c>
      <c r="P50" s="14">
        <v>1</v>
      </c>
      <c r="Q50" s="14">
        <f t="shared" si="5"/>
        <v>0</v>
      </c>
      <c r="R50" s="15">
        <f t="shared" si="6"/>
        <v>0</v>
      </c>
    </row>
    <row r="51" spans="2:18" x14ac:dyDescent="0.25">
      <c r="B51" s="6">
        <f t="shared" si="4"/>
        <v>0</v>
      </c>
      <c r="C51" s="12"/>
      <c r="D51" s="47"/>
      <c r="E51" s="47"/>
      <c r="F51" s="47"/>
      <c r="G51" s="47"/>
      <c r="H51" s="47"/>
      <c r="M51" s="7"/>
      <c r="N51" s="6" t="s">
        <v>33</v>
      </c>
      <c r="O51" s="21" t="e">
        <f t="shared" si="7"/>
        <v>#DIV/0!</v>
      </c>
      <c r="P51" s="14">
        <v>43</v>
      </c>
      <c r="Q51" s="14">
        <f t="shared" si="5"/>
        <v>0</v>
      </c>
      <c r="R51" s="15">
        <f t="shared" si="6"/>
        <v>0</v>
      </c>
    </row>
    <row r="52" spans="2:18" x14ac:dyDescent="0.25">
      <c r="B52" s="8">
        <f t="shared" si="4"/>
        <v>0</v>
      </c>
      <c r="C52" s="13"/>
      <c r="D52" s="48"/>
      <c r="E52" s="48"/>
      <c r="F52" s="48"/>
      <c r="G52" s="48"/>
      <c r="H52" s="48"/>
      <c r="I52" s="9"/>
      <c r="J52" s="9"/>
      <c r="K52" s="9"/>
      <c r="L52" s="9"/>
      <c r="M52" s="10"/>
      <c r="N52" s="6" t="s">
        <v>34</v>
      </c>
      <c r="O52" s="21" t="e">
        <f t="shared" si="7"/>
        <v>#DIV/0!</v>
      </c>
      <c r="P52" s="14">
        <v>1</v>
      </c>
      <c r="Q52" s="14">
        <f t="shared" si="5"/>
        <v>0</v>
      </c>
      <c r="R52" s="15">
        <f t="shared" si="6"/>
        <v>0</v>
      </c>
    </row>
    <row r="53" spans="2:18" x14ac:dyDescent="0.25">
      <c r="O53" s="19">
        <f>Q53/R53</f>
        <v>0.96888888888888891</v>
      </c>
      <c r="P53" s="16">
        <f>SUM(P45:P52)</f>
        <v>102</v>
      </c>
      <c r="Q53" s="16">
        <f>SUM(Q45:Q52)</f>
        <v>78480</v>
      </c>
      <c r="R53" s="16">
        <f>SUM(R45:R52)</f>
        <v>81000</v>
      </c>
    </row>
    <row r="54" spans="2:18" x14ac:dyDescent="0.25">
      <c r="O54" s="20">
        <f>1-O53</f>
        <v>3.1111111111111089E-2</v>
      </c>
      <c r="P54" s="14"/>
      <c r="Q54" s="14" t="s">
        <v>35</v>
      </c>
      <c r="R54" s="14">
        <f>R53-Q53</f>
        <v>2520</v>
      </c>
    </row>
    <row r="55" spans="2:18" x14ac:dyDescent="0.25">
      <c r="R55" s="18">
        <f>R54/(LARG_ROL*LONG_ROL)</f>
        <v>0.7466666666666667</v>
      </c>
    </row>
  </sheetData>
  <sortState ref="A2:R10">
    <sortCondition descending="1" ref="B2"/>
  </sortState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90"/>
  <sheetViews>
    <sheetView workbookViewId="0">
      <selection activeCell="A2" sqref="A2:H5"/>
    </sheetView>
  </sheetViews>
  <sheetFormatPr baseColWidth="10" defaultRowHeight="15" x14ac:dyDescent="0.25"/>
  <cols>
    <col min="1" max="9" width="11.5703125" customWidth="1"/>
    <col min="10" max="10" width="3" bestFit="1" customWidth="1"/>
    <col min="11" max="11" width="2" bestFit="1" customWidth="1"/>
    <col min="12" max="12" width="4.42578125" bestFit="1" customWidth="1"/>
    <col min="13" max="13" width="6" bestFit="1" customWidth="1"/>
    <col min="14" max="14" width="3.28515625" bestFit="1" customWidth="1"/>
    <col min="15" max="15" width="3" bestFit="1" customWidth="1"/>
    <col min="16" max="23" width="2.85546875" bestFit="1" customWidth="1"/>
    <col min="24" max="34" width="3.85546875" bestFit="1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38</v>
      </c>
      <c r="I1" t="s">
        <v>9</v>
      </c>
    </row>
    <row r="2" spans="1:9" x14ac:dyDescent="0.25">
      <c r="A2">
        <v>450</v>
      </c>
      <c r="B2">
        <v>136416</v>
      </c>
      <c r="C2">
        <v>146356</v>
      </c>
      <c r="D2">
        <v>150</v>
      </c>
      <c r="E2" t="s">
        <v>48</v>
      </c>
      <c r="F2">
        <v>750</v>
      </c>
      <c r="G2">
        <v>43722</v>
      </c>
      <c r="H2">
        <v>29148</v>
      </c>
    </row>
    <row r="3" spans="1:9" x14ac:dyDescent="0.25">
      <c r="A3">
        <v>450</v>
      </c>
      <c r="B3">
        <v>136416</v>
      </c>
      <c r="C3">
        <v>154941</v>
      </c>
      <c r="D3">
        <v>160</v>
      </c>
      <c r="E3" t="s">
        <v>48</v>
      </c>
      <c r="F3">
        <v>750</v>
      </c>
      <c r="G3">
        <v>2400</v>
      </c>
      <c r="H3">
        <v>1500</v>
      </c>
    </row>
    <row r="4" spans="1:9" x14ac:dyDescent="0.25">
      <c r="A4">
        <v>450</v>
      </c>
      <c r="B4">
        <v>136416</v>
      </c>
      <c r="C4">
        <v>146358</v>
      </c>
      <c r="D4">
        <v>180</v>
      </c>
      <c r="E4" t="s">
        <v>48</v>
      </c>
      <c r="F4">
        <v>750</v>
      </c>
      <c r="G4">
        <v>69094</v>
      </c>
      <c r="H4">
        <v>38386</v>
      </c>
    </row>
    <row r="5" spans="1:9" x14ac:dyDescent="0.25">
      <c r="A5">
        <v>450</v>
      </c>
      <c r="B5">
        <v>136416</v>
      </c>
      <c r="C5">
        <v>151539</v>
      </c>
      <c r="D5">
        <v>205</v>
      </c>
      <c r="E5" t="s">
        <v>48</v>
      </c>
      <c r="F5">
        <v>750</v>
      </c>
      <c r="G5">
        <v>36900</v>
      </c>
      <c r="H5">
        <v>18000</v>
      </c>
    </row>
    <row r="6" spans="1:9" x14ac:dyDescent="0.25">
      <c r="A6">
        <v>0</v>
      </c>
      <c r="D6">
        <v>0</v>
      </c>
      <c r="F6">
        <v>0</v>
      </c>
      <c r="G6">
        <v>0</v>
      </c>
      <c r="H6">
        <v>0</v>
      </c>
    </row>
    <row r="7" spans="1:9" ht="15" customHeight="1" x14ac:dyDescent="0.25"/>
    <row r="8" spans="1:9" ht="15" customHeight="1" x14ac:dyDescent="0.25"/>
    <row r="9" spans="1:9" ht="15" customHeight="1" x14ac:dyDescent="0.25"/>
    <row r="10" spans="1:9" ht="15" customHeight="1" x14ac:dyDescent="0.25"/>
    <row r="11" spans="1:9" ht="15" customHeight="1" x14ac:dyDescent="0.25"/>
    <row r="12" spans="1:9" ht="15" customHeight="1" x14ac:dyDescent="0.25"/>
    <row r="13" spans="1:9" ht="15" customHeight="1" x14ac:dyDescent="0.25"/>
    <row r="14" spans="1:9" ht="15" customHeight="1" x14ac:dyDescent="0.25"/>
    <row r="15" spans="1:9" ht="15" customHeight="1" x14ac:dyDescent="0.25"/>
    <row r="16" spans="1:9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</sheetData>
  <sortState ref="A2:I6">
    <sortCondition ref="E2:E6"/>
    <sortCondition ref="F2:F6"/>
    <sortCondition ref="D2:D6"/>
  </sortState>
  <phoneticPr fontId="2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8" r:id="rId4" name="cmdOK3">
          <controlPr defaultSize="0" autoLine="0" r:id="rId5">
            <anchor>
              <from>
                <xdr:col>0</xdr:col>
                <xdr:colOff>161925</xdr:colOff>
                <xdr:row>5</xdr:row>
                <xdr:rowOff>28575</xdr:rowOff>
              </from>
              <to>
                <xdr:col>0</xdr:col>
                <xdr:colOff>419100</xdr:colOff>
                <xdr:row>6</xdr:row>
                <xdr:rowOff>76200</xdr:rowOff>
              </to>
            </anchor>
          </controlPr>
        </control>
      </mc:Choice>
      <mc:Fallback>
        <control shapeId="5128" r:id="rId4" name="cmdOK3"/>
      </mc:Fallback>
    </mc:AlternateContent>
    <mc:AlternateContent xmlns:mc="http://schemas.openxmlformats.org/markup-compatibility/2006">
      <mc:Choice Requires="x14">
        <control shapeId="5126" r:id="rId6" name="cmdOK2">
          <controlPr defaultSize="0" autoLine="0" r:id="rId7">
            <anchor>
              <from>
                <xdr:col>0</xdr:col>
                <xdr:colOff>161925</xdr:colOff>
                <xdr:row>3</xdr:row>
                <xdr:rowOff>19050</xdr:rowOff>
              </from>
              <to>
                <xdr:col>0</xdr:col>
                <xdr:colOff>419100</xdr:colOff>
                <xdr:row>4</xdr:row>
                <xdr:rowOff>66675</xdr:rowOff>
              </to>
            </anchor>
          </controlPr>
        </control>
      </mc:Choice>
      <mc:Fallback>
        <control shapeId="5126" r:id="rId6" name="cmdOK2"/>
      </mc:Fallback>
    </mc:AlternateContent>
    <mc:AlternateContent xmlns:mc="http://schemas.openxmlformats.org/markup-compatibility/2006">
      <mc:Choice Requires="x14">
        <control shapeId="5122" r:id="rId8" name="cmdOK1">
          <controlPr defaultSize="0" autoLine="0" r:id="rId9">
            <anchor>
              <from>
                <xdr:col>0</xdr:col>
                <xdr:colOff>161925</xdr:colOff>
                <xdr:row>1</xdr:row>
                <xdr:rowOff>66675</xdr:rowOff>
              </from>
              <to>
                <xdr:col>0</xdr:col>
                <xdr:colOff>419100</xdr:colOff>
                <xdr:row>2</xdr:row>
                <xdr:rowOff>114300</xdr:rowOff>
              </to>
            </anchor>
          </controlPr>
        </control>
      </mc:Choice>
      <mc:Fallback>
        <control shapeId="5122" r:id="rId8" name="cmdOK1"/>
      </mc:Fallback>
    </mc:AlternateContent>
    <mc:AlternateContent xmlns:mc="http://schemas.openxmlformats.org/markup-compatibility/2006">
      <mc:Choice Requires="x14">
        <control shapeId="5124" r:id="rId10" name="Button 4">
          <controlPr defaultSize="0" print="0" autoFill="0" autoPict="0" macro="[1]!RassemblerParNumeroArticle">
            <anchor moveWithCells="1" sizeWithCells="1">
              <from>
                <xdr:col>0</xdr:col>
                <xdr:colOff>152400</xdr:colOff>
                <xdr:row>7</xdr:row>
                <xdr:rowOff>95250</xdr:rowOff>
              </from>
              <to>
                <xdr:col>0</xdr:col>
                <xdr:colOff>381000</xdr:colOff>
                <xdr:row>8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0" r:id="rId11" name="Button 10">
          <controlPr defaultSize="0" print="0" autoFill="0" autoPict="0" macro="[0]!RassemblerParNumeroArticle">
            <anchor moveWithCells="1" sizeWithCells="1">
              <from>
                <xdr:col>0</xdr:col>
                <xdr:colOff>152400</xdr:colOff>
                <xdr:row>7</xdr:row>
                <xdr:rowOff>95250</xdr:rowOff>
              </from>
              <to>
                <xdr:col>0</xdr:col>
                <xdr:colOff>381000</xdr:colOff>
                <xdr:row>8</xdr:row>
                <xdr:rowOff>142875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opLeftCell="A2" workbookViewId="0">
      <selection activeCell="I22" sqref="I22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Z59"/>
  <sheetViews>
    <sheetView tabSelected="1" workbookViewId="0">
      <selection activeCell="G36" sqref="G36"/>
    </sheetView>
  </sheetViews>
  <sheetFormatPr baseColWidth="10" defaultRowHeight="15" x14ac:dyDescent="0.25"/>
  <cols>
    <col min="10" max="26" width="8.85546875" customWidth="1"/>
  </cols>
  <sheetData>
    <row r="2" spans="1:26" ht="15.75" x14ac:dyDescent="0.25">
      <c r="A2">
        <v>460</v>
      </c>
      <c r="B2">
        <v>115107</v>
      </c>
      <c r="C2">
        <v>131443</v>
      </c>
      <c r="D2">
        <v>127</v>
      </c>
      <c r="E2" t="s">
        <v>27</v>
      </c>
      <c r="F2">
        <v>500</v>
      </c>
      <c r="G2">
        <v>1905</v>
      </c>
      <c r="H2">
        <v>1500</v>
      </c>
      <c r="J2" s="1" t="s">
        <v>10</v>
      </c>
      <c r="K2" s="2" t="s">
        <v>11</v>
      </c>
      <c r="L2" s="2" t="s">
        <v>12</v>
      </c>
      <c r="M2" s="2" t="s">
        <v>13</v>
      </c>
      <c r="N2" s="2" t="s">
        <v>14</v>
      </c>
      <c r="O2" s="2" t="s">
        <v>15</v>
      </c>
      <c r="P2" s="2" t="s">
        <v>16</v>
      </c>
      <c r="Q2" s="2" t="s">
        <v>17</v>
      </c>
      <c r="R2" s="2" t="s">
        <v>19</v>
      </c>
      <c r="S2" s="2" t="s">
        <v>18</v>
      </c>
      <c r="T2" s="2" t="s">
        <v>20</v>
      </c>
      <c r="U2" s="3" t="s">
        <v>21</v>
      </c>
      <c r="V2" s="17"/>
      <c r="W2" s="19" t="s">
        <v>22</v>
      </c>
      <c r="X2" s="16" t="s">
        <v>25</v>
      </c>
      <c r="Y2" s="16" t="s">
        <v>36</v>
      </c>
      <c r="Z2" s="16" t="s">
        <v>37</v>
      </c>
    </row>
    <row r="3" spans="1:26" x14ac:dyDescent="0.25">
      <c r="A3">
        <v>460</v>
      </c>
      <c r="B3">
        <v>115107</v>
      </c>
      <c r="C3">
        <v>129701</v>
      </c>
      <c r="D3">
        <v>122</v>
      </c>
      <c r="E3" t="s">
        <v>27</v>
      </c>
      <c r="F3">
        <v>500</v>
      </c>
      <c r="G3">
        <v>18300</v>
      </c>
      <c r="H3">
        <v>15000</v>
      </c>
      <c r="J3" s="6">
        <f t="shared" ref="J3:J10" si="0">SUM(L3:U3)</f>
        <v>371</v>
      </c>
      <c r="K3" s="11">
        <v>3000</v>
      </c>
      <c r="L3" s="47">
        <v>127</v>
      </c>
      <c r="M3" s="45">
        <v>122</v>
      </c>
      <c r="N3" s="45">
        <v>122</v>
      </c>
      <c r="O3" s="47"/>
      <c r="P3" s="47"/>
      <c r="U3" s="7"/>
      <c r="V3" s="6" t="s">
        <v>8</v>
      </c>
      <c r="W3" s="21">
        <f>Y3/Z3</f>
        <v>0.82444444444444442</v>
      </c>
      <c r="X3" s="14"/>
      <c r="Y3" s="14">
        <f t="shared" ref="Y3:Y10" si="1">K3*J3/100</f>
        <v>11130</v>
      </c>
      <c r="Z3" s="15">
        <f t="shared" ref="Z3:Z10" si="2">K3*LARG_ROL</f>
        <v>13500</v>
      </c>
    </row>
    <row r="4" spans="1:26" x14ac:dyDescent="0.25">
      <c r="A4">
        <v>460</v>
      </c>
      <c r="B4">
        <v>115107</v>
      </c>
      <c r="C4">
        <v>146414</v>
      </c>
      <c r="D4">
        <v>122</v>
      </c>
      <c r="E4" t="s">
        <v>27</v>
      </c>
      <c r="F4">
        <v>500</v>
      </c>
      <c r="G4">
        <v>6710</v>
      </c>
      <c r="H4">
        <v>5500</v>
      </c>
      <c r="J4" s="6">
        <f t="shared" si="0"/>
        <v>366</v>
      </c>
      <c r="K4" s="12">
        <v>5000</v>
      </c>
      <c r="L4" s="47">
        <v>122</v>
      </c>
      <c r="M4" s="47">
        <v>122</v>
      </c>
      <c r="N4" s="47">
        <v>122</v>
      </c>
      <c r="O4" s="47"/>
      <c r="P4" s="47"/>
      <c r="U4" s="7"/>
      <c r="V4" s="6" t="s">
        <v>28</v>
      </c>
      <c r="W4" s="21">
        <f t="shared" ref="W4:W10" si="3">Y4/Z4</f>
        <v>0.81333333333333335</v>
      </c>
      <c r="X4" s="14"/>
      <c r="Y4" s="14">
        <f t="shared" si="1"/>
        <v>18300</v>
      </c>
      <c r="Z4" s="15">
        <f t="shared" si="2"/>
        <v>22500</v>
      </c>
    </row>
    <row r="5" spans="1:26" x14ac:dyDescent="0.25">
      <c r="A5">
        <v>460</v>
      </c>
      <c r="B5">
        <v>115107</v>
      </c>
      <c r="C5">
        <v>146413</v>
      </c>
      <c r="D5">
        <v>112</v>
      </c>
      <c r="E5" t="s">
        <v>27</v>
      </c>
      <c r="F5">
        <v>500</v>
      </c>
      <c r="G5">
        <v>15895</v>
      </c>
      <c r="H5">
        <v>14192</v>
      </c>
      <c r="J5" s="6">
        <f t="shared" si="0"/>
        <v>440</v>
      </c>
      <c r="K5" s="12">
        <v>2500</v>
      </c>
      <c r="L5" s="47">
        <v>112</v>
      </c>
      <c r="M5" s="47">
        <v>112</v>
      </c>
      <c r="N5" s="47">
        <v>108</v>
      </c>
      <c r="O5" s="47">
        <v>108</v>
      </c>
      <c r="P5" s="47"/>
      <c r="U5" s="7"/>
      <c r="V5" s="6" t="s">
        <v>29</v>
      </c>
      <c r="W5" s="21">
        <f t="shared" si="3"/>
        <v>0.97777777777777775</v>
      </c>
      <c r="X5" s="14"/>
      <c r="Y5" s="14">
        <f t="shared" si="1"/>
        <v>11000</v>
      </c>
      <c r="Z5" s="15">
        <f t="shared" si="2"/>
        <v>11250</v>
      </c>
    </row>
    <row r="6" spans="1:26" x14ac:dyDescent="0.25">
      <c r="A6">
        <v>460</v>
      </c>
      <c r="B6">
        <v>115107</v>
      </c>
      <c r="C6">
        <v>146412</v>
      </c>
      <c r="D6">
        <v>108</v>
      </c>
      <c r="E6" t="s">
        <v>27</v>
      </c>
      <c r="F6">
        <v>500</v>
      </c>
      <c r="G6">
        <v>2160</v>
      </c>
      <c r="H6">
        <v>2000</v>
      </c>
      <c r="J6" s="6">
        <f t="shared" si="0"/>
        <v>438</v>
      </c>
      <c r="K6" s="12">
        <v>4500</v>
      </c>
      <c r="L6" s="49">
        <v>112</v>
      </c>
      <c r="M6" s="47">
        <v>112</v>
      </c>
      <c r="N6" s="47">
        <v>107</v>
      </c>
      <c r="O6" s="49">
        <v>107</v>
      </c>
      <c r="P6" s="47"/>
      <c r="U6" s="7"/>
      <c r="V6" s="6" t="s">
        <v>30</v>
      </c>
      <c r="W6" s="21">
        <f t="shared" si="3"/>
        <v>0.97333333333333338</v>
      </c>
      <c r="X6" s="14"/>
      <c r="Y6" s="14">
        <f t="shared" si="1"/>
        <v>19710</v>
      </c>
      <c r="Z6" s="15">
        <f t="shared" si="2"/>
        <v>20250</v>
      </c>
    </row>
    <row r="7" spans="1:26" x14ac:dyDescent="0.25">
      <c r="A7">
        <v>460</v>
      </c>
      <c r="B7">
        <v>115107</v>
      </c>
      <c r="C7">
        <v>140899</v>
      </c>
      <c r="D7">
        <v>107</v>
      </c>
      <c r="E7" t="s">
        <v>27</v>
      </c>
      <c r="F7">
        <v>500</v>
      </c>
      <c r="G7">
        <v>9630</v>
      </c>
      <c r="H7">
        <v>9000</v>
      </c>
      <c r="J7" s="6">
        <f t="shared" si="0"/>
        <v>0</v>
      </c>
      <c r="K7" s="12"/>
      <c r="L7" s="47"/>
      <c r="M7" s="47"/>
      <c r="N7" s="47"/>
      <c r="O7" s="47"/>
      <c r="P7" s="47"/>
      <c r="U7" s="7"/>
      <c r="V7" s="6" t="s">
        <v>31</v>
      </c>
      <c r="W7" s="21" t="e">
        <f t="shared" si="3"/>
        <v>#DIV/0!</v>
      </c>
      <c r="X7" s="14"/>
      <c r="Y7" s="14">
        <f t="shared" si="1"/>
        <v>0</v>
      </c>
      <c r="Z7" s="15">
        <f t="shared" si="2"/>
        <v>0</v>
      </c>
    </row>
    <row r="8" spans="1:26" x14ac:dyDescent="0.25">
      <c r="J8" s="6">
        <f t="shared" si="0"/>
        <v>0</v>
      </c>
      <c r="K8" s="12"/>
      <c r="L8" s="47"/>
      <c r="M8" s="47"/>
      <c r="N8" s="47"/>
      <c r="O8" s="47"/>
      <c r="P8" s="47"/>
      <c r="U8" s="7"/>
      <c r="V8" s="6" t="s">
        <v>32</v>
      </c>
      <c r="W8" s="21" t="e">
        <f t="shared" si="3"/>
        <v>#DIV/0!</v>
      </c>
      <c r="X8" s="14"/>
      <c r="Y8" s="14">
        <f t="shared" si="1"/>
        <v>0</v>
      </c>
      <c r="Z8" s="15">
        <f t="shared" si="2"/>
        <v>0</v>
      </c>
    </row>
    <row r="9" spans="1:26" x14ac:dyDescent="0.25">
      <c r="J9" s="6">
        <f t="shared" si="0"/>
        <v>0</v>
      </c>
      <c r="K9" s="12"/>
      <c r="L9" s="47"/>
      <c r="M9" s="47"/>
      <c r="N9" s="47"/>
      <c r="O9" s="47"/>
      <c r="P9" s="47"/>
      <c r="U9" s="7"/>
      <c r="V9" s="6" t="s">
        <v>33</v>
      </c>
      <c r="W9" s="21" t="e">
        <f t="shared" si="3"/>
        <v>#DIV/0!</v>
      </c>
      <c r="X9" s="14"/>
      <c r="Y9" s="14">
        <f t="shared" si="1"/>
        <v>0</v>
      </c>
      <c r="Z9" s="15">
        <f t="shared" si="2"/>
        <v>0</v>
      </c>
    </row>
    <row r="10" spans="1:26" x14ac:dyDescent="0.25">
      <c r="J10" s="8">
        <f t="shared" si="0"/>
        <v>0</v>
      </c>
      <c r="K10" s="13"/>
      <c r="L10" s="48"/>
      <c r="M10" s="48"/>
      <c r="N10" s="48"/>
      <c r="O10" s="48"/>
      <c r="P10" s="48"/>
      <c r="Q10" s="9"/>
      <c r="R10" s="9"/>
      <c r="S10" s="9"/>
      <c r="T10" s="9"/>
      <c r="U10" s="10"/>
      <c r="V10" s="6" t="s">
        <v>34</v>
      </c>
      <c r="W10" s="21" t="e">
        <f t="shared" si="3"/>
        <v>#DIV/0!</v>
      </c>
      <c r="X10" s="14"/>
      <c r="Y10" s="14">
        <f t="shared" si="1"/>
        <v>0</v>
      </c>
      <c r="Z10" s="15">
        <f t="shared" si="2"/>
        <v>0</v>
      </c>
    </row>
    <row r="11" spans="1:26" x14ac:dyDescent="0.25">
      <c r="W11" s="19">
        <f>Y11/Z11</f>
        <v>0.89096296296296296</v>
      </c>
      <c r="X11" s="16">
        <f>SUM(X3:X10)</f>
        <v>0</v>
      </c>
      <c r="Y11" s="16">
        <f>SUM(Y3:Y10)</f>
        <v>60140</v>
      </c>
      <c r="Z11" s="16">
        <f>SUM(Z3:Z10)</f>
        <v>67500</v>
      </c>
    </row>
    <row r="12" spans="1:26" x14ac:dyDescent="0.25">
      <c r="W12" s="20">
        <f>1-W11</f>
        <v>0.10903703703703704</v>
      </c>
      <c r="X12" s="14"/>
      <c r="Y12" s="14" t="s">
        <v>35</v>
      </c>
      <c r="Z12" s="14"/>
    </row>
    <row r="13" spans="1:26" s="50" customFormat="1" ht="15.75" thickBot="1" x14ac:dyDescent="0.3"/>
    <row r="15" spans="1:26" ht="15.75" x14ac:dyDescent="0.25">
      <c r="A15">
        <v>450</v>
      </c>
      <c r="B15">
        <v>116032</v>
      </c>
      <c r="C15">
        <v>135186</v>
      </c>
      <c r="D15">
        <v>95</v>
      </c>
      <c r="E15" t="s">
        <v>27</v>
      </c>
      <c r="F15">
        <v>500</v>
      </c>
      <c r="G15">
        <v>11656</v>
      </c>
      <c r="H15">
        <v>12270</v>
      </c>
      <c r="J15" s="1" t="s">
        <v>10</v>
      </c>
      <c r="K15" s="2" t="s">
        <v>11</v>
      </c>
      <c r="L15" s="2" t="s">
        <v>12</v>
      </c>
      <c r="M15" s="2" t="s">
        <v>13</v>
      </c>
      <c r="N15" s="2" t="s">
        <v>14</v>
      </c>
      <c r="O15" s="2" t="s">
        <v>15</v>
      </c>
      <c r="P15" s="2" t="s">
        <v>16</v>
      </c>
      <c r="Q15" s="2" t="s">
        <v>17</v>
      </c>
      <c r="R15" s="2" t="s">
        <v>19</v>
      </c>
      <c r="S15" s="2" t="s">
        <v>18</v>
      </c>
      <c r="T15" s="2" t="s">
        <v>20</v>
      </c>
      <c r="U15" s="3" t="s">
        <v>21</v>
      </c>
      <c r="V15" s="17"/>
      <c r="W15" s="19" t="s">
        <v>22</v>
      </c>
      <c r="X15" s="16" t="s">
        <v>25</v>
      </c>
      <c r="Y15" s="16" t="s">
        <v>36</v>
      </c>
      <c r="Z15" s="16" t="s">
        <v>37</v>
      </c>
    </row>
    <row r="16" spans="1:26" x14ac:dyDescent="0.25">
      <c r="A16">
        <v>450</v>
      </c>
      <c r="B16">
        <v>116032</v>
      </c>
      <c r="C16">
        <v>128789</v>
      </c>
      <c r="D16">
        <v>114</v>
      </c>
      <c r="E16" t="s">
        <v>27</v>
      </c>
      <c r="F16">
        <v>500</v>
      </c>
      <c r="G16">
        <v>10260</v>
      </c>
      <c r="H16">
        <v>9000</v>
      </c>
      <c r="J16" s="6">
        <f t="shared" ref="J16:J24" si="4">SUM(L16:U16)</f>
        <v>390</v>
      </c>
      <c r="K16" s="11">
        <v>14000</v>
      </c>
      <c r="L16" s="47">
        <v>130</v>
      </c>
      <c r="M16" s="49">
        <v>130</v>
      </c>
      <c r="N16" s="49">
        <v>130</v>
      </c>
      <c r="O16" s="47"/>
      <c r="P16" s="47"/>
      <c r="U16" s="7"/>
      <c r="V16" s="6" t="s">
        <v>8</v>
      </c>
      <c r="W16" s="21">
        <f>Y16/Z16</f>
        <v>0.8666666666666667</v>
      </c>
      <c r="X16" s="14"/>
      <c r="Y16" s="14">
        <f t="shared" ref="Y16:Y19" si="5">K16*J16/100</f>
        <v>54600</v>
      </c>
      <c r="Z16" s="15">
        <f t="shared" ref="Z16:Z19" si="6">K16*LARG_ROL</f>
        <v>63000</v>
      </c>
    </row>
    <row r="17" spans="1:26" x14ac:dyDescent="0.25">
      <c r="A17">
        <v>450</v>
      </c>
      <c r="B17">
        <v>116032</v>
      </c>
      <c r="C17">
        <v>128790</v>
      </c>
      <c r="D17">
        <v>125</v>
      </c>
      <c r="E17" t="s">
        <v>27</v>
      </c>
      <c r="F17">
        <v>500</v>
      </c>
      <c r="G17">
        <v>30000</v>
      </c>
      <c r="H17">
        <v>24000</v>
      </c>
      <c r="J17" s="6">
        <f t="shared" si="4"/>
        <v>364</v>
      </c>
      <c r="K17" s="12">
        <v>12000</v>
      </c>
      <c r="L17" s="49">
        <v>114</v>
      </c>
      <c r="M17" s="49">
        <v>125</v>
      </c>
      <c r="N17" s="49">
        <v>125</v>
      </c>
      <c r="O17" s="47"/>
      <c r="P17" s="47"/>
      <c r="U17" s="7"/>
      <c r="V17" s="6" t="s">
        <v>28</v>
      </c>
      <c r="W17" s="21">
        <f t="shared" ref="W17:W24" si="7">Y17/Z17</f>
        <v>0.80888888888888888</v>
      </c>
      <c r="X17" s="14"/>
      <c r="Y17" s="14">
        <f t="shared" si="5"/>
        <v>43680</v>
      </c>
      <c r="Z17" s="15">
        <f t="shared" si="6"/>
        <v>54000</v>
      </c>
    </row>
    <row r="18" spans="1:26" x14ac:dyDescent="0.25">
      <c r="A18">
        <v>450</v>
      </c>
      <c r="B18">
        <v>116032</v>
      </c>
      <c r="C18">
        <v>135187</v>
      </c>
      <c r="D18">
        <v>130</v>
      </c>
      <c r="E18" t="s">
        <v>27</v>
      </c>
      <c r="F18">
        <v>500</v>
      </c>
      <c r="G18">
        <v>53365</v>
      </c>
      <c r="H18">
        <v>41050</v>
      </c>
      <c r="J18" s="6">
        <f t="shared" si="4"/>
        <v>385</v>
      </c>
      <c r="K18" s="12">
        <v>6000</v>
      </c>
      <c r="L18" s="49">
        <v>195</v>
      </c>
      <c r="M18" s="49">
        <v>95</v>
      </c>
      <c r="N18" s="49">
        <v>95</v>
      </c>
      <c r="O18" s="47"/>
      <c r="P18" s="47"/>
      <c r="U18" s="7"/>
      <c r="V18" s="6" t="s">
        <v>29</v>
      </c>
      <c r="W18" s="21">
        <f t="shared" si="7"/>
        <v>0.85555555555555551</v>
      </c>
      <c r="X18" s="14"/>
      <c r="Y18" s="14">
        <f t="shared" si="5"/>
        <v>23100</v>
      </c>
      <c r="Z18" s="15">
        <f t="shared" si="6"/>
        <v>27000</v>
      </c>
    </row>
    <row r="19" spans="1:26" x14ac:dyDescent="0.25">
      <c r="A19">
        <v>450</v>
      </c>
      <c r="B19">
        <v>116032</v>
      </c>
      <c r="C19">
        <v>131191</v>
      </c>
      <c r="D19">
        <v>136</v>
      </c>
      <c r="E19" t="s">
        <v>27</v>
      </c>
      <c r="F19">
        <v>500</v>
      </c>
      <c r="G19">
        <v>12920</v>
      </c>
      <c r="H19">
        <v>9500</v>
      </c>
      <c r="J19" s="6">
        <f t="shared" si="4"/>
        <v>386</v>
      </c>
      <c r="K19" s="12">
        <v>5500</v>
      </c>
      <c r="L19" s="49">
        <v>136</v>
      </c>
      <c r="M19" s="49">
        <v>250</v>
      </c>
      <c r="N19" s="47"/>
      <c r="O19" s="49"/>
      <c r="P19" s="47"/>
      <c r="U19" s="7"/>
      <c r="V19" s="6" t="s">
        <v>30</v>
      </c>
      <c r="W19" s="21">
        <f t="shared" si="7"/>
        <v>0.85777777777777775</v>
      </c>
      <c r="X19" s="14"/>
      <c r="Y19" s="14">
        <f t="shared" si="5"/>
        <v>21230</v>
      </c>
      <c r="Z19" s="15">
        <f t="shared" si="6"/>
        <v>24750</v>
      </c>
    </row>
    <row r="20" spans="1:26" x14ac:dyDescent="0.25">
      <c r="A20">
        <v>450</v>
      </c>
      <c r="B20">
        <v>116032</v>
      </c>
      <c r="C20">
        <v>141653</v>
      </c>
      <c r="D20">
        <v>195</v>
      </c>
      <c r="E20" t="s">
        <v>27</v>
      </c>
      <c r="F20">
        <v>500</v>
      </c>
      <c r="G20">
        <v>7800</v>
      </c>
      <c r="H20">
        <v>4000</v>
      </c>
      <c r="J20" s="6">
        <f t="shared" si="4"/>
        <v>386</v>
      </c>
      <c r="K20" s="12">
        <v>4000</v>
      </c>
      <c r="L20" s="49">
        <v>136</v>
      </c>
      <c r="M20" s="49">
        <v>250</v>
      </c>
      <c r="N20" s="47"/>
      <c r="O20" s="49"/>
      <c r="P20" s="47"/>
      <c r="U20" s="7"/>
      <c r="V20" s="6" t="s">
        <v>31</v>
      </c>
      <c r="W20" s="21">
        <f t="shared" ref="W20:W24" si="8">Y20/Z20</f>
        <v>0.85777777777777775</v>
      </c>
      <c r="X20" s="14"/>
      <c r="Y20" s="14">
        <f t="shared" ref="Y20:Y24" si="9">K20*J20/100</f>
        <v>15440</v>
      </c>
      <c r="Z20" s="15">
        <f t="shared" ref="Z20:Z24" si="10">K20*LARG_ROL</f>
        <v>18000</v>
      </c>
    </row>
    <row r="21" spans="1:26" x14ac:dyDescent="0.25">
      <c r="A21">
        <v>450</v>
      </c>
      <c r="B21">
        <v>116032</v>
      </c>
      <c r="C21">
        <v>119176</v>
      </c>
      <c r="D21">
        <v>210</v>
      </c>
      <c r="E21" t="s">
        <v>27</v>
      </c>
      <c r="F21">
        <v>500</v>
      </c>
      <c r="G21">
        <v>15750</v>
      </c>
      <c r="H21">
        <v>7500</v>
      </c>
      <c r="J21" s="6">
        <f t="shared" si="4"/>
        <v>435</v>
      </c>
      <c r="K21" s="12">
        <v>7500</v>
      </c>
      <c r="L21" s="49">
        <v>225</v>
      </c>
      <c r="M21" s="49">
        <v>210</v>
      </c>
      <c r="N21" s="47"/>
      <c r="O21" s="47"/>
      <c r="P21" s="47"/>
      <c r="U21" s="7"/>
      <c r="V21" s="6" t="s">
        <v>32</v>
      </c>
      <c r="W21" s="21">
        <f t="shared" si="8"/>
        <v>0.96666666666666667</v>
      </c>
      <c r="X21" s="14"/>
      <c r="Y21" s="14">
        <f t="shared" si="9"/>
        <v>32625</v>
      </c>
      <c r="Z21" s="15">
        <f t="shared" si="10"/>
        <v>33750</v>
      </c>
    </row>
    <row r="22" spans="1:26" x14ac:dyDescent="0.25">
      <c r="A22">
        <v>450</v>
      </c>
      <c r="B22">
        <v>116032</v>
      </c>
      <c r="C22">
        <v>146613</v>
      </c>
      <c r="D22">
        <v>225</v>
      </c>
      <c r="E22" t="s">
        <v>27</v>
      </c>
      <c r="F22">
        <v>500</v>
      </c>
      <c r="G22">
        <v>13500</v>
      </c>
      <c r="H22">
        <v>6000</v>
      </c>
      <c r="J22" s="6">
        <f t="shared" si="4"/>
        <v>375</v>
      </c>
      <c r="K22" s="12">
        <v>4500</v>
      </c>
      <c r="L22" s="49">
        <v>125</v>
      </c>
      <c r="M22" s="49">
        <v>250</v>
      </c>
      <c r="N22" s="47"/>
      <c r="O22" s="47"/>
      <c r="P22" s="47"/>
      <c r="U22" s="7"/>
      <c r="V22" s="6" t="s">
        <v>33</v>
      </c>
      <c r="W22" s="21">
        <f t="shared" si="8"/>
        <v>0.83333333333333337</v>
      </c>
      <c r="X22" s="14"/>
      <c r="Y22" s="14">
        <f t="shared" si="9"/>
        <v>16875</v>
      </c>
      <c r="Z22" s="15">
        <f t="shared" si="10"/>
        <v>20250</v>
      </c>
    </row>
    <row r="23" spans="1:26" x14ac:dyDescent="0.25">
      <c r="A23">
        <v>450</v>
      </c>
      <c r="B23">
        <v>116032</v>
      </c>
      <c r="C23">
        <v>125253</v>
      </c>
      <c r="D23">
        <v>250</v>
      </c>
      <c r="E23" t="s">
        <v>27</v>
      </c>
      <c r="F23">
        <v>500</v>
      </c>
      <c r="G23">
        <v>13750</v>
      </c>
      <c r="H23">
        <v>5500</v>
      </c>
      <c r="J23" s="6">
        <f t="shared" si="4"/>
        <v>375</v>
      </c>
      <c r="K23" s="12">
        <v>1500</v>
      </c>
      <c r="L23" s="49">
        <v>125</v>
      </c>
      <c r="M23" s="49">
        <v>250</v>
      </c>
      <c r="N23" s="47"/>
      <c r="O23" s="47"/>
      <c r="P23" s="47"/>
      <c r="U23" s="7"/>
      <c r="V23" s="6" t="s">
        <v>34</v>
      </c>
      <c r="W23" s="21">
        <f t="shared" si="8"/>
        <v>0.83333333333333337</v>
      </c>
      <c r="X23" s="14"/>
      <c r="Y23" s="14">
        <f t="shared" si="9"/>
        <v>5625</v>
      </c>
      <c r="Z23" s="15">
        <f t="shared" si="10"/>
        <v>6750</v>
      </c>
    </row>
    <row r="24" spans="1:26" x14ac:dyDescent="0.25">
      <c r="A24">
        <v>450</v>
      </c>
      <c r="B24">
        <v>116032</v>
      </c>
      <c r="C24">
        <v>133043</v>
      </c>
      <c r="D24">
        <v>250</v>
      </c>
      <c r="E24" t="s">
        <v>27</v>
      </c>
      <c r="F24">
        <v>500</v>
      </c>
      <c r="G24">
        <v>8750</v>
      </c>
      <c r="H24">
        <v>3500</v>
      </c>
      <c r="J24" s="8">
        <f t="shared" si="4"/>
        <v>0</v>
      </c>
      <c r="K24" s="13"/>
      <c r="L24" s="48"/>
      <c r="M24" s="48"/>
      <c r="N24" s="48"/>
      <c r="O24" s="48"/>
      <c r="P24" s="48"/>
      <c r="Q24" s="9"/>
      <c r="R24" s="9"/>
      <c r="S24" s="9"/>
      <c r="T24" s="9"/>
      <c r="U24" s="10"/>
      <c r="V24" s="6"/>
      <c r="W24" s="21" t="e">
        <f t="shared" si="8"/>
        <v>#DIV/0!</v>
      </c>
      <c r="X24" s="14"/>
      <c r="Y24" s="14">
        <f t="shared" si="9"/>
        <v>0</v>
      </c>
      <c r="Z24" s="15">
        <f t="shared" si="10"/>
        <v>0</v>
      </c>
    </row>
    <row r="25" spans="1:26" x14ac:dyDescent="0.25">
      <c r="W25" s="19">
        <f>Y25/Z25</f>
        <v>0.86131313131313136</v>
      </c>
      <c r="X25" s="16">
        <f>SUM(X16:X24)</f>
        <v>0</v>
      </c>
      <c r="Y25" s="16">
        <f>SUM(Y16:Y24)</f>
        <v>213175</v>
      </c>
      <c r="Z25" s="16">
        <f>SUM(Z16:Z24)</f>
        <v>247500</v>
      </c>
    </row>
    <row r="26" spans="1:26" x14ac:dyDescent="0.25">
      <c r="W26" s="20">
        <f>1-W25</f>
        <v>0.13868686868686864</v>
      </c>
      <c r="X26" s="14"/>
      <c r="Y26" s="14" t="s">
        <v>35</v>
      </c>
      <c r="Z26" s="14"/>
    </row>
    <row r="27" spans="1:26" s="50" customFormat="1" ht="15.75" thickBot="1" x14ac:dyDescent="0.3"/>
    <row r="29" spans="1:26" ht="15.75" x14ac:dyDescent="0.25">
      <c r="A29">
        <v>450</v>
      </c>
      <c r="B29">
        <v>128273</v>
      </c>
      <c r="C29">
        <v>148983</v>
      </c>
      <c r="D29">
        <v>77</v>
      </c>
      <c r="E29" t="s">
        <v>27</v>
      </c>
      <c r="F29">
        <v>300</v>
      </c>
      <c r="G29">
        <v>21047</v>
      </c>
      <c r="H29">
        <v>27335</v>
      </c>
      <c r="J29" s="1" t="s">
        <v>10</v>
      </c>
      <c r="K29" s="2" t="s">
        <v>11</v>
      </c>
      <c r="L29" s="2" t="s">
        <v>12</v>
      </c>
      <c r="M29" s="2" t="s">
        <v>13</v>
      </c>
      <c r="N29" s="2" t="s">
        <v>14</v>
      </c>
      <c r="O29" s="2" t="s">
        <v>15</v>
      </c>
      <c r="P29" s="2" t="s">
        <v>16</v>
      </c>
      <c r="Q29" s="2" t="s">
        <v>17</v>
      </c>
      <c r="R29" s="2" t="s">
        <v>19</v>
      </c>
      <c r="S29" s="2" t="s">
        <v>18</v>
      </c>
      <c r="T29" s="2" t="s">
        <v>20</v>
      </c>
      <c r="U29" s="3" t="s">
        <v>21</v>
      </c>
      <c r="V29" s="17"/>
      <c r="W29" s="19" t="s">
        <v>22</v>
      </c>
      <c r="X29" s="16" t="s">
        <v>25</v>
      </c>
      <c r="Y29" s="16" t="s">
        <v>36</v>
      </c>
      <c r="Z29" s="16" t="s">
        <v>37</v>
      </c>
    </row>
    <row r="30" spans="1:26" x14ac:dyDescent="0.25">
      <c r="A30">
        <v>450</v>
      </c>
      <c r="B30">
        <v>128273</v>
      </c>
      <c r="C30">
        <v>129268</v>
      </c>
      <c r="D30">
        <v>95</v>
      </c>
      <c r="E30" t="s">
        <v>27</v>
      </c>
      <c r="F30">
        <v>300</v>
      </c>
      <c r="G30">
        <v>13680</v>
      </c>
      <c r="H30">
        <v>14400</v>
      </c>
      <c r="J30" s="6">
        <f t="shared" ref="J30:J38" si="11">SUM(L30:U30)</f>
        <v>389</v>
      </c>
      <c r="K30" s="11">
        <v>14400</v>
      </c>
      <c r="L30" s="49">
        <v>140</v>
      </c>
      <c r="M30" s="49">
        <v>77</v>
      </c>
      <c r="N30" s="49">
        <v>77</v>
      </c>
      <c r="O30" s="49">
        <v>95</v>
      </c>
      <c r="P30" s="47"/>
      <c r="U30" s="7"/>
      <c r="V30" s="6" t="s">
        <v>8</v>
      </c>
      <c r="W30" s="21">
        <f>Y30/Z30</f>
        <v>0.86444444444444446</v>
      </c>
      <c r="X30" s="14"/>
      <c r="Y30" s="14">
        <f t="shared" ref="Y30:Y38" si="12">K30*J30/100</f>
        <v>56016</v>
      </c>
      <c r="Z30" s="15">
        <f t="shared" ref="Z30:Z38" si="13">K30*LARG_ROL</f>
        <v>64800</v>
      </c>
    </row>
    <row r="31" spans="1:26" x14ac:dyDescent="0.25">
      <c r="A31">
        <v>450</v>
      </c>
      <c r="B31">
        <v>128273</v>
      </c>
      <c r="C31">
        <v>128597</v>
      </c>
      <c r="D31">
        <v>120</v>
      </c>
      <c r="E31" t="s">
        <v>27</v>
      </c>
      <c r="F31">
        <v>300</v>
      </c>
      <c r="G31">
        <v>1080</v>
      </c>
      <c r="H31">
        <v>900</v>
      </c>
      <c r="J31" s="6">
        <f t="shared" si="11"/>
        <v>450</v>
      </c>
      <c r="K31" s="12">
        <v>2400</v>
      </c>
      <c r="L31" s="49">
        <v>160</v>
      </c>
      <c r="M31" s="49">
        <v>160</v>
      </c>
      <c r="N31" s="49">
        <v>130</v>
      </c>
      <c r="O31" s="47"/>
      <c r="P31" s="47"/>
      <c r="U31" s="7"/>
      <c r="V31" s="6" t="s">
        <v>28</v>
      </c>
      <c r="W31" s="21">
        <f t="shared" ref="W31:W38" si="14">Y31/Z31</f>
        <v>1</v>
      </c>
      <c r="X31" s="14"/>
      <c r="Y31" s="14">
        <f t="shared" si="12"/>
        <v>10800</v>
      </c>
      <c r="Z31" s="15">
        <f t="shared" si="13"/>
        <v>10800</v>
      </c>
    </row>
    <row r="32" spans="1:26" x14ac:dyDescent="0.25">
      <c r="A32">
        <v>450</v>
      </c>
      <c r="B32">
        <v>128273</v>
      </c>
      <c r="C32">
        <v>128279</v>
      </c>
      <c r="D32">
        <v>130</v>
      </c>
      <c r="E32" t="s">
        <v>27</v>
      </c>
      <c r="F32">
        <v>300</v>
      </c>
      <c r="G32">
        <v>2340</v>
      </c>
      <c r="H32">
        <v>1800</v>
      </c>
      <c r="J32" s="6">
        <f t="shared" si="11"/>
        <v>440</v>
      </c>
      <c r="K32" s="12">
        <v>2400</v>
      </c>
      <c r="L32" s="49">
        <v>160</v>
      </c>
      <c r="M32" s="49">
        <v>160</v>
      </c>
      <c r="N32" s="49">
        <v>120</v>
      </c>
      <c r="O32" s="47"/>
      <c r="P32" s="47"/>
      <c r="U32" s="7"/>
      <c r="V32" s="6" t="s">
        <v>29</v>
      </c>
      <c r="W32" s="21">
        <f t="shared" si="14"/>
        <v>0.97777777777777775</v>
      </c>
      <c r="X32" s="14"/>
      <c r="Y32" s="14">
        <f t="shared" si="12"/>
        <v>10560</v>
      </c>
      <c r="Z32" s="15">
        <f t="shared" si="13"/>
        <v>10800</v>
      </c>
    </row>
    <row r="33" spans="1:26" x14ac:dyDescent="0.25">
      <c r="A33">
        <v>450</v>
      </c>
      <c r="B33">
        <v>128273</v>
      </c>
      <c r="C33">
        <v>156329</v>
      </c>
      <c r="D33">
        <v>140</v>
      </c>
      <c r="E33" t="s">
        <v>27</v>
      </c>
      <c r="F33">
        <v>300</v>
      </c>
      <c r="G33">
        <v>20160</v>
      </c>
      <c r="H33">
        <v>14400</v>
      </c>
      <c r="J33" s="6">
        <f t="shared" si="11"/>
        <v>0</v>
      </c>
      <c r="K33" s="12"/>
      <c r="L33" s="49"/>
      <c r="M33" s="49"/>
      <c r="N33" s="47"/>
      <c r="O33" s="49"/>
      <c r="P33" s="47"/>
      <c r="U33" s="7"/>
      <c r="V33" s="6" t="s">
        <v>30</v>
      </c>
      <c r="W33" s="21" t="e">
        <f t="shared" si="14"/>
        <v>#DIV/0!</v>
      </c>
      <c r="X33" s="14"/>
      <c r="Y33" s="14">
        <f t="shared" si="12"/>
        <v>0</v>
      </c>
      <c r="Z33" s="15">
        <f t="shared" si="13"/>
        <v>0</v>
      </c>
    </row>
    <row r="34" spans="1:26" x14ac:dyDescent="0.25">
      <c r="A34">
        <v>450</v>
      </c>
      <c r="B34">
        <v>128273</v>
      </c>
      <c r="C34">
        <v>156330</v>
      </c>
      <c r="D34">
        <v>160</v>
      </c>
      <c r="E34" t="s">
        <v>27</v>
      </c>
      <c r="F34">
        <v>300</v>
      </c>
      <c r="G34">
        <v>15360</v>
      </c>
      <c r="H34">
        <v>9600</v>
      </c>
      <c r="J34" s="6">
        <f t="shared" si="11"/>
        <v>0</v>
      </c>
      <c r="K34" s="12"/>
      <c r="L34" s="49"/>
      <c r="M34" s="49"/>
      <c r="N34" s="47"/>
      <c r="O34" s="49"/>
      <c r="P34" s="47"/>
      <c r="U34" s="7"/>
      <c r="V34" s="6" t="s">
        <v>31</v>
      </c>
      <c r="W34" s="21" t="e">
        <f t="shared" si="14"/>
        <v>#DIV/0!</v>
      </c>
      <c r="X34" s="14"/>
      <c r="Y34" s="14">
        <f t="shared" si="12"/>
        <v>0</v>
      </c>
      <c r="Z34" s="15">
        <f t="shared" si="13"/>
        <v>0</v>
      </c>
    </row>
    <row r="35" spans="1:26" x14ac:dyDescent="0.25">
      <c r="J35" s="6">
        <f t="shared" si="11"/>
        <v>0</v>
      </c>
      <c r="K35" s="12"/>
      <c r="L35" s="49"/>
      <c r="M35" s="49"/>
      <c r="N35" s="47"/>
      <c r="O35" s="47"/>
      <c r="P35" s="47"/>
      <c r="U35" s="7"/>
      <c r="V35" s="6" t="s">
        <v>32</v>
      </c>
      <c r="W35" s="21" t="e">
        <f t="shared" si="14"/>
        <v>#DIV/0!</v>
      </c>
      <c r="X35" s="14"/>
      <c r="Y35" s="14">
        <f t="shared" si="12"/>
        <v>0</v>
      </c>
      <c r="Z35" s="15">
        <f t="shared" si="13"/>
        <v>0</v>
      </c>
    </row>
    <row r="36" spans="1:26" x14ac:dyDescent="0.25">
      <c r="J36" s="6">
        <f t="shared" si="11"/>
        <v>0</v>
      </c>
      <c r="K36" s="12"/>
      <c r="L36" s="49"/>
      <c r="M36" s="49"/>
      <c r="N36" s="47"/>
      <c r="O36" s="47"/>
      <c r="P36" s="47"/>
      <c r="U36" s="7"/>
      <c r="V36" s="6" t="s">
        <v>33</v>
      </c>
      <c r="W36" s="21" t="e">
        <f t="shared" si="14"/>
        <v>#DIV/0!</v>
      </c>
      <c r="X36" s="14"/>
      <c r="Y36" s="14">
        <f t="shared" si="12"/>
        <v>0</v>
      </c>
      <c r="Z36" s="15">
        <f t="shared" si="13"/>
        <v>0</v>
      </c>
    </row>
    <row r="37" spans="1:26" x14ac:dyDescent="0.25">
      <c r="J37" s="6">
        <f t="shared" si="11"/>
        <v>0</v>
      </c>
      <c r="K37" s="12"/>
      <c r="L37" s="49"/>
      <c r="M37" s="49"/>
      <c r="N37" s="47"/>
      <c r="O37" s="47"/>
      <c r="P37" s="47"/>
      <c r="U37" s="7"/>
      <c r="V37" s="6" t="s">
        <v>34</v>
      </c>
      <c r="W37" s="21" t="e">
        <f t="shared" si="14"/>
        <v>#DIV/0!</v>
      </c>
      <c r="X37" s="14"/>
      <c r="Y37" s="14">
        <f t="shared" si="12"/>
        <v>0</v>
      </c>
      <c r="Z37" s="15">
        <f t="shared" si="13"/>
        <v>0</v>
      </c>
    </row>
    <row r="38" spans="1:26" x14ac:dyDescent="0.25">
      <c r="J38" s="8">
        <f t="shared" si="11"/>
        <v>0</v>
      </c>
      <c r="K38" s="13"/>
      <c r="L38" s="48"/>
      <c r="M38" s="48"/>
      <c r="N38" s="48"/>
      <c r="O38" s="48"/>
      <c r="P38" s="48"/>
      <c r="Q38" s="9"/>
      <c r="R38" s="9"/>
      <c r="S38" s="9"/>
      <c r="T38" s="9"/>
      <c r="U38" s="10"/>
      <c r="V38" s="6" t="s">
        <v>47</v>
      </c>
      <c r="W38" s="21" t="e">
        <f t="shared" si="14"/>
        <v>#DIV/0!</v>
      </c>
      <c r="X38" s="14"/>
      <c r="Y38" s="14">
        <f t="shared" si="12"/>
        <v>0</v>
      </c>
      <c r="Z38" s="15">
        <f t="shared" si="13"/>
        <v>0</v>
      </c>
    </row>
    <row r="39" spans="1:26" x14ac:dyDescent="0.25">
      <c r="W39" s="19">
        <f>Y39/Z39</f>
        <v>0.89555555555555555</v>
      </c>
      <c r="X39" s="16">
        <f>SUM(X30:X38)</f>
        <v>0</v>
      </c>
      <c r="Y39" s="16">
        <f>SUM(Y30:Y38)</f>
        <v>77376</v>
      </c>
      <c r="Z39" s="16">
        <f>SUM(Z30:Z38)</f>
        <v>86400</v>
      </c>
    </row>
    <row r="40" spans="1:26" x14ac:dyDescent="0.25">
      <c r="W40" s="20">
        <f>1-W39</f>
        <v>0.10444444444444445</v>
      </c>
      <c r="X40" s="14"/>
      <c r="Y40" s="14" t="s">
        <v>35</v>
      </c>
      <c r="Z40" s="14"/>
    </row>
    <row r="41" spans="1:26" s="50" customFormat="1" ht="15.75" thickBot="1" x14ac:dyDescent="0.3"/>
    <row r="43" spans="1:26" ht="15.75" x14ac:dyDescent="0.25">
      <c r="A43">
        <v>460</v>
      </c>
      <c r="B43">
        <v>114851</v>
      </c>
      <c r="C43">
        <v>143168</v>
      </c>
      <c r="D43">
        <v>115</v>
      </c>
      <c r="E43" t="s">
        <v>27</v>
      </c>
      <c r="F43">
        <v>400</v>
      </c>
      <c r="G43">
        <v>24851</v>
      </c>
      <c r="H43">
        <v>21610</v>
      </c>
      <c r="J43" s="1" t="s">
        <v>10</v>
      </c>
      <c r="K43" s="2" t="s">
        <v>11</v>
      </c>
      <c r="L43" s="2" t="s">
        <v>12</v>
      </c>
      <c r="M43" s="2" t="s">
        <v>13</v>
      </c>
      <c r="N43" s="2" t="s">
        <v>14</v>
      </c>
      <c r="O43" s="2" t="s">
        <v>15</v>
      </c>
      <c r="P43" s="2" t="s">
        <v>16</v>
      </c>
      <c r="Q43" s="2" t="s">
        <v>17</v>
      </c>
      <c r="R43" s="2" t="s">
        <v>19</v>
      </c>
      <c r="S43" s="2" t="s">
        <v>18</v>
      </c>
      <c r="T43" s="2" t="s">
        <v>20</v>
      </c>
      <c r="U43" s="3" t="s">
        <v>21</v>
      </c>
      <c r="V43" s="17"/>
      <c r="W43" s="19" t="s">
        <v>22</v>
      </c>
      <c r="X43" s="16" t="s">
        <v>25</v>
      </c>
      <c r="Y43" s="16" t="s">
        <v>36</v>
      </c>
      <c r="Z43" s="16" t="s">
        <v>37</v>
      </c>
    </row>
    <row r="44" spans="1:26" x14ac:dyDescent="0.25">
      <c r="A44">
        <v>460</v>
      </c>
      <c r="B44">
        <v>114851</v>
      </c>
      <c r="C44">
        <v>118460</v>
      </c>
      <c r="D44">
        <v>122</v>
      </c>
      <c r="E44" t="s">
        <v>27</v>
      </c>
      <c r="F44">
        <v>400</v>
      </c>
      <c r="G44">
        <v>2928</v>
      </c>
      <c r="H44">
        <v>2400</v>
      </c>
      <c r="J44" s="6">
        <f t="shared" ref="J44:J46" si="15">SUM(L44:U44)</f>
        <v>371</v>
      </c>
      <c r="K44" s="11">
        <v>1600</v>
      </c>
      <c r="L44" s="49">
        <v>127</v>
      </c>
      <c r="M44" s="49">
        <v>122</v>
      </c>
      <c r="N44" s="49">
        <v>122</v>
      </c>
      <c r="O44" s="49"/>
      <c r="P44" s="47"/>
      <c r="U44" s="7"/>
      <c r="V44" s="6" t="s">
        <v>8</v>
      </c>
      <c r="W44" s="21">
        <f>Y44/Z44</f>
        <v>0.82444444444444442</v>
      </c>
      <c r="X44" s="14"/>
      <c r="Y44" s="14">
        <f t="shared" ref="Y44:Y46" si="16">K44*J44/100</f>
        <v>5936</v>
      </c>
      <c r="Z44" s="15">
        <f t="shared" ref="Z44:Z46" si="17">K44*LARG_ROL</f>
        <v>7200</v>
      </c>
    </row>
    <row r="45" spans="1:26" x14ac:dyDescent="0.25">
      <c r="A45">
        <v>460</v>
      </c>
      <c r="B45">
        <v>114851</v>
      </c>
      <c r="C45">
        <v>113963</v>
      </c>
      <c r="D45">
        <v>127</v>
      </c>
      <c r="E45" t="s">
        <v>27</v>
      </c>
      <c r="F45">
        <v>400</v>
      </c>
      <c r="G45">
        <v>2032</v>
      </c>
      <c r="H45">
        <v>1600</v>
      </c>
      <c r="J45" s="6">
        <f t="shared" si="15"/>
        <v>460</v>
      </c>
      <c r="K45" s="12">
        <v>5600</v>
      </c>
      <c r="L45" s="49">
        <v>115</v>
      </c>
      <c r="M45" s="49">
        <v>115</v>
      </c>
      <c r="N45" s="49">
        <v>115</v>
      </c>
      <c r="O45" s="49">
        <v>115</v>
      </c>
      <c r="P45" s="47"/>
      <c r="U45" s="7"/>
      <c r="V45" s="6" t="s">
        <v>28</v>
      </c>
      <c r="W45" s="21">
        <f t="shared" ref="W45:W46" si="18">Y45/Z45</f>
        <v>1.0222222222222221</v>
      </c>
      <c r="X45" s="14"/>
      <c r="Y45" s="14">
        <f t="shared" si="16"/>
        <v>25760</v>
      </c>
      <c r="Z45" s="15">
        <f t="shared" si="17"/>
        <v>25200</v>
      </c>
    </row>
    <row r="46" spans="1:26" x14ac:dyDescent="0.25">
      <c r="J46" s="8">
        <f t="shared" si="15"/>
        <v>0</v>
      </c>
      <c r="K46" s="13"/>
      <c r="L46" s="48"/>
      <c r="M46" s="48"/>
      <c r="N46" s="48"/>
      <c r="O46" s="48"/>
      <c r="P46" s="48"/>
      <c r="Q46" s="9"/>
      <c r="R46" s="9"/>
      <c r="S46" s="9"/>
      <c r="T46" s="9"/>
      <c r="U46" s="10"/>
      <c r="V46" s="6" t="s">
        <v>29</v>
      </c>
      <c r="W46" s="21" t="e">
        <f t="shared" si="18"/>
        <v>#DIV/0!</v>
      </c>
      <c r="X46" s="14"/>
      <c r="Y46" s="14">
        <f t="shared" si="16"/>
        <v>0</v>
      </c>
      <c r="Z46" s="15">
        <f t="shared" si="17"/>
        <v>0</v>
      </c>
    </row>
    <row r="47" spans="1:26" x14ac:dyDescent="0.25">
      <c r="W47" s="19">
        <f>Y47/Z47</f>
        <v>0.97827160493827159</v>
      </c>
      <c r="X47" s="16">
        <f>SUM(X44:X46)</f>
        <v>0</v>
      </c>
      <c r="Y47" s="16">
        <f>SUM(Y44:Y46)</f>
        <v>31696</v>
      </c>
      <c r="Z47" s="16">
        <f>SUM(Z44:Z46)</f>
        <v>32400</v>
      </c>
    </row>
    <row r="48" spans="1:26" x14ac:dyDescent="0.25">
      <c r="W48" s="20">
        <f>1-W47</f>
        <v>2.1728395061728412E-2</v>
      </c>
      <c r="X48" s="14"/>
      <c r="Y48" s="14" t="s">
        <v>35</v>
      </c>
      <c r="Z48" s="14"/>
    </row>
    <row r="49" spans="1:26" s="50" customFormat="1" ht="15.75" thickBot="1" x14ac:dyDescent="0.3"/>
    <row r="51" spans="1:26" ht="15.75" x14ac:dyDescent="0.25">
      <c r="A51">
        <v>450</v>
      </c>
      <c r="B51">
        <v>136416</v>
      </c>
      <c r="C51">
        <v>146356</v>
      </c>
      <c r="D51">
        <v>150</v>
      </c>
      <c r="E51" t="s">
        <v>48</v>
      </c>
      <c r="F51">
        <v>750</v>
      </c>
      <c r="G51">
        <v>43722</v>
      </c>
      <c r="H51">
        <v>29148</v>
      </c>
      <c r="J51" s="1" t="s">
        <v>10</v>
      </c>
      <c r="K51" s="2" t="s">
        <v>11</v>
      </c>
      <c r="L51" s="2" t="s">
        <v>12</v>
      </c>
      <c r="M51" s="2" t="s">
        <v>13</v>
      </c>
      <c r="N51" s="2" t="s">
        <v>14</v>
      </c>
      <c r="O51" s="2" t="s">
        <v>15</v>
      </c>
      <c r="P51" s="2" t="s">
        <v>16</v>
      </c>
      <c r="Q51" s="2" t="s">
        <v>17</v>
      </c>
      <c r="R51" s="2" t="s">
        <v>19</v>
      </c>
      <c r="S51" s="2" t="s">
        <v>18</v>
      </c>
      <c r="T51" s="2" t="s">
        <v>20</v>
      </c>
      <c r="U51" s="3" t="s">
        <v>21</v>
      </c>
      <c r="V51" s="17"/>
      <c r="W51" s="19" t="s">
        <v>22</v>
      </c>
      <c r="X51" s="16" t="s">
        <v>25</v>
      </c>
      <c r="Y51" s="16" t="s">
        <v>36</v>
      </c>
      <c r="Z51" s="16" t="s">
        <v>37</v>
      </c>
    </row>
    <row r="52" spans="1:26" x14ac:dyDescent="0.25">
      <c r="A52">
        <v>450</v>
      </c>
      <c r="B52">
        <v>136416</v>
      </c>
      <c r="C52">
        <v>154941</v>
      </c>
      <c r="D52">
        <v>160</v>
      </c>
      <c r="E52" t="s">
        <v>48</v>
      </c>
      <c r="F52">
        <v>750</v>
      </c>
      <c r="G52">
        <v>2400</v>
      </c>
      <c r="H52">
        <v>1500</v>
      </c>
      <c r="J52" s="6">
        <f t="shared" ref="J52:J57" si="19">SUM(L52:U52)</f>
        <v>360</v>
      </c>
      <c r="K52" s="11">
        <v>19500</v>
      </c>
      <c r="L52" s="49">
        <v>180</v>
      </c>
      <c r="M52" s="49">
        <v>180</v>
      </c>
      <c r="N52" s="49"/>
      <c r="O52" s="49"/>
      <c r="P52" s="47"/>
      <c r="U52" s="7"/>
      <c r="V52" s="6" t="s">
        <v>8</v>
      </c>
      <c r="W52" s="21">
        <f>Y52/Z52</f>
        <v>0.8</v>
      </c>
      <c r="X52" s="14"/>
      <c r="Y52" s="14">
        <f t="shared" ref="Y52:Y57" si="20">K52*J52/100</f>
        <v>70200</v>
      </c>
      <c r="Z52" s="15">
        <f t="shared" ref="Z52:Z57" si="21">K52*LARG_ROL</f>
        <v>87750</v>
      </c>
    </row>
    <row r="53" spans="1:26" x14ac:dyDescent="0.25">
      <c r="A53">
        <v>450</v>
      </c>
      <c r="B53">
        <v>136416</v>
      </c>
      <c r="C53">
        <v>146358</v>
      </c>
      <c r="D53">
        <v>180</v>
      </c>
      <c r="E53" t="s">
        <v>48</v>
      </c>
      <c r="F53">
        <v>750</v>
      </c>
      <c r="G53">
        <v>69094</v>
      </c>
      <c r="H53">
        <v>38386</v>
      </c>
      <c r="J53" s="6">
        <f t="shared" si="19"/>
        <v>365</v>
      </c>
      <c r="K53" s="12">
        <v>1500</v>
      </c>
      <c r="L53" s="49">
        <v>205</v>
      </c>
      <c r="M53" s="49">
        <v>160</v>
      </c>
      <c r="N53" s="49"/>
      <c r="O53" s="49"/>
      <c r="P53" s="47"/>
      <c r="U53" s="7"/>
      <c r="V53" s="6" t="s">
        <v>28</v>
      </c>
      <c r="W53" s="21">
        <f t="shared" ref="W53:W55" si="22">Y53/Z53</f>
        <v>0.81111111111111112</v>
      </c>
      <c r="X53" s="14"/>
      <c r="Y53" s="14">
        <f t="shared" ref="Y53:Y55" si="23">K53*J53/100</f>
        <v>5475</v>
      </c>
      <c r="Z53" s="15">
        <f t="shared" ref="Z53:Z55" si="24">K53*LARG_ROL</f>
        <v>6750</v>
      </c>
    </row>
    <row r="54" spans="1:26" x14ac:dyDescent="0.25">
      <c r="A54">
        <v>450</v>
      </c>
      <c r="B54">
        <v>136416</v>
      </c>
      <c r="C54">
        <v>151539</v>
      </c>
      <c r="D54">
        <v>205</v>
      </c>
      <c r="E54" t="s">
        <v>48</v>
      </c>
      <c r="F54">
        <v>750</v>
      </c>
      <c r="G54">
        <v>36900</v>
      </c>
      <c r="H54">
        <v>18000</v>
      </c>
      <c r="J54" s="6">
        <f t="shared" si="19"/>
        <v>410</v>
      </c>
      <c r="K54" s="12">
        <v>8250</v>
      </c>
      <c r="L54" s="49">
        <v>205</v>
      </c>
      <c r="M54" s="49">
        <v>205</v>
      </c>
      <c r="N54" s="49"/>
      <c r="O54" s="49"/>
      <c r="P54" s="47"/>
      <c r="U54" s="7"/>
      <c r="V54" s="6" t="s">
        <v>29</v>
      </c>
      <c r="W54" s="21">
        <f t="shared" si="22"/>
        <v>0.91111111111111109</v>
      </c>
      <c r="X54" s="14"/>
      <c r="Y54" s="14">
        <f t="shared" si="23"/>
        <v>33825</v>
      </c>
      <c r="Z54" s="15">
        <f t="shared" si="24"/>
        <v>37125</v>
      </c>
    </row>
    <row r="55" spans="1:26" x14ac:dyDescent="0.25">
      <c r="J55" s="6">
        <f t="shared" si="19"/>
        <v>450</v>
      </c>
      <c r="K55" s="12">
        <v>9750</v>
      </c>
      <c r="L55" s="49">
        <v>150</v>
      </c>
      <c r="M55" s="49">
        <v>150</v>
      </c>
      <c r="N55" s="49">
        <v>150</v>
      </c>
      <c r="O55" s="49"/>
      <c r="P55" s="47"/>
      <c r="U55" s="7"/>
      <c r="V55" s="6" t="s">
        <v>30</v>
      </c>
      <c r="W55" s="21">
        <f t="shared" si="22"/>
        <v>1</v>
      </c>
      <c r="X55" s="14"/>
      <c r="Y55" s="14">
        <f t="shared" si="23"/>
        <v>43875</v>
      </c>
      <c r="Z55" s="15">
        <f t="shared" si="24"/>
        <v>43875</v>
      </c>
    </row>
    <row r="56" spans="1:26" x14ac:dyDescent="0.25">
      <c r="J56" s="6">
        <f t="shared" si="19"/>
        <v>0</v>
      </c>
      <c r="K56" s="12"/>
      <c r="L56" s="49"/>
      <c r="M56" s="49"/>
      <c r="N56" s="49"/>
      <c r="O56" s="49"/>
      <c r="P56" s="47"/>
      <c r="U56" s="7"/>
      <c r="V56" s="6" t="s">
        <v>31</v>
      </c>
      <c r="W56" s="21" t="e">
        <f t="shared" ref="W56:W57" si="25">Y56/Z56</f>
        <v>#DIV/0!</v>
      </c>
      <c r="X56" s="14"/>
      <c r="Y56" s="14">
        <f t="shared" si="20"/>
        <v>0</v>
      </c>
      <c r="Z56" s="15">
        <f t="shared" si="21"/>
        <v>0</v>
      </c>
    </row>
    <row r="57" spans="1:26" x14ac:dyDescent="0.25">
      <c r="J57" s="6">
        <f t="shared" si="19"/>
        <v>0</v>
      </c>
      <c r="K57" s="13"/>
      <c r="L57" s="48"/>
      <c r="M57" s="48"/>
      <c r="N57" s="48"/>
      <c r="O57" s="48"/>
      <c r="P57" s="48"/>
      <c r="Q57" s="9"/>
      <c r="R57" s="9"/>
      <c r="S57" s="9"/>
      <c r="T57" s="9"/>
      <c r="U57" s="10"/>
      <c r="V57" s="6" t="s">
        <v>32</v>
      </c>
      <c r="W57" s="21" t="e">
        <f t="shared" si="25"/>
        <v>#DIV/0!</v>
      </c>
      <c r="X57" s="14"/>
      <c r="Y57" s="14">
        <f t="shared" si="20"/>
        <v>0</v>
      </c>
      <c r="Z57" s="15">
        <f t="shared" si="21"/>
        <v>0</v>
      </c>
    </row>
    <row r="58" spans="1:26" x14ac:dyDescent="0.25">
      <c r="W58" s="19">
        <f>Y58/Z58</f>
        <v>0.87393162393162394</v>
      </c>
      <c r="X58" s="16">
        <f>SUM(X52:X57)</f>
        <v>0</v>
      </c>
      <c r="Y58" s="16">
        <f>SUM(Y52:Y57)</f>
        <v>153375</v>
      </c>
      <c r="Z58" s="16">
        <f>SUM(Z52:Z57)</f>
        <v>175500</v>
      </c>
    </row>
    <row r="59" spans="1:26" x14ac:dyDescent="0.25">
      <c r="W59" s="20">
        <f>1-W58</f>
        <v>0.12606837606837606</v>
      </c>
      <c r="X59" s="14"/>
      <c r="Y59" s="14" t="s">
        <v>35</v>
      </c>
      <c r="Z59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Séquences</vt:lpstr>
      <vt:lpstr>Résultats Regroupés</vt:lpstr>
      <vt:lpstr>Feuil1</vt:lpstr>
      <vt:lpstr>exemple</vt:lpstr>
      <vt:lpstr>CHECK</vt:lpstr>
      <vt:lpstr>LARG_ROL</vt:lpstr>
      <vt:lpstr>LONG_ROL</vt:lpstr>
      <vt:lpstr>ROL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cp:lastPrinted>2025-01-03T09:13:22Z</cp:lastPrinted>
  <dcterms:created xsi:type="dcterms:W3CDTF">2022-10-13T13:34:20Z</dcterms:created>
  <dcterms:modified xsi:type="dcterms:W3CDTF">2025-02-07T11:22:37Z</dcterms:modified>
</cp:coreProperties>
</file>