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18780" windowHeight="80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W5" i="1"/>
  <c r="AW9" l="1"/>
  <c r="AW11"/>
  <c r="AY11" s="1"/>
  <c r="AY9" l="1"/>
  <c r="AW6"/>
  <c r="AY6" s="1"/>
  <c r="AW10"/>
  <c r="AY10" s="1"/>
  <c r="AW8"/>
  <c r="AY8" s="1"/>
  <c r="AW7"/>
  <c r="AY7" s="1"/>
  <c r="AY5"/>
  <c r="AW4"/>
  <c r="AY4" s="1"/>
  <c r="AP8"/>
  <c r="AP7"/>
  <c r="AP6"/>
  <c r="AL10"/>
  <c r="AP4" s="1"/>
  <c r="AL9"/>
  <c r="AL8"/>
  <c r="AL7"/>
  <c r="AP3" s="1"/>
  <c r="AL6"/>
  <c r="AP9" s="1"/>
  <c r="AE11"/>
  <c r="AE10"/>
  <c r="AE9"/>
  <c r="AE8"/>
  <c r="AP5" s="1"/>
  <c r="AE7"/>
  <c r="AE6"/>
  <c r="AE21"/>
  <c r="AE20"/>
  <c r="AP10" s="1"/>
  <c r="AE19"/>
  <c r="AE18"/>
  <c r="AE17"/>
  <c r="AE16"/>
  <c r="AE15"/>
  <c r="L7" l="1"/>
  <c r="X19" l="1"/>
  <c r="X18"/>
  <c r="X17"/>
  <c r="X16"/>
  <c r="X15"/>
  <c r="X14"/>
  <c r="W19"/>
  <c r="W18"/>
  <c r="W17"/>
  <c r="W16"/>
  <c r="W15"/>
  <c r="W14"/>
  <c r="V19"/>
  <c r="V18"/>
  <c r="V17"/>
  <c r="V16"/>
  <c r="V15"/>
  <c r="V14"/>
  <c r="U19"/>
  <c r="U18"/>
  <c r="U17"/>
  <c r="U16"/>
  <c r="U15"/>
  <c r="U14"/>
  <c r="X11"/>
  <c r="X10"/>
  <c r="X9"/>
  <c r="X8"/>
  <c r="X7"/>
  <c r="X6"/>
  <c r="W11"/>
  <c r="W10"/>
  <c r="W9"/>
  <c r="W8"/>
  <c r="W7"/>
  <c r="W6"/>
  <c r="V11"/>
  <c r="V10"/>
  <c r="V9"/>
  <c r="V8"/>
  <c r="V7"/>
  <c r="V6"/>
  <c r="U11"/>
  <c r="U10"/>
  <c r="U9"/>
  <c r="U8"/>
  <c r="U7"/>
  <c r="U6"/>
  <c r="T6"/>
  <c r="T7"/>
  <c r="T19"/>
  <c r="T18"/>
  <c r="T17"/>
  <c r="T16"/>
  <c r="T15"/>
  <c r="T14"/>
  <c r="T11"/>
  <c r="T10"/>
  <c r="T9"/>
  <c r="T8"/>
  <c r="S19"/>
  <c r="S18"/>
  <c r="S17"/>
  <c r="S16"/>
  <c r="S15"/>
  <c r="S14"/>
  <c r="R19"/>
  <c r="R18"/>
  <c r="R17"/>
  <c r="R16"/>
  <c r="R15"/>
  <c r="R14"/>
  <c r="Q19"/>
  <c r="Q18"/>
  <c r="Q17"/>
  <c r="Q16"/>
  <c r="Q15"/>
  <c r="Q14"/>
  <c r="S11"/>
  <c r="S10"/>
  <c r="S9"/>
  <c r="S8"/>
  <c r="S7"/>
  <c r="S6"/>
  <c r="R11"/>
  <c r="R10"/>
  <c r="R9"/>
  <c r="R8"/>
  <c r="R7"/>
  <c r="R6"/>
  <c r="AA11"/>
  <c r="AA10"/>
  <c r="AA9"/>
  <c r="AA8"/>
  <c r="AA7"/>
  <c r="AA6"/>
  <c r="Z11"/>
  <c r="Z10"/>
  <c r="Z9"/>
  <c r="Z8"/>
  <c r="Z7"/>
  <c r="Z6"/>
  <c r="Y11"/>
  <c r="Y10"/>
  <c r="Y9"/>
  <c r="Y8"/>
  <c r="Y7"/>
  <c r="Y6"/>
  <c r="Q11"/>
  <c r="Q10"/>
  <c r="Q9"/>
  <c r="Q8"/>
  <c r="Q7"/>
  <c r="Q6"/>
  <c r="Q13"/>
  <c r="Q12"/>
  <c r="F6"/>
  <c r="M7"/>
  <c r="M8"/>
  <c r="M9"/>
  <c r="M10"/>
  <c r="M11"/>
  <c r="M12"/>
  <c r="M13"/>
  <c r="M14"/>
  <c r="M15"/>
  <c r="M16"/>
  <c r="M17"/>
  <c r="M18"/>
  <c r="M6"/>
  <c r="L8"/>
  <c r="L9"/>
  <c r="L10"/>
  <c r="L11"/>
  <c r="L12"/>
  <c r="L13"/>
  <c r="L14"/>
  <c r="L15"/>
  <c r="L16"/>
  <c r="L17"/>
  <c r="L18"/>
  <c r="L6"/>
  <c r="K7"/>
  <c r="K8"/>
  <c r="K9"/>
  <c r="K10"/>
  <c r="K11"/>
  <c r="K12"/>
  <c r="K13"/>
  <c r="K14"/>
  <c r="K15"/>
  <c r="K16"/>
  <c r="K17"/>
  <c r="K18"/>
  <c r="K6"/>
  <c r="J7"/>
  <c r="J8"/>
  <c r="J9"/>
  <c r="J10"/>
  <c r="J11"/>
  <c r="J12"/>
  <c r="J13"/>
  <c r="J14"/>
  <c r="J15"/>
  <c r="J16"/>
  <c r="J17"/>
  <c r="J18"/>
  <c r="J6"/>
  <c r="I7"/>
  <c r="I8"/>
  <c r="I9"/>
  <c r="I10"/>
  <c r="I11"/>
  <c r="I12"/>
  <c r="I13"/>
  <c r="I14"/>
  <c r="I15"/>
  <c r="I16"/>
  <c r="I17"/>
  <c r="I18"/>
  <c r="I6"/>
  <c r="H7"/>
  <c r="H8"/>
  <c r="H9"/>
  <c r="H10"/>
  <c r="H11"/>
  <c r="H12"/>
  <c r="H13"/>
  <c r="H14"/>
  <c r="H15"/>
  <c r="H16"/>
  <c r="H17"/>
  <c r="H18"/>
  <c r="H6"/>
  <c r="N6"/>
  <c r="G7"/>
  <c r="G8"/>
  <c r="G9"/>
  <c r="G10"/>
  <c r="G11"/>
  <c r="G12"/>
  <c r="G13"/>
  <c r="G14"/>
  <c r="G15"/>
  <c r="G16"/>
  <c r="G17"/>
  <c r="G18"/>
  <c r="G6"/>
  <c r="F7"/>
  <c r="F8"/>
  <c r="F9"/>
  <c r="F10"/>
  <c r="F11"/>
  <c r="F12"/>
  <c r="F13"/>
  <c r="F14"/>
  <c r="F15"/>
  <c r="F16"/>
  <c r="F17"/>
  <c r="F18"/>
  <c r="Z22" l="1"/>
  <c r="Y22"/>
  <c r="AA22"/>
  <c r="S22"/>
  <c r="U22"/>
  <c r="W22"/>
  <c r="Q22"/>
  <c r="R22"/>
  <c r="V22"/>
  <c r="X22"/>
  <c r="T22"/>
  <c r="H51"/>
  <c r="F51"/>
  <c r="F60"/>
  <c r="F62" s="1"/>
  <c r="F58"/>
  <c r="F56"/>
  <c r="F52"/>
  <c r="F55" l="1"/>
  <c r="F54"/>
  <c r="L51"/>
  <c r="F53"/>
  <c r="F57"/>
  <c r="F59"/>
  <c r="F61"/>
  <c r="G51"/>
  <c r="K51"/>
  <c r="M51"/>
  <c r="J51"/>
  <c r="G53"/>
  <c r="I51"/>
  <c r="H52" s="1"/>
  <c r="G52"/>
  <c r="H53" l="1"/>
  <c r="H54" s="1"/>
  <c r="G54" l="1"/>
  <c r="G55" s="1"/>
  <c r="G56" s="1"/>
  <c r="G57" s="1"/>
  <c r="G58" s="1"/>
  <c r="G59" s="1"/>
  <c r="G60" s="1"/>
  <c r="G61" s="1"/>
  <c r="G62" s="1"/>
  <c r="H55" l="1"/>
  <c r="H56" s="1"/>
  <c r="H57" s="1"/>
  <c r="H58" s="1"/>
  <c r="H59" s="1"/>
  <c r="H60" s="1"/>
  <c r="H61" s="1"/>
  <c r="H62" s="1"/>
</calcChain>
</file>

<file path=xl/sharedStrings.xml><?xml version="1.0" encoding="utf-8"?>
<sst xmlns="http://schemas.openxmlformats.org/spreadsheetml/2006/main" count="94" uniqueCount="33">
  <si>
    <t>WPT of Ploeren (10/01)</t>
  </si>
  <si>
    <t>Fred</t>
  </si>
  <si>
    <t>Jonathan</t>
  </si>
  <si>
    <t>Cyril</t>
  </si>
  <si>
    <t>Damien</t>
  </si>
  <si>
    <t>Fred P</t>
  </si>
  <si>
    <t>Alex</t>
  </si>
  <si>
    <t>Adrien</t>
  </si>
  <si>
    <t>Xavier</t>
  </si>
  <si>
    <t>Cl Général (gains)</t>
  </si>
  <si>
    <t>Cl Général (points)</t>
  </si>
  <si>
    <t>WPT of Ploeren (17/01)</t>
  </si>
  <si>
    <t>€</t>
  </si>
  <si>
    <t>Recave</t>
  </si>
  <si>
    <t xml:space="preserve">WPT of Ploeren </t>
  </si>
  <si>
    <t>Liste std</t>
  </si>
  <si>
    <t>WORLD POKER TOUR EDITIONS</t>
  </si>
  <si>
    <t xml:space="preserve">Mise </t>
  </si>
  <si>
    <t>1er</t>
  </si>
  <si>
    <t>Nbre de participat°</t>
  </si>
  <si>
    <t>CLASSEMENTS NET (avec mises et recaves)</t>
  </si>
  <si>
    <t>WPT of Ploeren 24/01</t>
  </si>
  <si>
    <t>Win</t>
  </si>
  <si>
    <t>2'</t>
  </si>
  <si>
    <t>5'</t>
  </si>
  <si>
    <t>6'</t>
  </si>
  <si>
    <t>Moyenne</t>
  </si>
  <si>
    <t>Total</t>
  </si>
  <si>
    <t>2ème</t>
  </si>
  <si>
    <t>3ème</t>
  </si>
  <si>
    <t>4ème</t>
  </si>
  <si>
    <t>5ème</t>
  </si>
  <si>
    <t>6ème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</si>
</sst>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7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0</xdr:rowOff>
    </xdr:from>
    <xdr:to>
      <xdr:col>1</xdr:col>
      <xdr:colOff>982498</xdr:colOff>
      <xdr:row>3</xdr:row>
      <xdr:rowOff>180974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000" y="0"/>
          <a:ext cx="963448" cy="771524"/>
        </a:xfrm>
        <a:prstGeom prst="rect">
          <a:avLst/>
        </a:prstGeom>
      </xdr:spPr>
    </xdr:pic>
    <xdr:clientData/>
  </xdr:twoCellAnchor>
  <xdr:twoCellAnchor editAs="oneCell">
    <xdr:from>
      <xdr:col>41</xdr:col>
      <xdr:colOff>38100</xdr:colOff>
      <xdr:row>14</xdr:row>
      <xdr:rowOff>16218</xdr:rowOff>
    </xdr:from>
    <xdr:to>
      <xdr:col>48</xdr:col>
      <xdr:colOff>9525</xdr:colOff>
      <xdr:row>26</xdr:row>
      <xdr:rowOff>104775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67875" y="2730843"/>
          <a:ext cx="3905250" cy="2384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62"/>
  <sheetViews>
    <sheetView tabSelected="1" topLeftCell="AK1" workbookViewId="0">
      <selection activeCell="AW6" sqref="AW6"/>
    </sheetView>
  </sheetViews>
  <sheetFormatPr baseColWidth="10" defaultRowHeight="15"/>
  <cols>
    <col min="1" max="1" width="5.42578125" style="1" customWidth="1"/>
    <col min="2" max="2" width="15.5703125" style="1" customWidth="1"/>
    <col min="3" max="5" width="7.85546875" style="1" customWidth="1"/>
    <col min="6" max="30" width="0" style="1" hidden="1" customWidth="1"/>
    <col min="31" max="31" width="5.5703125" style="1" customWidth="1"/>
    <col min="32" max="32" width="1.7109375" style="1" customWidth="1"/>
    <col min="33" max="33" width="4.85546875" style="1" customWidth="1"/>
    <col min="34" max="34" width="16.5703125" style="1" customWidth="1"/>
    <col min="35" max="37" width="7.85546875" style="1" customWidth="1"/>
    <col min="38" max="38" width="8.5703125" style="1" customWidth="1"/>
    <col min="39" max="39" width="19.28515625" style="1" customWidth="1"/>
    <col min="40" max="40" width="8.28515625" style="1" customWidth="1"/>
    <col min="41" max="41" width="11.42578125" style="1"/>
    <col min="42" max="42" width="15.28515625" style="1" customWidth="1"/>
    <col min="43" max="43" width="2.85546875" style="1" customWidth="1"/>
    <col min="44" max="44" width="7" style="1" customWidth="1"/>
    <col min="45" max="45" width="12.85546875" style="1" customWidth="1"/>
    <col min="46" max="46" width="2.42578125" style="1" customWidth="1"/>
    <col min="47" max="47" width="7.140625" style="1" customWidth="1"/>
    <col min="48" max="49" width="11.42578125" style="1"/>
    <col min="50" max="50" width="18.5703125" style="1" customWidth="1"/>
    <col min="51" max="51" width="16.140625" style="1" customWidth="1"/>
    <col min="52" max="16384" width="11.42578125" style="1"/>
  </cols>
  <sheetData>
    <row r="1" spans="1:51">
      <c r="B1" s="47" t="s">
        <v>16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N1" s="45" t="s">
        <v>20</v>
      </c>
      <c r="AO1" s="45"/>
      <c r="AP1" s="45"/>
      <c r="AQ1" s="45"/>
      <c r="AR1" s="45"/>
      <c r="AS1" s="45"/>
      <c r="AT1" s="45"/>
      <c r="AU1" s="45"/>
      <c r="AV1" s="45"/>
    </row>
    <row r="2" spans="1:51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N2" s="45"/>
      <c r="AO2" s="45"/>
      <c r="AP2" s="45"/>
      <c r="AQ2" s="45"/>
      <c r="AR2" s="45"/>
      <c r="AS2" s="45"/>
      <c r="AT2" s="45"/>
      <c r="AU2" s="45"/>
      <c r="AV2" s="45"/>
    </row>
    <row r="3" spans="1:51" ht="16.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22"/>
      <c r="AG3" s="19"/>
      <c r="AH3" s="19"/>
      <c r="AI3" s="19"/>
      <c r="AJ3" s="19"/>
      <c r="AK3" s="19"/>
      <c r="AM3" s="21" t="s">
        <v>9</v>
      </c>
      <c r="AN3" s="39">
        <v>1</v>
      </c>
      <c r="AO3" s="1" t="s">
        <v>1</v>
      </c>
      <c r="AP3" s="2">
        <f>SUM(AE6+AL7+AE15)</f>
        <v>45</v>
      </c>
      <c r="AQ3" s="37"/>
      <c r="AR3" s="46" t="s">
        <v>10</v>
      </c>
      <c r="AS3" s="46"/>
      <c r="AT3" s="34"/>
      <c r="AW3" s="1" t="s">
        <v>27</v>
      </c>
      <c r="AX3" s="1" t="s">
        <v>19</v>
      </c>
      <c r="AY3" s="1" t="s">
        <v>26</v>
      </c>
    </row>
    <row r="4" spans="1:51" ht="15" customHeight="1" thickBot="1">
      <c r="A4" s="1">
        <v>1</v>
      </c>
      <c r="AG4" s="1">
        <v>2</v>
      </c>
      <c r="AN4" s="39">
        <v>2</v>
      </c>
      <c r="AO4" s="1" t="s">
        <v>2</v>
      </c>
      <c r="AP4" s="2">
        <f>SUM(AE7+AL10+AE16)</f>
        <v>5</v>
      </c>
      <c r="AQ4" s="37"/>
      <c r="AR4" s="2" t="s">
        <v>18</v>
      </c>
      <c r="AS4" s="20">
        <v>100</v>
      </c>
      <c r="AT4" s="35"/>
      <c r="AU4" s="38">
        <v>1</v>
      </c>
      <c r="AV4" s="1" t="s">
        <v>1</v>
      </c>
      <c r="AW4" s="1">
        <f>SUM(AS4+AS5+AS4)</f>
        <v>260</v>
      </c>
      <c r="AX4" s="1">
        <v>3</v>
      </c>
      <c r="AY4" s="1">
        <f>ROUND(AW4/AX4,0)</f>
        <v>87</v>
      </c>
    </row>
    <row r="5" spans="1:51">
      <c r="A5" s="48" t="s">
        <v>0</v>
      </c>
      <c r="B5" s="49"/>
      <c r="C5" s="9" t="s">
        <v>12</v>
      </c>
      <c r="D5" s="12" t="s">
        <v>17</v>
      </c>
      <c r="E5" s="25" t="s">
        <v>13</v>
      </c>
      <c r="F5" s="26" t="s">
        <v>1</v>
      </c>
      <c r="G5" s="26" t="s">
        <v>2</v>
      </c>
      <c r="H5" s="26" t="s">
        <v>3</v>
      </c>
      <c r="I5" s="26" t="s">
        <v>4</v>
      </c>
      <c r="J5" s="26" t="s">
        <v>5</v>
      </c>
      <c r="K5" s="26" t="s">
        <v>6</v>
      </c>
      <c r="L5" s="26" t="s">
        <v>7</v>
      </c>
      <c r="M5" s="26" t="s">
        <v>8</v>
      </c>
      <c r="N5" s="26"/>
      <c r="O5" s="26"/>
      <c r="P5" s="26"/>
      <c r="Q5" s="26" t="s">
        <v>1</v>
      </c>
      <c r="R5" s="26" t="s">
        <v>2</v>
      </c>
      <c r="S5" s="26" t="s">
        <v>4</v>
      </c>
      <c r="T5" s="26" t="s">
        <v>3</v>
      </c>
      <c r="U5" s="26" t="s">
        <v>5</v>
      </c>
      <c r="V5" s="26" t="s">
        <v>6</v>
      </c>
      <c r="W5" s="26" t="s">
        <v>7</v>
      </c>
      <c r="X5" s="26" t="s">
        <v>8</v>
      </c>
      <c r="Y5" s="26"/>
      <c r="Z5" s="26"/>
      <c r="AA5" s="26"/>
      <c r="AB5" s="26"/>
      <c r="AC5" s="26"/>
      <c r="AD5" s="26"/>
      <c r="AE5" s="27" t="s">
        <v>22</v>
      </c>
      <c r="AG5" s="50" t="s">
        <v>11</v>
      </c>
      <c r="AH5" s="51"/>
      <c r="AI5" s="9" t="s">
        <v>12</v>
      </c>
      <c r="AJ5" s="8" t="s">
        <v>17</v>
      </c>
      <c r="AK5" s="25" t="s">
        <v>13</v>
      </c>
      <c r="AL5" s="27" t="s">
        <v>22</v>
      </c>
      <c r="AN5" s="39">
        <v>3</v>
      </c>
      <c r="AO5" s="1" t="s">
        <v>3</v>
      </c>
      <c r="AP5" s="2">
        <f>SUM(AE8+AE21)</f>
        <v>-5</v>
      </c>
      <c r="AQ5" s="37"/>
      <c r="AR5" s="2" t="s">
        <v>28</v>
      </c>
      <c r="AS5" s="20">
        <v>60</v>
      </c>
      <c r="AT5" s="35"/>
      <c r="AU5" s="38">
        <v>2</v>
      </c>
      <c r="AV5" s="1" t="s">
        <v>2</v>
      </c>
      <c r="AW5" s="1">
        <f>AS5+AS8+AS5</f>
        <v>140</v>
      </c>
      <c r="AX5" s="1">
        <v>3</v>
      </c>
      <c r="AY5" s="1">
        <f>ROUND(AW5/AX5,0)</f>
        <v>47</v>
      </c>
    </row>
    <row r="6" spans="1:51">
      <c r="A6" s="3">
        <v>1</v>
      </c>
      <c r="B6" s="5" t="s">
        <v>1</v>
      </c>
      <c r="C6" s="15">
        <v>20</v>
      </c>
      <c r="D6" s="13">
        <v>5</v>
      </c>
      <c r="E6" s="32"/>
      <c r="F6" s="23">
        <f>IF($B6="Fred",IF(ISNUMBER($C6),$C6,""),"")</f>
        <v>20</v>
      </c>
      <c r="G6" s="23" t="str">
        <f>IF($B6="Jonathan",IF(ISNUMBER($C6),$C6,""),"")</f>
        <v/>
      </c>
      <c r="H6" s="23" t="str">
        <f>IF($B6="Cyril",IF(ISNUMBER($C6),$C6,""),"")</f>
        <v/>
      </c>
      <c r="I6" s="23" t="str">
        <f>IF($B6="Damien",IF(ISNUMBER($C6),$C6,""),"")</f>
        <v/>
      </c>
      <c r="J6" s="23" t="str">
        <f>IF($B6="Fred P",IF(ISNUMBER($C6),$C6,""),"")</f>
        <v/>
      </c>
      <c r="K6" s="23" t="str">
        <f>IF($B6="Alex",IF(ISNUMBER($C6),$C6,""),"")</f>
        <v/>
      </c>
      <c r="L6" s="23" t="str">
        <f>IF($B6="Adrien",IF(ISNUMBER($C6),$C6,""),"")</f>
        <v/>
      </c>
      <c r="M6" s="23" t="str">
        <f>IF($B6="Xavier",IF(ISNUMBER($C6),$C6,""),"")</f>
        <v/>
      </c>
      <c r="N6" s="23" t="str">
        <f>IF($B6="Jonathan",IF(ISNUMBER($C6),$C6,""),"")</f>
        <v/>
      </c>
      <c r="O6" s="23"/>
      <c r="P6" s="23"/>
      <c r="Q6" s="23">
        <f>IF($B6="Fred",100,"")</f>
        <v>100</v>
      </c>
      <c r="R6" s="23" t="str">
        <f>IF($B6="Jonathan",100,"")</f>
        <v/>
      </c>
      <c r="S6" s="23" t="str">
        <f>IF($B6="Damien",100,"")</f>
        <v/>
      </c>
      <c r="T6" s="23" t="str">
        <f>IF($B6="Cyril",100,"")</f>
        <v/>
      </c>
      <c r="U6" s="23" t="str">
        <f>IF($B6="Fred P",100,"")</f>
        <v/>
      </c>
      <c r="V6" s="23" t="str">
        <f>IF($B6="Alex",100,"")</f>
        <v/>
      </c>
      <c r="W6" s="23" t="str">
        <f>IF($B6="Adrien",100,"")</f>
        <v/>
      </c>
      <c r="X6" s="23" t="str">
        <f>IF($B6="Xavier",100,"")</f>
        <v/>
      </c>
      <c r="Y6" s="23">
        <f>IF($B6="Fred",100,"")</f>
        <v>100</v>
      </c>
      <c r="Z6" s="23">
        <f>IF($B6="Fred",100,"")</f>
        <v>100</v>
      </c>
      <c r="AA6" s="23">
        <f>IF($B6="Fred",100,"")</f>
        <v>100</v>
      </c>
      <c r="AB6" s="23"/>
      <c r="AC6" s="23"/>
      <c r="AD6" s="23"/>
      <c r="AE6" s="28">
        <f t="shared" ref="AE6:AE11" si="0">C6-D6-E6</f>
        <v>15</v>
      </c>
      <c r="AF6" s="2"/>
      <c r="AG6" s="3">
        <v>1</v>
      </c>
      <c r="AH6" s="5" t="s">
        <v>7</v>
      </c>
      <c r="AI6" s="15">
        <v>25</v>
      </c>
      <c r="AJ6" s="13">
        <v>5</v>
      </c>
      <c r="AK6" s="24">
        <v>5</v>
      </c>
      <c r="AL6" s="28">
        <f>AI6-AJ6-AK6</f>
        <v>15</v>
      </c>
      <c r="AN6" s="39">
        <v>4</v>
      </c>
      <c r="AO6" s="1" t="s">
        <v>4</v>
      </c>
      <c r="AP6" s="2">
        <f>SUM(AE9+AE18)</f>
        <v>-15</v>
      </c>
      <c r="AQ6" s="37"/>
      <c r="AR6" s="2" t="s">
        <v>29</v>
      </c>
      <c r="AS6" s="20">
        <v>40</v>
      </c>
      <c r="AT6" s="35"/>
      <c r="AU6" s="38" t="s">
        <v>23</v>
      </c>
      <c r="AV6" s="1" t="s">
        <v>7</v>
      </c>
      <c r="AW6" s="1">
        <f>AS4+AS6</f>
        <v>140</v>
      </c>
      <c r="AX6" s="1">
        <v>2</v>
      </c>
      <c r="AY6" s="1">
        <f>ROUND(AW6/AX6,0)</f>
        <v>70</v>
      </c>
    </row>
    <row r="7" spans="1:51">
      <c r="A7" s="3">
        <v>2</v>
      </c>
      <c r="B7" s="23" t="s">
        <v>2</v>
      </c>
      <c r="C7" s="15">
        <v>15</v>
      </c>
      <c r="D7" s="13">
        <v>5</v>
      </c>
      <c r="E7" s="24">
        <v>5</v>
      </c>
      <c r="F7" s="23" t="str">
        <f t="shared" ref="F7:F12" si="1">IF($B7="Fred",IF(ISNUMBER($C7),$C7,""),"")</f>
        <v/>
      </c>
      <c r="G7" s="23">
        <f t="shared" ref="G7:G12" si="2">IF($B7="Jonathan",IF(ISNUMBER($C7),$C7,""),"")</f>
        <v>15</v>
      </c>
      <c r="H7" s="23" t="str">
        <f t="shared" ref="H7:H12" si="3">IF($B7="Cyril",IF(ISNUMBER($C7),$C7,""),"")</f>
        <v/>
      </c>
      <c r="I7" s="23" t="str">
        <f t="shared" ref="I7:I12" si="4">IF($B7="Damien",IF(ISNUMBER($C7),$C7,""),"")</f>
        <v/>
      </c>
      <c r="J7" s="23" t="str">
        <f t="shared" ref="J7:J12" si="5">IF($B7="Fred P",IF(ISNUMBER($C7),$C7,""),"")</f>
        <v/>
      </c>
      <c r="K7" s="23" t="str">
        <f t="shared" ref="K7:K12" si="6">IF($B7="Alex",IF(ISNUMBER($C7),$C7,""),"")</f>
        <v/>
      </c>
      <c r="L7" s="23" t="str">
        <f t="shared" ref="L7:L12" si="7">IF($B7="Adrien",IF(ISNUMBER($C7),$C7,""),"")</f>
        <v/>
      </c>
      <c r="M7" s="23" t="str">
        <f t="shared" ref="M7:M12" si="8">IF($B7="Xavier",IF(ISNUMBER($C7),$C7,""),"")</f>
        <v/>
      </c>
      <c r="N7" s="23"/>
      <c r="O7" s="23"/>
      <c r="P7" s="23"/>
      <c r="Q7" s="23" t="str">
        <f>IF($B7="Fred",60,"")</f>
        <v/>
      </c>
      <c r="R7" s="23">
        <f>IF($B7="Jonathan",60,"")</f>
        <v>60</v>
      </c>
      <c r="S7" s="23" t="str">
        <f>IF($B7="Damien",60,"")</f>
        <v/>
      </c>
      <c r="T7" s="23" t="str">
        <f>IF($B7="Cyril",60,"")</f>
        <v/>
      </c>
      <c r="U7" s="23" t="str">
        <f>IF($B7="Fred P",60,"")</f>
        <v/>
      </c>
      <c r="V7" s="23" t="str">
        <f>IF($B7="Alex",60,"")</f>
        <v/>
      </c>
      <c r="W7" s="23" t="str">
        <f>IF($B7="Adrien",60,"")</f>
        <v/>
      </c>
      <c r="X7" s="23" t="str">
        <f>IF($B7="Xavier",60,"")</f>
        <v/>
      </c>
      <c r="Y7" s="23" t="str">
        <f>IF($B7="Fred",60,"")</f>
        <v/>
      </c>
      <c r="Z7" s="23" t="str">
        <f>IF($B7="Fred",60,"")</f>
        <v/>
      </c>
      <c r="AA7" s="23" t="str">
        <f>IF($B7="Fred",60,"")</f>
        <v/>
      </c>
      <c r="AB7" s="23"/>
      <c r="AC7" s="23"/>
      <c r="AD7" s="23"/>
      <c r="AE7" s="28">
        <f t="shared" si="0"/>
        <v>5</v>
      </c>
      <c r="AF7" s="2"/>
      <c r="AG7" s="3">
        <v>2</v>
      </c>
      <c r="AH7" s="23" t="s">
        <v>1</v>
      </c>
      <c r="AI7" s="15">
        <v>15</v>
      </c>
      <c r="AJ7" s="13">
        <v>5</v>
      </c>
      <c r="AK7" s="24"/>
      <c r="AL7" s="28">
        <f>AI7-AJ7-AK7</f>
        <v>10</v>
      </c>
      <c r="AN7" s="39">
        <v>5</v>
      </c>
      <c r="AO7" s="1" t="s">
        <v>5</v>
      </c>
      <c r="AP7" s="2">
        <f>SUM(AE10+AE19)</f>
        <v>-10</v>
      </c>
      <c r="AQ7" s="37"/>
      <c r="AR7" s="2" t="s">
        <v>30</v>
      </c>
      <c r="AS7" s="20">
        <v>30</v>
      </c>
      <c r="AT7" s="35"/>
      <c r="AU7" s="38">
        <v>4</v>
      </c>
      <c r="AV7" s="1" t="s">
        <v>4</v>
      </c>
      <c r="AW7" s="1">
        <f>AS7+AS7</f>
        <v>60</v>
      </c>
      <c r="AX7" s="1">
        <v>2</v>
      </c>
      <c r="AY7" s="1">
        <f>ROUND(AW7/AX7,0)</f>
        <v>30</v>
      </c>
    </row>
    <row r="8" spans="1:51">
      <c r="A8" s="3">
        <v>3</v>
      </c>
      <c r="B8" s="23" t="s">
        <v>3</v>
      </c>
      <c r="C8" s="15">
        <v>5</v>
      </c>
      <c r="D8" s="13">
        <v>5</v>
      </c>
      <c r="E8" s="24"/>
      <c r="F8" s="23" t="str">
        <f t="shared" si="1"/>
        <v/>
      </c>
      <c r="G8" s="23" t="str">
        <f t="shared" si="2"/>
        <v/>
      </c>
      <c r="H8" s="23">
        <f t="shared" si="3"/>
        <v>5</v>
      </c>
      <c r="I8" s="23" t="str">
        <f t="shared" si="4"/>
        <v/>
      </c>
      <c r="J8" s="23" t="str">
        <f t="shared" si="5"/>
        <v/>
      </c>
      <c r="K8" s="23" t="str">
        <f t="shared" si="6"/>
        <v/>
      </c>
      <c r="L8" s="23" t="str">
        <f t="shared" si="7"/>
        <v/>
      </c>
      <c r="M8" s="23" t="str">
        <f t="shared" si="8"/>
        <v/>
      </c>
      <c r="N8" s="23"/>
      <c r="O8" s="23"/>
      <c r="P8" s="23"/>
      <c r="Q8" s="23" t="str">
        <f>IF($B8="Fred",30,"")</f>
        <v/>
      </c>
      <c r="R8" s="23" t="str">
        <f>IF($B8="Jonathan",30,"")</f>
        <v/>
      </c>
      <c r="S8" s="23" t="str">
        <f>IF($B8="Damien",30,"")</f>
        <v/>
      </c>
      <c r="T8" s="23">
        <f>IF($B8="Cyril",30,"")</f>
        <v>30</v>
      </c>
      <c r="U8" s="23" t="str">
        <f>IF($B8="Fred P",30,"")</f>
        <v/>
      </c>
      <c r="V8" s="23" t="str">
        <f>IF($B8="Alex",30,"")</f>
        <v/>
      </c>
      <c r="W8" s="23" t="str">
        <f>IF($B8="Adrien",30,"")</f>
        <v/>
      </c>
      <c r="X8" s="23" t="str">
        <f>IF($B8="Xavier",30,"")</f>
        <v/>
      </c>
      <c r="Y8" s="23" t="str">
        <f>IF($B8="Fred",30,"")</f>
        <v/>
      </c>
      <c r="Z8" s="23" t="str">
        <f>IF($B8="Fred",30,"")</f>
        <v/>
      </c>
      <c r="AA8" s="23" t="str">
        <f>IF($B8="Fred",30,"")</f>
        <v/>
      </c>
      <c r="AB8" s="23"/>
      <c r="AC8" s="23"/>
      <c r="AD8" s="23"/>
      <c r="AE8" s="28">
        <f t="shared" si="0"/>
        <v>0</v>
      </c>
      <c r="AF8" s="2"/>
      <c r="AG8" s="3">
        <v>3</v>
      </c>
      <c r="AH8" s="23" t="s">
        <v>8</v>
      </c>
      <c r="AI8" s="15">
        <v>5</v>
      </c>
      <c r="AJ8" s="13">
        <v>5</v>
      </c>
      <c r="AK8" s="24">
        <v>5</v>
      </c>
      <c r="AL8" s="28">
        <f>AI8-AJ8-AK8</f>
        <v>-5</v>
      </c>
      <c r="AN8" s="39">
        <v>6</v>
      </c>
      <c r="AO8" s="1" t="s">
        <v>6</v>
      </c>
      <c r="AP8" s="2">
        <f>SUM(AE11+AL9)</f>
        <v>-20</v>
      </c>
      <c r="AQ8" s="37"/>
      <c r="AR8" s="2" t="s">
        <v>31</v>
      </c>
      <c r="AS8" s="20">
        <v>20</v>
      </c>
      <c r="AT8" s="35"/>
      <c r="AU8" s="38">
        <v>5</v>
      </c>
      <c r="AV8" s="1" t="s">
        <v>3</v>
      </c>
      <c r="AW8" s="1">
        <f>AS6</f>
        <v>40</v>
      </c>
      <c r="AX8" s="1">
        <v>2</v>
      </c>
      <c r="AY8" s="1">
        <f>ROUND(AW8/AX8,0)</f>
        <v>20</v>
      </c>
    </row>
    <row r="9" spans="1:51">
      <c r="A9" s="3">
        <v>4</v>
      </c>
      <c r="B9" s="23" t="s">
        <v>4</v>
      </c>
      <c r="C9" s="15"/>
      <c r="D9" s="13">
        <v>5</v>
      </c>
      <c r="E9" s="24"/>
      <c r="F9" s="23" t="str">
        <f t="shared" si="1"/>
        <v/>
      </c>
      <c r="G9" s="23" t="str">
        <f t="shared" si="2"/>
        <v/>
      </c>
      <c r="H9" s="23" t="str">
        <f t="shared" si="3"/>
        <v/>
      </c>
      <c r="I9" s="23" t="str">
        <f t="shared" si="4"/>
        <v/>
      </c>
      <c r="J9" s="23" t="str">
        <f t="shared" si="5"/>
        <v/>
      </c>
      <c r="K9" s="23" t="str">
        <f t="shared" si="6"/>
        <v/>
      </c>
      <c r="L9" s="23" t="str">
        <f t="shared" si="7"/>
        <v/>
      </c>
      <c r="M9" s="23" t="str">
        <f t="shared" si="8"/>
        <v/>
      </c>
      <c r="N9" s="23"/>
      <c r="O9" s="23"/>
      <c r="P9" s="23"/>
      <c r="Q9" s="23" t="str">
        <f>IF($B9="Fred",20,"")</f>
        <v/>
      </c>
      <c r="R9" s="23" t="str">
        <f>IF($B9="Jonathan",20,"")</f>
        <v/>
      </c>
      <c r="S9" s="23">
        <f>IF($B9="Damien",20,"")</f>
        <v>20</v>
      </c>
      <c r="T9" s="23" t="str">
        <f>IF($B9="Cyril",20,"")</f>
        <v/>
      </c>
      <c r="U9" s="23" t="str">
        <f>IF($B9="Fred P",20,"")</f>
        <v/>
      </c>
      <c r="V9" s="23" t="str">
        <f>IF($B9="Alex",20,"")</f>
        <v/>
      </c>
      <c r="W9" s="23" t="str">
        <f>IF($B9="Adrien",20,"")</f>
        <v/>
      </c>
      <c r="X9" s="23" t="str">
        <f>IF($B9="Xavier",20,"")</f>
        <v/>
      </c>
      <c r="Y9" s="23" t="str">
        <f>IF($B9="Fred",20,"")</f>
        <v/>
      </c>
      <c r="Z9" s="23" t="str">
        <f>IF($B9="Fred",20,"")</f>
        <v/>
      </c>
      <c r="AA9" s="23" t="str">
        <f>IF($B9="Fred",20,"")</f>
        <v/>
      </c>
      <c r="AB9" s="23"/>
      <c r="AC9" s="23"/>
      <c r="AD9" s="23"/>
      <c r="AE9" s="28">
        <f t="shared" si="0"/>
        <v>-5</v>
      </c>
      <c r="AF9" s="2"/>
      <c r="AG9" s="3">
        <v>4</v>
      </c>
      <c r="AH9" s="23" t="s">
        <v>6</v>
      </c>
      <c r="AI9" s="15"/>
      <c r="AJ9" s="13">
        <v>5</v>
      </c>
      <c r="AK9" s="24">
        <v>5</v>
      </c>
      <c r="AL9" s="28">
        <f>AI9-AJ9-AK9</f>
        <v>-10</v>
      </c>
      <c r="AN9" s="39">
        <v>7</v>
      </c>
      <c r="AO9" s="1" t="s">
        <v>7</v>
      </c>
      <c r="AP9" s="2">
        <f>SUM(AL6+AE17)</f>
        <v>15</v>
      </c>
      <c r="AQ9" s="37"/>
      <c r="AR9" s="2" t="s">
        <v>32</v>
      </c>
      <c r="AS9" s="20">
        <v>10</v>
      </c>
      <c r="AT9" s="35"/>
      <c r="AU9" s="38" t="s">
        <v>24</v>
      </c>
      <c r="AV9" s="1" t="s">
        <v>8</v>
      </c>
      <c r="AW9" s="1">
        <f>AS6+AS9</f>
        <v>50</v>
      </c>
      <c r="AX9" s="1">
        <v>2</v>
      </c>
      <c r="AY9" s="1">
        <f>ROUND(AW9/AX9,0)</f>
        <v>25</v>
      </c>
    </row>
    <row r="10" spans="1:51" ht="15.75" thickBot="1">
      <c r="A10" s="3">
        <v>5</v>
      </c>
      <c r="B10" s="23" t="s">
        <v>5</v>
      </c>
      <c r="C10" s="15"/>
      <c r="D10" s="13">
        <v>5</v>
      </c>
      <c r="E10" s="24"/>
      <c r="F10" s="23" t="str">
        <f t="shared" si="1"/>
        <v/>
      </c>
      <c r="G10" s="23" t="str">
        <f t="shared" si="2"/>
        <v/>
      </c>
      <c r="H10" s="23" t="str">
        <f t="shared" si="3"/>
        <v/>
      </c>
      <c r="I10" s="23" t="str">
        <f t="shared" si="4"/>
        <v/>
      </c>
      <c r="J10" s="23" t="str">
        <f t="shared" si="5"/>
        <v/>
      </c>
      <c r="K10" s="23" t="str">
        <f t="shared" si="6"/>
        <v/>
      </c>
      <c r="L10" s="23" t="str">
        <f t="shared" si="7"/>
        <v/>
      </c>
      <c r="M10" s="23" t="str">
        <f t="shared" si="8"/>
        <v/>
      </c>
      <c r="N10" s="23"/>
      <c r="O10" s="23"/>
      <c r="P10" s="23"/>
      <c r="Q10" s="23" t="str">
        <f>IF($B10="Fred",10,"")</f>
        <v/>
      </c>
      <c r="R10" s="23" t="str">
        <f>IF($B10="Jonathan",10,"")</f>
        <v/>
      </c>
      <c r="S10" s="23" t="str">
        <f>IF($B10="Damien",10,"")</f>
        <v/>
      </c>
      <c r="T10" s="23" t="str">
        <f>IF($B10="Cyril",10,"")</f>
        <v/>
      </c>
      <c r="U10" s="23">
        <f>IF($B10="Fred P",10,"")</f>
        <v>10</v>
      </c>
      <c r="V10" s="23" t="str">
        <f>IF($B10="Alex",10,"")</f>
        <v/>
      </c>
      <c r="W10" s="23" t="str">
        <f>IF($B10="Adrien",10,"")</f>
        <v/>
      </c>
      <c r="X10" s="23" t="str">
        <f>IF($B10="Xavier",10,"")</f>
        <v/>
      </c>
      <c r="Y10" s="23" t="str">
        <f>IF($B10="Fred",10,"")</f>
        <v/>
      </c>
      <c r="Z10" s="23" t="str">
        <f>IF($B10="Fred",10,"")</f>
        <v/>
      </c>
      <c r="AA10" s="23" t="str">
        <f>IF($B10="Fred",10,"")</f>
        <v/>
      </c>
      <c r="AB10" s="23"/>
      <c r="AC10" s="23"/>
      <c r="AD10" s="23"/>
      <c r="AE10" s="28">
        <f t="shared" si="0"/>
        <v>-5</v>
      </c>
      <c r="AF10" s="2"/>
      <c r="AG10" s="6">
        <v>5</v>
      </c>
      <c r="AH10" s="7" t="s">
        <v>2</v>
      </c>
      <c r="AI10" s="16"/>
      <c r="AJ10" s="14">
        <v>5</v>
      </c>
      <c r="AK10" s="29">
        <v>5</v>
      </c>
      <c r="AL10" s="33">
        <f>AI10-AJ10-AK10</f>
        <v>-10</v>
      </c>
      <c r="AN10" s="39">
        <v>8</v>
      </c>
      <c r="AO10" s="1" t="s">
        <v>8</v>
      </c>
      <c r="AP10" s="2">
        <f>SUM(AL8+AE20)</f>
        <v>-15</v>
      </c>
      <c r="AQ10" s="37"/>
      <c r="AR10" s="2"/>
      <c r="AS10" s="20"/>
      <c r="AT10" s="35"/>
      <c r="AU10" s="38">
        <v>6</v>
      </c>
      <c r="AV10" s="1" t="s">
        <v>5</v>
      </c>
      <c r="AW10" s="1">
        <f>AS8+AS8</f>
        <v>40</v>
      </c>
      <c r="AX10" s="1">
        <v>2</v>
      </c>
      <c r="AY10" s="1">
        <f>ROUND(AW10/AX10,0)</f>
        <v>20</v>
      </c>
    </row>
    <row r="11" spans="1:51" ht="15.75" thickBot="1">
      <c r="A11" s="6">
        <v>6</v>
      </c>
      <c r="B11" s="7" t="s">
        <v>6</v>
      </c>
      <c r="C11" s="16"/>
      <c r="D11" s="14">
        <v>5</v>
      </c>
      <c r="E11" s="29">
        <v>5</v>
      </c>
      <c r="F11" s="7" t="str">
        <f t="shared" si="1"/>
        <v/>
      </c>
      <c r="G11" s="7" t="str">
        <f t="shared" si="2"/>
        <v/>
      </c>
      <c r="H11" s="7" t="str">
        <f t="shared" si="3"/>
        <v/>
      </c>
      <c r="I11" s="7" t="str">
        <f t="shared" si="4"/>
        <v/>
      </c>
      <c r="J11" s="7" t="str">
        <f t="shared" si="5"/>
        <v/>
      </c>
      <c r="K11" s="7" t="str">
        <f t="shared" si="6"/>
        <v/>
      </c>
      <c r="L11" s="7" t="str">
        <f t="shared" si="7"/>
        <v/>
      </c>
      <c r="M11" s="7" t="str">
        <f t="shared" si="8"/>
        <v/>
      </c>
      <c r="N11" s="7"/>
      <c r="O11" s="7"/>
      <c r="P11" s="7"/>
      <c r="Q11" s="7" t="str">
        <f>IF($B11="Fred",0,"")</f>
        <v/>
      </c>
      <c r="R11" s="7" t="str">
        <f>IF($B11="Jonathan",0,"")</f>
        <v/>
      </c>
      <c r="S11" s="7" t="str">
        <f>IF($B11="Damien",0,"")</f>
        <v/>
      </c>
      <c r="T11" s="7" t="str">
        <f>IF($B11="Cyril",0,"")</f>
        <v/>
      </c>
      <c r="U11" s="7" t="str">
        <f>IF($B11="Fred P",0,"")</f>
        <v/>
      </c>
      <c r="V11" s="7">
        <f>IF($B11="Alex",0,"")</f>
        <v>0</v>
      </c>
      <c r="W11" s="7" t="str">
        <f>IF($B11="Adrien",0,"")</f>
        <v/>
      </c>
      <c r="X11" s="7" t="str">
        <f>IF($B11="Xavier",0,"")</f>
        <v/>
      </c>
      <c r="Y11" s="7" t="str">
        <f>IF($B11="Fred",0,"")</f>
        <v/>
      </c>
      <c r="Z11" s="7" t="str">
        <f>IF($B11="Fred",0,"")</f>
        <v/>
      </c>
      <c r="AA11" s="7" t="str">
        <f>IF($B11="Fred",0,"")</f>
        <v/>
      </c>
      <c r="AB11" s="7"/>
      <c r="AC11" s="7"/>
      <c r="AD11" s="7"/>
      <c r="AE11" s="33">
        <f t="shared" si="0"/>
        <v>-10</v>
      </c>
      <c r="AF11" s="2"/>
      <c r="AG11" s="23"/>
      <c r="AH11" s="23"/>
      <c r="AI11" s="15"/>
      <c r="AJ11" s="13"/>
      <c r="AK11" s="24"/>
      <c r="AQ11" s="36"/>
      <c r="AT11" s="36"/>
      <c r="AU11" s="38" t="s">
        <v>25</v>
      </c>
      <c r="AV11" s="1" t="s">
        <v>6</v>
      </c>
      <c r="AW11" s="1">
        <f>AS7+AS9</f>
        <v>40</v>
      </c>
      <c r="AX11" s="1">
        <v>2</v>
      </c>
      <c r="AY11" s="1">
        <f>ROUND(AW11/AX11,0)</f>
        <v>20</v>
      </c>
    </row>
    <row r="12" spans="1:51">
      <c r="F12" s="1" t="str">
        <f t="shared" si="1"/>
        <v/>
      </c>
      <c r="G12" s="1" t="str">
        <f t="shared" si="2"/>
        <v/>
      </c>
      <c r="H12" s="1" t="str">
        <f t="shared" si="3"/>
        <v/>
      </c>
      <c r="I12" s="1" t="str">
        <f t="shared" si="4"/>
        <v/>
      </c>
      <c r="J12" s="1" t="str">
        <f t="shared" si="5"/>
        <v/>
      </c>
      <c r="K12" s="1" t="str">
        <f t="shared" si="6"/>
        <v/>
      </c>
      <c r="L12" s="1" t="str">
        <f t="shared" si="7"/>
        <v/>
      </c>
      <c r="M12" s="1" t="str">
        <f t="shared" si="8"/>
        <v/>
      </c>
      <c r="Q12" s="1" t="str">
        <f t="shared" ref="Q12" si="9">IF($B12="Fred",IF(ISNUMBER($C12),$C12,""),"")</f>
        <v/>
      </c>
      <c r="AQ12" s="36"/>
      <c r="AT12" s="36"/>
    </row>
    <row r="13" spans="1:51" ht="15.75" thickBot="1">
      <c r="A13" s="1">
        <v>3</v>
      </c>
      <c r="F13" s="1" t="e">
        <f>IF(#REF!="Fred",IF(ISNUMBER(#REF!),#REF!,""),"")</f>
        <v>#REF!</v>
      </c>
      <c r="G13" s="1" t="e">
        <f>IF(#REF!="Jonathan",IF(ISNUMBER(#REF!),#REF!,""),"")</f>
        <v>#REF!</v>
      </c>
      <c r="H13" s="1" t="e">
        <f>IF(#REF!="Cyril",IF(ISNUMBER(#REF!),#REF!,""),"")</f>
        <v>#REF!</v>
      </c>
      <c r="I13" s="1" t="e">
        <f>IF(#REF!="Damien",IF(ISNUMBER(#REF!),#REF!,""),"")</f>
        <v>#REF!</v>
      </c>
      <c r="J13" s="1" t="e">
        <f>IF(#REF!="Fred P",IF(ISNUMBER(#REF!),#REF!,""),"")</f>
        <v>#REF!</v>
      </c>
      <c r="K13" s="1" t="e">
        <f>IF(#REF!="Alex",IF(ISNUMBER(#REF!),#REF!,""),"")</f>
        <v>#REF!</v>
      </c>
      <c r="L13" s="1" t="e">
        <f>IF(#REF!="Adrien",IF(ISNUMBER(#REF!),#REF!,""),"")</f>
        <v>#REF!</v>
      </c>
      <c r="M13" s="1" t="e">
        <f>IF(#REF!="Xavier",IF(ISNUMBER(#REF!),#REF!,""),"")</f>
        <v>#REF!</v>
      </c>
      <c r="Q13" s="1" t="e">
        <f>IF(#REF!="Fred",IF(ISNUMBER(#REF!),#REF!,""),"")</f>
        <v>#REF!</v>
      </c>
      <c r="AQ13" s="36"/>
      <c r="AT13" s="36"/>
    </row>
    <row r="14" spans="1:51">
      <c r="A14" s="43" t="s">
        <v>21</v>
      </c>
      <c r="B14" s="44"/>
      <c r="C14" s="9" t="s">
        <v>12</v>
      </c>
      <c r="D14" s="8" t="s">
        <v>17</v>
      </c>
      <c r="E14" s="25" t="s">
        <v>13</v>
      </c>
      <c r="F14" s="26" t="str">
        <f>IF($AH6="Fred",IF(ISNUMBER($AI6),$AI6,""),"")</f>
        <v/>
      </c>
      <c r="G14" s="26" t="str">
        <f>IF($AH6="Jonathan",IF(ISNUMBER($AI6),$AI6,""),"")</f>
        <v/>
      </c>
      <c r="H14" s="26" t="str">
        <f>IF($AH6="Cyril",IF(ISNUMBER($AI6),$AI6,""),"")</f>
        <v/>
      </c>
      <c r="I14" s="26" t="str">
        <f>IF($AH6="Damien",IF(ISNUMBER($AI6),$AI6,""),"")</f>
        <v/>
      </c>
      <c r="J14" s="26" t="str">
        <f>IF($AH6="Fred P",IF(ISNUMBER($AI6),$AI6,""),"")</f>
        <v/>
      </c>
      <c r="K14" s="26" t="str">
        <f>IF($AH6="Alex",IF(ISNUMBER($AI6),$AI6,""),"")</f>
        <v/>
      </c>
      <c r="L14" s="26">
        <f>IF($AH6="Adrien",IF(ISNUMBER($AI6),$AI6,""),"")</f>
        <v>25</v>
      </c>
      <c r="M14" s="26" t="str">
        <f>IF($AH6="Xavier",IF(ISNUMBER($AI6),$AI6,""),"")</f>
        <v/>
      </c>
      <c r="N14" s="26"/>
      <c r="O14" s="26"/>
      <c r="P14" s="26"/>
      <c r="Q14" s="26" t="str">
        <f>IF($AH6="Fred",100,"")</f>
        <v/>
      </c>
      <c r="R14" s="26" t="str">
        <f>IF($AH6="Jonathan",100,"")</f>
        <v/>
      </c>
      <c r="S14" s="26" t="str">
        <f>IF($AH6="Damien",100,"")</f>
        <v/>
      </c>
      <c r="T14" s="26" t="str">
        <f>IF($AH6="Cyril",100,"")</f>
        <v/>
      </c>
      <c r="U14" s="26" t="str">
        <f>IF($AH6="Fred P",100,"")</f>
        <v/>
      </c>
      <c r="V14" s="26" t="str">
        <f>IF($AH6="Alex",100,"")</f>
        <v/>
      </c>
      <c r="W14" s="26">
        <f>IF($AH6="Adrien",100,"")</f>
        <v>100</v>
      </c>
      <c r="X14" s="26" t="str">
        <f>IF($AH6="Xavier",100,"")</f>
        <v/>
      </c>
      <c r="Y14" s="26"/>
      <c r="Z14" s="26"/>
      <c r="AA14" s="26"/>
      <c r="AB14" s="26"/>
      <c r="AC14" s="26"/>
      <c r="AD14" s="26"/>
      <c r="AE14" s="27" t="s">
        <v>22</v>
      </c>
      <c r="AF14" s="23"/>
      <c r="AQ14" s="36"/>
      <c r="AT14" s="36"/>
    </row>
    <row r="15" spans="1:51">
      <c r="A15" s="3">
        <v>1</v>
      </c>
      <c r="B15" s="5" t="s">
        <v>1</v>
      </c>
      <c r="C15" s="15">
        <v>35</v>
      </c>
      <c r="D15" s="13">
        <v>5</v>
      </c>
      <c r="E15" s="24">
        <v>10</v>
      </c>
      <c r="F15" s="23">
        <f>IF($AH7="Fred",IF(ISNUMBER($AI7),$AI7,""),"")</f>
        <v>15</v>
      </c>
      <c r="G15" s="23" t="str">
        <f>IF($AH7="Jonathan",IF(ISNUMBER($AI7),$AI7,""),"")</f>
        <v/>
      </c>
      <c r="H15" s="23" t="str">
        <f>IF($AH7="Cyril",IF(ISNUMBER($AI7),$AI7,""),"")</f>
        <v/>
      </c>
      <c r="I15" s="23" t="str">
        <f>IF($AH7="Damien",IF(ISNUMBER($AI7),$AI7,""),"")</f>
        <v/>
      </c>
      <c r="J15" s="23" t="str">
        <f>IF($AH7="Fred P",IF(ISNUMBER($AI7),$AI7,""),"")</f>
        <v/>
      </c>
      <c r="K15" s="23" t="str">
        <f>IF($AH7="Alex",IF(ISNUMBER($AI7),$AI7,""),"")</f>
        <v/>
      </c>
      <c r="L15" s="23" t="str">
        <f>IF($AH7="Adrien",IF(ISNUMBER($AI7),$AI7,""),"")</f>
        <v/>
      </c>
      <c r="M15" s="23" t="str">
        <f>IF($AH7="Xavier",IF(ISNUMBER($AI7),$AI7,""),"")</f>
        <v/>
      </c>
      <c r="N15" s="23"/>
      <c r="O15" s="23"/>
      <c r="P15" s="23"/>
      <c r="Q15" s="23">
        <f>IF($AH7="Fred",60,"")</f>
        <v>60</v>
      </c>
      <c r="R15" s="23" t="str">
        <f>IF($AH7="Jonathan",60,"")</f>
        <v/>
      </c>
      <c r="S15" s="23" t="str">
        <f>IF($AH7="Damien",60,"")</f>
        <v/>
      </c>
      <c r="T15" s="23" t="str">
        <f>IF($AH7="Cyril",60,"")</f>
        <v/>
      </c>
      <c r="U15" s="23" t="str">
        <f>IF($AH7="Fred P",60,"")</f>
        <v/>
      </c>
      <c r="V15" s="23" t="str">
        <f>IF($AH7="Alex",60,"")</f>
        <v/>
      </c>
      <c r="W15" s="23" t="str">
        <f>IF($AH7="Adrien",60,"")</f>
        <v/>
      </c>
      <c r="X15" s="23" t="str">
        <f>IF($AH7="Xavier",60,"")</f>
        <v/>
      </c>
      <c r="Y15" s="23"/>
      <c r="Z15" s="23"/>
      <c r="AA15" s="23"/>
      <c r="AB15" s="23"/>
      <c r="AC15" s="23"/>
      <c r="AD15" s="23"/>
      <c r="AE15" s="28">
        <f t="shared" ref="AE15:AE21" si="10">C15-D15-E15</f>
        <v>20</v>
      </c>
      <c r="AF15" s="31"/>
    </row>
    <row r="16" spans="1:51">
      <c r="A16" s="3">
        <v>2</v>
      </c>
      <c r="B16" s="23" t="s">
        <v>2</v>
      </c>
      <c r="C16" s="15">
        <v>15</v>
      </c>
      <c r="D16" s="13">
        <v>5</v>
      </c>
      <c r="E16" s="24"/>
      <c r="F16" s="23" t="str">
        <f>IF($AH8="Fred",IF(ISNUMBER($AI8),$AI8,""),"")</f>
        <v/>
      </c>
      <c r="G16" s="23" t="str">
        <f>IF($AH8="Jonathan",IF(ISNUMBER($AI8),$AI8,""),"")</f>
        <v/>
      </c>
      <c r="H16" s="23" t="str">
        <f>IF($AH8="Cyril",IF(ISNUMBER($AI8),$AI8,""),"")</f>
        <v/>
      </c>
      <c r="I16" s="23" t="str">
        <f>IF($AH8="Damien",IF(ISNUMBER($AI8),$AI8,""),"")</f>
        <v/>
      </c>
      <c r="J16" s="23" t="str">
        <f>IF($AH8="Fred P",IF(ISNUMBER($AI8),$AI8,""),"")</f>
        <v/>
      </c>
      <c r="K16" s="23" t="str">
        <f>IF($AH8="Alex",IF(ISNUMBER($AI8),$AI8,""),"")</f>
        <v/>
      </c>
      <c r="L16" s="23" t="str">
        <f>IF($AH8="Adrien",IF(ISNUMBER($AI8),$AI8,""),"")</f>
        <v/>
      </c>
      <c r="M16" s="23">
        <f>IF($AH8="Xavier",IF(ISNUMBER($AI8),$AI8,""),"")</f>
        <v>5</v>
      </c>
      <c r="N16" s="23"/>
      <c r="O16" s="23"/>
      <c r="P16" s="23"/>
      <c r="Q16" s="23" t="str">
        <f>IF($AH8="Fred",30,"")</f>
        <v/>
      </c>
      <c r="R16" s="23" t="str">
        <f>IF($AH8="Jonathan",30,"")</f>
        <v/>
      </c>
      <c r="S16" s="23" t="str">
        <f>IF($AH8="Damien",30,"")</f>
        <v/>
      </c>
      <c r="T16" s="23" t="str">
        <f>IF($AH8="Cyril",30,"")</f>
        <v/>
      </c>
      <c r="U16" s="23" t="str">
        <f>IF($AH8="Fred P",30,"")</f>
        <v/>
      </c>
      <c r="V16" s="23" t="str">
        <f>IF($AH8="Alex",30,"")</f>
        <v/>
      </c>
      <c r="W16" s="23" t="str">
        <f>IF($AH8="Adrien",30,"")</f>
        <v/>
      </c>
      <c r="X16" s="23">
        <f>IF($AH8="Xavier",30,"")</f>
        <v>30</v>
      </c>
      <c r="Y16" s="23"/>
      <c r="Z16" s="23"/>
      <c r="AA16" s="23"/>
      <c r="AB16" s="23"/>
      <c r="AC16" s="23"/>
      <c r="AD16" s="23"/>
      <c r="AE16" s="28">
        <f t="shared" si="10"/>
        <v>10</v>
      </c>
      <c r="AF16" s="31"/>
    </row>
    <row r="17" spans="1:37">
      <c r="A17" s="3">
        <v>3</v>
      </c>
      <c r="B17" s="5" t="s">
        <v>7</v>
      </c>
      <c r="C17" s="15">
        <v>5</v>
      </c>
      <c r="D17" s="13">
        <v>5</v>
      </c>
      <c r="E17" s="24"/>
      <c r="F17" s="23" t="str">
        <f>IF($AH9="Fred",IF(ISNUMBER($AI9),$AI9,""),"")</f>
        <v/>
      </c>
      <c r="G17" s="23" t="str">
        <f>IF($AH9="Jonathan",IF(ISNUMBER($AI9),$AI9,""),"")</f>
        <v/>
      </c>
      <c r="H17" s="23" t="str">
        <f>IF($AH9="Cyril",IF(ISNUMBER($AI9),$AI9,""),"")</f>
        <v/>
      </c>
      <c r="I17" s="23" t="str">
        <f>IF($AH9="Damien",IF(ISNUMBER($AI9),$AI9,""),"")</f>
        <v/>
      </c>
      <c r="J17" s="23" t="str">
        <f>IF($AH9="Fred P",IF(ISNUMBER($AI9),$AI9,""),"")</f>
        <v/>
      </c>
      <c r="K17" s="23" t="str">
        <f>IF($AH9="Alex",IF(ISNUMBER($AI9),$AI9,""),"")</f>
        <v/>
      </c>
      <c r="L17" s="23" t="str">
        <f>IF($AH9="Adrien",IF(ISNUMBER($AI9),$AI9,""),"")</f>
        <v/>
      </c>
      <c r="M17" s="23" t="str">
        <f>IF($AH9="Xavier",IF(ISNUMBER($AI9),$AI9,""),"")</f>
        <v/>
      </c>
      <c r="N17" s="23"/>
      <c r="O17" s="23"/>
      <c r="P17" s="23"/>
      <c r="Q17" s="23" t="str">
        <f>IF($AH9="Fred",20,"")</f>
        <v/>
      </c>
      <c r="R17" s="23" t="str">
        <f>IF($AH9="Jonathan",20,"")</f>
        <v/>
      </c>
      <c r="S17" s="23" t="str">
        <f>IF($AH9="Damien",20,"")</f>
        <v/>
      </c>
      <c r="T17" s="23" t="str">
        <f>IF($AH9="Cyril",20,"")</f>
        <v/>
      </c>
      <c r="U17" s="23" t="str">
        <f>IF($AH9="Fred P",20,"")</f>
        <v/>
      </c>
      <c r="V17" s="23">
        <f>IF($AH9="Alex",20,"")</f>
        <v>20</v>
      </c>
      <c r="W17" s="23" t="str">
        <f>IF($AH9="Adrien",20,"")</f>
        <v/>
      </c>
      <c r="X17" s="23" t="str">
        <f>IF($AH9="Xavier",20,"")</f>
        <v/>
      </c>
      <c r="Y17" s="23"/>
      <c r="Z17" s="23"/>
      <c r="AA17" s="23"/>
      <c r="AB17" s="23"/>
      <c r="AC17" s="23"/>
      <c r="AD17" s="23"/>
      <c r="AE17" s="28">
        <f t="shared" si="10"/>
        <v>0</v>
      </c>
      <c r="AF17" s="31"/>
    </row>
    <row r="18" spans="1:37">
      <c r="A18" s="3">
        <v>4</v>
      </c>
      <c r="B18" s="23" t="s">
        <v>4</v>
      </c>
      <c r="C18" s="15"/>
      <c r="D18" s="13">
        <v>5</v>
      </c>
      <c r="E18" s="24">
        <v>5</v>
      </c>
      <c r="F18" s="23" t="str">
        <f>IF($AH10="Fred",IF(ISNUMBER($AI10),$AI10,""),"")</f>
        <v/>
      </c>
      <c r="G18" s="23" t="str">
        <f>IF($AH10="Jonathan",IF(ISNUMBER($AI10),$AI10,""),"")</f>
        <v/>
      </c>
      <c r="H18" s="23" t="str">
        <f>IF($AH10="Cyril",IF(ISNUMBER($AI10),$AI10,""),"")</f>
        <v/>
      </c>
      <c r="I18" s="23" t="str">
        <f>IF($AH10="Damien",IF(ISNUMBER($AI10),$AI10,""),"")</f>
        <v/>
      </c>
      <c r="J18" s="23" t="str">
        <f>IF($AH10="Fred P",IF(ISNUMBER($AI10),$AI10,""),"")</f>
        <v/>
      </c>
      <c r="K18" s="23" t="str">
        <f>IF($AH10="Alex",IF(ISNUMBER($AI10),$AI10,""),"")</f>
        <v/>
      </c>
      <c r="L18" s="23" t="str">
        <f>IF($AH10="Adrien",IF(ISNUMBER($AI10),$AI10,""),"")</f>
        <v/>
      </c>
      <c r="M18" s="23" t="str">
        <f>IF($AH10="Xavier",IF(ISNUMBER($AI10),$AI10,""),"")</f>
        <v/>
      </c>
      <c r="N18" s="23"/>
      <c r="O18" s="23"/>
      <c r="P18" s="23"/>
      <c r="Q18" s="23" t="str">
        <f>IF($AH10="Fred",10,"")</f>
        <v/>
      </c>
      <c r="R18" s="23">
        <f>IF($AH10="Jonathan",10,"")</f>
        <v>10</v>
      </c>
      <c r="S18" s="23" t="str">
        <f>IF($AH10="Damien",10,"")</f>
        <v/>
      </c>
      <c r="T18" s="23" t="str">
        <f>IF($AH10="Cyril",10,"")</f>
        <v/>
      </c>
      <c r="U18" s="23" t="str">
        <f>IF($AH10="Fred P",10,"")</f>
        <v/>
      </c>
      <c r="V18" s="23" t="str">
        <f>IF($AH10="Alex",10,"")</f>
        <v/>
      </c>
      <c r="W18" s="23" t="str">
        <f>IF($AH10="Adrien",10,"")</f>
        <v/>
      </c>
      <c r="X18" s="23" t="str">
        <f>IF($AH10="Xavier",10,"")</f>
        <v/>
      </c>
      <c r="Y18" s="23"/>
      <c r="Z18" s="23"/>
      <c r="AA18" s="23"/>
      <c r="AB18" s="23"/>
      <c r="AC18" s="23"/>
      <c r="AD18" s="23"/>
      <c r="AE18" s="28">
        <f t="shared" si="10"/>
        <v>-10</v>
      </c>
      <c r="AF18" s="31"/>
    </row>
    <row r="19" spans="1:37">
      <c r="A19" s="3">
        <v>5</v>
      </c>
      <c r="B19" s="23" t="s">
        <v>5</v>
      </c>
      <c r="C19" s="15"/>
      <c r="D19" s="13">
        <v>5</v>
      </c>
      <c r="E19" s="24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 t="str">
        <f>IF($B33="Fred",0,"")</f>
        <v/>
      </c>
      <c r="R19" s="23" t="str">
        <f>IF($B33="Jonathan",0,"")</f>
        <v/>
      </c>
      <c r="S19" s="23" t="str">
        <f>IF($B33="Damien",0,"")</f>
        <v/>
      </c>
      <c r="T19" s="23" t="str">
        <f>IF($B33="Cyril",0,"")</f>
        <v/>
      </c>
      <c r="U19" s="23">
        <f>IF($B33="Fred P",0,"")</f>
        <v>0</v>
      </c>
      <c r="V19" s="23" t="str">
        <f>IF($B33="Alex",0,"")</f>
        <v/>
      </c>
      <c r="W19" s="23" t="str">
        <f>IF($B33="Adrien",0,"")</f>
        <v/>
      </c>
      <c r="X19" s="23" t="str">
        <f>IF($B33="Xavier",0,"")</f>
        <v/>
      </c>
      <c r="Y19" s="23"/>
      <c r="Z19" s="23"/>
      <c r="AA19" s="23"/>
      <c r="AB19" s="23"/>
      <c r="AC19" s="23"/>
      <c r="AD19" s="23"/>
      <c r="AE19" s="28">
        <f t="shared" si="10"/>
        <v>-5</v>
      </c>
      <c r="AF19" s="31"/>
    </row>
    <row r="20" spans="1:37">
      <c r="A20" s="3">
        <v>6</v>
      </c>
      <c r="B20" s="23" t="s">
        <v>8</v>
      </c>
      <c r="C20" s="15"/>
      <c r="D20" s="13">
        <v>5</v>
      </c>
      <c r="E20" s="24">
        <v>5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8">
        <f t="shared" si="10"/>
        <v>-10</v>
      </c>
      <c r="AF20" s="31"/>
    </row>
    <row r="21" spans="1:37">
      <c r="A21" s="3">
        <v>7</v>
      </c>
      <c r="B21" s="23" t="s">
        <v>3</v>
      </c>
      <c r="C21" s="15"/>
      <c r="D21" s="13">
        <v>5</v>
      </c>
      <c r="E21" s="24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8">
        <f t="shared" si="10"/>
        <v>-5</v>
      </c>
      <c r="AF21" s="31"/>
    </row>
    <row r="22" spans="1:37" ht="15.75" thickBot="1">
      <c r="A22" s="6">
        <v>8</v>
      </c>
      <c r="B22" s="7"/>
      <c r="C22" s="16"/>
      <c r="D22" s="14"/>
      <c r="E22" s="29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 t="e">
        <f t="shared" ref="Q22:X22" si="11">SUM(Q6:Q19)</f>
        <v>#REF!</v>
      </c>
      <c r="R22" s="7">
        <f t="shared" si="11"/>
        <v>70</v>
      </c>
      <c r="S22" s="7">
        <f t="shared" si="11"/>
        <v>20</v>
      </c>
      <c r="T22" s="7">
        <f t="shared" si="11"/>
        <v>30</v>
      </c>
      <c r="U22" s="7">
        <f t="shared" si="11"/>
        <v>10</v>
      </c>
      <c r="V22" s="7">
        <f t="shared" si="11"/>
        <v>20</v>
      </c>
      <c r="W22" s="7">
        <f t="shared" si="11"/>
        <v>100</v>
      </c>
      <c r="X22" s="7">
        <f t="shared" si="11"/>
        <v>30</v>
      </c>
      <c r="Y22" s="7">
        <f t="shared" ref="Y22:AA22" si="12">SUM(Y6:Y19)</f>
        <v>100</v>
      </c>
      <c r="Z22" s="7">
        <f t="shared" si="12"/>
        <v>100</v>
      </c>
      <c r="AA22" s="7">
        <f t="shared" si="12"/>
        <v>100</v>
      </c>
      <c r="AB22" s="7"/>
      <c r="AC22" s="7"/>
      <c r="AD22" s="7"/>
      <c r="AE22" s="30"/>
      <c r="AF22" s="23"/>
    </row>
    <row r="24" spans="1:37">
      <c r="AJ24" s="2"/>
      <c r="AK24" s="2"/>
    </row>
    <row r="27" spans="1:37" ht="15.75" thickBot="1">
      <c r="B27" s="42" t="s">
        <v>15</v>
      </c>
      <c r="C27" s="42"/>
      <c r="D27" s="4"/>
    </row>
    <row r="28" spans="1:37">
      <c r="A28" s="40" t="s">
        <v>14</v>
      </c>
      <c r="B28" s="41"/>
      <c r="C28" s="9" t="s">
        <v>12</v>
      </c>
      <c r="D28" s="8" t="s">
        <v>17</v>
      </c>
      <c r="E28" s="11" t="s">
        <v>13</v>
      </c>
    </row>
    <row r="29" spans="1:37">
      <c r="A29" s="3">
        <v>1</v>
      </c>
      <c r="B29" s="5" t="s">
        <v>1</v>
      </c>
      <c r="C29" s="15"/>
      <c r="D29" s="13">
        <v>5</v>
      </c>
      <c r="E29" s="17"/>
    </row>
    <row r="30" spans="1:37">
      <c r="A30" s="3">
        <v>2</v>
      </c>
      <c r="B30" s="4" t="s">
        <v>2</v>
      </c>
      <c r="C30" s="15"/>
      <c r="D30" s="13">
        <v>5</v>
      </c>
      <c r="E30" s="17"/>
    </row>
    <row r="31" spans="1:37">
      <c r="A31" s="3">
        <v>3</v>
      </c>
      <c r="B31" s="4" t="s">
        <v>3</v>
      </c>
      <c r="C31" s="15"/>
      <c r="D31" s="13">
        <v>5</v>
      </c>
      <c r="E31" s="17"/>
    </row>
    <row r="32" spans="1:37">
      <c r="A32" s="3">
        <v>4</v>
      </c>
      <c r="B32" s="4" t="s">
        <v>4</v>
      </c>
      <c r="C32" s="15"/>
      <c r="D32" s="13">
        <v>5</v>
      </c>
      <c r="E32" s="17"/>
    </row>
    <row r="33" spans="1:5">
      <c r="A33" s="3">
        <v>5</v>
      </c>
      <c r="B33" s="4" t="s">
        <v>5</v>
      </c>
      <c r="C33" s="15"/>
      <c r="D33" s="13">
        <v>5</v>
      </c>
      <c r="E33" s="17"/>
    </row>
    <row r="34" spans="1:5">
      <c r="A34" s="3">
        <v>6</v>
      </c>
      <c r="B34" s="4" t="s">
        <v>6</v>
      </c>
      <c r="C34" s="15"/>
      <c r="D34" s="13">
        <v>5</v>
      </c>
      <c r="E34" s="17"/>
    </row>
    <row r="35" spans="1:5">
      <c r="A35" s="3">
        <v>7</v>
      </c>
      <c r="B35" s="4" t="s">
        <v>8</v>
      </c>
      <c r="C35" s="15"/>
      <c r="D35" s="13">
        <v>5</v>
      </c>
      <c r="E35" s="17"/>
    </row>
    <row r="36" spans="1:5" ht="15.75" thickBot="1">
      <c r="A36" s="6">
        <v>8</v>
      </c>
      <c r="B36" s="10" t="s">
        <v>7</v>
      </c>
      <c r="C36" s="16"/>
      <c r="D36" s="14">
        <v>5</v>
      </c>
      <c r="E36" s="18"/>
    </row>
    <row r="51" spans="6:13">
      <c r="F51" s="1" t="e">
        <f>IF(LARGE(F22:M22,1)=$F22,"Fred","")</f>
        <v>#NUM!</v>
      </c>
      <c r="G51" s="1" t="e">
        <f>IF(LARGE(F22:M22,1)=$G22,"Jonathan","")</f>
        <v>#NUM!</v>
      </c>
      <c r="H51" s="1" t="e">
        <f>IF(LARGE(F22:M22,1)=$H22,"Cyril","")</f>
        <v>#NUM!</v>
      </c>
      <c r="I51" s="1" t="e">
        <f>IF(LARGE(F22:M22,1)=$I22,"Damien","")</f>
        <v>#NUM!</v>
      </c>
      <c r="J51" s="1" t="e">
        <f>IF(LARGE(F22:M22,1)=$J22,"FredP","")</f>
        <v>#NUM!</v>
      </c>
      <c r="K51" s="1" t="e">
        <f>IF(LARGE(F22:M22,1)=$K22,"Alex","")</f>
        <v>#NUM!</v>
      </c>
      <c r="L51" s="1" t="e">
        <f>IF(LARGE(F22:M22,1)=$L22,"Adrien","")</f>
        <v>#NUM!</v>
      </c>
      <c r="M51" s="1" t="e">
        <f>IF(LARGE(F22:M22,1)=$M22,"Xavier","")</f>
        <v>#NUM!</v>
      </c>
    </row>
    <row r="52" spans="6:13">
      <c r="F52" s="1" t="e">
        <f>IF(LARGE(F22:M22,2)=$F22,"Fred","")</f>
        <v>#NUM!</v>
      </c>
      <c r="G52" s="1" t="e">
        <f>IF(LARGE(F22:M22,2)=$G22,"Jonathan","")</f>
        <v>#NUM!</v>
      </c>
      <c r="H52" s="1" t="e">
        <f t="shared" ref="H52:H62" si="13">IF(LARGE(F51:M51,1)=$H51,"Cyril","")</f>
        <v>#NUM!</v>
      </c>
    </row>
    <row r="53" spans="6:13">
      <c r="F53" s="1" t="e">
        <f>IF(LARGE(F22:M22,3)=$F22,"Fred","")</f>
        <v>#NUM!</v>
      </c>
      <c r="G53" s="1" t="e">
        <f>IF(LARGE(F22:M22,3)=$G22,"Jonathan","")</f>
        <v>#NUM!</v>
      </c>
      <c r="H53" s="1" t="e">
        <f t="shared" si="13"/>
        <v>#NUM!</v>
      </c>
    </row>
    <row r="54" spans="6:13">
      <c r="F54" s="1" t="e">
        <f>IF(LARGE(F22:M22,4)=$F22,"Fred","")</f>
        <v>#NUM!</v>
      </c>
      <c r="G54" s="1" t="e">
        <f t="shared" ref="G54:G62" si="14">IF(LARGE(F53:M53,1)=$G53,"Jonathan","")</f>
        <v>#NUM!</v>
      </c>
      <c r="H54" s="1" t="e">
        <f t="shared" si="13"/>
        <v>#NUM!</v>
      </c>
    </row>
    <row r="55" spans="6:13">
      <c r="F55" s="1" t="e">
        <f>IF(LARGE(F22:M22,4)=$F22,"Fred","")</f>
        <v>#NUM!</v>
      </c>
      <c r="G55" s="1" t="e">
        <f t="shared" si="14"/>
        <v>#NUM!</v>
      </c>
      <c r="H55" s="1" t="e">
        <f t="shared" si="13"/>
        <v>#NUM!</v>
      </c>
    </row>
    <row r="56" spans="6:13">
      <c r="F56" s="1" t="e">
        <f>IF(LARGE(F22:M22,5)=$F22,"Fred","")</f>
        <v>#NUM!</v>
      </c>
      <c r="G56" s="1" t="e">
        <f t="shared" si="14"/>
        <v>#NUM!</v>
      </c>
      <c r="H56" s="1" t="e">
        <f t="shared" si="13"/>
        <v>#NUM!</v>
      </c>
    </row>
    <row r="57" spans="6:13">
      <c r="F57" s="1" t="e">
        <f>IF(LARGE(F22:M22,6)=$F22,"Fred","")</f>
        <v>#NUM!</v>
      </c>
      <c r="G57" s="1" t="e">
        <f t="shared" si="14"/>
        <v>#NUM!</v>
      </c>
      <c r="H57" s="1" t="e">
        <f t="shared" si="13"/>
        <v>#NUM!</v>
      </c>
    </row>
    <row r="58" spans="6:13">
      <c r="F58" s="1" t="e">
        <f>IF(LARGE(F22:M22,7)=$F22,"Fred","")</f>
        <v>#NUM!</v>
      </c>
      <c r="G58" s="1" t="e">
        <f t="shared" si="14"/>
        <v>#NUM!</v>
      </c>
      <c r="H58" s="1" t="e">
        <f t="shared" si="13"/>
        <v>#NUM!</v>
      </c>
    </row>
    <row r="59" spans="6:13">
      <c r="F59" s="1" t="e">
        <f>IF(LARGE(F22:M22,8)=$F22,"Fred","")</f>
        <v>#NUM!</v>
      </c>
      <c r="G59" s="1" t="e">
        <f t="shared" si="14"/>
        <v>#NUM!</v>
      </c>
      <c r="H59" s="1" t="e">
        <f t="shared" si="13"/>
        <v>#NUM!</v>
      </c>
    </row>
    <row r="60" spans="6:13">
      <c r="F60" s="1" t="e">
        <f>IF(LARGE(F22:M22,9)=$F22,"Fred","")</f>
        <v>#NUM!</v>
      </c>
      <c r="G60" s="1" t="e">
        <f t="shared" si="14"/>
        <v>#NUM!</v>
      </c>
      <c r="H60" s="1" t="e">
        <f t="shared" si="13"/>
        <v>#NUM!</v>
      </c>
    </row>
    <row r="61" spans="6:13">
      <c r="F61" s="1" t="e">
        <f>IF(LARGE(F22:M22,10)=$F22,"Fred","")</f>
        <v>#NUM!</v>
      </c>
      <c r="G61" s="1" t="e">
        <f t="shared" si="14"/>
        <v>#NUM!</v>
      </c>
      <c r="H61" s="1" t="e">
        <f t="shared" si="13"/>
        <v>#NUM!</v>
      </c>
    </row>
    <row r="62" spans="6:13">
      <c r="F62" s="1" t="e">
        <f t="shared" ref="F62" si="15">IF(LARGE(F60:M60,2)=$F60,"Fred","")</f>
        <v>#NUM!</v>
      </c>
      <c r="G62" s="1" t="e">
        <f t="shared" si="14"/>
        <v>#NUM!</v>
      </c>
      <c r="H62" s="1" t="e">
        <f t="shared" si="13"/>
        <v>#NUM!</v>
      </c>
    </row>
  </sheetData>
  <mergeCells count="8">
    <mergeCell ref="A28:B28"/>
    <mergeCell ref="B27:C27"/>
    <mergeCell ref="A14:B14"/>
    <mergeCell ref="AN1:AV2"/>
    <mergeCell ref="AR3:AS3"/>
    <mergeCell ref="B1:AK2"/>
    <mergeCell ref="A5:B5"/>
    <mergeCell ref="AG5:AH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Académie de rennes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Fred, LEMELLEC</dc:creator>
  <cp:lastModifiedBy>karine</cp:lastModifiedBy>
  <dcterms:created xsi:type="dcterms:W3CDTF">2012-01-18T08:23:46Z</dcterms:created>
  <dcterms:modified xsi:type="dcterms:W3CDTF">2012-01-30T13:34:39Z</dcterms:modified>
</cp:coreProperties>
</file>