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35" windowWidth="15315" windowHeight="8730"/>
  </bookViews>
  <sheets>
    <sheet name="Feuil1" sheetId="1" r:id="rId1"/>
    <sheet name="Feuil2" sheetId="2" r:id="rId2"/>
    <sheet name="Feuil3" sheetId="3" r:id="rId3"/>
  </sheets>
  <definedNames>
    <definedName name="_xlnm.Data_Form">Feuil1!$C$30:$I$36</definedName>
    <definedName name="Talbeau">Feuil1!$L$7:$Z$204</definedName>
    <definedName name="Tirage">Feuil1!$C$8:$I$27</definedName>
  </definedNames>
  <calcPr calcId="125725"/>
</workbook>
</file>

<file path=xl/calcChain.xml><?xml version="1.0" encoding="utf-8"?>
<calcChain xmlns="http://schemas.openxmlformats.org/spreadsheetml/2006/main">
  <c r="O9" i="1" a="1"/>
  <c r="O9" s="1"/>
  <c r="O10" a="1"/>
  <c r="O10" s="1"/>
  <c r="O11" a="1"/>
  <c r="O11" s="1"/>
  <c r="O12" a="1"/>
  <c r="O12" s="1"/>
  <c r="O13" a="1"/>
  <c r="O13" s="1"/>
  <c r="O14" a="1"/>
  <c r="O14" s="1"/>
  <c r="O15" a="1"/>
  <c r="O15" s="1"/>
  <c r="O16" a="1"/>
  <c r="O16" s="1"/>
  <c r="O17" a="1"/>
  <c r="O17" s="1"/>
  <c r="O18" a="1"/>
  <c r="O18" s="1"/>
  <c r="O19" a="1"/>
  <c r="O19" s="1"/>
  <c r="O20" a="1"/>
  <c r="O20" s="1"/>
  <c r="O21" a="1"/>
  <c r="O21" s="1"/>
  <c r="O22" a="1"/>
  <c r="O22" s="1"/>
  <c r="O23" a="1"/>
  <c r="O23" s="1"/>
  <c r="O24" a="1"/>
  <c r="O24" s="1"/>
  <c r="O25" a="1"/>
  <c r="O25" s="1"/>
  <c r="O26" a="1"/>
  <c r="O26" s="1"/>
  <c r="O27" a="1"/>
  <c r="O27" s="1"/>
  <c r="O28" a="1"/>
  <c r="O28" s="1"/>
  <c r="O29" a="1"/>
  <c r="O29" s="1"/>
  <c r="O30" a="1"/>
  <c r="O30" s="1"/>
  <c r="O31" a="1"/>
  <c r="O31" s="1"/>
  <c r="O32" a="1"/>
  <c r="O32" s="1"/>
  <c r="O33" a="1"/>
  <c r="O33" s="1"/>
  <c r="O34" a="1"/>
  <c r="O34" s="1"/>
  <c r="O35" a="1"/>
  <c r="O35" s="1"/>
  <c r="O36" a="1"/>
  <c r="O36" s="1"/>
  <c r="O37" a="1"/>
  <c r="O37" s="1"/>
  <c r="O38" a="1"/>
  <c r="O38" s="1"/>
  <c r="O39" a="1"/>
  <c r="O39" s="1"/>
  <c r="O40" a="1"/>
  <c r="O40" s="1"/>
  <c r="O41" a="1"/>
  <c r="O41" s="1"/>
  <c r="O42" a="1"/>
  <c r="O42" s="1"/>
  <c r="O43" a="1"/>
  <c r="O43" s="1"/>
  <c r="O44" a="1"/>
  <c r="O44" s="1"/>
  <c r="O45" a="1"/>
  <c r="O45" s="1"/>
  <c r="O46" a="1"/>
  <c r="O46" s="1"/>
  <c r="O47" a="1"/>
  <c r="O47" s="1"/>
  <c r="O48" a="1"/>
  <c r="O48" s="1"/>
  <c r="O49" a="1"/>
  <c r="O49" s="1"/>
  <c r="O50" a="1"/>
  <c r="O50" s="1"/>
  <c r="O51" a="1"/>
  <c r="O51" s="1"/>
  <c r="O52" a="1"/>
  <c r="O52" s="1"/>
  <c r="O53" a="1"/>
  <c r="O53" s="1"/>
  <c r="O54" a="1"/>
  <c r="O54" s="1"/>
  <c r="O55" a="1"/>
  <c r="O55" s="1"/>
  <c r="O56" a="1"/>
  <c r="O56" s="1"/>
  <c r="O57" a="1"/>
  <c r="O57" s="1"/>
  <c r="O58" a="1"/>
  <c r="O58" s="1"/>
  <c r="O59" a="1"/>
  <c r="O59" s="1"/>
  <c r="O60" a="1"/>
  <c r="O60" s="1"/>
  <c r="O61" a="1"/>
  <c r="O61" s="1"/>
  <c r="O62" a="1"/>
  <c r="O62" s="1"/>
  <c r="O63" a="1"/>
  <c r="O63" s="1"/>
  <c r="O64" a="1"/>
  <c r="O64" s="1"/>
  <c r="O65" a="1"/>
  <c r="O65" s="1"/>
  <c r="O66" a="1"/>
  <c r="O66" s="1"/>
  <c r="O67" a="1"/>
  <c r="O67" s="1"/>
  <c r="O68" a="1"/>
  <c r="O68" s="1"/>
  <c r="O69" a="1"/>
  <c r="O69" s="1"/>
  <c r="O70" a="1"/>
  <c r="O70" s="1"/>
  <c r="O71" a="1"/>
  <c r="O71" s="1"/>
  <c r="O72" a="1"/>
  <c r="O72" s="1"/>
  <c r="O73" a="1"/>
  <c r="O73" s="1"/>
  <c r="O74" a="1"/>
  <c r="O74" s="1"/>
  <c r="O75" a="1"/>
  <c r="O75" s="1"/>
  <c r="O76" a="1"/>
  <c r="O76" s="1"/>
  <c r="O77" a="1"/>
  <c r="O77" s="1"/>
  <c r="O78" a="1"/>
  <c r="O78" s="1"/>
  <c r="O79" a="1"/>
  <c r="O79" s="1"/>
  <c r="O80" a="1"/>
  <c r="O80" s="1"/>
  <c r="O81" a="1"/>
  <c r="O81" s="1"/>
  <c r="O82" a="1"/>
  <c r="O82" s="1"/>
  <c r="O83" a="1"/>
  <c r="O83" s="1"/>
  <c r="O84" a="1"/>
  <c r="O84" s="1"/>
  <c r="O85" a="1"/>
  <c r="O85" s="1"/>
  <c r="O86" a="1"/>
  <c r="O86" s="1"/>
  <c r="O87" a="1"/>
  <c r="O87" s="1"/>
  <c r="O88" a="1"/>
  <c r="O88" s="1"/>
  <c r="O89" a="1"/>
  <c r="O89" s="1"/>
  <c r="O90" a="1"/>
  <c r="O90" s="1"/>
  <c r="O91" a="1"/>
  <c r="O91" s="1"/>
  <c r="O92" a="1"/>
  <c r="O92" s="1"/>
  <c r="O93" a="1"/>
  <c r="O93" s="1"/>
  <c r="O94" a="1"/>
  <c r="O94" s="1"/>
  <c r="O95" a="1"/>
  <c r="O95" s="1"/>
  <c r="O96" a="1"/>
  <c r="O96" s="1"/>
  <c r="O97" a="1"/>
  <c r="O97" s="1"/>
  <c r="O98" a="1"/>
  <c r="O98" s="1"/>
  <c r="O99" a="1"/>
  <c r="O99" s="1"/>
  <c r="O100" a="1"/>
  <c r="O100" s="1"/>
  <c r="O101" a="1"/>
  <c r="O101" s="1"/>
  <c r="O102" a="1"/>
  <c r="O102" s="1"/>
  <c r="O103" a="1"/>
  <c r="O103" s="1"/>
  <c r="O104" a="1"/>
  <c r="O104" s="1"/>
  <c r="O105" a="1"/>
  <c r="O105" s="1"/>
  <c r="O106" a="1"/>
  <c r="O106" s="1"/>
  <c r="O107" a="1"/>
  <c r="O107" s="1"/>
  <c r="O108" a="1"/>
  <c r="O108" s="1"/>
  <c r="O109" a="1"/>
  <c r="O109" s="1"/>
  <c r="O110" a="1"/>
  <c r="O110" s="1"/>
  <c r="O111" a="1"/>
  <c r="O111" s="1"/>
  <c r="O112" a="1"/>
  <c r="O112" s="1"/>
  <c r="O113" a="1"/>
  <c r="O113" s="1"/>
  <c r="O114" a="1"/>
  <c r="O114" s="1"/>
  <c r="O115" a="1"/>
  <c r="O115" s="1"/>
  <c r="O116" a="1"/>
  <c r="O116" s="1"/>
  <c r="O117" a="1"/>
  <c r="O117" s="1"/>
  <c r="O118" a="1"/>
  <c r="O118" s="1"/>
  <c r="O119" a="1"/>
  <c r="O119" s="1"/>
  <c r="O120" a="1"/>
  <c r="O120" s="1"/>
  <c r="O121" a="1"/>
  <c r="O121" s="1"/>
  <c r="O122" a="1"/>
  <c r="O122" s="1"/>
  <c r="O123" a="1"/>
  <c r="O123" s="1"/>
  <c r="O124" a="1"/>
  <c r="O124" s="1"/>
  <c r="O125" a="1"/>
  <c r="O125" s="1"/>
  <c r="O126" a="1"/>
  <c r="O126" s="1"/>
  <c r="O127" a="1"/>
  <c r="O127" s="1"/>
  <c r="O128" a="1"/>
  <c r="O128" s="1"/>
  <c r="O129" a="1"/>
  <c r="O129" s="1"/>
  <c r="O130" a="1"/>
  <c r="O130" s="1"/>
  <c r="O131" a="1"/>
  <c r="O131" s="1"/>
  <c r="O132" a="1"/>
  <c r="O132" s="1"/>
  <c r="O133" a="1"/>
  <c r="O133" s="1"/>
  <c r="O134" a="1"/>
  <c r="O134" s="1"/>
  <c r="O135" a="1"/>
  <c r="O135" s="1"/>
  <c r="O136" a="1"/>
  <c r="O136" s="1"/>
  <c r="O137" a="1"/>
  <c r="O137" s="1"/>
  <c r="O138" a="1"/>
  <c r="O138" s="1"/>
  <c r="O139" a="1"/>
  <c r="O139" s="1"/>
  <c r="O140" a="1"/>
  <c r="O140" s="1"/>
  <c r="O141" a="1"/>
  <c r="O141" s="1"/>
  <c r="O142" a="1"/>
  <c r="O142" s="1"/>
  <c r="O143" a="1"/>
  <c r="O143" s="1"/>
  <c r="O144" a="1"/>
  <c r="O144" s="1"/>
  <c r="O145" a="1"/>
  <c r="O145" s="1"/>
  <c r="O146" a="1"/>
  <c r="O146" s="1"/>
  <c r="O147" a="1"/>
  <c r="O147" s="1"/>
  <c r="O148" a="1"/>
  <c r="O148" s="1"/>
  <c r="O149" a="1"/>
  <c r="O149" s="1"/>
  <c r="O150" a="1"/>
  <c r="O150" s="1"/>
  <c r="O151" a="1"/>
  <c r="O151" s="1"/>
  <c r="O152" a="1"/>
  <c r="O152" s="1"/>
  <c r="O153" a="1"/>
  <c r="O153" s="1"/>
  <c r="O154" a="1"/>
  <c r="O154" s="1"/>
  <c r="O155" a="1"/>
  <c r="O155" s="1"/>
  <c r="O156" a="1"/>
  <c r="O156" s="1"/>
  <c r="O157" a="1"/>
  <c r="O157" s="1"/>
  <c r="O158" a="1"/>
  <c r="O158" s="1"/>
  <c r="O159" a="1"/>
  <c r="O159" s="1"/>
  <c r="O160" a="1"/>
  <c r="O160" s="1"/>
  <c r="O161" a="1"/>
  <c r="O161" s="1"/>
  <c r="O162" a="1"/>
  <c r="O162" s="1"/>
  <c r="O163" a="1"/>
  <c r="O163" s="1"/>
  <c r="O164" a="1"/>
  <c r="O164" s="1"/>
  <c r="O165" a="1"/>
  <c r="O165" s="1"/>
  <c r="O166" a="1"/>
  <c r="O166" s="1"/>
  <c r="O167" a="1"/>
  <c r="O167" s="1"/>
  <c r="N30" s="1"/>
  <c r="O168" a="1"/>
  <c r="O168" s="1"/>
  <c r="O169" a="1"/>
  <c r="O169" s="1"/>
  <c r="N202" s="1"/>
  <c r="O170" a="1"/>
  <c r="O170" s="1"/>
  <c r="O171" a="1"/>
  <c r="O171" s="1"/>
  <c r="O172" a="1"/>
  <c r="O172" s="1"/>
  <c r="O173" a="1"/>
  <c r="O173" s="1"/>
  <c r="O174" a="1"/>
  <c r="O174" s="1"/>
  <c r="O175" a="1"/>
  <c r="O175" s="1"/>
  <c r="O176" a="1"/>
  <c r="O176" s="1"/>
  <c r="O177" a="1"/>
  <c r="O177" s="1"/>
  <c r="O178" a="1"/>
  <c r="O178" s="1"/>
  <c r="O179" a="1"/>
  <c r="O179" s="1"/>
  <c r="O180" a="1"/>
  <c r="O180" s="1"/>
  <c r="O181" a="1"/>
  <c r="O181" s="1"/>
  <c r="O182" a="1"/>
  <c r="O182" s="1"/>
  <c r="O183" a="1"/>
  <c r="O183" s="1"/>
  <c r="O184" a="1"/>
  <c r="O184" s="1"/>
  <c r="O185" a="1"/>
  <c r="O185" s="1"/>
  <c r="O186" a="1"/>
  <c r="O186" s="1"/>
  <c r="O187" a="1"/>
  <c r="O187" s="1"/>
  <c r="O188" a="1"/>
  <c r="O188" s="1"/>
  <c r="O189" a="1"/>
  <c r="O189" s="1"/>
  <c r="O190" a="1"/>
  <c r="O190" s="1"/>
  <c r="O191" a="1"/>
  <c r="O191" s="1"/>
  <c r="O192" a="1"/>
  <c r="O192" s="1"/>
  <c r="O193" a="1"/>
  <c r="O193" s="1"/>
  <c r="O194" a="1"/>
  <c r="O194" s="1"/>
  <c r="O195" a="1"/>
  <c r="O195" s="1"/>
  <c r="O196" a="1"/>
  <c r="O196" s="1"/>
  <c r="O197" a="1"/>
  <c r="O197" s="1"/>
  <c r="N197" s="1"/>
  <c r="O198" a="1"/>
  <c r="O198" s="1"/>
  <c r="O199" a="1"/>
  <c r="O199" s="1"/>
  <c r="O200" a="1"/>
  <c r="O200" s="1"/>
  <c r="O201" a="1"/>
  <c r="O201" s="1"/>
  <c r="O202" a="1"/>
  <c r="O202" s="1"/>
  <c r="O203" a="1"/>
  <c r="O203" s="1"/>
  <c r="O204" a="1"/>
  <c r="O204" s="1"/>
  <c r="O205" a="1"/>
  <c r="O205" s="1"/>
  <c r="O206" a="1"/>
  <c r="O206" s="1"/>
  <c r="O207" a="1"/>
  <c r="O207" s="1"/>
  <c r="O208" a="1"/>
  <c r="O208" s="1"/>
  <c r="O209" a="1"/>
  <c r="O209" s="1"/>
  <c r="O210" a="1"/>
  <c r="O210" s="1"/>
  <c r="O211" a="1"/>
  <c r="O211" s="1"/>
  <c r="O212" a="1"/>
  <c r="O212" s="1"/>
  <c r="O213" a="1"/>
  <c r="O213" s="1"/>
  <c r="O214" a="1"/>
  <c r="O214" s="1"/>
  <c r="O215" a="1"/>
  <c r="O215" s="1"/>
  <c r="O216" a="1"/>
  <c r="O216" s="1"/>
  <c r="O217" a="1"/>
  <c r="O217" s="1"/>
  <c r="O218" a="1"/>
  <c r="O218" s="1"/>
  <c r="O219" a="1"/>
  <c r="O219" s="1"/>
  <c r="N219" s="1"/>
  <c r="O220" a="1"/>
  <c r="O220" s="1"/>
  <c r="O221" a="1"/>
  <c r="O221" s="1"/>
  <c r="O222" a="1"/>
  <c r="O222" s="1"/>
  <c r="O223" a="1"/>
  <c r="O223" s="1"/>
  <c r="O224" a="1"/>
  <c r="O224" s="1"/>
  <c r="O225" a="1"/>
  <c r="O225" s="1"/>
  <c r="O226" a="1"/>
  <c r="O226" s="1"/>
  <c r="O227" a="1"/>
  <c r="O227" s="1"/>
  <c r="O228" a="1"/>
  <c r="O228" s="1"/>
  <c r="O229" a="1"/>
  <c r="O229" s="1"/>
  <c r="O230" a="1"/>
  <c r="O230" s="1"/>
  <c r="O231" a="1"/>
  <c r="O231" s="1"/>
  <c r="O232" a="1"/>
  <c r="O232" s="1"/>
  <c r="O233" a="1"/>
  <c r="O233" s="1"/>
  <c r="O234" a="1"/>
  <c r="O234" s="1"/>
  <c r="O235" a="1"/>
  <c r="O235" s="1"/>
  <c r="O236" a="1"/>
  <c r="O236" s="1"/>
  <c r="O237" a="1"/>
  <c r="O237" s="1"/>
  <c r="O238" a="1"/>
  <c r="O238" s="1"/>
  <c r="O239" a="1"/>
  <c r="O239" s="1"/>
  <c r="O240" a="1"/>
  <c r="O240" s="1"/>
  <c r="O241" a="1"/>
  <c r="O241" s="1"/>
  <c r="O242" a="1"/>
  <c r="O242" s="1"/>
  <c r="O243" a="1"/>
  <c r="O243" s="1"/>
  <c r="O244" a="1"/>
  <c r="O244" s="1"/>
  <c r="O245" a="1"/>
  <c r="O245" s="1"/>
  <c r="O246" a="1"/>
  <c r="O246" s="1"/>
  <c r="O247" a="1"/>
  <c r="O247" s="1"/>
  <c r="O248" a="1"/>
  <c r="O248" s="1"/>
  <c r="O249" a="1"/>
  <c r="O249" s="1"/>
  <c r="O250" a="1"/>
  <c r="O250" s="1"/>
  <c r="O251" a="1"/>
  <c r="O251" s="1"/>
  <c r="O252" a="1"/>
  <c r="O252" s="1"/>
  <c r="O253" a="1"/>
  <c r="O253" s="1"/>
  <c r="O254" a="1"/>
  <c r="O254" s="1"/>
  <c r="O255" a="1"/>
  <c r="O255" s="1"/>
  <c r="O256" a="1"/>
  <c r="O256" s="1"/>
  <c r="O257" a="1"/>
  <c r="O257" s="1"/>
  <c r="N51" s="1"/>
  <c r="N187"/>
  <c r="N207"/>
  <c r="N229"/>
  <c r="N36"/>
  <c r="N44"/>
  <c r="N48"/>
  <c r="N52"/>
  <c r="N56"/>
  <c r="N60"/>
  <c r="N64"/>
  <c r="N68"/>
  <c r="N72"/>
  <c r="N76"/>
  <c r="N80"/>
  <c r="N84"/>
  <c r="N88"/>
  <c r="N92"/>
  <c r="N96"/>
  <c r="N100"/>
  <c r="N104"/>
  <c r="N108"/>
  <c r="N112"/>
  <c r="N116"/>
  <c r="N120"/>
  <c r="N124"/>
  <c r="N128"/>
  <c r="N132"/>
  <c r="N136"/>
  <c r="N140"/>
  <c r="N144"/>
  <c r="N148"/>
  <c r="N152"/>
  <c r="N156"/>
  <c r="N160"/>
  <c r="N164"/>
  <c r="N168"/>
  <c r="N172"/>
  <c r="N176"/>
  <c r="N180"/>
  <c r="N184"/>
  <c r="N188"/>
  <c r="N192"/>
  <c r="N196"/>
  <c r="N200"/>
  <c r="N204"/>
  <c r="N208"/>
  <c r="N212"/>
  <c r="N216"/>
  <c r="N220"/>
  <c r="N224"/>
  <c r="N228"/>
  <c r="N232"/>
  <c r="N236"/>
  <c r="N239"/>
  <c r="N241"/>
  <c r="N243"/>
  <c r="N245"/>
  <c r="N247"/>
  <c r="N249"/>
  <c r="N251"/>
  <c r="N253"/>
  <c r="N255"/>
  <c r="N25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P257" a="1"/>
  <c r="O8" a="1"/>
  <c r="O8"/>
  <c r="P256" a="1"/>
  <c r="P256" s="1"/>
  <c r="P255" a="1"/>
  <c r="P255" s="1"/>
  <c r="P254" a="1"/>
  <c r="P254" s="1"/>
  <c r="P253" a="1"/>
  <c r="P253" s="1"/>
  <c r="P252" a="1"/>
  <c r="P252" s="1"/>
  <c r="P251" a="1"/>
  <c r="P251" s="1"/>
  <c r="P250" a="1"/>
  <c r="P250" s="1"/>
  <c r="P249" a="1"/>
  <c r="P249"/>
  <c r="P248" a="1"/>
  <c r="P248" s="1"/>
  <c r="P247" a="1"/>
  <c r="P247" s="1"/>
  <c r="P246" a="1"/>
  <c r="P246" s="1"/>
  <c r="P245" a="1"/>
  <c r="P245" s="1"/>
  <c r="P244" a="1"/>
  <c r="P244" s="1"/>
  <c r="P243" a="1"/>
  <c r="P243" s="1"/>
  <c r="P242" a="1"/>
  <c r="P242" s="1"/>
  <c r="P241" a="1"/>
  <c r="P241" s="1"/>
  <c r="P240" a="1"/>
  <c r="P240" s="1"/>
  <c r="P239" a="1"/>
  <c r="P239" s="1"/>
  <c r="P238" a="1"/>
  <c r="P238"/>
  <c r="P237" a="1"/>
  <c r="P237" s="1"/>
  <c r="P236" a="1"/>
  <c r="P236" s="1"/>
  <c r="P235" a="1"/>
  <c r="P235" s="1"/>
  <c r="P234" a="1"/>
  <c r="P234" s="1"/>
  <c r="P233" a="1"/>
  <c r="P233" s="1"/>
  <c r="P232" a="1"/>
  <c r="P232" s="1"/>
  <c r="P231" a="1"/>
  <c r="P231" s="1"/>
  <c r="P230" a="1"/>
  <c r="P230"/>
  <c r="P229" a="1"/>
  <c r="P229" s="1"/>
  <c r="P228" a="1"/>
  <c r="P228" s="1"/>
  <c r="P227" a="1"/>
  <c r="P227" s="1"/>
  <c r="P226" a="1"/>
  <c r="P226" s="1"/>
  <c r="P225" a="1"/>
  <c r="P225" s="1"/>
  <c r="P224" a="1"/>
  <c r="P224" s="1"/>
  <c r="P223" a="1"/>
  <c r="P223" s="1"/>
  <c r="P222" a="1"/>
  <c r="P222"/>
  <c r="P221" a="1"/>
  <c r="P221" s="1"/>
  <c r="P220" a="1"/>
  <c r="P220" s="1"/>
  <c r="P219" a="1"/>
  <c r="P219" s="1"/>
  <c r="P218" a="1"/>
  <c r="P218" s="1"/>
  <c r="P217" a="1"/>
  <c r="P217" s="1"/>
  <c r="P216" a="1"/>
  <c r="P216" s="1"/>
  <c r="P215" a="1"/>
  <c r="P215" s="1"/>
  <c r="P214" a="1"/>
  <c r="P214"/>
  <c r="P213" a="1"/>
  <c r="P213" s="1"/>
  <c r="P212" a="1"/>
  <c r="P212" s="1"/>
  <c r="P211" a="1"/>
  <c r="P211" s="1"/>
  <c r="P210" a="1"/>
  <c r="P210" s="1"/>
  <c r="P209" a="1"/>
  <c r="P209" s="1"/>
  <c r="P208" a="1"/>
  <c r="P208" s="1"/>
  <c r="P207" a="1"/>
  <c r="P207" s="1"/>
  <c r="P206" a="1"/>
  <c r="P206"/>
  <c r="P70" a="1"/>
  <c r="P70" s="1"/>
  <c r="P31" a="1"/>
  <c r="P31" s="1"/>
  <c r="P8" a="1"/>
  <c r="P8" s="1"/>
  <c r="P205" a="1"/>
  <c r="P205" s="1"/>
  <c r="P204" a="1"/>
  <c r="P204" s="1"/>
  <c r="P203" a="1"/>
  <c r="P203" s="1"/>
  <c r="P202" a="1"/>
  <c r="P202" s="1"/>
  <c r="P201" a="1"/>
  <c r="P201"/>
  <c r="P200" a="1"/>
  <c r="P200" s="1"/>
  <c r="P199" a="1"/>
  <c r="P199" s="1"/>
  <c r="P198" a="1"/>
  <c r="P198" s="1"/>
  <c r="P197" a="1"/>
  <c r="P197" s="1"/>
  <c r="P196" a="1"/>
  <c r="P196" s="1"/>
  <c r="P195" a="1"/>
  <c r="P195" s="1"/>
  <c r="P194" a="1"/>
  <c r="P194" s="1"/>
  <c r="P193" a="1"/>
  <c r="P193" s="1"/>
  <c r="P192" a="1"/>
  <c r="P192" s="1"/>
  <c r="P191" a="1"/>
  <c r="P191" s="1"/>
  <c r="P190" a="1"/>
  <c r="P190" s="1"/>
  <c r="P189" a="1"/>
  <c r="P189" s="1"/>
  <c r="P188" a="1"/>
  <c r="P188" s="1"/>
  <c r="P187" a="1"/>
  <c r="P187" s="1"/>
  <c r="P186" a="1"/>
  <c r="P186" s="1"/>
  <c r="P185" a="1"/>
  <c r="P185"/>
  <c r="P184" a="1"/>
  <c r="P184" s="1"/>
  <c r="P183" a="1"/>
  <c r="P183" s="1"/>
  <c r="P182" a="1"/>
  <c r="P182" s="1"/>
  <c r="P181" a="1"/>
  <c r="P181" s="1"/>
  <c r="P180" a="1"/>
  <c r="P180" s="1"/>
  <c r="P179" a="1"/>
  <c r="P179" s="1"/>
  <c r="P178" a="1"/>
  <c r="P178" s="1"/>
  <c r="P177" a="1"/>
  <c r="P177" s="1"/>
  <c r="P176" a="1"/>
  <c r="P176" s="1"/>
  <c r="P175" a="1"/>
  <c r="P175" s="1"/>
  <c r="P174" a="1"/>
  <c r="P174" s="1"/>
  <c r="P173" a="1"/>
  <c r="P173" s="1"/>
  <c r="P172" a="1"/>
  <c r="P172" s="1"/>
  <c r="P171" a="1"/>
  <c r="P171" s="1"/>
  <c r="P170" a="1"/>
  <c r="P170" s="1"/>
  <c r="P169" a="1"/>
  <c r="P169"/>
  <c r="P168" a="1"/>
  <c r="P168" s="1"/>
  <c r="P167" a="1"/>
  <c r="P167" s="1"/>
  <c r="P166" a="1"/>
  <c r="P166" s="1"/>
  <c r="P165" a="1"/>
  <c r="P165" s="1"/>
  <c r="P164" a="1"/>
  <c r="P164" s="1"/>
  <c r="P163" a="1"/>
  <c r="P163" s="1"/>
  <c r="P162" a="1"/>
  <c r="P162" s="1"/>
  <c r="P161" a="1"/>
  <c r="P161" s="1"/>
  <c r="P160" a="1"/>
  <c r="P160" s="1"/>
  <c r="P159" a="1"/>
  <c r="P159" s="1"/>
  <c r="P158" a="1"/>
  <c r="P158" s="1"/>
  <c r="P157" a="1"/>
  <c r="P157" s="1"/>
  <c r="P156" a="1"/>
  <c r="P156" s="1"/>
  <c r="P155" a="1"/>
  <c r="P155" s="1"/>
  <c r="P154" a="1"/>
  <c r="P154" s="1"/>
  <c r="P153" a="1"/>
  <c r="P153"/>
  <c r="P152" a="1"/>
  <c r="P152" s="1"/>
  <c r="P151" a="1"/>
  <c r="P151" s="1"/>
  <c r="P150" a="1"/>
  <c r="P150" s="1"/>
  <c r="P149" a="1"/>
  <c r="P149" s="1"/>
  <c r="P148" a="1"/>
  <c r="P148" s="1"/>
  <c r="P147" a="1"/>
  <c r="P147" s="1"/>
  <c r="P146" a="1"/>
  <c r="P146" s="1"/>
  <c r="P145" a="1"/>
  <c r="P145" s="1"/>
  <c r="P144" a="1"/>
  <c r="P144" s="1"/>
  <c r="P143" a="1"/>
  <c r="P143" s="1"/>
  <c r="P142" a="1"/>
  <c r="P142" s="1"/>
  <c r="P141" a="1"/>
  <c r="P141" s="1"/>
  <c r="P140" a="1"/>
  <c r="P140" s="1"/>
  <c r="P139" a="1"/>
  <c r="P139" s="1"/>
  <c r="P138" a="1"/>
  <c r="P138" s="1"/>
  <c r="P137" a="1"/>
  <c r="P137"/>
  <c r="P136" a="1"/>
  <c r="P136" s="1"/>
  <c r="P135" a="1"/>
  <c r="P135" s="1"/>
  <c r="P134" a="1"/>
  <c r="P134" s="1"/>
  <c r="P133" a="1"/>
  <c r="P133" s="1"/>
  <c r="P132" a="1"/>
  <c r="P132" s="1"/>
  <c r="P131" a="1"/>
  <c r="P131" s="1"/>
  <c r="P130" a="1"/>
  <c r="P130" s="1"/>
  <c r="P129" a="1"/>
  <c r="P129" s="1"/>
  <c r="P128" a="1"/>
  <c r="P128" s="1"/>
  <c r="P127" a="1"/>
  <c r="P127" s="1"/>
  <c r="P126" a="1"/>
  <c r="P126" s="1"/>
  <c r="P125" a="1"/>
  <c r="P125" s="1"/>
  <c r="P124" a="1"/>
  <c r="P124" s="1"/>
  <c r="P123" a="1"/>
  <c r="P123" s="1"/>
  <c r="P122" a="1"/>
  <c r="P122" s="1"/>
  <c r="P121" a="1"/>
  <c r="P121" s="1"/>
  <c r="P120" a="1"/>
  <c r="P120" s="1"/>
  <c r="P119" a="1"/>
  <c r="P119" s="1"/>
  <c r="P118" a="1"/>
  <c r="P118" s="1"/>
  <c r="P117" a="1"/>
  <c r="P117" s="1"/>
  <c r="P116" a="1"/>
  <c r="P116" s="1"/>
  <c r="P115" a="1"/>
  <c r="P115" s="1"/>
  <c r="P114" a="1"/>
  <c r="P114" s="1"/>
  <c r="P113" a="1"/>
  <c r="P113" s="1"/>
  <c r="P112" a="1"/>
  <c r="P112" s="1"/>
  <c r="P111" a="1"/>
  <c r="P111" s="1"/>
  <c r="P110" a="1"/>
  <c r="P110" s="1"/>
  <c r="P109" a="1"/>
  <c r="P109" s="1"/>
  <c r="P108" a="1"/>
  <c r="P108" s="1"/>
  <c r="P107" a="1"/>
  <c r="P107" s="1"/>
  <c r="P106" a="1"/>
  <c r="P106"/>
  <c r="P105" a="1"/>
  <c r="P105" s="1"/>
  <c r="P104" a="1"/>
  <c r="P104" s="1"/>
  <c r="P103" a="1"/>
  <c r="P103" s="1"/>
  <c r="P102" a="1"/>
  <c r="P102" s="1"/>
  <c r="P101" a="1"/>
  <c r="P101" s="1"/>
  <c r="P100" a="1"/>
  <c r="P100" s="1"/>
  <c r="P99" a="1"/>
  <c r="P99" s="1"/>
  <c r="P98" a="1"/>
  <c r="P98" s="1"/>
  <c r="P97" a="1"/>
  <c r="P97" s="1"/>
  <c r="P96" a="1"/>
  <c r="P96" s="1"/>
  <c r="P95" a="1"/>
  <c r="P95" s="1"/>
  <c r="P94" a="1"/>
  <c r="P94" s="1"/>
  <c r="P93" a="1"/>
  <c r="P93" s="1"/>
  <c r="P92" a="1"/>
  <c r="P92" s="1"/>
  <c r="P91" a="1"/>
  <c r="P91" s="1"/>
  <c r="P90" a="1"/>
  <c r="P90"/>
  <c r="P89" a="1"/>
  <c r="P89" s="1"/>
  <c r="P88" a="1"/>
  <c r="P88" s="1"/>
  <c r="P87" a="1"/>
  <c r="P87" s="1"/>
  <c r="P86" a="1"/>
  <c r="P86" s="1"/>
  <c r="P85" a="1"/>
  <c r="P85" s="1"/>
  <c r="P84" a="1"/>
  <c r="P84" s="1"/>
  <c r="P83" a="1"/>
  <c r="P83" s="1"/>
  <c r="P82" a="1"/>
  <c r="P82" s="1"/>
  <c r="P81" a="1"/>
  <c r="P81" s="1"/>
  <c r="P80" a="1"/>
  <c r="P80" s="1"/>
  <c r="P79" a="1"/>
  <c r="P79" s="1"/>
  <c r="P78" a="1"/>
  <c r="P78" s="1"/>
  <c r="P77" a="1"/>
  <c r="P77" s="1"/>
  <c r="P76" a="1"/>
  <c r="P76" s="1"/>
  <c r="P75" a="1"/>
  <c r="P75" s="1"/>
  <c r="P74" a="1"/>
  <c r="P74"/>
  <c r="P73" a="1"/>
  <c r="P73" s="1"/>
  <c r="P72" a="1"/>
  <c r="P72" s="1"/>
  <c r="P71" a="1"/>
  <c r="P71" s="1"/>
  <c r="P69" a="1"/>
  <c r="P69" s="1"/>
  <c r="P68" a="1"/>
  <c r="P68" s="1"/>
  <c r="P67" a="1"/>
  <c r="P67" s="1"/>
  <c r="P66" a="1"/>
  <c r="P66" s="1"/>
  <c r="P65" a="1"/>
  <c r="P65" s="1"/>
  <c r="P64" a="1"/>
  <c r="P64" s="1"/>
  <c r="P63" a="1"/>
  <c r="P63" s="1"/>
  <c r="P62" a="1"/>
  <c r="P62" s="1"/>
  <c r="P61" a="1"/>
  <c r="P61" s="1"/>
  <c r="P60" a="1"/>
  <c r="P60" s="1"/>
  <c r="P59" a="1"/>
  <c r="P59" s="1"/>
  <c r="P58" a="1"/>
  <c r="P58" s="1"/>
  <c r="P57" a="1"/>
  <c r="P57"/>
  <c r="P56" a="1"/>
  <c r="P56" s="1"/>
  <c r="P55" a="1"/>
  <c r="P55" s="1"/>
  <c r="P54" a="1"/>
  <c r="P54" s="1"/>
  <c r="P53" a="1"/>
  <c r="P53" s="1"/>
  <c r="P52" a="1"/>
  <c r="P52" s="1"/>
  <c r="P51" a="1"/>
  <c r="P51" s="1"/>
  <c r="P50" a="1"/>
  <c r="P50" s="1"/>
  <c r="P49" a="1"/>
  <c r="P49" s="1"/>
  <c r="P48" a="1"/>
  <c r="P48" s="1"/>
  <c r="P47" a="1"/>
  <c r="P47" s="1"/>
  <c r="P46" a="1"/>
  <c r="P46" s="1"/>
  <c r="P45" a="1"/>
  <c r="P45" s="1"/>
  <c r="P44" a="1"/>
  <c r="P44" s="1"/>
  <c r="P43" a="1"/>
  <c r="P43" s="1"/>
  <c r="P42" a="1"/>
  <c r="P42" s="1"/>
  <c r="P41" a="1"/>
  <c r="P41"/>
  <c r="P40" a="1"/>
  <c r="P40" s="1"/>
  <c r="P39" a="1"/>
  <c r="P39" s="1"/>
  <c r="P38" a="1"/>
  <c r="P38" s="1"/>
  <c r="P37" a="1"/>
  <c r="P37" s="1"/>
  <c r="P36" a="1"/>
  <c r="P36" s="1"/>
  <c r="P35" a="1"/>
  <c r="P35" s="1"/>
  <c r="P34" a="1"/>
  <c r="P34" s="1"/>
  <c r="P33" a="1"/>
  <c r="P33" s="1"/>
  <c r="P32" a="1"/>
  <c r="P32" s="1"/>
  <c r="P30" a="1"/>
  <c r="P30" s="1"/>
  <c r="P29" a="1"/>
  <c r="P29" s="1"/>
  <c r="P28" a="1"/>
  <c r="P28" s="1"/>
  <c r="P27" a="1"/>
  <c r="P27" s="1"/>
  <c r="P26" a="1"/>
  <c r="P26" s="1"/>
  <c r="P25" a="1"/>
  <c r="P25" s="1"/>
  <c r="P24" a="1"/>
  <c r="P24"/>
  <c r="P23" a="1"/>
  <c r="P23" s="1"/>
  <c r="P22" a="1"/>
  <c r="P22" s="1"/>
  <c r="P21" a="1"/>
  <c r="P21" s="1"/>
  <c r="P20" a="1"/>
  <c r="P20" s="1"/>
  <c r="P19" a="1"/>
  <c r="P19" s="1"/>
  <c r="P18" a="1"/>
  <c r="P18" s="1"/>
  <c r="P17" a="1"/>
  <c r="P17" s="1"/>
  <c r="P16" a="1"/>
  <c r="P16" s="1"/>
  <c r="P15" a="1"/>
  <c r="P15" s="1"/>
  <c r="P14" a="1"/>
  <c r="P14" s="1"/>
  <c r="P13" a="1"/>
  <c r="P13" s="1"/>
  <c r="P12" a="1"/>
  <c r="P12" s="1"/>
  <c r="P11" a="1"/>
  <c r="P11" s="1"/>
  <c r="P10" a="1"/>
  <c r="P10" s="1"/>
  <c r="P9" a="1"/>
  <c r="P9" s="1"/>
  <c r="N175" l="1"/>
  <c r="N155"/>
  <c r="N131"/>
  <c r="N109"/>
  <c r="N87"/>
  <c r="N63"/>
  <c r="N143"/>
  <c r="N97"/>
  <c r="N256"/>
  <c r="N254"/>
  <c r="N252"/>
  <c r="N250"/>
  <c r="N248"/>
  <c r="N246"/>
  <c r="N244"/>
  <c r="N242"/>
  <c r="N240"/>
  <c r="N238"/>
  <c r="N234"/>
  <c r="N230"/>
  <c r="N226"/>
  <c r="N222"/>
  <c r="N218"/>
  <c r="N214"/>
  <c r="N210"/>
  <c r="N206"/>
  <c r="N198"/>
  <c r="N194"/>
  <c r="N190"/>
  <c r="N186"/>
  <c r="N182"/>
  <c r="N178"/>
  <c r="N174"/>
  <c r="N170"/>
  <c r="N166"/>
  <c r="N162"/>
  <c r="N158"/>
  <c r="N154"/>
  <c r="N150"/>
  <c r="N146"/>
  <c r="N142"/>
  <c r="N138"/>
  <c r="N134"/>
  <c r="N130"/>
  <c r="N126"/>
  <c r="N122"/>
  <c r="N118"/>
  <c r="N114"/>
  <c r="N110"/>
  <c r="N106"/>
  <c r="N102"/>
  <c r="N98"/>
  <c r="N94"/>
  <c r="N90"/>
  <c r="N86"/>
  <c r="N82"/>
  <c r="N78"/>
  <c r="N74"/>
  <c r="N70"/>
  <c r="N66"/>
  <c r="N62"/>
  <c r="N58"/>
  <c r="N54"/>
  <c r="N50"/>
  <c r="N46"/>
  <c r="N40"/>
  <c r="N32"/>
  <c r="N165"/>
  <c r="N121"/>
  <c r="N75"/>
  <c r="N34"/>
  <c r="N43"/>
  <c r="N41"/>
  <c r="N39"/>
  <c r="N37"/>
  <c r="N35"/>
  <c r="N33"/>
  <c r="N31"/>
  <c r="N237"/>
  <c r="N235"/>
  <c r="N233"/>
  <c r="N231"/>
  <c r="N227"/>
  <c r="N225"/>
  <c r="N223"/>
  <c r="N221"/>
  <c r="N217"/>
  <c r="N215"/>
  <c r="N213"/>
  <c r="N211"/>
  <c r="N209"/>
  <c r="N205"/>
  <c r="N203"/>
  <c r="N201"/>
  <c r="N199"/>
  <c r="N195"/>
  <c r="N193"/>
  <c r="N191"/>
  <c r="N189"/>
  <c r="N185"/>
  <c r="N183"/>
  <c r="N181"/>
  <c r="N179"/>
  <c r="N177"/>
  <c r="N173"/>
  <c r="N171"/>
  <c r="N169"/>
  <c r="N167"/>
  <c r="N163"/>
  <c r="N161"/>
  <c r="N159"/>
  <c r="N157"/>
  <c r="N153"/>
  <c r="N151"/>
  <c r="N149"/>
  <c r="N147"/>
  <c r="N145"/>
  <c r="N141"/>
  <c r="N139"/>
  <c r="N137"/>
  <c r="N135"/>
  <c r="N133"/>
  <c r="N129"/>
  <c r="N127"/>
  <c r="N125"/>
  <c r="N123"/>
  <c r="N119"/>
  <c r="N117"/>
  <c r="N115"/>
  <c r="N113"/>
  <c r="N111"/>
  <c r="N107"/>
  <c r="N105"/>
  <c r="N103"/>
  <c r="N101"/>
  <c r="N99"/>
  <c r="N95"/>
  <c r="N93"/>
  <c r="N91"/>
  <c r="N89"/>
  <c r="N85"/>
  <c r="N83"/>
  <c r="N81"/>
  <c r="N79"/>
  <c r="N77"/>
  <c r="N73"/>
  <c r="N71"/>
  <c r="N69"/>
  <c r="N67"/>
  <c r="N65"/>
  <c r="N61"/>
  <c r="N59"/>
  <c r="N57"/>
  <c r="N55"/>
  <c r="N53"/>
  <c r="N49"/>
  <c r="N47"/>
  <c r="N45"/>
  <c r="N42"/>
  <c r="N38"/>
  <c r="P257"/>
  <c r="N29"/>
  <c r="N25"/>
  <c r="N19"/>
  <c r="N15"/>
  <c r="N11"/>
  <c r="N9"/>
  <c r="N27"/>
  <c r="N23"/>
  <c r="N21"/>
  <c r="N17"/>
  <c r="N13"/>
  <c r="N10"/>
  <c r="N12"/>
  <c r="N14"/>
  <c r="N16"/>
  <c r="N18"/>
  <c r="N20"/>
  <c r="N22"/>
  <c r="N24"/>
  <c r="N26"/>
  <c r="N28"/>
  <c r="N8"/>
</calcChain>
</file>

<file path=xl/sharedStrings.xml><?xml version="1.0" encoding="utf-8"?>
<sst xmlns="http://schemas.openxmlformats.org/spreadsheetml/2006/main" count="224" uniqueCount="224">
  <si>
    <t>Tirage #10</t>
  </si>
  <si>
    <t>Tirage #01</t>
  </si>
  <si>
    <t>Tirage #02</t>
  </si>
  <si>
    <t>Tirage #03</t>
  </si>
  <si>
    <t>Tirage #04</t>
  </si>
  <si>
    <t>Tirage #05</t>
  </si>
  <si>
    <t>Tirage #06</t>
  </si>
  <si>
    <t>Tirage #07</t>
  </si>
  <si>
    <t>Tirage #08</t>
  </si>
  <si>
    <t>Tirage #09</t>
  </si>
  <si>
    <t>Rang</t>
  </si>
  <si>
    <t>Tirage #11</t>
  </si>
  <si>
    <t>Tirage #12</t>
  </si>
  <si>
    <t>Tirage #13</t>
  </si>
  <si>
    <t>Tirage #14</t>
  </si>
  <si>
    <t>Tirage #15</t>
  </si>
  <si>
    <t>Tirage #16</t>
  </si>
  <si>
    <t>Tirage #17</t>
  </si>
  <si>
    <t>Tirage #18</t>
  </si>
  <si>
    <t>Tirage #19</t>
  </si>
  <si>
    <t>Tirage #20</t>
  </si>
  <si>
    <t>Liste des Numéros (Sorties)</t>
  </si>
  <si>
    <t>Total</t>
  </si>
  <si>
    <t>Payé</t>
  </si>
  <si>
    <t>Alain Chicoine 1715</t>
  </si>
  <si>
    <t>Alain St-Onge (Yogi)</t>
  </si>
  <si>
    <t>Albin Baeriswyl</t>
  </si>
  <si>
    <t>Alexandre Boudreault 1248</t>
  </si>
  <si>
    <t>Aline Baril 1285</t>
  </si>
  <si>
    <t>Andre Duval 6011</t>
  </si>
  <si>
    <t>André Hebert 91</t>
  </si>
  <si>
    <t>André Rondeau</t>
  </si>
  <si>
    <t>Andrew Foreman</t>
  </si>
  <si>
    <t>Benoit Cadieux</t>
  </si>
  <si>
    <t>Benoit Lefort</t>
  </si>
  <si>
    <t>Bruno McCallum</t>
  </si>
  <si>
    <t>Carl Gaudreault</t>
  </si>
  <si>
    <t>Carl Hallé</t>
  </si>
  <si>
    <t>Chantal Champagne 1251</t>
  </si>
  <si>
    <t>Charles Patry</t>
  </si>
  <si>
    <t>Christian Bonneville</t>
  </si>
  <si>
    <t>Claudie &amp; Bébé 1795</t>
  </si>
  <si>
    <t>D. Baeriswyl 1795</t>
  </si>
  <si>
    <t>Daniel Baeriswyl 1795</t>
  </si>
  <si>
    <t>Daniel Boissonneault</t>
  </si>
  <si>
    <t>Yvan Fortin</t>
  </si>
  <si>
    <t>Daniel Clermont</t>
  </si>
  <si>
    <t>Danny Aubry</t>
  </si>
  <si>
    <t>Dany Clermont 1294</t>
  </si>
  <si>
    <t>Denis Boudreault 1248</t>
  </si>
  <si>
    <t>Dominic Lortie</t>
  </si>
  <si>
    <t>Elizabeth Patry</t>
  </si>
  <si>
    <t>Eric Coté</t>
  </si>
  <si>
    <t>Eric Gobeil</t>
  </si>
  <si>
    <t>Eric Toth</t>
  </si>
  <si>
    <t>Francine Daigneault</t>
  </si>
  <si>
    <t>Francois Boutin</t>
  </si>
  <si>
    <t>Gaby Létourneau</t>
  </si>
  <si>
    <t>Genevieve Lizotte</t>
  </si>
  <si>
    <t>Ginette Clermont 1490</t>
  </si>
  <si>
    <t>Gino Ahelo</t>
  </si>
  <si>
    <t>Giovanni Di Peco 1222</t>
  </si>
  <si>
    <t>Guillaume</t>
  </si>
  <si>
    <t>Jean Lalonde</t>
  </si>
  <si>
    <t>Jean Rodrigue 1822</t>
  </si>
  <si>
    <t>Jessica Cambiotti 1222</t>
  </si>
  <si>
    <t>John Sawers</t>
  </si>
  <si>
    <t>Judith Coté</t>
  </si>
  <si>
    <t>Line Clermont 1438</t>
  </si>
  <si>
    <t>Lise Coulombe 917</t>
  </si>
  <si>
    <t>Lucille Beaulieu 1248</t>
  </si>
  <si>
    <t>Manon Vaillancourt 1822</t>
  </si>
  <si>
    <t>Manuel Valiquette</t>
  </si>
  <si>
    <t>Marcel Gauthier 1597</t>
  </si>
  <si>
    <t>Marie Sylvie Comtois</t>
  </si>
  <si>
    <t>Marie-Claude Lalonde</t>
  </si>
  <si>
    <t>Martin Boudreau 1285</t>
  </si>
  <si>
    <t>Martin Langlois</t>
  </si>
  <si>
    <t>Maurice Di Peco</t>
  </si>
  <si>
    <t>Melanie Boulianne 1294</t>
  </si>
  <si>
    <t>Michel Arbour</t>
  </si>
  <si>
    <t>Michel Rondeau</t>
  </si>
  <si>
    <t>Micheline Derome 1294</t>
  </si>
  <si>
    <t>Nancy Clermont 1294</t>
  </si>
  <si>
    <t>Nathalie Paulin</t>
  </si>
  <si>
    <t>Nathalie Simard 1263</t>
  </si>
  <si>
    <t>Nour-Eddine Sahrane</t>
  </si>
  <si>
    <t>Patrick Derome 1294</t>
  </si>
  <si>
    <t>Patrick Pharand</t>
  </si>
  <si>
    <t>Patrick Surprenant</t>
  </si>
  <si>
    <t>Paul Mercier</t>
  </si>
  <si>
    <t>Paul Partica</t>
  </si>
  <si>
    <t>Philip Bell</t>
  </si>
  <si>
    <t>Raymond Wolfe</t>
  </si>
  <si>
    <t>Richard Lefebvre</t>
  </si>
  <si>
    <t>Samuel Poulin 1935</t>
  </si>
  <si>
    <t>Sebastien Cottier Blanchette</t>
  </si>
  <si>
    <t>Sébastien Létourneau</t>
  </si>
  <si>
    <t>Serge St-Onge</t>
  </si>
  <si>
    <t>#</t>
  </si>
  <si>
    <t>Serge Thomas</t>
  </si>
  <si>
    <t>Stéphane Baril 1285</t>
  </si>
  <si>
    <t>Stéphane Boutin</t>
  </si>
  <si>
    <t>Stéphane Plante</t>
  </si>
  <si>
    <t>Steve Nicolas</t>
  </si>
  <si>
    <t>Sylvain Blanchette</t>
  </si>
  <si>
    <t>Sylvain Fleurant</t>
  </si>
  <si>
    <t>Sylvain Godbout 917</t>
  </si>
  <si>
    <t>Sylvain Martineau 1294</t>
  </si>
  <si>
    <t>Sylvain Pételle</t>
  </si>
  <si>
    <t>Sylvain Viau</t>
  </si>
  <si>
    <t>Yvan Tremblay 1933</t>
  </si>
  <si>
    <t>Yves Anctil 1251</t>
  </si>
  <si>
    <t>Yvon Clermont</t>
  </si>
  <si>
    <t>Serge Tougas</t>
  </si>
  <si>
    <t>Camille Lamarche 1237</t>
  </si>
  <si>
    <t>Pierre Paulin 1237</t>
  </si>
  <si>
    <t>Claudette Paulin 1237</t>
  </si>
  <si>
    <t>Mathieu Barbeau</t>
  </si>
  <si>
    <t xml:space="preserve">Bruno Langlois </t>
  </si>
  <si>
    <t xml:space="preserve">Michel Moreau 148 </t>
  </si>
  <si>
    <t xml:space="preserve">René Boyer </t>
  </si>
  <si>
    <t>Alain Wolfe</t>
  </si>
  <si>
    <t xml:space="preserve">Julie Dupont 1377 </t>
  </si>
  <si>
    <t xml:space="preserve">Nathalie Simard 1377 </t>
  </si>
  <si>
    <t>Stéphane Prince</t>
  </si>
  <si>
    <t>G Boudreault/M Bechard</t>
  </si>
  <si>
    <t>Manon Léo 1377</t>
  </si>
  <si>
    <t>Gilles Simard 1377</t>
  </si>
  <si>
    <t>Helene Simard 1377</t>
  </si>
  <si>
    <t xml:space="preserve">Raman an Thambiah </t>
  </si>
  <si>
    <t xml:space="preserve">Yves Pelletier </t>
  </si>
  <si>
    <t xml:space="preserve">Yves Tremblay 155 </t>
  </si>
  <si>
    <t xml:space="preserve">Richard Talbot </t>
  </si>
  <si>
    <t xml:space="preserve">Denis Nabilsi </t>
  </si>
  <si>
    <t xml:space="preserve">Micheline Di Peco </t>
  </si>
  <si>
    <t xml:space="preserve">Candice Mullin </t>
  </si>
  <si>
    <t xml:space="preserve">Sylvain Rondeau </t>
  </si>
  <si>
    <t xml:space="preserve">Sylvain Bolduc </t>
  </si>
  <si>
    <t xml:space="preserve">Jocelyn Bolduc </t>
  </si>
  <si>
    <t xml:space="preserve">Claude Clairoux 498 </t>
  </si>
  <si>
    <t>Bernard/Robert</t>
  </si>
  <si>
    <t>Claude Emond</t>
  </si>
  <si>
    <t xml:space="preserve">Benoit Labelle </t>
  </si>
  <si>
    <t>Richard Dupuis</t>
  </si>
  <si>
    <t>Sylvain Turcot</t>
  </si>
  <si>
    <t xml:space="preserve">Michel Lasnier </t>
  </si>
  <si>
    <t xml:space="preserve">Stéphanie Gauthier </t>
  </si>
  <si>
    <t xml:space="preserve">Jacques Bolduc </t>
  </si>
  <si>
    <t>Joe Néri</t>
  </si>
  <si>
    <t>Martin Tremblay</t>
  </si>
  <si>
    <t xml:space="preserve">Melanie Cloutier </t>
  </si>
  <si>
    <t xml:space="preserve">Pierre Loignon </t>
  </si>
  <si>
    <t>Sophie Fortin</t>
  </si>
  <si>
    <t>Gilles Labelle</t>
  </si>
  <si>
    <t>Linda Gaudreault</t>
  </si>
  <si>
    <t>Lucie Moreau 1142</t>
  </si>
  <si>
    <t>Claude Mainville 875</t>
  </si>
  <si>
    <t>Diane Dufour 1162</t>
  </si>
  <si>
    <t>Nadine Cormier</t>
  </si>
  <si>
    <t>Gisele Faubert</t>
  </si>
  <si>
    <t>Claude Pharand</t>
  </si>
  <si>
    <t>Daniel Chartrand</t>
  </si>
  <si>
    <t>Anne Martel</t>
  </si>
  <si>
    <t xml:space="preserve">Pierre Brunet </t>
  </si>
  <si>
    <t>Sebastien Lemay</t>
  </si>
  <si>
    <t>Claude Desrosiers</t>
  </si>
  <si>
    <t>Denis et Claire 1377</t>
  </si>
  <si>
    <t>Michel Bechard</t>
  </si>
  <si>
    <t>Paul Chartrand</t>
  </si>
  <si>
    <t>Louis Allard</t>
  </si>
  <si>
    <t>Claude Beliveau</t>
  </si>
  <si>
    <t>Stephane Derome 1294</t>
  </si>
  <si>
    <t>Stéphane Lagacé 1294</t>
  </si>
  <si>
    <t>Serge Mccinis</t>
  </si>
  <si>
    <t>Francis Peloquin</t>
  </si>
  <si>
    <t>Marilyn Guertin 1293</t>
  </si>
  <si>
    <t xml:space="preserve">Michel Champagne </t>
  </si>
  <si>
    <t>Stéphane Boudreau 1293</t>
  </si>
  <si>
    <t xml:space="preserve">Sylvain Hamel </t>
  </si>
  <si>
    <t>André Morin</t>
  </si>
  <si>
    <t>Real Bédard</t>
  </si>
  <si>
    <t>Miguel Abrigu</t>
  </si>
  <si>
    <t>Christian Beaudin</t>
  </si>
  <si>
    <t>Stéphane Lagacé 1880</t>
  </si>
  <si>
    <t>Mario Guadagnolo</t>
  </si>
  <si>
    <t>Sylvain St-Onge</t>
  </si>
  <si>
    <t>Gilles Aubry</t>
  </si>
  <si>
    <t>Annie Coté</t>
  </si>
  <si>
    <t>Ramon Ramirez 1764</t>
  </si>
  <si>
    <t>Paulette Thomas</t>
  </si>
  <si>
    <t>André Bellemare</t>
  </si>
  <si>
    <t>Jean Bernard Lavallée</t>
  </si>
  <si>
    <t>J.J Abrigu</t>
  </si>
  <si>
    <t>Stéphane Lamy</t>
  </si>
  <si>
    <t>Yvon Dupuis Bino</t>
  </si>
  <si>
    <t>Alain Richer</t>
  </si>
  <si>
    <t>Louise Brassard</t>
  </si>
  <si>
    <t>Liste des Joueurs (200)</t>
  </si>
  <si>
    <t>Louise Rivest 1971</t>
  </si>
  <si>
    <t>Dan Macphee 1971</t>
  </si>
  <si>
    <t>Francine Beaulieu</t>
  </si>
  <si>
    <t>Bernard Marier</t>
  </si>
  <si>
    <t>Jean-Guy Bélair</t>
  </si>
  <si>
    <t>Johanne Cormier</t>
  </si>
  <si>
    <t xml:space="preserve">Sebastien Forget 1294 </t>
  </si>
  <si>
    <t xml:space="preserve">Eric Parent 1294 </t>
  </si>
  <si>
    <t xml:space="preserve">Alain Wolfe &amp; mimi (2) </t>
  </si>
  <si>
    <t xml:space="preserve">Alain Wolfe &amp; mimi (3) </t>
  </si>
  <si>
    <t xml:space="preserve">Alain Wolfe &amp; mimi (4) </t>
  </si>
  <si>
    <t xml:space="preserve">Alain Wolfe &amp; mimi (5) </t>
  </si>
  <si>
    <t xml:space="preserve">Dominik Prud'homme </t>
  </si>
  <si>
    <t xml:space="preserve">Fugere Père </t>
  </si>
  <si>
    <t>Martin Boulais +1</t>
  </si>
  <si>
    <t xml:space="preserve">Michel Duval </t>
  </si>
  <si>
    <t>Pierre Havard +1</t>
  </si>
  <si>
    <t xml:space="preserve">René Houle </t>
  </si>
  <si>
    <t xml:space="preserve">Richard Cloutier </t>
  </si>
  <si>
    <t xml:space="preserve">Sebastien Emond </t>
  </si>
  <si>
    <t xml:space="preserve">Stéphanie Michaud 6004 </t>
  </si>
  <si>
    <t xml:space="preserve">Steve Fugere 6004 </t>
  </si>
  <si>
    <t xml:space="preserve">Sylvain Lefebvre </t>
  </si>
  <si>
    <t xml:space="preserve">Yolanda Di Peco </t>
  </si>
  <si>
    <t xml:space="preserve">Adriano </t>
  </si>
</sst>
</file>

<file path=xl/styles.xml><?xml version="1.0" encoding="utf-8"?>
<styleSheet xmlns="http://schemas.openxmlformats.org/spreadsheetml/2006/main">
  <numFmts count="3">
    <numFmt numFmtId="164" formatCode="#,##0\ &quot;$&quot;_-;[Red]#,##0\ &quot;$&quot;\-"/>
    <numFmt numFmtId="165" formatCode="00"/>
    <numFmt numFmtId="166" formatCode="000"/>
  </numFmts>
  <fonts count="4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9" xfId="0" applyNumberFormat="1" applyBorder="1" applyAlignment="1" applyProtection="1">
      <alignment horizontal="center"/>
      <protection locked="0"/>
    </xf>
    <xf numFmtId="165" fontId="0" fillId="0" borderId="10" xfId="0" applyNumberForma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165" fontId="0" fillId="0" borderId="5" xfId="0" applyNumberForma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165" fontId="0" fillId="0" borderId="6" xfId="0" applyNumberFormat="1" applyBorder="1" applyAlignment="1" applyProtection="1">
      <alignment horizontal="center"/>
      <protection locked="0"/>
    </xf>
    <xf numFmtId="165" fontId="0" fillId="0" borderId="7" xfId="0" applyNumberFormat="1" applyBorder="1" applyAlignment="1" applyProtection="1">
      <alignment horizontal="center"/>
      <protection locked="0"/>
    </xf>
    <xf numFmtId="165" fontId="0" fillId="0" borderId="13" xfId="0" applyNumberFormat="1" applyBorder="1" applyAlignment="1" applyProtection="1">
      <alignment horizontal="center"/>
      <protection locked="0"/>
    </xf>
    <xf numFmtId="165" fontId="0" fillId="0" borderId="8" xfId="0" applyNumberFormat="1" applyBorder="1" applyAlignment="1" applyProtection="1">
      <alignment horizontal="center"/>
      <protection locked="0"/>
    </xf>
    <xf numFmtId="0" fontId="1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164" fontId="3" fillId="2" borderId="12" xfId="0" applyNumberFormat="1" applyFont="1" applyFill="1" applyBorder="1"/>
    <xf numFmtId="0" fontId="0" fillId="3" borderId="27" xfId="0" applyFill="1" applyBorder="1" applyAlignment="1">
      <alignment horizontal="center"/>
    </xf>
    <xf numFmtId="0" fontId="0" fillId="3" borderId="30" xfId="0" applyFill="1" applyBorder="1"/>
    <xf numFmtId="0" fontId="0" fillId="3" borderId="31" xfId="0" applyFill="1" applyBorder="1"/>
    <xf numFmtId="0" fontId="0" fillId="3" borderId="32" xfId="0" applyFill="1" applyBorder="1"/>
    <xf numFmtId="166" fontId="0" fillId="0" borderId="33" xfId="0" applyNumberFormat="1" applyBorder="1" applyAlignment="1">
      <alignment horizontal="center"/>
    </xf>
    <xf numFmtId="166" fontId="0" fillId="0" borderId="29" xfId="0" applyNumberFormat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3" borderId="31" xfId="0" applyFill="1" applyBorder="1" applyAlignment="1"/>
    <xf numFmtId="0" fontId="0" fillId="0" borderId="12" xfId="0" applyBorder="1" applyAlignment="1">
      <alignment horizontal="center"/>
    </xf>
    <xf numFmtId="0" fontId="0" fillId="0" borderId="24" xfId="0" applyBorder="1" applyAlignment="1"/>
    <xf numFmtId="0" fontId="1" fillId="4" borderId="26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0" fillId="0" borderId="31" xfId="0" applyFill="1" applyBorder="1"/>
    <xf numFmtId="0" fontId="0" fillId="0" borderId="27" xfId="0" applyFill="1" applyBorder="1" applyAlignment="1">
      <alignment horizontal="center"/>
    </xf>
    <xf numFmtId="0" fontId="0" fillId="0" borderId="31" xfId="0" applyFill="1" applyBorder="1" applyAlignment="1"/>
    <xf numFmtId="0" fontId="0" fillId="0" borderId="29" xfId="0" applyFill="1" applyBorder="1"/>
    <xf numFmtId="0" fontId="0" fillId="0" borderId="30" xfId="0" applyFill="1" applyBorder="1"/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0" xfId="0" applyFill="1" applyBorder="1"/>
  </cellXfs>
  <cellStyles count="1"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28575</xdr:colOff>
      <xdr:row>1</xdr:row>
      <xdr:rowOff>9525</xdr:rowOff>
    </xdr:from>
    <xdr:to>
      <xdr:col>8</xdr:col>
      <xdr:colOff>219075</xdr:colOff>
      <xdr:row>5</xdr:row>
      <xdr:rowOff>152400</xdr:rowOff>
    </xdr:to>
    <xdr:pic>
      <xdr:nvPicPr>
        <xdr:cNvPr id="1030" name="Picture 2" descr="Lotto_Max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71450"/>
          <a:ext cx="23336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Z257"/>
  <sheetViews>
    <sheetView tabSelected="1" workbookViewId="0">
      <selection activeCell="AB14" sqref="AB14"/>
    </sheetView>
  </sheetViews>
  <sheetFormatPr baseColWidth="10" defaultRowHeight="12.75"/>
  <cols>
    <col min="1" max="1" width="1.7109375" customWidth="1"/>
    <col min="2" max="2" width="9.85546875" customWidth="1"/>
    <col min="3" max="9" width="3.7109375" customWidth="1"/>
    <col min="10" max="10" width="0.7109375" customWidth="1"/>
    <col min="11" max="11" width="4" bestFit="1" customWidth="1"/>
    <col min="12" max="12" width="25" bestFit="1" customWidth="1"/>
    <col min="13" max="26" width="5.7109375" customWidth="1"/>
  </cols>
  <sheetData>
    <row r="6" spans="2:26" ht="13.5" thickBot="1"/>
    <row r="7" spans="2:26" ht="13.5" thickBot="1">
      <c r="B7" s="42">
        <v>4000</v>
      </c>
      <c r="C7" s="19">
        <v>1</v>
      </c>
      <c r="D7" s="3">
        <v>2</v>
      </c>
      <c r="E7" s="3">
        <v>3</v>
      </c>
      <c r="F7" s="3">
        <v>4</v>
      </c>
      <c r="G7" s="3">
        <v>5</v>
      </c>
      <c r="H7" s="3">
        <v>6</v>
      </c>
      <c r="I7" s="4">
        <v>7</v>
      </c>
      <c r="L7" s="18" t="s">
        <v>198</v>
      </c>
      <c r="M7" s="40" t="s">
        <v>23</v>
      </c>
      <c r="N7" s="2" t="s">
        <v>10</v>
      </c>
      <c r="O7" s="36" t="s">
        <v>22</v>
      </c>
      <c r="P7" s="4" t="s">
        <v>99</v>
      </c>
      <c r="Q7" s="19">
        <v>1</v>
      </c>
      <c r="R7" s="3">
        <v>2</v>
      </c>
      <c r="S7" s="3">
        <v>3</v>
      </c>
      <c r="T7" s="3">
        <v>4</v>
      </c>
      <c r="U7" s="3">
        <v>5</v>
      </c>
      <c r="V7" s="3">
        <v>6</v>
      </c>
      <c r="W7" s="3">
        <v>7</v>
      </c>
      <c r="X7" s="3">
        <v>8</v>
      </c>
      <c r="Y7" s="3">
        <v>9</v>
      </c>
      <c r="Z7" s="4">
        <v>10</v>
      </c>
    </row>
    <row r="8" spans="2:26">
      <c r="B8" s="1" t="s">
        <v>1</v>
      </c>
      <c r="C8" s="27"/>
      <c r="D8" s="28"/>
      <c r="E8" s="28"/>
      <c r="F8" s="28"/>
      <c r="G8" s="28"/>
      <c r="H8" s="28"/>
      <c r="I8" s="29"/>
      <c r="K8" s="47">
        <v>1</v>
      </c>
      <c r="L8" s="44" t="s">
        <v>223</v>
      </c>
      <c r="M8" s="50"/>
      <c r="N8" s="20">
        <f>RANK($O8,$O$8:$O$257)</f>
        <v>1</v>
      </c>
      <c r="O8" s="37">
        <f t="array" ref="O8">SUM(COUNTIF(Tirage,$Q8:$Z8))</f>
        <v>0</v>
      </c>
      <c r="P8" s="21">
        <f t="array" ref="P8">SUM(COUNTIF(_xlnm.Data_Form,Q8:Z8))</f>
        <v>0</v>
      </c>
      <c r="Q8" s="22">
        <v>3</v>
      </c>
      <c r="R8" s="23">
        <v>5</v>
      </c>
      <c r="S8" s="23">
        <v>19</v>
      </c>
      <c r="T8" s="23">
        <v>23</v>
      </c>
      <c r="U8" s="23">
        <v>28</v>
      </c>
      <c r="V8" s="23">
        <v>35</v>
      </c>
      <c r="W8" s="23">
        <v>40</v>
      </c>
      <c r="X8" s="23">
        <v>41</v>
      </c>
      <c r="Y8" s="23">
        <v>44</v>
      </c>
      <c r="Z8" s="24">
        <v>49</v>
      </c>
    </row>
    <row r="9" spans="2:26">
      <c r="B9" s="1" t="s">
        <v>2</v>
      </c>
      <c r="C9" s="30"/>
      <c r="D9" s="31"/>
      <c r="E9" s="31"/>
      <c r="F9" s="31"/>
      <c r="G9" s="31"/>
      <c r="H9" s="31"/>
      <c r="I9" s="32"/>
      <c r="K9" s="48">
        <v>2</v>
      </c>
      <c r="L9" s="45" t="s">
        <v>24</v>
      </c>
      <c r="M9" s="43"/>
      <c r="N9" s="5">
        <f>RANK($O9,$O$8:$O$257)</f>
        <v>1</v>
      </c>
      <c r="O9" s="38">
        <f t="array" ref="O9">SUM(COUNTIF(Tirage,$Q9:$Z9))</f>
        <v>0</v>
      </c>
      <c r="P9" s="6">
        <f t="array" ref="P9">SUM(COUNTIF(_xlnm.Data_Form,Q9:Z9))</f>
        <v>0</v>
      </c>
      <c r="Q9" s="25">
        <v>7</v>
      </c>
      <c r="R9" s="13">
        <v>9</v>
      </c>
      <c r="S9" s="13">
        <v>12</v>
      </c>
      <c r="T9" s="13">
        <v>18</v>
      </c>
      <c r="U9" s="13">
        <v>28</v>
      </c>
      <c r="V9" s="13">
        <v>33</v>
      </c>
      <c r="W9" s="13">
        <v>37</v>
      </c>
      <c r="X9" s="13">
        <v>38</v>
      </c>
      <c r="Y9" s="13">
        <v>44</v>
      </c>
      <c r="Z9" s="14">
        <v>48</v>
      </c>
    </row>
    <row r="10" spans="2:26">
      <c r="B10" s="1" t="s">
        <v>3</v>
      </c>
      <c r="C10" s="30"/>
      <c r="D10" s="31"/>
      <c r="E10" s="31"/>
      <c r="F10" s="31"/>
      <c r="G10" s="31"/>
      <c r="H10" s="31"/>
      <c r="I10" s="32"/>
      <c r="K10" s="48">
        <v>3</v>
      </c>
      <c r="L10" s="45" t="s">
        <v>196</v>
      </c>
      <c r="M10" s="41"/>
      <c r="N10" s="5">
        <f>RANK($O10,$O$8:$O$257)</f>
        <v>1</v>
      </c>
      <c r="O10" s="38">
        <f t="array" ref="O10">SUM(COUNTIF(Tirage,$Q10:$Z10))</f>
        <v>0</v>
      </c>
      <c r="P10" s="6">
        <f t="array" ref="P10">SUM(COUNTIF(_xlnm.Data_Form,Q10:Z10))</f>
        <v>0</v>
      </c>
      <c r="Q10" s="25">
        <v>7</v>
      </c>
      <c r="R10" s="13">
        <v>14</v>
      </c>
      <c r="S10" s="13">
        <v>15</v>
      </c>
      <c r="T10" s="13">
        <v>20</v>
      </c>
      <c r="U10" s="13">
        <v>26</v>
      </c>
      <c r="V10" s="13">
        <v>30</v>
      </c>
      <c r="W10" s="13">
        <v>31</v>
      </c>
      <c r="X10" s="13">
        <v>34</v>
      </c>
      <c r="Y10" s="13">
        <v>40</v>
      </c>
      <c r="Z10" s="14">
        <v>45</v>
      </c>
    </row>
    <row r="11" spans="2:26">
      <c r="B11" s="1" t="s">
        <v>4</v>
      </c>
      <c r="C11" s="30"/>
      <c r="D11" s="31"/>
      <c r="E11" s="31"/>
      <c r="F11" s="31"/>
      <c r="G11" s="31"/>
      <c r="H11" s="31"/>
      <c r="I11" s="32"/>
      <c r="K11" s="48">
        <v>4</v>
      </c>
      <c r="L11" s="45" t="s">
        <v>25</v>
      </c>
      <c r="M11" s="43"/>
      <c r="N11" s="5">
        <f>RANK($O11,$O$8:$O$257)</f>
        <v>1</v>
      </c>
      <c r="O11" s="38">
        <f t="array" ref="O11">SUM(COUNTIF(Tirage,$Q11:$Z11))</f>
        <v>0</v>
      </c>
      <c r="P11" s="6">
        <f t="array" ref="P11">SUM(COUNTIF(_xlnm.Data_Form,Q11:Z11))</f>
        <v>0</v>
      </c>
      <c r="Q11" s="25">
        <v>7</v>
      </c>
      <c r="R11" s="13">
        <v>15</v>
      </c>
      <c r="S11" s="13">
        <v>22</v>
      </c>
      <c r="T11" s="13">
        <v>33</v>
      </c>
      <c r="U11" s="13">
        <v>36</v>
      </c>
      <c r="V11" s="13">
        <v>37</v>
      </c>
      <c r="W11" s="13">
        <v>41</v>
      </c>
      <c r="X11" s="13">
        <v>43</v>
      </c>
      <c r="Y11" s="13">
        <v>45</v>
      </c>
      <c r="Z11" s="14">
        <v>46</v>
      </c>
    </row>
    <row r="12" spans="2:26">
      <c r="B12" s="1" t="s">
        <v>5</v>
      </c>
      <c r="C12" s="30"/>
      <c r="D12" s="31"/>
      <c r="E12" s="31"/>
      <c r="F12" s="31"/>
      <c r="G12" s="31"/>
      <c r="H12" s="31"/>
      <c r="I12" s="32"/>
      <c r="K12" s="48">
        <v>5</v>
      </c>
      <c r="L12" s="59" t="s">
        <v>122</v>
      </c>
      <c r="M12" s="43"/>
      <c r="N12" s="5">
        <f>RANK($O12,$O$8:$O$257)</f>
        <v>1</v>
      </c>
      <c r="O12" s="38">
        <f t="array" ref="O12">SUM(COUNTIF(Tirage,$Q12:$Z12))</f>
        <v>0</v>
      </c>
      <c r="P12" s="6">
        <f t="array" ref="P12">SUM(COUNTIF(_xlnm.Data_Form,Q12:Z12))</f>
        <v>0</v>
      </c>
      <c r="Q12" s="25">
        <v>9</v>
      </c>
      <c r="R12" s="13">
        <v>10</v>
      </c>
      <c r="S12" s="13">
        <v>11</v>
      </c>
      <c r="T12" s="13">
        <v>16</v>
      </c>
      <c r="U12" s="13">
        <v>19</v>
      </c>
      <c r="V12" s="13">
        <v>30</v>
      </c>
      <c r="W12" s="13">
        <v>36</v>
      </c>
      <c r="X12" s="13">
        <v>44</v>
      </c>
      <c r="Y12" s="13">
        <v>45</v>
      </c>
      <c r="Z12" s="14">
        <v>48</v>
      </c>
    </row>
    <row r="13" spans="2:26">
      <c r="B13" s="1" t="s">
        <v>6</v>
      </c>
      <c r="C13" s="30"/>
      <c r="D13" s="31"/>
      <c r="E13" s="31"/>
      <c r="F13" s="31"/>
      <c r="G13" s="31"/>
      <c r="H13" s="31"/>
      <c r="I13" s="32"/>
      <c r="K13" s="48">
        <v>6</v>
      </c>
      <c r="L13" s="59" t="s">
        <v>207</v>
      </c>
      <c r="M13" s="43"/>
      <c r="N13" s="5">
        <f>RANK($O13,$O$8:$O$257)</f>
        <v>1</v>
      </c>
      <c r="O13" s="38">
        <f t="array" ref="O13">SUM(COUNTIF(Tirage,$Q13:$Z13))</f>
        <v>0</v>
      </c>
      <c r="P13" s="6">
        <f t="array" ref="P13">SUM(COUNTIF(_xlnm.Data_Form,Q13:Z13))</f>
        <v>0</v>
      </c>
      <c r="Q13" s="25">
        <v>12</v>
      </c>
      <c r="R13" s="13">
        <v>15</v>
      </c>
      <c r="S13" s="13">
        <v>18</v>
      </c>
      <c r="T13" s="13">
        <v>27</v>
      </c>
      <c r="U13" s="13">
        <v>37</v>
      </c>
      <c r="V13" s="13">
        <v>40</v>
      </c>
      <c r="W13" s="13">
        <v>41</v>
      </c>
      <c r="X13" s="13">
        <v>42</v>
      </c>
      <c r="Y13" s="13">
        <v>48</v>
      </c>
      <c r="Z13" s="14">
        <v>49</v>
      </c>
    </row>
    <row r="14" spans="2:26">
      <c r="B14" s="1" t="s">
        <v>7</v>
      </c>
      <c r="C14" s="30"/>
      <c r="D14" s="31"/>
      <c r="E14" s="31"/>
      <c r="F14" s="31"/>
      <c r="G14" s="31"/>
      <c r="H14" s="31"/>
      <c r="I14" s="32"/>
      <c r="K14" s="48">
        <v>7</v>
      </c>
      <c r="L14" s="59" t="s">
        <v>208</v>
      </c>
      <c r="M14" s="43"/>
      <c r="N14" s="5">
        <f>RANK($O14,$O$8:$O$257)</f>
        <v>1</v>
      </c>
      <c r="O14" s="38">
        <f t="array" ref="O14">SUM(COUNTIF(Tirage,$Q14:$Z14))</f>
        <v>0</v>
      </c>
      <c r="P14" s="6">
        <f t="array" ref="P14">SUM(COUNTIF(_xlnm.Data_Form,Q14:Z14))</f>
        <v>0</v>
      </c>
      <c r="Q14" s="25">
        <v>3</v>
      </c>
      <c r="R14" s="13">
        <v>9</v>
      </c>
      <c r="S14" s="13">
        <v>10</v>
      </c>
      <c r="T14" s="13">
        <v>22</v>
      </c>
      <c r="U14" s="13">
        <v>23</v>
      </c>
      <c r="V14" s="13">
        <v>28</v>
      </c>
      <c r="W14" s="13">
        <v>42</v>
      </c>
      <c r="X14" s="13">
        <v>44</v>
      </c>
      <c r="Y14" s="13">
        <v>47</v>
      </c>
      <c r="Z14" s="14">
        <v>48</v>
      </c>
    </row>
    <row r="15" spans="2:26">
      <c r="B15" s="1" t="s">
        <v>8</v>
      </c>
      <c r="C15" s="30"/>
      <c r="D15" s="31"/>
      <c r="E15" s="31"/>
      <c r="F15" s="31"/>
      <c r="G15" s="31"/>
      <c r="H15" s="31"/>
      <c r="I15" s="32"/>
      <c r="K15" s="48">
        <v>8</v>
      </c>
      <c r="L15" s="59" t="s">
        <v>209</v>
      </c>
      <c r="M15" s="43"/>
      <c r="N15" s="5">
        <f>RANK($O15,$O$8:$O$257)</f>
        <v>1</v>
      </c>
      <c r="O15" s="38">
        <f t="array" ref="O15">SUM(COUNTIF(Tirage,$Q15:$Z15))</f>
        <v>0</v>
      </c>
      <c r="P15" s="6">
        <f t="array" ref="P15">SUM(COUNTIF(_xlnm.Data_Form,Q15:Z15))</f>
        <v>0</v>
      </c>
      <c r="Q15" s="25">
        <v>7</v>
      </c>
      <c r="R15" s="13">
        <v>8</v>
      </c>
      <c r="S15" s="13">
        <v>11</v>
      </c>
      <c r="T15" s="13">
        <v>12</v>
      </c>
      <c r="U15" s="13">
        <v>21</v>
      </c>
      <c r="V15" s="13">
        <v>26</v>
      </c>
      <c r="W15" s="13">
        <v>29</v>
      </c>
      <c r="X15" s="13">
        <v>31</v>
      </c>
      <c r="Y15" s="13">
        <v>34</v>
      </c>
      <c r="Z15" s="14">
        <v>36</v>
      </c>
    </row>
    <row r="16" spans="2:26">
      <c r="B16" s="1" t="s">
        <v>9</v>
      </c>
      <c r="C16" s="30"/>
      <c r="D16" s="31"/>
      <c r="E16" s="31"/>
      <c r="F16" s="31"/>
      <c r="G16" s="31"/>
      <c r="H16" s="31"/>
      <c r="I16" s="32"/>
      <c r="K16" s="48">
        <v>9</v>
      </c>
      <c r="L16" s="59" t="s">
        <v>210</v>
      </c>
      <c r="M16" s="43"/>
      <c r="N16" s="5">
        <f>RANK($O16,$O$8:$O$257)</f>
        <v>1</v>
      </c>
      <c r="O16" s="38">
        <f t="array" ref="O16">SUM(COUNTIF(Tirage,$Q16:$Z16))</f>
        <v>0</v>
      </c>
      <c r="P16" s="6">
        <f t="array" ref="P16">SUM(COUNTIF(_xlnm.Data_Form,Q16:Z16))</f>
        <v>0</v>
      </c>
      <c r="Q16" s="25">
        <v>4</v>
      </c>
      <c r="R16" s="13">
        <v>5</v>
      </c>
      <c r="S16" s="13">
        <v>14</v>
      </c>
      <c r="T16" s="13">
        <v>23</v>
      </c>
      <c r="U16" s="13">
        <v>27</v>
      </c>
      <c r="V16" s="13">
        <v>30</v>
      </c>
      <c r="W16" s="13">
        <v>33</v>
      </c>
      <c r="X16" s="13">
        <v>37</v>
      </c>
      <c r="Y16" s="13">
        <v>39</v>
      </c>
      <c r="Z16" s="14">
        <v>41</v>
      </c>
    </row>
    <row r="17" spans="2:26">
      <c r="B17" s="1" t="s">
        <v>0</v>
      </c>
      <c r="C17" s="30"/>
      <c r="D17" s="31"/>
      <c r="E17" s="31"/>
      <c r="F17" s="31"/>
      <c r="G17" s="31"/>
      <c r="H17" s="31"/>
      <c r="I17" s="32"/>
      <c r="K17" s="48">
        <v>10</v>
      </c>
      <c r="L17" s="45" t="s">
        <v>26</v>
      </c>
      <c r="M17" s="43"/>
      <c r="N17" s="5">
        <f>RANK($O17,$O$8:$O$257)</f>
        <v>1</v>
      </c>
      <c r="O17" s="38">
        <f t="array" ref="O17">SUM(COUNTIF(Tirage,$Q17:$Z17))</f>
        <v>0</v>
      </c>
      <c r="P17" s="6">
        <f t="array" ref="P17">SUM(COUNTIF(_xlnm.Data_Form,Q17:Z17))</f>
        <v>0</v>
      </c>
      <c r="Q17" s="25">
        <v>2</v>
      </c>
      <c r="R17" s="13">
        <v>3</v>
      </c>
      <c r="S17" s="13">
        <v>9</v>
      </c>
      <c r="T17" s="13">
        <v>12</v>
      </c>
      <c r="U17" s="13">
        <v>15</v>
      </c>
      <c r="V17" s="13">
        <v>20</v>
      </c>
      <c r="W17" s="13">
        <v>28</v>
      </c>
      <c r="X17" s="13">
        <v>31</v>
      </c>
      <c r="Y17" s="13">
        <v>40</v>
      </c>
      <c r="Z17" s="14">
        <v>47</v>
      </c>
    </row>
    <row r="18" spans="2:26">
      <c r="B18" s="1" t="s">
        <v>11</v>
      </c>
      <c r="C18" s="30"/>
      <c r="D18" s="31"/>
      <c r="E18" s="31"/>
      <c r="F18" s="31"/>
      <c r="G18" s="31"/>
      <c r="H18" s="31"/>
      <c r="I18" s="32"/>
      <c r="K18" s="48">
        <v>11</v>
      </c>
      <c r="L18" s="45" t="s">
        <v>27</v>
      </c>
      <c r="M18" s="43"/>
      <c r="N18" s="5">
        <f>RANK($O18,$O$8:$O$257)</f>
        <v>1</v>
      </c>
      <c r="O18" s="38">
        <f t="array" ref="O18">SUM(COUNTIF(Tirage,$Q18:$Z18))</f>
        <v>0</v>
      </c>
      <c r="P18" s="6">
        <f t="array" ref="P18">SUM(COUNTIF(_xlnm.Data_Form,Q18:Z18))</f>
        <v>0</v>
      </c>
      <c r="Q18" s="25">
        <v>2</v>
      </c>
      <c r="R18" s="13">
        <v>5</v>
      </c>
      <c r="S18" s="13">
        <v>13</v>
      </c>
      <c r="T18" s="13">
        <v>14</v>
      </c>
      <c r="U18" s="13">
        <v>21</v>
      </c>
      <c r="V18" s="13">
        <v>23</v>
      </c>
      <c r="W18" s="13">
        <v>27</v>
      </c>
      <c r="X18" s="13">
        <v>30</v>
      </c>
      <c r="Y18" s="13">
        <v>42</v>
      </c>
      <c r="Z18" s="14">
        <v>45</v>
      </c>
    </row>
    <row r="19" spans="2:26">
      <c r="B19" s="1" t="s">
        <v>12</v>
      </c>
      <c r="C19" s="30"/>
      <c r="D19" s="31"/>
      <c r="E19" s="31"/>
      <c r="F19" s="31"/>
      <c r="G19" s="31"/>
      <c r="H19" s="31"/>
      <c r="I19" s="32"/>
      <c r="K19" s="48">
        <v>12</v>
      </c>
      <c r="L19" s="45" t="s">
        <v>28</v>
      </c>
      <c r="M19" s="43"/>
      <c r="N19" s="5">
        <f>RANK($O19,$O$8:$O$257)</f>
        <v>1</v>
      </c>
      <c r="O19" s="38">
        <f t="array" ref="O19">SUM(COUNTIF(Tirage,$Q19:$Z19))</f>
        <v>0</v>
      </c>
      <c r="P19" s="6">
        <f t="array" ref="P19">SUM(COUNTIF(_xlnm.Data_Form,Q19:Z19))</f>
        <v>0</v>
      </c>
      <c r="Q19" s="25">
        <v>2</v>
      </c>
      <c r="R19" s="13">
        <v>11</v>
      </c>
      <c r="S19" s="13">
        <v>13</v>
      </c>
      <c r="T19" s="13">
        <v>14</v>
      </c>
      <c r="U19" s="13">
        <v>21</v>
      </c>
      <c r="V19" s="13">
        <v>27</v>
      </c>
      <c r="W19" s="13">
        <v>30</v>
      </c>
      <c r="X19" s="13">
        <v>35</v>
      </c>
      <c r="Y19" s="13">
        <v>39</v>
      </c>
      <c r="Z19" s="14">
        <v>42</v>
      </c>
    </row>
    <row r="20" spans="2:26">
      <c r="B20" s="1" t="s">
        <v>13</v>
      </c>
      <c r="C20" s="30"/>
      <c r="D20" s="31"/>
      <c r="E20" s="31"/>
      <c r="F20" s="31"/>
      <c r="G20" s="31"/>
      <c r="H20" s="31"/>
      <c r="I20" s="32"/>
      <c r="K20" s="48">
        <v>13</v>
      </c>
      <c r="L20" s="45" t="s">
        <v>191</v>
      </c>
      <c r="M20" s="41"/>
      <c r="N20" s="5">
        <f>RANK($O20,$O$8:$O$257)</f>
        <v>1</v>
      </c>
      <c r="O20" s="38">
        <f t="array" ref="O20">SUM(COUNTIF(Tirage,$Q20:$Z20))</f>
        <v>0</v>
      </c>
      <c r="P20" s="6">
        <f t="array" ref="P20">SUM(COUNTIF(_xlnm.Data_Form,Q20:Z20))</f>
        <v>0</v>
      </c>
      <c r="Q20" s="25">
        <v>3</v>
      </c>
      <c r="R20" s="13">
        <v>6</v>
      </c>
      <c r="S20" s="13">
        <v>9</v>
      </c>
      <c r="T20" s="13">
        <v>11</v>
      </c>
      <c r="U20" s="13">
        <v>19</v>
      </c>
      <c r="V20" s="13">
        <v>28</v>
      </c>
      <c r="W20" s="13">
        <v>35</v>
      </c>
      <c r="X20" s="13">
        <v>43</v>
      </c>
      <c r="Y20" s="13">
        <v>44</v>
      </c>
      <c r="Z20" s="14">
        <v>48</v>
      </c>
    </row>
    <row r="21" spans="2:26">
      <c r="B21" s="1" t="s">
        <v>14</v>
      </c>
      <c r="C21" s="30"/>
      <c r="D21" s="31"/>
      <c r="E21" s="31"/>
      <c r="F21" s="31"/>
      <c r="G21" s="31"/>
      <c r="H21" s="31"/>
      <c r="I21" s="32"/>
      <c r="K21" s="48">
        <v>14</v>
      </c>
      <c r="L21" s="45" t="s">
        <v>29</v>
      </c>
      <c r="M21" s="43"/>
      <c r="N21" s="5">
        <f>RANK($O21,$O$8:$O$257)</f>
        <v>1</v>
      </c>
      <c r="O21" s="38">
        <f t="array" ref="O21">SUM(COUNTIF(Tirage,$Q21:$Z21))</f>
        <v>0</v>
      </c>
      <c r="P21" s="6">
        <f t="array" ref="P21">SUM(COUNTIF(_xlnm.Data_Form,Q21:Z21))</f>
        <v>0</v>
      </c>
      <c r="Q21" s="25">
        <v>10</v>
      </c>
      <c r="R21" s="13">
        <v>11</v>
      </c>
      <c r="S21" s="13">
        <v>12</v>
      </c>
      <c r="T21" s="13">
        <v>13</v>
      </c>
      <c r="U21" s="13">
        <v>14</v>
      </c>
      <c r="V21" s="13">
        <v>15</v>
      </c>
      <c r="W21" s="13">
        <v>16</v>
      </c>
      <c r="X21" s="13">
        <v>17</v>
      </c>
      <c r="Y21" s="13">
        <v>18</v>
      </c>
      <c r="Z21" s="14">
        <v>19</v>
      </c>
    </row>
    <row r="22" spans="2:26">
      <c r="B22" s="1" t="s">
        <v>15</v>
      </c>
      <c r="C22" s="30"/>
      <c r="D22" s="31"/>
      <c r="E22" s="31"/>
      <c r="F22" s="31"/>
      <c r="G22" s="31"/>
      <c r="H22" s="31"/>
      <c r="I22" s="32"/>
      <c r="K22" s="48">
        <v>15</v>
      </c>
      <c r="L22" s="45" t="s">
        <v>30</v>
      </c>
      <c r="M22" s="43"/>
      <c r="N22" s="5">
        <f>RANK($O22,$O$8:$O$257)</f>
        <v>1</v>
      </c>
      <c r="O22" s="38">
        <f t="array" ref="O22">SUM(COUNTIF(Tirage,$Q22:$Z22))</f>
        <v>0</v>
      </c>
      <c r="P22" s="6">
        <f t="array" ref="P22">SUM(COUNTIF(_xlnm.Data_Form,Q22:Z22))</f>
        <v>0</v>
      </c>
      <c r="Q22" s="25">
        <v>3</v>
      </c>
      <c r="R22" s="13">
        <v>9</v>
      </c>
      <c r="S22" s="13">
        <v>10</v>
      </c>
      <c r="T22" s="13">
        <v>14</v>
      </c>
      <c r="U22" s="13">
        <v>19</v>
      </c>
      <c r="V22" s="13">
        <v>22</v>
      </c>
      <c r="W22" s="13">
        <v>26</v>
      </c>
      <c r="X22" s="13">
        <v>27</v>
      </c>
      <c r="Y22" s="13">
        <v>33</v>
      </c>
      <c r="Z22" s="14">
        <v>44</v>
      </c>
    </row>
    <row r="23" spans="2:26">
      <c r="B23" s="1" t="s">
        <v>16</v>
      </c>
      <c r="C23" s="30"/>
      <c r="D23" s="31"/>
      <c r="E23" s="31"/>
      <c r="F23" s="31"/>
      <c r="G23" s="31"/>
      <c r="H23" s="31"/>
      <c r="I23" s="32"/>
      <c r="K23" s="48">
        <v>16</v>
      </c>
      <c r="L23" s="45" t="s">
        <v>180</v>
      </c>
      <c r="M23" s="43"/>
      <c r="N23" s="5">
        <f>RANK($O23,$O$8:$O$257)</f>
        <v>1</v>
      </c>
      <c r="O23" s="38">
        <f t="array" ref="O23">SUM(COUNTIF(Tirage,$Q23:$Z23))</f>
        <v>0</v>
      </c>
      <c r="P23" s="6">
        <f t="array" ref="P23">SUM(COUNTIF(_xlnm.Data_Form,Q23:Z23))</f>
        <v>0</v>
      </c>
      <c r="Q23" s="25">
        <v>2</v>
      </c>
      <c r="R23" s="13">
        <v>6</v>
      </c>
      <c r="S23" s="13">
        <v>7</v>
      </c>
      <c r="T23" s="13">
        <v>9</v>
      </c>
      <c r="U23" s="13">
        <v>13</v>
      </c>
      <c r="V23" s="13">
        <v>14</v>
      </c>
      <c r="W23" s="13">
        <v>30</v>
      </c>
      <c r="X23" s="13">
        <v>33</v>
      </c>
      <c r="Y23" s="13">
        <v>39</v>
      </c>
      <c r="Z23" s="14">
        <v>42</v>
      </c>
    </row>
    <row r="24" spans="2:26">
      <c r="B24" s="1" t="s">
        <v>17</v>
      </c>
      <c r="C24" s="30"/>
      <c r="D24" s="31"/>
      <c r="E24" s="31"/>
      <c r="F24" s="31"/>
      <c r="G24" s="31"/>
      <c r="H24" s="31"/>
      <c r="I24" s="32"/>
      <c r="K24" s="48">
        <v>17</v>
      </c>
      <c r="L24" s="45" t="s">
        <v>31</v>
      </c>
      <c r="M24" s="43"/>
      <c r="N24" s="5">
        <f>RANK($O24,$O$8:$O$257)</f>
        <v>1</v>
      </c>
      <c r="O24" s="38">
        <f t="array" ref="O24">SUM(COUNTIF(Tirage,$Q24:$Z24))</f>
        <v>0</v>
      </c>
      <c r="P24" s="6">
        <f t="array" ref="P24">SUM(COUNTIF(_xlnm.Data_Form,Q24:Z24))</f>
        <v>0</v>
      </c>
      <c r="Q24" s="25">
        <v>4</v>
      </c>
      <c r="R24" s="13">
        <v>5</v>
      </c>
      <c r="S24" s="13">
        <v>14</v>
      </c>
      <c r="T24" s="13">
        <v>15</v>
      </c>
      <c r="U24" s="13">
        <v>24</v>
      </c>
      <c r="V24" s="13">
        <v>25</v>
      </c>
      <c r="W24" s="13">
        <v>34</v>
      </c>
      <c r="X24" s="13">
        <v>35</v>
      </c>
      <c r="Y24" s="13">
        <v>44</v>
      </c>
      <c r="Z24" s="14">
        <v>45</v>
      </c>
    </row>
    <row r="25" spans="2:26">
      <c r="B25" s="1" t="s">
        <v>18</v>
      </c>
      <c r="C25" s="30"/>
      <c r="D25" s="31"/>
      <c r="E25" s="31"/>
      <c r="F25" s="31"/>
      <c r="G25" s="31"/>
      <c r="H25" s="31"/>
      <c r="I25" s="32"/>
      <c r="K25" s="48">
        <v>18</v>
      </c>
      <c r="L25" s="45" t="s">
        <v>32</v>
      </c>
      <c r="M25" s="43"/>
      <c r="N25" s="5">
        <f>RANK($O25,$O$8:$O$257)</f>
        <v>1</v>
      </c>
      <c r="O25" s="38">
        <f t="array" ref="O25">SUM(COUNTIF(Tirage,$Q25:$Z25))</f>
        <v>0</v>
      </c>
      <c r="P25" s="6">
        <f t="array" ref="P25">SUM(COUNTIF(_xlnm.Data_Form,Q25:Z25))</f>
        <v>0</v>
      </c>
      <c r="Q25" s="25">
        <v>6</v>
      </c>
      <c r="R25" s="13">
        <v>10</v>
      </c>
      <c r="S25" s="13">
        <v>13</v>
      </c>
      <c r="T25" s="13">
        <v>15</v>
      </c>
      <c r="U25" s="13">
        <v>17</v>
      </c>
      <c r="V25" s="13">
        <v>19</v>
      </c>
      <c r="W25" s="13">
        <v>20</v>
      </c>
      <c r="X25" s="13">
        <v>21</v>
      </c>
      <c r="Y25" s="13">
        <v>30</v>
      </c>
      <c r="Z25" s="14">
        <v>46</v>
      </c>
    </row>
    <row r="26" spans="2:26">
      <c r="B26" s="1" t="s">
        <v>19</v>
      </c>
      <c r="C26" s="30"/>
      <c r="D26" s="31"/>
      <c r="E26" s="31"/>
      <c r="F26" s="31"/>
      <c r="G26" s="31"/>
      <c r="H26" s="31"/>
      <c r="I26" s="32"/>
      <c r="K26" s="48">
        <v>19</v>
      </c>
      <c r="L26" s="45" t="s">
        <v>163</v>
      </c>
      <c r="M26" s="41"/>
      <c r="N26" s="5">
        <f>RANK($O26,$O$8:$O$257)</f>
        <v>1</v>
      </c>
      <c r="O26" s="38">
        <f t="array" ref="O26">SUM(COUNTIF(Tirage,$Q26:$Z26))</f>
        <v>0</v>
      </c>
      <c r="P26" s="6">
        <f t="array" ref="P26">SUM(COUNTIF(_xlnm.Data_Form,Q26:Z26))</f>
        <v>0</v>
      </c>
      <c r="Q26" s="25">
        <v>3</v>
      </c>
      <c r="R26" s="13">
        <v>7</v>
      </c>
      <c r="S26" s="13">
        <v>12</v>
      </c>
      <c r="T26" s="13">
        <v>13</v>
      </c>
      <c r="U26" s="13">
        <v>16</v>
      </c>
      <c r="V26" s="13">
        <v>19</v>
      </c>
      <c r="W26" s="13">
        <v>20</v>
      </c>
      <c r="X26" s="13">
        <v>26</v>
      </c>
      <c r="Y26" s="13">
        <v>29</v>
      </c>
      <c r="Z26" s="14">
        <v>44</v>
      </c>
    </row>
    <row r="27" spans="2:26" ht="13.5" thickBot="1">
      <c r="B27" s="1" t="s">
        <v>20</v>
      </c>
      <c r="C27" s="33"/>
      <c r="D27" s="34"/>
      <c r="E27" s="34"/>
      <c r="F27" s="34"/>
      <c r="G27" s="34"/>
      <c r="H27" s="34"/>
      <c r="I27" s="35"/>
      <c r="K27" s="48">
        <v>20</v>
      </c>
      <c r="L27" s="45" t="s">
        <v>188</v>
      </c>
      <c r="M27" s="41"/>
      <c r="N27" s="5">
        <f>RANK($O27,$O$8:$O$257)</f>
        <v>1</v>
      </c>
      <c r="O27" s="38">
        <f t="array" ref="O27">SUM(COUNTIF(Tirage,$Q27:$Z27))</f>
        <v>0</v>
      </c>
      <c r="P27" s="6">
        <f t="array" ref="P27">SUM(COUNTIF(_xlnm.Data_Form,Q27:Z27))</f>
        <v>0</v>
      </c>
      <c r="Q27" s="25">
        <v>3</v>
      </c>
      <c r="R27" s="13">
        <v>7</v>
      </c>
      <c r="S27" s="13">
        <v>9</v>
      </c>
      <c r="T27" s="13">
        <v>11</v>
      </c>
      <c r="U27" s="13">
        <v>12</v>
      </c>
      <c r="V27" s="13">
        <v>13</v>
      </c>
      <c r="W27" s="13">
        <v>14</v>
      </c>
      <c r="X27" s="13">
        <v>25</v>
      </c>
      <c r="Y27" s="13">
        <v>34</v>
      </c>
      <c r="Z27" s="14">
        <v>42</v>
      </c>
    </row>
    <row r="28" spans="2:26" ht="13.5" thickBot="1">
      <c r="K28" s="48">
        <v>21</v>
      </c>
      <c r="L28" s="45" t="s">
        <v>33</v>
      </c>
      <c r="M28" s="43"/>
      <c r="N28" s="5">
        <f>RANK($O28,$O$8:$O$257)</f>
        <v>1</v>
      </c>
      <c r="O28" s="38">
        <f t="array" ref="O28">SUM(COUNTIF(Tirage,$Q28:$Z28))</f>
        <v>0</v>
      </c>
      <c r="P28" s="6">
        <f t="array" ref="P28">SUM(COUNTIF(_xlnm.Data_Form,Q28:Z28))</f>
        <v>0</v>
      </c>
      <c r="Q28" s="25">
        <v>3</v>
      </c>
      <c r="R28" s="13">
        <v>4</v>
      </c>
      <c r="S28" s="13">
        <v>5</v>
      </c>
      <c r="T28" s="13">
        <v>6</v>
      </c>
      <c r="U28" s="13">
        <v>8</v>
      </c>
      <c r="V28" s="13">
        <v>10</v>
      </c>
      <c r="W28" s="13">
        <v>14</v>
      </c>
      <c r="X28" s="13">
        <v>18</v>
      </c>
      <c r="Y28" s="13">
        <v>28</v>
      </c>
      <c r="Z28" s="14">
        <v>29</v>
      </c>
    </row>
    <row r="29" spans="2:26" ht="13.5" thickBot="1">
      <c r="C29" s="56" t="s">
        <v>21</v>
      </c>
      <c r="D29" s="57"/>
      <c r="E29" s="57"/>
      <c r="F29" s="57"/>
      <c r="G29" s="57"/>
      <c r="H29" s="57"/>
      <c r="I29" s="58"/>
      <c r="K29" s="48">
        <v>22</v>
      </c>
      <c r="L29" s="45" t="s">
        <v>143</v>
      </c>
      <c r="M29" s="43"/>
      <c r="N29" s="5">
        <f>RANK($O29,$O$8:$O$257)</f>
        <v>1</v>
      </c>
      <c r="O29" s="38">
        <f t="array" ref="O29">SUM(COUNTIF(Tirage,$Q29:$Z29))</f>
        <v>0</v>
      </c>
      <c r="P29" s="6">
        <f t="array" ref="P29">SUM(COUNTIF(_xlnm.Data_Form,Q29:Z29))</f>
        <v>0</v>
      </c>
      <c r="Q29" s="25">
        <v>3</v>
      </c>
      <c r="R29" s="13">
        <v>7</v>
      </c>
      <c r="S29" s="13">
        <v>12</v>
      </c>
      <c r="T29" s="13">
        <v>13</v>
      </c>
      <c r="U29" s="13">
        <v>25</v>
      </c>
      <c r="V29" s="13">
        <v>26</v>
      </c>
      <c r="W29" s="13">
        <v>35</v>
      </c>
      <c r="X29" s="13">
        <v>40</v>
      </c>
      <c r="Y29" s="13">
        <v>42</v>
      </c>
      <c r="Z29" s="14">
        <v>44</v>
      </c>
    </row>
    <row r="30" spans="2:26">
      <c r="C30" s="9" t="str">
        <f>IF(COUNTIF(Tirage,1)&gt;=1,1,"-")</f>
        <v>-</v>
      </c>
      <c r="D30" s="10" t="str">
        <f>IF(COUNTIF(Tirage,2)&gt;=1,2,"-")</f>
        <v>-</v>
      </c>
      <c r="E30" s="10" t="str">
        <f>IF(COUNTIF(Tirage,3)&gt;=1,3,"-")</f>
        <v>-</v>
      </c>
      <c r="F30" s="10" t="str">
        <f>IF(COUNTIF(Tirage,4)&gt;=1,4,"-")</f>
        <v>-</v>
      </c>
      <c r="G30" s="10" t="str">
        <f>IF(COUNTIF(Tirage,5)&gt;=1,5,"-")</f>
        <v>-</v>
      </c>
      <c r="H30" s="10" t="str">
        <f>IF(COUNTIF(Tirage,6)&gt;=1,6,"-")</f>
        <v>-</v>
      </c>
      <c r="I30" s="11" t="str">
        <f>IF(COUNTIF(Tirage,7)&gt;=1,7,"-")</f>
        <v>-</v>
      </c>
      <c r="K30" s="48">
        <v>23</v>
      </c>
      <c r="L30" s="45" t="s">
        <v>34</v>
      </c>
      <c r="M30" s="43"/>
      <c r="N30" s="5">
        <f>RANK($O30,$O$8:$O$257)</f>
        <v>1</v>
      </c>
      <c r="O30" s="38">
        <f t="array" ref="O30">SUM(COUNTIF(Tirage,$Q30:$Z30))</f>
        <v>0</v>
      </c>
      <c r="P30" s="6">
        <f t="array" ref="P30">SUM(COUNTIF(_xlnm.Data_Form,Q30:Z30))</f>
        <v>0</v>
      </c>
      <c r="Q30" s="25">
        <v>3</v>
      </c>
      <c r="R30" s="13">
        <v>7</v>
      </c>
      <c r="S30" s="13">
        <v>14</v>
      </c>
      <c r="T30" s="13">
        <v>21</v>
      </c>
      <c r="U30" s="13">
        <v>27</v>
      </c>
      <c r="V30" s="13">
        <v>28</v>
      </c>
      <c r="W30" s="13">
        <v>31</v>
      </c>
      <c r="X30" s="13">
        <v>33</v>
      </c>
      <c r="Y30" s="13">
        <v>40</v>
      </c>
      <c r="Z30" s="14">
        <v>47</v>
      </c>
    </row>
    <row r="31" spans="2:26">
      <c r="C31" s="12" t="str">
        <f>IF(COUNTIF(Tirage,8)&gt;=1,8,"-")</f>
        <v>-</v>
      </c>
      <c r="D31" s="13" t="str">
        <f>IF(COUNTIF(Tirage,9)&gt;=1,9,"-")</f>
        <v>-</v>
      </c>
      <c r="E31" s="13" t="str">
        <f>IF(COUNTIF(Tirage,10)&gt;=1,10,"-")</f>
        <v>-</v>
      </c>
      <c r="F31" s="13" t="str">
        <f>IF(COUNTIF(Tirage,11)&gt;=1,11,"-")</f>
        <v>-</v>
      </c>
      <c r="G31" s="13" t="str">
        <f>IF(COUNTIF(Tirage,12)&gt;=1,12,"-")</f>
        <v>-</v>
      </c>
      <c r="H31" s="13" t="str">
        <f>IF(COUNTIF(Tirage,13)&gt;=1,13,"-")</f>
        <v>-</v>
      </c>
      <c r="I31" s="14" t="str">
        <f>IF(COUNTIF(Tirage,14)&gt;=1,14,"-")</f>
        <v>-</v>
      </c>
      <c r="K31" s="48">
        <v>24</v>
      </c>
      <c r="L31" s="53" t="s">
        <v>202</v>
      </c>
      <c r="M31" s="41"/>
      <c r="N31" s="5">
        <f>RANK($O31,$O$8:$O$257)</f>
        <v>1</v>
      </c>
      <c r="O31" s="38">
        <f t="array" ref="O31">SUM(COUNTIF(Tirage,$Q31:$Z31))</f>
        <v>0</v>
      </c>
      <c r="P31" s="6">
        <f t="array" ref="P31">SUM(COUNTIF(_xlnm.Data_Form,Q31:Z31))</f>
        <v>0</v>
      </c>
      <c r="Q31" s="25">
        <v>2</v>
      </c>
      <c r="R31" s="13">
        <v>4</v>
      </c>
      <c r="S31" s="13">
        <v>8</v>
      </c>
      <c r="T31" s="13">
        <v>16</v>
      </c>
      <c r="U31" s="13">
        <v>32</v>
      </c>
      <c r="V31" s="13">
        <v>34</v>
      </c>
      <c r="W31" s="13">
        <v>36</v>
      </c>
      <c r="X31" s="13">
        <v>40</v>
      </c>
      <c r="Y31" s="13">
        <v>45</v>
      </c>
      <c r="Z31" s="14">
        <v>48</v>
      </c>
    </row>
    <row r="32" spans="2:26">
      <c r="C32" s="12" t="str">
        <f>IF(COUNTIF(Tirage,15)&gt;=1,15,"-")</f>
        <v>-</v>
      </c>
      <c r="D32" s="13" t="str">
        <f>IF(COUNTIF(Tirage,16)&gt;=1,16,"-")</f>
        <v>-</v>
      </c>
      <c r="E32" s="13" t="str">
        <f>IF(COUNTIF(Tirage,17)&gt;=1,17,"-")</f>
        <v>-</v>
      </c>
      <c r="F32" s="13" t="str">
        <f>IF(COUNTIF(Tirage,18)&gt;=1,18,"-")</f>
        <v>-</v>
      </c>
      <c r="G32" s="13" t="str">
        <f>IF(COUNTIF(Tirage,19)&gt;=1,19,"-")</f>
        <v>-</v>
      </c>
      <c r="H32" s="13" t="str">
        <f>IF(COUNTIF(Tirage,20)&gt;=1,20,"-")</f>
        <v>-</v>
      </c>
      <c r="I32" s="14" t="str">
        <f>IF(COUNTIF(Tirage,21)&gt;=1,21,"-")</f>
        <v>-</v>
      </c>
      <c r="K32" s="48">
        <v>25</v>
      </c>
      <c r="L32" s="45" t="s">
        <v>141</v>
      </c>
      <c r="M32" s="43"/>
      <c r="N32" s="5">
        <f>RANK($O32,$O$8:$O$257)</f>
        <v>1</v>
      </c>
      <c r="O32" s="38">
        <f t="array" ref="O32">SUM(COUNTIF(Tirage,$Q32:$Z32))</f>
        <v>0</v>
      </c>
      <c r="P32" s="6">
        <f t="array" ref="P32">SUM(COUNTIF(_xlnm.Data_Form,Q32:Z32))</f>
        <v>0</v>
      </c>
      <c r="Q32" s="25">
        <v>2</v>
      </c>
      <c r="R32" s="13">
        <v>4</v>
      </c>
      <c r="S32" s="13">
        <v>16</v>
      </c>
      <c r="T32" s="13">
        <v>17</v>
      </c>
      <c r="U32" s="13">
        <v>21</v>
      </c>
      <c r="V32" s="13">
        <v>26</v>
      </c>
      <c r="W32" s="13">
        <v>28</v>
      </c>
      <c r="X32" s="13">
        <v>32</v>
      </c>
      <c r="Y32" s="13">
        <v>42</v>
      </c>
      <c r="Z32" s="14">
        <v>44</v>
      </c>
    </row>
    <row r="33" spans="3:26">
      <c r="C33" s="12" t="str">
        <f>IF(COUNTIF(Tirage,22)&gt;=1,22,"-")</f>
        <v>-</v>
      </c>
      <c r="D33" s="13" t="str">
        <f>IF(COUNTIF(Tirage,23)&gt;=1,23,"-")</f>
        <v>-</v>
      </c>
      <c r="E33" s="13" t="str">
        <f>IF(COUNTIF(Tirage,24)&gt;=1,24,"-")</f>
        <v>-</v>
      </c>
      <c r="F33" s="13" t="str">
        <f>IF(COUNTIF(Tirage,25)&gt;=1,25,"-")</f>
        <v>-</v>
      </c>
      <c r="G33" s="13" t="str">
        <f>IF(COUNTIF(Tirage,26)&gt;=1,26,"-")</f>
        <v>-</v>
      </c>
      <c r="H33" s="13" t="str">
        <f>IF(COUNTIF(Tirage,27)&gt;=1,27,"-")</f>
        <v>-</v>
      </c>
      <c r="I33" s="14" t="str">
        <f>IF(COUNTIF(Tirage,28)&gt;=1,28,"-")</f>
        <v>-</v>
      </c>
      <c r="K33" s="48">
        <v>26</v>
      </c>
      <c r="L33" s="45" t="s">
        <v>119</v>
      </c>
      <c r="M33" s="43"/>
      <c r="N33" s="5">
        <f>RANK($O33,$O$8:$O$257)</f>
        <v>1</v>
      </c>
      <c r="O33" s="38">
        <f t="array" ref="O33">SUM(COUNTIF(Tirage,$Q33:$Z33))</f>
        <v>0</v>
      </c>
      <c r="P33" s="6">
        <f t="array" ref="P33">SUM(COUNTIF(_xlnm.Data_Form,Q33:Z33))</f>
        <v>0</v>
      </c>
      <c r="Q33" s="25">
        <v>2</v>
      </c>
      <c r="R33" s="13">
        <v>5</v>
      </c>
      <c r="S33" s="13">
        <v>8</v>
      </c>
      <c r="T33" s="13">
        <v>11</v>
      </c>
      <c r="U33" s="13">
        <v>12</v>
      </c>
      <c r="V33" s="13">
        <v>25</v>
      </c>
      <c r="W33" s="13">
        <v>33</v>
      </c>
      <c r="X33" s="13">
        <v>44</v>
      </c>
      <c r="Y33" s="13">
        <v>45</v>
      </c>
      <c r="Z33" s="14">
        <v>46</v>
      </c>
    </row>
    <row r="34" spans="3:26">
      <c r="C34" s="12" t="str">
        <f>IF(COUNTIF(Tirage,29)&gt;=1,29,"-")</f>
        <v>-</v>
      </c>
      <c r="D34" s="13" t="str">
        <f>IF(COUNTIF(Tirage,30)&gt;=1,30,"-")</f>
        <v>-</v>
      </c>
      <c r="E34" s="13" t="str">
        <f>IF(COUNTIF(Tirage,31)&gt;=1,31,"-")</f>
        <v>-</v>
      </c>
      <c r="F34" s="13" t="str">
        <f>IF(COUNTIF(Tirage,32)&gt;=1,32,"-")</f>
        <v>-</v>
      </c>
      <c r="G34" s="13" t="str">
        <f>IF(COUNTIF(Tirage,33)&gt;=1,33,"-")</f>
        <v>-</v>
      </c>
      <c r="H34" s="13" t="str">
        <f>IF(COUNTIF(Tirage,34)&gt;=1,34,"-")</f>
        <v>-</v>
      </c>
      <c r="I34" s="14" t="str">
        <f>IF(COUNTIF(Tirage,35)&gt;=1,35,"-")</f>
        <v>-</v>
      </c>
      <c r="K34" s="48">
        <v>27</v>
      </c>
      <c r="L34" s="45" t="s">
        <v>35</v>
      </c>
      <c r="M34" s="43"/>
      <c r="N34" s="5">
        <f>RANK($O34,$O$8:$O$257)</f>
        <v>1</v>
      </c>
      <c r="O34" s="38">
        <f t="array" ref="O34">SUM(COUNTIF(Tirage,$Q34:$Z34))</f>
        <v>0</v>
      </c>
      <c r="P34" s="6">
        <f t="array" ref="P34">SUM(COUNTIF(_xlnm.Data_Form,Q34:Z34))</f>
        <v>0</v>
      </c>
      <c r="Q34" s="25">
        <v>3</v>
      </c>
      <c r="R34" s="13">
        <v>5</v>
      </c>
      <c r="S34" s="13">
        <v>7</v>
      </c>
      <c r="T34" s="13">
        <v>23</v>
      </c>
      <c r="U34" s="13">
        <v>30</v>
      </c>
      <c r="V34" s="13">
        <v>32</v>
      </c>
      <c r="W34" s="13">
        <v>37</v>
      </c>
      <c r="X34" s="13">
        <v>42</v>
      </c>
      <c r="Y34" s="13">
        <v>44</v>
      </c>
      <c r="Z34" s="14">
        <v>46</v>
      </c>
    </row>
    <row r="35" spans="3:26">
      <c r="C35" s="12" t="str">
        <f>IF(COUNTIF(Tirage,36)&gt;=1,36,"-")</f>
        <v>-</v>
      </c>
      <c r="D35" s="13" t="str">
        <f>IF(COUNTIF(Tirage,37)&gt;=1,37,"-")</f>
        <v>-</v>
      </c>
      <c r="E35" s="13" t="str">
        <f>IF(COUNTIF(Tirage,38)&gt;=1,38,"-")</f>
        <v>-</v>
      </c>
      <c r="F35" s="13" t="str">
        <f>IF(COUNTIF(Tirage,39)&gt;=1,39,"-")</f>
        <v>-</v>
      </c>
      <c r="G35" s="13" t="str">
        <f>IF(COUNTIF(Tirage,40)&gt;=1,40,"-")</f>
        <v>-</v>
      </c>
      <c r="H35" s="13" t="str">
        <f>IF(COUNTIF(Tirage,41)&gt;=1,41,"-")</f>
        <v>-</v>
      </c>
      <c r="I35" s="14" t="str">
        <f>IF(COUNTIF(Tirage,42)&gt;=1,42,"-")</f>
        <v>-</v>
      </c>
      <c r="K35" s="48">
        <v>28</v>
      </c>
      <c r="L35" s="45" t="s">
        <v>115</v>
      </c>
      <c r="M35" s="43"/>
      <c r="N35" s="5">
        <f>RANK($O35,$O$8:$O$257)</f>
        <v>1</v>
      </c>
      <c r="O35" s="38">
        <f t="array" ref="O35">SUM(COUNTIF(Tirage,$Q35:$Z35))</f>
        <v>0</v>
      </c>
      <c r="P35" s="6">
        <f t="array" ref="P35">SUM(COUNTIF(_xlnm.Data_Form,Q35:Z35))</f>
        <v>0</v>
      </c>
      <c r="Q35" s="25">
        <v>4</v>
      </c>
      <c r="R35" s="13">
        <v>6</v>
      </c>
      <c r="S35" s="13">
        <v>12</v>
      </c>
      <c r="T35" s="13">
        <v>18</v>
      </c>
      <c r="U35" s="13">
        <v>24</v>
      </c>
      <c r="V35" s="13">
        <v>30</v>
      </c>
      <c r="W35" s="13">
        <v>38</v>
      </c>
      <c r="X35" s="13">
        <v>42</v>
      </c>
      <c r="Y35" s="13">
        <v>45</v>
      </c>
      <c r="Z35" s="14">
        <v>49</v>
      </c>
    </row>
    <row r="36" spans="3:26" ht="13.5" thickBot="1">
      <c r="C36" s="15" t="str">
        <f>IF(COUNTIF(Tirage,43)&gt;=1,43,"-")</f>
        <v>-</v>
      </c>
      <c r="D36" s="16" t="str">
        <f>IF(COUNTIF(Tirage,44)&gt;=1,44,"-")</f>
        <v>-</v>
      </c>
      <c r="E36" s="16" t="str">
        <f>IF(COUNTIF(Tirage,45)&gt;=1,45,"-")</f>
        <v>-</v>
      </c>
      <c r="F36" s="16" t="str">
        <f>IF(COUNTIF(Tirage,46)&gt;=1,46,"-")</f>
        <v>-</v>
      </c>
      <c r="G36" s="16" t="str">
        <f>IF(COUNTIF(Tirage,47)&gt;=1,47,"-")</f>
        <v>-</v>
      </c>
      <c r="H36" s="16" t="str">
        <f>IF(COUNTIF(Tirage,48)&gt;=1,48,"-")</f>
        <v>-</v>
      </c>
      <c r="I36" s="17" t="str">
        <f>IF(COUNTIF(Tirage,49)&gt;=1,49,"-")</f>
        <v>-</v>
      </c>
      <c r="K36" s="48">
        <v>29</v>
      </c>
      <c r="L36" s="45" t="s">
        <v>136</v>
      </c>
      <c r="M36" s="43"/>
      <c r="N36" s="5">
        <f>RANK($O36,$O$8:$O$257)</f>
        <v>1</v>
      </c>
      <c r="O36" s="38">
        <f t="array" ref="O36">SUM(COUNTIF(Tirage,$Q36:$Z36))</f>
        <v>0</v>
      </c>
      <c r="P36" s="6">
        <f t="array" ref="P36">SUM(COUNTIF(_xlnm.Data_Form,Q36:Z36))</f>
        <v>0</v>
      </c>
      <c r="Q36" s="25">
        <v>2</v>
      </c>
      <c r="R36" s="13">
        <v>10</v>
      </c>
      <c r="S36" s="13">
        <v>15</v>
      </c>
      <c r="T36" s="13">
        <v>22</v>
      </c>
      <c r="U36" s="13">
        <v>28</v>
      </c>
      <c r="V36" s="13">
        <v>29</v>
      </c>
      <c r="W36" s="13">
        <v>37</v>
      </c>
      <c r="X36" s="13">
        <v>42</v>
      </c>
      <c r="Y36" s="13">
        <v>48</v>
      </c>
      <c r="Z36" s="14">
        <v>49</v>
      </c>
    </row>
    <row r="37" spans="3:26">
      <c r="K37" s="48">
        <v>30</v>
      </c>
      <c r="L37" s="45" t="s">
        <v>36</v>
      </c>
      <c r="M37" s="43"/>
      <c r="N37" s="5">
        <f>RANK($O37,$O$8:$O$257)</f>
        <v>1</v>
      </c>
      <c r="O37" s="38">
        <f t="array" ref="O37">SUM(COUNTIF(Tirage,$Q37:$Z37))</f>
        <v>0</v>
      </c>
      <c r="P37" s="6">
        <f t="array" ref="P37">SUM(COUNTIF(_xlnm.Data_Form,Q37:Z37))</f>
        <v>0</v>
      </c>
      <c r="Q37" s="25">
        <v>1</v>
      </c>
      <c r="R37" s="13">
        <v>9</v>
      </c>
      <c r="S37" s="13">
        <v>20</v>
      </c>
      <c r="T37" s="13">
        <v>23</v>
      </c>
      <c r="U37" s="13">
        <v>25</v>
      </c>
      <c r="V37" s="13">
        <v>26</v>
      </c>
      <c r="W37" s="13">
        <v>37</v>
      </c>
      <c r="X37" s="13">
        <v>38</v>
      </c>
      <c r="Y37" s="13">
        <v>44</v>
      </c>
      <c r="Z37" s="14">
        <v>49</v>
      </c>
    </row>
    <row r="38" spans="3:26">
      <c r="K38" s="48">
        <v>31</v>
      </c>
      <c r="L38" s="45" t="s">
        <v>37</v>
      </c>
      <c r="M38" s="43"/>
      <c r="N38" s="5">
        <f>RANK($O38,$O$8:$O$257)</f>
        <v>1</v>
      </c>
      <c r="O38" s="38">
        <f t="array" ref="O38">SUM(COUNTIF(Tirage,$Q38:$Z38))</f>
        <v>0</v>
      </c>
      <c r="P38" s="6">
        <f t="array" ref="P38">SUM(COUNTIF(_xlnm.Data_Form,Q38:Z38))</f>
        <v>0</v>
      </c>
      <c r="Q38" s="25">
        <v>2</v>
      </c>
      <c r="R38" s="13">
        <v>7</v>
      </c>
      <c r="S38" s="13">
        <v>10</v>
      </c>
      <c r="T38" s="13">
        <v>17</v>
      </c>
      <c r="U38" s="13">
        <v>22</v>
      </c>
      <c r="V38" s="13">
        <v>25</v>
      </c>
      <c r="W38" s="13">
        <v>33</v>
      </c>
      <c r="X38" s="13">
        <v>42</v>
      </c>
      <c r="Y38" s="13">
        <v>46</v>
      </c>
      <c r="Z38" s="14">
        <v>48</v>
      </c>
    </row>
    <row r="39" spans="3:26">
      <c r="K39" s="48">
        <v>32</v>
      </c>
      <c r="L39" s="45" t="s">
        <v>38</v>
      </c>
      <c r="M39" s="43"/>
      <c r="N39" s="5">
        <f>RANK($O39,$O$8:$O$257)</f>
        <v>1</v>
      </c>
      <c r="O39" s="38">
        <f t="array" ref="O39">SUM(COUNTIF(Tirage,$Q39:$Z39))</f>
        <v>0</v>
      </c>
      <c r="P39" s="6">
        <f t="array" ref="P39">SUM(COUNTIF(_xlnm.Data_Form,Q39:Z39))</f>
        <v>0</v>
      </c>
      <c r="Q39" s="25">
        <v>6</v>
      </c>
      <c r="R39" s="13">
        <v>8</v>
      </c>
      <c r="S39" s="13">
        <v>10</v>
      </c>
      <c r="T39" s="13">
        <v>21</v>
      </c>
      <c r="U39" s="13">
        <v>25</v>
      </c>
      <c r="V39" s="13">
        <v>26</v>
      </c>
      <c r="W39" s="13">
        <v>29</v>
      </c>
      <c r="X39" s="13">
        <v>34</v>
      </c>
      <c r="Y39" s="13">
        <v>36</v>
      </c>
      <c r="Z39" s="14">
        <v>48</v>
      </c>
    </row>
    <row r="40" spans="3:26">
      <c r="K40" s="48">
        <v>33</v>
      </c>
      <c r="L40" s="45" t="s">
        <v>39</v>
      </c>
      <c r="M40" s="43"/>
      <c r="N40" s="5">
        <f>RANK($O40,$O$8:$O$257)</f>
        <v>1</v>
      </c>
      <c r="O40" s="38">
        <f t="array" ref="O40">SUM(COUNTIF(Tirage,$Q40:$Z40))</f>
        <v>0</v>
      </c>
      <c r="P40" s="6">
        <f t="array" ref="P40">SUM(COUNTIF(_xlnm.Data_Form,Q40:Z40))</f>
        <v>0</v>
      </c>
      <c r="Q40" s="25">
        <v>2</v>
      </c>
      <c r="R40" s="13">
        <v>4</v>
      </c>
      <c r="S40" s="13">
        <v>12</v>
      </c>
      <c r="T40" s="13">
        <v>24</v>
      </c>
      <c r="U40" s="13">
        <v>35</v>
      </c>
      <c r="V40" s="13">
        <v>37</v>
      </c>
      <c r="W40" s="13">
        <v>43</v>
      </c>
      <c r="X40" s="13">
        <v>45</v>
      </c>
      <c r="Y40" s="13">
        <v>46</v>
      </c>
      <c r="Z40" s="14">
        <v>49</v>
      </c>
    </row>
    <row r="41" spans="3:26">
      <c r="K41" s="48">
        <v>34</v>
      </c>
      <c r="L41" s="45" t="s">
        <v>183</v>
      </c>
      <c r="M41" s="41"/>
      <c r="N41" s="5">
        <f>RANK($O41,$O$8:$O$257)</f>
        <v>1</v>
      </c>
      <c r="O41" s="38">
        <f t="array" ref="O41">SUM(COUNTIF(Tirage,$Q41:$Z41))</f>
        <v>0</v>
      </c>
      <c r="P41" s="6">
        <f t="array" ref="P41">SUM(COUNTIF(_xlnm.Data_Form,Q41:Z41))</f>
        <v>0</v>
      </c>
      <c r="Q41" s="25">
        <v>3</v>
      </c>
      <c r="R41" s="13">
        <v>5</v>
      </c>
      <c r="S41" s="13">
        <v>13</v>
      </c>
      <c r="T41" s="13">
        <v>21</v>
      </c>
      <c r="U41" s="13">
        <v>23</v>
      </c>
      <c r="V41" s="13">
        <v>25</v>
      </c>
      <c r="W41" s="13">
        <v>26</v>
      </c>
      <c r="X41" s="13">
        <v>34</v>
      </c>
      <c r="Y41" s="13">
        <v>39</v>
      </c>
      <c r="Z41" s="14">
        <v>44</v>
      </c>
    </row>
    <row r="42" spans="3:26">
      <c r="K42" s="48">
        <v>35</v>
      </c>
      <c r="L42" s="45" t="s">
        <v>40</v>
      </c>
      <c r="M42" s="43"/>
      <c r="N42" s="5">
        <f>RANK($O42,$O$8:$O$257)</f>
        <v>1</v>
      </c>
      <c r="O42" s="38">
        <f t="array" ref="O42">SUM(COUNTIF(Tirage,$Q42:$Z42))</f>
        <v>0</v>
      </c>
      <c r="P42" s="6">
        <f t="array" ref="P42">SUM(COUNTIF(_xlnm.Data_Form,Q42:Z42))</f>
        <v>0</v>
      </c>
      <c r="Q42" s="25">
        <v>6</v>
      </c>
      <c r="R42" s="13">
        <v>9</v>
      </c>
      <c r="S42" s="13">
        <v>12</v>
      </c>
      <c r="T42" s="13">
        <v>13</v>
      </c>
      <c r="U42" s="13">
        <v>14</v>
      </c>
      <c r="V42" s="13">
        <v>17</v>
      </c>
      <c r="W42" s="13">
        <v>28</v>
      </c>
      <c r="X42" s="13">
        <v>29</v>
      </c>
      <c r="Y42" s="13">
        <v>41</v>
      </c>
      <c r="Z42" s="14">
        <v>43</v>
      </c>
    </row>
    <row r="43" spans="3:26">
      <c r="K43" s="48">
        <v>36</v>
      </c>
      <c r="L43" s="45" t="s">
        <v>171</v>
      </c>
      <c r="M43" s="43"/>
      <c r="N43" s="5">
        <f>RANK($O43,$O$8:$O$257)</f>
        <v>1</v>
      </c>
      <c r="O43" s="38">
        <f t="array" ref="O43">SUM(COUNTIF(Tirage,$Q43:$Z43))</f>
        <v>0</v>
      </c>
      <c r="P43" s="6">
        <f t="array" ref="P43">SUM(COUNTIF(_xlnm.Data_Form,Q43:Z43))</f>
        <v>0</v>
      </c>
      <c r="Q43" s="25">
        <v>1</v>
      </c>
      <c r="R43" s="13">
        <v>3</v>
      </c>
      <c r="S43" s="13">
        <v>7</v>
      </c>
      <c r="T43" s="13">
        <v>8</v>
      </c>
      <c r="U43" s="13">
        <v>11</v>
      </c>
      <c r="V43" s="13">
        <v>20</v>
      </c>
      <c r="W43" s="13">
        <v>23</v>
      </c>
      <c r="X43" s="13">
        <v>26</v>
      </c>
      <c r="Y43" s="13">
        <v>28</v>
      </c>
      <c r="Z43" s="14">
        <v>47</v>
      </c>
    </row>
    <row r="44" spans="3:26">
      <c r="K44" s="48">
        <v>37</v>
      </c>
      <c r="L44" s="45" t="s">
        <v>140</v>
      </c>
      <c r="M44" s="43"/>
      <c r="N44" s="5">
        <f>RANK($O44,$O$8:$O$257)</f>
        <v>1</v>
      </c>
      <c r="O44" s="38">
        <f t="array" ref="O44">SUM(COUNTIF(Tirage,$Q44:$Z44))</f>
        <v>0</v>
      </c>
      <c r="P44" s="6">
        <f t="array" ref="P44">SUM(COUNTIF(_xlnm.Data_Form,Q44:Z44))</f>
        <v>0</v>
      </c>
      <c r="Q44" s="25">
        <v>6</v>
      </c>
      <c r="R44" s="13">
        <v>10</v>
      </c>
      <c r="S44" s="13">
        <v>18</v>
      </c>
      <c r="T44" s="13">
        <v>19</v>
      </c>
      <c r="U44" s="13">
        <v>20</v>
      </c>
      <c r="V44" s="13">
        <v>28</v>
      </c>
      <c r="W44" s="13">
        <v>30</v>
      </c>
      <c r="X44" s="13">
        <v>38</v>
      </c>
      <c r="Y44" s="13">
        <v>42</v>
      </c>
      <c r="Z44" s="14">
        <v>48</v>
      </c>
    </row>
    <row r="45" spans="3:26">
      <c r="K45" s="48">
        <v>38</v>
      </c>
      <c r="L45" s="45" t="s">
        <v>166</v>
      </c>
      <c r="M45" s="41"/>
      <c r="N45" s="5">
        <f>RANK($O45,$O$8:$O$257)</f>
        <v>1</v>
      </c>
      <c r="O45" s="38">
        <f t="array" ref="O45">SUM(COUNTIF(Tirage,$Q45:$Z45))</f>
        <v>0</v>
      </c>
      <c r="P45" s="6">
        <f t="array" ref="P45">SUM(COUNTIF(_xlnm.Data_Form,Q45:Z45))</f>
        <v>0</v>
      </c>
      <c r="Q45" s="25">
        <v>2</v>
      </c>
      <c r="R45" s="13">
        <v>7</v>
      </c>
      <c r="S45" s="13">
        <v>14</v>
      </c>
      <c r="T45" s="13">
        <v>27</v>
      </c>
      <c r="U45" s="13">
        <v>37</v>
      </c>
      <c r="V45" s="13">
        <v>38</v>
      </c>
      <c r="W45" s="13">
        <v>39</v>
      </c>
      <c r="X45" s="13">
        <v>40</v>
      </c>
      <c r="Y45" s="13">
        <v>47</v>
      </c>
      <c r="Z45" s="14">
        <v>48</v>
      </c>
    </row>
    <row r="46" spans="3:26">
      <c r="K46" s="48">
        <v>39</v>
      </c>
      <c r="L46" s="45" t="s">
        <v>142</v>
      </c>
      <c r="M46" s="43"/>
      <c r="N46" s="5">
        <f>RANK($O46,$O$8:$O$257)</f>
        <v>1</v>
      </c>
      <c r="O46" s="38">
        <f t="array" ref="O46">SUM(COUNTIF(Tirage,$Q46:$Z46))</f>
        <v>0</v>
      </c>
      <c r="P46" s="6">
        <f t="array" ref="P46">SUM(COUNTIF(_xlnm.Data_Form,Q46:Z46))</f>
        <v>0</v>
      </c>
      <c r="Q46" s="25">
        <v>2</v>
      </c>
      <c r="R46" s="13">
        <v>3</v>
      </c>
      <c r="S46" s="13">
        <v>8</v>
      </c>
      <c r="T46" s="13">
        <v>9</v>
      </c>
      <c r="U46" s="13">
        <v>10</v>
      </c>
      <c r="V46" s="13">
        <v>11</v>
      </c>
      <c r="W46" s="13">
        <v>21</v>
      </c>
      <c r="X46" s="13">
        <v>23</v>
      </c>
      <c r="Y46" s="13">
        <v>40</v>
      </c>
      <c r="Z46" s="14">
        <v>45</v>
      </c>
    </row>
    <row r="47" spans="3:26">
      <c r="K47" s="48">
        <v>40</v>
      </c>
      <c r="L47" s="45" t="s">
        <v>157</v>
      </c>
      <c r="M47" s="41"/>
      <c r="N47" s="5">
        <f>RANK($O47,$O$8:$O$257)</f>
        <v>1</v>
      </c>
      <c r="O47" s="38">
        <f t="array" ref="O47">SUM(COUNTIF(Tirage,$Q47:$Z47))</f>
        <v>0</v>
      </c>
      <c r="P47" s="6">
        <f t="array" ref="P47">SUM(COUNTIF(_xlnm.Data_Form,Q47:Z47))</f>
        <v>0</v>
      </c>
      <c r="Q47" s="25">
        <v>3</v>
      </c>
      <c r="R47" s="13">
        <v>7</v>
      </c>
      <c r="S47" s="13">
        <v>12</v>
      </c>
      <c r="T47" s="13">
        <v>17</v>
      </c>
      <c r="U47" s="13">
        <v>21</v>
      </c>
      <c r="V47" s="13">
        <v>25</v>
      </c>
      <c r="W47" s="13">
        <v>34</v>
      </c>
      <c r="X47" s="13">
        <v>35</v>
      </c>
      <c r="Y47" s="13">
        <v>44</v>
      </c>
      <c r="Z47" s="14">
        <v>47</v>
      </c>
    </row>
    <row r="48" spans="3:26">
      <c r="K48" s="48">
        <v>41</v>
      </c>
      <c r="L48" s="45" t="s">
        <v>161</v>
      </c>
      <c r="M48" s="41"/>
      <c r="N48" s="5">
        <f>RANK($O48,$O$8:$O$257)</f>
        <v>1</v>
      </c>
      <c r="O48" s="38">
        <f t="array" ref="O48">SUM(COUNTIF(Tirage,$Q48:$Z48))</f>
        <v>0</v>
      </c>
      <c r="P48" s="6">
        <f t="array" ref="P48">SUM(COUNTIF(_xlnm.Data_Form,Q48:Z48))</f>
        <v>0</v>
      </c>
      <c r="Q48" s="25">
        <v>6</v>
      </c>
      <c r="R48" s="13">
        <v>10</v>
      </c>
      <c r="S48" s="13">
        <v>12</v>
      </c>
      <c r="T48" s="13">
        <v>16</v>
      </c>
      <c r="U48" s="13">
        <v>22</v>
      </c>
      <c r="V48" s="13">
        <v>24</v>
      </c>
      <c r="W48" s="13">
        <v>33</v>
      </c>
      <c r="X48" s="13">
        <v>39</v>
      </c>
      <c r="Y48" s="13">
        <v>42</v>
      </c>
      <c r="Z48" s="14">
        <v>46</v>
      </c>
    </row>
    <row r="49" spans="11:26">
      <c r="K49" s="48">
        <v>42</v>
      </c>
      <c r="L49" s="45" t="s">
        <v>117</v>
      </c>
      <c r="M49" s="43"/>
      <c r="N49" s="5">
        <f>RANK($O49,$O$8:$O$257)</f>
        <v>1</v>
      </c>
      <c r="O49" s="38">
        <f t="array" ref="O49">SUM(COUNTIF(Tirage,$Q49:$Z49))</f>
        <v>0</v>
      </c>
      <c r="P49" s="6">
        <f t="array" ref="P49">SUM(COUNTIF(_xlnm.Data_Form,Q49:Z49))</f>
        <v>0</v>
      </c>
      <c r="Q49" s="25">
        <v>5</v>
      </c>
      <c r="R49" s="13">
        <v>10</v>
      </c>
      <c r="S49" s="13">
        <v>15</v>
      </c>
      <c r="T49" s="13">
        <v>17</v>
      </c>
      <c r="U49" s="13">
        <v>18</v>
      </c>
      <c r="V49" s="13">
        <v>19</v>
      </c>
      <c r="W49" s="13">
        <v>22</v>
      </c>
      <c r="X49" s="13">
        <v>26</v>
      </c>
      <c r="Y49" s="13">
        <v>44</v>
      </c>
      <c r="Z49" s="14">
        <v>48</v>
      </c>
    </row>
    <row r="50" spans="11:26">
      <c r="K50" s="48">
        <v>43</v>
      </c>
      <c r="L50" s="45" t="s">
        <v>41</v>
      </c>
      <c r="M50" s="43"/>
      <c r="N50" s="5">
        <f>RANK($O50,$O$8:$O$257)</f>
        <v>1</v>
      </c>
      <c r="O50" s="38">
        <f t="array" ref="O50">SUM(COUNTIF(Tirage,$Q50:$Z50))</f>
        <v>0</v>
      </c>
      <c r="P50" s="6">
        <f t="array" ref="P50">SUM(COUNTIF(_xlnm.Data_Form,Q50:Z50))</f>
        <v>0</v>
      </c>
      <c r="Q50" s="25">
        <v>2</v>
      </c>
      <c r="R50" s="13">
        <v>5</v>
      </c>
      <c r="S50" s="13">
        <v>10</v>
      </c>
      <c r="T50" s="13">
        <v>15</v>
      </c>
      <c r="U50" s="13">
        <v>20</v>
      </c>
      <c r="V50" s="13">
        <v>21</v>
      </c>
      <c r="W50" s="13">
        <v>22</v>
      </c>
      <c r="X50" s="13">
        <v>35</v>
      </c>
      <c r="Y50" s="13">
        <v>40</v>
      </c>
      <c r="Z50" s="14">
        <v>45</v>
      </c>
    </row>
    <row r="51" spans="11:26">
      <c r="K51" s="48">
        <v>44</v>
      </c>
      <c r="L51" s="45" t="s">
        <v>42</v>
      </c>
      <c r="M51" s="43"/>
      <c r="N51" s="5">
        <f>RANK($O51,$O$8:$O$257)</f>
        <v>1</v>
      </c>
      <c r="O51" s="38">
        <f t="array" ref="O51">SUM(COUNTIF(Tirage,$Q51:$Z51))</f>
        <v>0</v>
      </c>
      <c r="P51" s="6">
        <f t="array" ref="P51">SUM(COUNTIF(_xlnm.Data_Form,Q51:Z51))</f>
        <v>0</v>
      </c>
      <c r="Q51" s="25">
        <v>4</v>
      </c>
      <c r="R51" s="13">
        <v>6</v>
      </c>
      <c r="S51" s="13">
        <v>11</v>
      </c>
      <c r="T51" s="13">
        <v>12</v>
      </c>
      <c r="U51" s="13">
        <v>19</v>
      </c>
      <c r="V51" s="13">
        <v>20</v>
      </c>
      <c r="W51" s="13">
        <v>21</v>
      </c>
      <c r="X51" s="13">
        <v>22</v>
      </c>
      <c r="Y51" s="13">
        <v>34</v>
      </c>
      <c r="Z51" s="14">
        <v>38</v>
      </c>
    </row>
    <row r="52" spans="11:26">
      <c r="K52" s="48">
        <v>45</v>
      </c>
      <c r="L52" s="45" t="s">
        <v>200</v>
      </c>
      <c r="M52" s="43"/>
      <c r="N52" s="5">
        <f>RANK($O52,$O$8:$O$257)</f>
        <v>1</v>
      </c>
      <c r="O52" s="38">
        <f t="array" ref="O52">SUM(COUNTIF(Tirage,$Q52:$Z52))</f>
        <v>0</v>
      </c>
      <c r="P52" s="6">
        <f t="array" ref="P52">SUM(COUNTIF(_xlnm.Data_Form,Q52:Z52))</f>
        <v>0</v>
      </c>
      <c r="Q52" s="25">
        <v>11</v>
      </c>
      <c r="R52" s="13">
        <v>12</v>
      </c>
      <c r="S52" s="13">
        <v>14</v>
      </c>
      <c r="T52" s="13">
        <v>16</v>
      </c>
      <c r="U52" s="13">
        <v>21</v>
      </c>
      <c r="V52" s="13">
        <v>45</v>
      </c>
      <c r="W52" s="13">
        <v>46</v>
      </c>
      <c r="X52" s="13">
        <v>47</v>
      </c>
      <c r="Y52" s="13">
        <v>48</v>
      </c>
      <c r="Z52" s="14">
        <v>49</v>
      </c>
    </row>
    <row r="53" spans="11:26">
      <c r="K53" s="48">
        <v>46</v>
      </c>
      <c r="L53" s="45" t="s">
        <v>43</v>
      </c>
      <c r="M53" s="43"/>
      <c r="N53" s="5">
        <f>RANK($O53,$O$8:$O$257)</f>
        <v>1</v>
      </c>
      <c r="O53" s="38">
        <f t="array" ref="O53">SUM(COUNTIF(Tirage,$Q53:$Z53))</f>
        <v>0</v>
      </c>
      <c r="P53" s="6">
        <f t="array" ref="P53">SUM(COUNTIF(_xlnm.Data_Form,Q53:Z53))</f>
        <v>0</v>
      </c>
      <c r="Q53" s="25">
        <v>11</v>
      </c>
      <c r="R53" s="13">
        <v>12</v>
      </c>
      <c r="S53" s="13">
        <v>18</v>
      </c>
      <c r="T53" s="13">
        <v>21</v>
      </c>
      <c r="U53" s="13">
        <v>28</v>
      </c>
      <c r="V53" s="13">
        <v>29</v>
      </c>
      <c r="W53" s="13">
        <v>32</v>
      </c>
      <c r="X53" s="13">
        <v>34</v>
      </c>
      <c r="Y53" s="13">
        <v>40</v>
      </c>
      <c r="Z53" s="14">
        <v>47</v>
      </c>
    </row>
    <row r="54" spans="11:26">
      <c r="K54" s="48">
        <v>47</v>
      </c>
      <c r="L54" s="45" t="s">
        <v>44</v>
      </c>
      <c r="M54" s="43"/>
      <c r="N54" s="5">
        <f>RANK($O54,$O$8:$O$257)</f>
        <v>1</v>
      </c>
      <c r="O54" s="38">
        <f t="array" ref="O54">SUM(COUNTIF(Tirage,$Q54:$Z54))</f>
        <v>0</v>
      </c>
      <c r="P54" s="6">
        <f t="array" ref="P54">SUM(COUNTIF(_xlnm.Data_Form,Q54:Z54))</f>
        <v>0</v>
      </c>
      <c r="Q54" s="25">
        <v>9</v>
      </c>
      <c r="R54" s="13">
        <v>12</v>
      </c>
      <c r="S54" s="13">
        <v>21</v>
      </c>
      <c r="T54" s="13">
        <v>23</v>
      </c>
      <c r="U54" s="13">
        <v>27</v>
      </c>
      <c r="V54" s="13">
        <v>33</v>
      </c>
      <c r="W54" s="13">
        <v>36</v>
      </c>
      <c r="X54" s="13">
        <v>38</v>
      </c>
      <c r="Y54" s="13">
        <v>43</v>
      </c>
      <c r="Z54" s="14">
        <v>47</v>
      </c>
    </row>
    <row r="55" spans="11:26">
      <c r="K55" s="48">
        <v>48</v>
      </c>
      <c r="L55" s="45" t="s">
        <v>162</v>
      </c>
      <c r="M55" s="41"/>
      <c r="N55" s="5">
        <f>RANK($O55,$O$8:$O$257)</f>
        <v>1</v>
      </c>
      <c r="O55" s="38">
        <f t="array" ref="O55">SUM(COUNTIF(Tirage,$Q55:$Z55))</f>
        <v>0</v>
      </c>
      <c r="P55" s="6">
        <f t="array" ref="P55">SUM(COUNTIF(_xlnm.Data_Form,Q55:Z55))</f>
        <v>0</v>
      </c>
      <c r="Q55" s="25">
        <v>5</v>
      </c>
      <c r="R55" s="13">
        <v>7</v>
      </c>
      <c r="S55" s="13">
        <v>12</v>
      </c>
      <c r="T55" s="13">
        <v>17</v>
      </c>
      <c r="U55" s="13">
        <v>19</v>
      </c>
      <c r="V55" s="13">
        <v>24</v>
      </c>
      <c r="W55" s="13">
        <v>30</v>
      </c>
      <c r="X55" s="13">
        <v>31</v>
      </c>
      <c r="Y55" s="13">
        <v>48</v>
      </c>
      <c r="Z55" s="14">
        <v>49</v>
      </c>
    </row>
    <row r="56" spans="11:26">
      <c r="K56" s="48">
        <v>49</v>
      </c>
      <c r="L56" s="45" t="s">
        <v>46</v>
      </c>
      <c r="M56" s="43"/>
      <c r="N56" s="5">
        <f>RANK($O56,$O$8:$O$257)</f>
        <v>1</v>
      </c>
      <c r="O56" s="38">
        <f t="array" ref="O56">SUM(COUNTIF(Tirage,$Q56:$Z56))</f>
        <v>0</v>
      </c>
      <c r="P56" s="6">
        <f t="array" ref="P56">SUM(COUNTIF(_xlnm.Data_Form,Q56:Z56))</f>
        <v>0</v>
      </c>
      <c r="Q56" s="25">
        <v>2</v>
      </c>
      <c r="R56" s="13">
        <v>8</v>
      </c>
      <c r="S56" s="13">
        <v>13</v>
      </c>
      <c r="T56" s="13">
        <v>15</v>
      </c>
      <c r="U56" s="13">
        <v>18</v>
      </c>
      <c r="V56" s="13">
        <v>23</v>
      </c>
      <c r="W56" s="13">
        <v>24</v>
      </c>
      <c r="X56" s="13">
        <v>26</v>
      </c>
      <c r="Y56" s="13">
        <v>30</v>
      </c>
      <c r="Z56" s="14">
        <v>48</v>
      </c>
    </row>
    <row r="57" spans="11:26">
      <c r="K57" s="48">
        <v>50</v>
      </c>
      <c r="L57" s="45" t="s">
        <v>47</v>
      </c>
      <c r="M57" s="43"/>
      <c r="N57" s="5">
        <f>RANK($O57,$O$8:$O$257)</f>
        <v>1</v>
      </c>
      <c r="O57" s="38">
        <f t="array" ref="O57">SUM(COUNTIF(Tirage,$Q57:$Z57))</f>
        <v>0</v>
      </c>
      <c r="P57" s="6">
        <f t="array" ref="P57">SUM(COUNTIF(_xlnm.Data_Form,Q57:Z57))</f>
        <v>0</v>
      </c>
      <c r="Q57" s="25">
        <v>2</v>
      </c>
      <c r="R57" s="13">
        <v>7</v>
      </c>
      <c r="S57" s="13">
        <v>9</v>
      </c>
      <c r="T57" s="13">
        <v>16</v>
      </c>
      <c r="U57" s="13">
        <v>18</v>
      </c>
      <c r="V57" s="13">
        <v>23</v>
      </c>
      <c r="W57" s="13">
        <v>24</v>
      </c>
      <c r="X57" s="13">
        <v>30</v>
      </c>
      <c r="Y57" s="13">
        <v>42</v>
      </c>
      <c r="Z57" s="14">
        <v>47</v>
      </c>
    </row>
    <row r="58" spans="11:26">
      <c r="K58" s="48">
        <v>51</v>
      </c>
      <c r="L58" s="45" t="s">
        <v>48</v>
      </c>
      <c r="M58" s="43"/>
      <c r="N58" s="5">
        <f>RANK($O58,$O$8:$O$257)</f>
        <v>1</v>
      </c>
      <c r="O58" s="38">
        <f t="array" ref="O58">SUM(COUNTIF(Tirage,$Q58:$Z58))</f>
        <v>0</v>
      </c>
      <c r="P58" s="6">
        <f t="array" ref="P58">SUM(COUNTIF(_xlnm.Data_Form,Q58:Z58))</f>
        <v>0</v>
      </c>
      <c r="Q58" s="25">
        <v>4</v>
      </c>
      <c r="R58" s="13">
        <v>5</v>
      </c>
      <c r="S58" s="13">
        <v>8</v>
      </c>
      <c r="T58" s="13">
        <v>11</v>
      </c>
      <c r="U58" s="13">
        <v>20</v>
      </c>
      <c r="V58" s="13">
        <v>24</v>
      </c>
      <c r="W58" s="13">
        <v>36</v>
      </c>
      <c r="X58" s="13">
        <v>42</v>
      </c>
      <c r="Y58" s="13">
        <v>46</v>
      </c>
      <c r="Z58" s="14">
        <v>48</v>
      </c>
    </row>
    <row r="59" spans="11:26">
      <c r="K59" s="48">
        <v>52</v>
      </c>
      <c r="L59" s="45" t="s">
        <v>49</v>
      </c>
      <c r="M59" s="43"/>
      <c r="N59" s="5">
        <f>RANK($O59,$O$8:$O$257)</f>
        <v>1</v>
      </c>
      <c r="O59" s="38">
        <f t="array" ref="O59">SUM(COUNTIF(Tirage,$Q59:$Z59))</f>
        <v>0</v>
      </c>
      <c r="P59" s="6">
        <f t="array" ref="P59">SUM(COUNTIF(_xlnm.Data_Form,Q59:Z59))</f>
        <v>0</v>
      </c>
      <c r="Q59" s="25">
        <v>3</v>
      </c>
      <c r="R59" s="13">
        <v>7</v>
      </c>
      <c r="S59" s="13">
        <v>9</v>
      </c>
      <c r="T59" s="13">
        <v>10</v>
      </c>
      <c r="U59" s="13">
        <v>11</v>
      </c>
      <c r="V59" s="13">
        <v>16</v>
      </c>
      <c r="W59" s="13">
        <v>25</v>
      </c>
      <c r="X59" s="13">
        <v>30</v>
      </c>
      <c r="Y59" s="13">
        <v>32</v>
      </c>
      <c r="Z59" s="14">
        <v>36</v>
      </c>
    </row>
    <row r="60" spans="11:26">
      <c r="K60" s="48">
        <v>53</v>
      </c>
      <c r="L60" s="45" t="s">
        <v>167</v>
      </c>
      <c r="M60" s="41"/>
      <c r="N60" s="5">
        <f>RANK($O60,$O$8:$O$257)</f>
        <v>1</v>
      </c>
      <c r="O60" s="38">
        <f t="array" ref="O60">SUM(COUNTIF(Tirage,$Q60:$Z60))</f>
        <v>0</v>
      </c>
      <c r="P60" s="6">
        <f t="array" ref="P60">SUM(COUNTIF(_xlnm.Data_Form,Q60:Z60))</f>
        <v>0</v>
      </c>
      <c r="Q60" s="25">
        <v>2</v>
      </c>
      <c r="R60" s="13">
        <v>6</v>
      </c>
      <c r="S60" s="13">
        <v>11</v>
      </c>
      <c r="T60" s="13">
        <v>17</v>
      </c>
      <c r="U60" s="13">
        <v>24</v>
      </c>
      <c r="V60" s="13">
        <v>26</v>
      </c>
      <c r="W60" s="13">
        <v>31</v>
      </c>
      <c r="X60" s="13">
        <v>33</v>
      </c>
      <c r="Y60" s="13">
        <v>42</v>
      </c>
      <c r="Z60" s="14">
        <v>47</v>
      </c>
    </row>
    <row r="61" spans="11:26">
      <c r="K61" s="48">
        <v>54</v>
      </c>
      <c r="L61" s="45" t="s">
        <v>134</v>
      </c>
      <c r="M61" s="43"/>
      <c r="N61" s="5">
        <f>RANK($O61,$O$8:$O$257)</f>
        <v>1</v>
      </c>
      <c r="O61" s="38">
        <f t="array" ref="O61">SUM(COUNTIF(Tirage,$Q61:$Z61))</f>
        <v>0</v>
      </c>
      <c r="P61" s="6">
        <f t="array" ref="P61">SUM(COUNTIF(_xlnm.Data_Form,Q61:Z61))</f>
        <v>0</v>
      </c>
      <c r="Q61" s="25">
        <v>7</v>
      </c>
      <c r="R61" s="13">
        <v>14</v>
      </c>
      <c r="S61" s="13">
        <v>18</v>
      </c>
      <c r="T61" s="13">
        <v>22</v>
      </c>
      <c r="U61" s="13">
        <v>25</v>
      </c>
      <c r="V61" s="13">
        <v>27</v>
      </c>
      <c r="W61" s="13">
        <v>36</v>
      </c>
      <c r="X61" s="13">
        <v>38</v>
      </c>
      <c r="Y61" s="13">
        <v>41</v>
      </c>
      <c r="Z61" s="14">
        <v>48</v>
      </c>
    </row>
    <row r="62" spans="11:26">
      <c r="K62" s="48">
        <v>55</v>
      </c>
      <c r="L62" s="45" t="s">
        <v>158</v>
      </c>
      <c r="M62" s="41"/>
      <c r="N62" s="5">
        <f>RANK($O62,$O$8:$O$257)</f>
        <v>1</v>
      </c>
      <c r="O62" s="38">
        <f t="array" ref="O62">SUM(COUNTIF(Tirage,$Q62:$Z62))</f>
        <v>0</v>
      </c>
      <c r="P62" s="6">
        <f t="array" ref="P62">SUM(COUNTIF(_xlnm.Data_Form,Q62:Z62))</f>
        <v>0</v>
      </c>
      <c r="Q62" s="25">
        <v>1</v>
      </c>
      <c r="R62" s="13">
        <v>3</v>
      </c>
      <c r="S62" s="13">
        <v>5</v>
      </c>
      <c r="T62" s="13">
        <v>7</v>
      </c>
      <c r="U62" s="13">
        <v>8</v>
      </c>
      <c r="V62" s="13">
        <v>9</v>
      </c>
      <c r="W62" s="13">
        <v>11</v>
      </c>
      <c r="X62" s="13">
        <v>18</v>
      </c>
      <c r="Y62" s="13">
        <v>22</v>
      </c>
      <c r="Z62" s="14">
        <v>45</v>
      </c>
    </row>
    <row r="63" spans="11:26">
      <c r="K63" s="48">
        <v>56</v>
      </c>
      <c r="L63" s="45" t="s">
        <v>50</v>
      </c>
      <c r="M63" s="43"/>
      <c r="N63" s="5">
        <f>RANK($O63,$O$8:$O$257)</f>
        <v>1</v>
      </c>
      <c r="O63" s="38">
        <f t="array" ref="O63">SUM(COUNTIF(Tirage,$Q63:$Z63))</f>
        <v>0</v>
      </c>
      <c r="P63" s="6">
        <f t="array" ref="P63">SUM(COUNTIF(_xlnm.Data_Form,Q63:Z63))</f>
        <v>0</v>
      </c>
      <c r="Q63" s="25">
        <v>2</v>
      </c>
      <c r="R63" s="13">
        <v>4</v>
      </c>
      <c r="S63" s="13">
        <v>7</v>
      </c>
      <c r="T63" s="13">
        <v>10</v>
      </c>
      <c r="U63" s="13">
        <v>15</v>
      </c>
      <c r="V63" s="13">
        <v>20</v>
      </c>
      <c r="W63" s="13">
        <v>21</v>
      </c>
      <c r="X63" s="13">
        <v>28</v>
      </c>
      <c r="Y63" s="13">
        <v>29</v>
      </c>
      <c r="Z63" s="14">
        <v>42</v>
      </c>
    </row>
    <row r="64" spans="11:26">
      <c r="K64" s="48">
        <v>57</v>
      </c>
      <c r="L64" s="59" t="s">
        <v>211</v>
      </c>
      <c r="M64" s="60"/>
      <c r="N64" s="5">
        <f>RANK($O64,$O$8:$O$257)</f>
        <v>1</v>
      </c>
      <c r="O64" s="38">
        <f t="array" ref="O64">SUM(COUNTIF(Tirage,$Q64:$Z64))</f>
        <v>0</v>
      </c>
      <c r="P64" s="6">
        <f t="array" ref="P64">SUM(COUNTIF(_xlnm.Data_Form,Q64:Z64))</f>
        <v>0</v>
      </c>
      <c r="Q64" s="25">
        <v>4</v>
      </c>
      <c r="R64" s="13">
        <v>5</v>
      </c>
      <c r="S64" s="13">
        <v>8</v>
      </c>
      <c r="T64" s="13">
        <v>11</v>
      </c>
      <c r="U64" s="13">
        <v>19</v>
      </c>
      <c r="V64" s="13">
        <v>26</v>
      </c>
      <c r="W64" s="13">
        <v>33</v>
      </c>
      <c r="X64" s="13">
        <v>35</v>
      </c>
      <c r="Y64" s="13">
        <v>45</v>
      </c>
      <c r="Z64" s="14">
        <v>48</v>
      </c>
    </row>
    <row r="65" spans="11:26">
      <c r="K65" s="48">
        <v>58</v>
      </c>
      <c r="L65" s="59" t="s">
        <v>51</v>
      </c>
      <c r="M65" s="60"/>
      <c r="N65" s="5">
        <f>RANK($O65,$O$8:$O$257)</f>
        <v>1</v>
      </c>
      <c r="O65" s="38">
        <f t="array" ref="O65">SUM(COUNTIF(Tirage,$Q65:$Z65))</f>
        <v>0</v>
      </c>
      <c r="P65" s="6">
        <f t="array" ref="P65">SUM(COUNTIF(_xlnm.Data_Form,Q65:Z65))</f>
        <v>0</v>
      </c>
      <c r="Q65" s="25">
        <v>8</v>
      </c>
      <c r="R65" s="13">
        <v>11</v>
      </c>
      <c r="S65" s="13">
        <v>13</v>
      </c>
      <c r="T65" s="13">
        <v>15</v>
      </c>
      <c r="U65" s="13">
        <v>17</v>
      </c>
      <c r="V65" s="13">
        <v>24</v>
      </c>
      <c r="W65" s="13">
        <v>27</v>
      </c>
      <c r="X65" s="13">
        <v>28</v>
      </c>
      <c r="Y65" s="13">
        <v>34</v>
      </c>
      <c r="Z65" s="14">
        <v>42</v>
      </c>
    </row>
    <row r="66" spans="11:26">
      <c r="K66" s="48">
        <v>59</v>
      </c>
      <c r="L66" s="59" t="s">
        <v>52</v>
      </c>
      <c r="M66" s="60"/>
      <c r="N66" s="5">
        <f>RANK($O66,$O$8:$O$257)</f>
        <v>1</v>
      </c>
      <c r="O66" s="38">
        <f t="array" ref="O66">SUM(COUNTIF(Tirage,$Q66:$Z66))</f>
        <v>0</v>
      </c>
      <c r="P66" s="6">
        <f t="array" ref="P66">SUM(COUNTIF(_xlnm.Data_Form,Q66:Z66))</f>
        <v>0</v>
      </c>
      <c r="Q66" s="25">
        <v>3</v>
      </c>
      <c r="R66" s="13">
        <v>4</v>
      </c>
      <c r="S66" s="13">
        <v>8</v>
      </c>
      <c r="T66" s="13">
        <v>14</v>
      </c>
      <c r="U66" s="13">
        <v>17</v>
      </c>
      <c r="V66" s="13">
        <v>24</v>
      </c>
      <c r="W66" s="13">
        <v>25</v>
      </c>
      <c r="X66" s="13">
        <v>26</v>
      </c>
      <c r="Y66" s="13">
        <v>31</v>
      </c>
      <c r="Z66" s="14">
        <v>48</v>
      </c>
    </row>
    <row r="67" spans="11:26">
      <c r="K67" s="48">
        <v>60</v>
      </c>
      <c r="L67" s="59" t="s">
        <v>53</v>
      </c>
      <c r="M67" s="60"/>
      <c r="N67" s="5">
        <f>RANK($O67,$O$8:$O$257)</f>
        <v>1</v>
      </c>
      <c r="O67" s="38">
        <f t="array" ref="O67">SUM(COUNTIF(Tirage,$Q67:$Z67))</f>
        <v>0</v>
      </c>
      <c r="P67" s="6">
        <f t="array" ref="P67">SUM(COUNTIF(_xlnm.Data_Form,Q67:Z67))</f>
        <v>0</v>
      </c>
      <c r="Q67" s="25">
        <v>3</v>
      </c>
      <c r="R67" s="13">
        <v>6</v>
      </c>
      <c r="S67" s="13">
        <v>7</v>
      </c>
      <c r="T67" s="13">
        <v>14</v>
      </c>
      <c r="U67" s="13">
        <v>19</v>
      </c>
      <c r="V67" s="13">
        <v>24</v>
      </c>
      <c r="W67" s="13">
        <v>26</v>
      </c>
      <c r="X67" s="13">
        <v>36</v>
      </c>
      <c r="Y67" s="13">
        <v>44</v>
      </c>
      <c r="Z67" s="14">
        <v>46</v>
      </c>
    </row>
    <row r="68" spans="11:26">
      <c r="K68" s="48">
        <v>61</v>
      </c>
      <c r="L68" s="59" t="s">
        <v>206</v>
      </c>
      <c r="M68" s="60"/>
      <c r="N68" s="5">
        <f>RANK($O68,$O$8:$O$257)</f>
        <v>1</v>
      </c>
      <c r="O68" s="38">
        <f t="array" ref="O68">SUM(COUNTIF(Tirage,$Q68:$Z68))</f>
        <v>0</v>
      </c>
      <c r="P68" s="6">
        <f t="array" ref="P68">SUM(COUNTIF(_xlnm.Data_Form,Q68:Z68))</f>
        <v>0</v>
      </c>
      <c r="Q68" s="25">
        <v>4</v>
      </c>
      <c r="R68" s="13">
        <v>5</v>
      </c>
      <c r="S68" s="13">
        <v>8</v>
      </c>
      <c r="T68" s="13">
        <v>13</v>
      </c>
      <c r="U68" s="13">
        <v>15</v>
      </c>
      <c r="V68" s="13">
        <v>16</v>
      </c>
      <c r="W68" s="13">
        <v>25</v>
      </c>
      <c r="X68" s="13">
        <v>26</v>
      </c>
      <c r="Y68" s="13">
        <v>32</v>
      </c>
      <c r="Z68" s="14">
        <v>48</v>
      </c>
    </row>
    <row r="69" spans="11:26">
      <c r="K69" s="48">
        <v>62</v>
      </c>
      <c r="L69" s="59" t="s">
        <v>54</v>
      </c>
      <c r="M69" s="60"/>
      <c r="N69" s="5">
        <f>RANK($O69,$O$8:$O$257)</f>
        <v>1</v>
      </c>
      <c r="O69" s="38">
        <f t="array" ref="O69">SUM(COUNTIF(Tirage,$Q69:$Z69))</f>
        <v>0</v>
      </c>
      <c r="P69" s="6">
        <f t="array" ref="P69">SUM(COUNTIF(_xlnm.Data_Form,Q69:Z69))</f>
        <v>0</v>
      </c>
      <c r="Q69" s="25">
        <v>3</v>
      </c>
      <c r="R69" s="13">
        <v>7</v>
      </c>
      <c r="S69" s="13">
        <v>9</v>
      </c>
      <c r="T69" s="13">
        <v>10</v>
      </c>
      <c r="U69" s="13">
        <v>12</v>
      </c>
      <c r="V69" s="13">
        <v>19</v>
      </c>
      <c r="W69" s="13">
        <v>23</v>
      </c>
      <c r="X69" s="13">
        <v>27</v>
      </c>
      <c r="Y69" s="13">
        <v>33</v>
      </c>
      <c r="Z69" s="14">
        <v>46</v>
      </c>
    </row>
    <row r="70" spans="11:26">
      <c r="K70" s="48">
        <v>63</v>
      </c>
      <c r="L70" s="61" t="s">
        <v>201</v>
      </c>
      <c r="M70" s="60"/>
      <c r="N70" s="5">
        <f>RANK($O70,$O$8:$O$257)</f>
        <v>1</v>
      </c>
      <c r="O70" s="55">
        <f t="array" ref="O70">SUM(COUNTIF(Tirage,$Q70:$Z70))</f>
        <v>0</v>
      </c>
      <c r="P70" s="6">
        <f t="array" ref="P70">SUM(COUNTIF(_xlnm.Data_Form,Q70:Z70))</f>
        <v>0</v>
      </c>
      <c r="Q70" s="25">
        <v>4</v>
      </c>
      <c r="R70" s="13">
        <v>14</v>
      </c>
      <c r="S70" s="13">
        <v>16</v>
      </c>
      <c r="T70" s="13">
        <v>20</v>
      </c>
      <c r="U70" s="13">
        <v>25</v>
      </c>
      <c r="V70" s="13">
        <v>28</v>
      </c>
      <c r="W70" s="13">
        <v>30</v>
      </c>
      <c r="X70" s="13">
        <v>33</v>
      </c>
      <c r="Y70" s="13">
        <v>42</v>
      </c>
      <c r="Z70" s="14">
        <v>48</v>
      </c>
    </row>
    <row r="71" spans="11:26">
      <c r="K71" s="48">
        <v>64</v>
      </c>
      <c r="L71" s="59" t="s">
        <v>55</v>
      </c>
      <c r="M71" s="60"/>
      <c r="N71" s="5">
        <f>RANK($O71,$O$8:$O$257)</f>
        <v>1</v>
      </c>
      <c r="O71" s="38">
        <f t="array" ref="O71">SUM(COUNTIF(Tirage,$Q71:$Z71))</f>
        <v>0</v>
      </c>
      <c r="P71" s="6">
        <f t="array" ref="P71">SUM(COUNTIF(_xlnm.Data_Form,Q71:Z71))</f>
        <v>0</v>
      </c>
      <c r="Q71" s="25">
        <v>3</v>
      </c>
      <c r="R71" s="13">
        <v>6</v>
      </c>
      <c r="S71" s="13">
        <v>7</v>
      </c>
      <c r="T71" s="13">
        <v>9</v>
      </c>
      <c r="U71" s="13">
        <v>15</v>
      </c>
      <c r="V71" s="13">
        <v>23</v>
      </c>
      <c r="W71" s="13">
        <v>25</v>
      </c>
      <c r="X71" s="13">
        <v>31</v>
      </c>
      <c r="Y71" s="13">
        <v>34</v>
      </c>
      <c r="Z71" s="14">
        <v>40</v>
      </c>
    </row>
    <row r="72" spans="11:26">
      <c r="K72" s="48">
        <v>65</v>
      </c>
      <c r="L72" s="59" t="s">
        <v>175</v>
      </c>
      <c r="M72" s="60"/>
      <c r="N72" s="5">
        <f>RANK($O72,$O$8:$O$257)</f>
        <v>1</v>
      </c>
      <c r="O72" s="38">
        <f t="array" ref="O72">SUM(COUNTIF(Tirage,$Q72:$Z72))</f>
        <v>0</v>
      </c>
      <c r="P72" s="6">
        <f t="array" ref="P72">SUM(COUNTIF(_xlnm.Data_Form,Q72:Z72))</f>
        <v>0</v>
      </c>
      <c r="Q72" s="25">
        <v>10</v>
      </c>
      <c r="R72" s="13">
        <v>15</v>
      </c>
      <c r="S72" s="13">
        <v>18</v>
      </c>
      <c r="T72" s="13">
        <v>23</v>
      </c>
      <c r="U72" s="13">
        <v>24</v>
      </c>
      <c r="V72" s="13">
        <v>25</v>
      </c>
      <c r="W72" s="13">
        <v>29</v>
      </c>
      <c r="X72" s="13">
        <v>31</v>
      </c>
      <c r="Y72" s="13">
        <v>34</v>
      </c>
      <c r="Z72" s="14">
        <v>36</v>
      </c>
    </row>
    <row r="73" spans="11:26">
      <c r="K73" s="48">
        <v>66</v>
      </c>
      <c r="L73" s="59" t="s">
        <v>56</v>
      </c>
      <c r="M73" s="60"/>
      <c r="N73" s="5">
        <f>RANK($O73,$O$8:$O$257)</f>
        <v>1</v>
      </c>
      <c r="O73" s="38">
        <f t="array" ref="O73">SUM(COUNTIF(Tirage,$Q73:$Z73))</f>
        <v>0</v>
      </c>
      <c r="P73" s="6">
        <f t="array" ref="P73">SUM(COUNTIF(_xlnm.Data_Form,Q73:Z73))</f>
        <v>0</v>
      </c>
      <c r="Q73" s="25">
        <v>1</v>
      </c>
      <c r="R73" s="13">
        <v>2</v>
      </c>
      <c r="S73" s="13">
        <v>11</v>
      </c>
      <c r="T73" s="13">
        <v>13</v>
      </c>
      <c r="U73" s="13">
        <v>15</v>
      </c>
      <c r="V73" s="13">
        <v>17</v>
      </c>
      <c r="W73" s="13">
        <v>19</v>
      </c>
      <c r="X73" s="13">
        <v>20</v>
      </c>
      <c r="Y73" s="13">
        <v>23</v>
      </c>
      <c r="Z73" s="14">
        <v>31</v>
      </c>
    </row>
    <row r="74" spans="11:26">
      <c r="K74" s="48">
        <v>67</v>
      </c>
      <c r="L74" s="59" t="s">
        <v>212</v>
      </c>
      <c r="M74" s="60"/>
      <c r="N74" s="5">
        <f>RANK($O74,$O$8:$O$257)</f>
        <v>1</v>
      </c>
      <c r="O74" s="38">
        <f t="array" ref="O74">SUM(COUNTIF(Tirage,$Q74:$Z74))</f>
        <v>0</v>
      </c>
      <c r="P74" s="6">
        <f t="array" ref="P74">SUM(COUNTIF(_xlnm.Data_Form,Q74:Z74))</f>
        <v>0</v>
      </c>
      <c r="Q74" s="25">
        <v>1</v>
      </c>
      <c r="R74" s="13">
        <v>8</v>
      </c>
      <c r="S74" s="13">
        <v>9</v>
      </c>
      <c r="T74" s="13">
        <v>12</v>
      </c>
      <c r="U74" s="13">
        <v>17</v>
      </c>
      <c r="V74" s="13">
        <v>20</v>
      </c>
      <c r="W74" s="13">
        <v>21</v>
      </c>
      <c r="X74" s="13">
        <v>23</v>
      </c>
      <c r="Y74" s="13">
        <v>25</v>
      </c>
      <c r="Z74" s="14">
        <v>46</v>
      </c>
    </row>
    <row r="75" spans="11:26">
      <c r="K75" s="48">
        <v>68</v>
      </c>
      <c r="L75" s="59" t="s">
        <v>126</v>
      </c>
      <c r="M75" s="60"/>
      <c r="N75" s="5">
        <f>RANK($O75,$O$8:$O$257)</f>
        <v>1</v>
      </c>
      <c r="O75" s="38">
        <f t="array" ref="O75">SUM(COUNTIF(Tirage,$Q75:$Z75))</f>
        <v>0</v>
      </c>
      <c r="P75" s="6">
        <f t="array" ref="P75">SUM(COUNTIF(_xlnm.Data_Form,Q75:Z75))</f>
        <v>0</v>
      </c>
      <c r="Q75" s="25">
        <v>4</v>
      </c>
      <c r="R75" s="13">
        <v>5</v>
      </c>
      <c r="S75" s="13">
        <v>6</v>
      </c>
      <c r="T75" s="13">
        <v>13</v>
      </c>
      <c r="U75" s="13">
        <v>15</v>
      </c>
      <c r="V75" s="13">
        <v>18</v>
      </c>
      <c r="W75" s="13">
        <v>24</v>
      </c>
      <c r="X75" s="13">
        <v>36</v>
      </c>
      <c r="Y75" s="13">
        <v>47</v>
      </c>
      <c r="Z75" s="14">
        <v>48</v>
      </c>
    </row>
    <row r="76" spans="11:26">
      <c r="K76" s="48">
        <v>69</v>
      </c>
      <c r="L76" s="59" t="s">
        <v>57</v>
      </c>
      <c r="M76" s="60"/>
      <c r="N76" s="5">
        <f>RANK($O76,$O$8:$O$257)</f>
        <v>1</v>
      </c>
      <c r="O76" s="38">
        <f t="array" ref="O76">SUM(COUNTIF(Tirage,$Q76:$Z76))</f>
        <v>0</v>
      </c>
      <c r="P76" s="6">
        <f t="array" ref="P76">SUM(COUNTIF(_xlnm.Data_Form,Q76:Z76))</f>
        <v>0</v>
      </c>
      <c r="Q76" s="25">
        <v>1</v>
      </c>
      <c r="R76" s="13">
        <v>5</v>
      </c>
      <c r="S76" s="13">
        <v>9</v>
      </c>
      <c r="T76" s="13">
        <v>10</v>
      </c>
      <c r="U76" s="13">
        <v>14</v>
      </c>
      <c r="V76" s="13">
        <v>17</v>
      </c>
      <c r="W76" s="13">
        <v>22</v>
      </c>
      <c r="X76" s="13">
        <v>28</v>
      </c>
      <c r="Y76" s="13">
        <v>29</v>
      </c>
      <c r="Z76" s="14">
        <v>49</v>
      </c>
    </row>
    <row r="77" spans="11:26">
      <c r="K77" s="48">
        <v>70</v>
      </c>
      <c r="L77" s="59" t="s">
        <v>58</v>
      </c>
      <c r="M77" s="60"/>
      <c r="N77" s="5">
        <f>RANK($O77,$O$8:$O$257)</f>
        <v>1</v>
      </c>
      <c r="O77" s="38">
        <f t="array" ref="O77">SUM(COUNTIF(Tirage,$Q77:$Z77))</f>
        <v>0</v>
      </c>
      <c r="P77" s="6">
        <f t="array" ref="P77">SUM(COUNTIF(_xlnm.Data_Form,Q77:Z77))</f>
        <v>0</v>
      </c>
      <c r="Q77" s="25">
        <v>2</v>
      </c>
      <c r="R77" s="13">
        <v>4</v>
      </c>
      <c r="S77" s="13">
        <v>6</v>
      </c>
      <c r="T77" s="13">
        <v>7</v>
      </c>
      <c r="U77" s="13">
        <v>8</v>
      </c>
      <c r="V77" s="13">
        <v>18</v>
      </c>
      <c r="W77" s="13">
        <v>20</v>
      </c>
      <c r="X77" s="13">
        <v>25</v>
      </c>
      <c r="Y77" s="13">
        <v>32</v>
      </c>
      <c r="Z77" s="14">
        <v>35</v>
      </c>
    </row>
    <row r="78" spans="11:26">
      <c r="K78" s="48">
        <v>71</v>
      </c>
      <c r="L78" s="59" t="s">
        <v>187</v>
      </c>
      <c r="M78" s="60"/>
      <c r="N78" s="5">
        <f>RANK($O78,$O$8:$O$257)</f>
        <v>1</v>
      </c>
      <c r="O78" s="38">
        <f t="array" ref="O78">SUM(COUNTIF(Tirage,$Q78:$Z78))</f>
        <v>0</v>
      </c>
      <c r="P78" s="6">
        <f t="array" ref="P78">SUM(COUNTIF(_xlnm.Data_Form,Q78:Z78))</f>
        <v>0</v>
      </c>
      <c r="Q78" s="25">
        <v>2</v>
      </c>
      <c r="R78" s="13">
        <v>6</v>
      </c>
      <c r="S78" s="13">
        <v>7</v>
      </c>
      <c r="T78" s="13">
        <v>8</v>
      </c>
      <c r="U78" s="13">
        <v>11</v>
      </c>
      <c r="V78" s="13">
        <v>13</v>
      </c>
      <c r="W78" s="13">
        <v>20</v>
      </c>
      <c r="X78" s="13">
        <v>24</v>
      </c>
      <c r="Y78" s="13">
        <v>27</v>
      </c>
      <c r="Z78" s="14">
        <v>31</v>
      </c>
    </row>
    <row r="79" spans="11:26">
      <c r="K79" s="48">
        <v>72</v>
      </c>
      <c r="L79" s="59" t="s">
        <v>154</v>
      </c>
      <c r="M79" s="60"/>
      <c r="N79" s="5">
        <f>RANK($O79,$O$8:$O$257)</f>
        <v>1</v>
      </c>
      <c r="O79" s="38">
        <f t="array" ref="O79">SUM(COUNTIF(Tirage,$Q79:$Z79))</f>
        <v>0</v>
      </c>
      <c r="P79" s="6">
        <f t="array" ref="P79">SUM(COUNTIF(_xlnm.Data_Form,Q79:Z79))</f>
        <v>0</v>
      </c>
      <c r="Q79" s="25">
        <v>3</v>
      </c>
      <c r="R79" s="13">
        <v>7</v>
      </c>
      <c r="S79" s="13">
        <v>11</v>
      </c>
      <c r="T79" s="13">
        <v>15</v>
      </c>
      <c r="U79" s="13">
        <v>21</v>
      </c>
      <c r="V79" s="13">
        <v>23</v>
      </c>
      <c r="W79" s="13">
        <v>29</v>
      </c>
      <c r="X79" s="13">
        <v>33</v>
      </c>
      <c r="Y79" s="13">
        <v>37</v>
      </c>
      <c r="Z79" s="14">
        <v>41</v>
      </c>
    </row>
    <row r="80" spans="11:26">
      <c r="K80" s="48">
        <v>73</v>
      </c>
      <c r="L80" s="59" t="s">
        <v>128</v>
      </c>
      <c r="M80" s="60"/>
      <c r="N80" s="5">
        <f>RANK($O80,$O$8:$O$257)</f>
        <v>1</v>
      </c>
      <c r="O80" s="38">
        <f t="array" ref="O80">SUM(COUNTIF(Tirage,$Q80:$Z80))</f>
        <v>0</v>
      </c>
      <c r="P80" s="6">
        <f t="array" ref="P80">SUM(COUNTIF(_xlnm.Data_Form,Q80:Z80))</f>
        <v>0</v>
      </c>
      <c r="Q80" s="25">
        <v>1</v>
      </c>
      <c r="R80" s="13">
        <v>3</v>
      </c>
      <c r="S80" s="13">
        <v>7</v>
      </c>
      <c r="T80" s="13">
        <v>9</v>
      </c>
      <c r="U80" s="13">
        <v>18</v>
      </c>
      <c r="V80" s="13">
        <v>26</v>
      </c>
      <c r="W80" s="13">
        <v>34</v>
      </c>
      <c r="X80" s="13">
        <v>41</v>
      </c>
      <c r="Y80" s="13">
        <v>48</v>
      </c>
      <c r="Z80" s="14">
        <v>49</v>
      </c>
    </row>
    <row r="81" spans="11:26">
      <c r="K81" s="48">
        <v>74</v>
      </c>
      <c r="L81" s="59" t="s">
        <v>59</v>
      </c>
      <c r="M81" s="60"/>
      <c r="N81" s="5">
        <f>RANK($O81,$O$8:$O$257)</f>
        <v>1</v>
      </c>
      <c r="O81" s="38">
        <f t="array" ref="O81">SUM(COUNTIF(Tirage,$Q81:$Z81))</f>
        <v>0</v>
      </c>
      <c r="P81" s="6">
        <f t="array" ref="P81">SUM(COUNTIF(_xlnm.Data_Form,Q81:Z81))</f>
        <v>0</v>
      </c>
      <c r="Q81" s="25">
        <v>3</v>
      </c>
      <c r="R81" s="13">
        <v>7</v>
      </c>
      <c r="S81" s="13">
        <v>15</v>
      </c>
      <c r="T81" s="13">
        <v>21</v>
      </c>
      <c r="U81" s="13">
        <v>28</v>
      </c>
      <c r="V81" s="13">
        <v>30</v>
      </c>
      <c r="W81" s="13">
        <v>34</v>
      </c>
      <c r="X81" s="13">
        <v>35</v>
      </c>
      <c r="Y81" s="13">
        <v>41</v>
      </c>
      <c r="Z81" s="14">
        <v>43</v>
      </c>
    </row>
    <row r="82" spans="11:26">
      <c r="K82" s="48">
        <v>75</v>
      </c>
      <c r="L82" s="59" t="s">
        <v>60</v>
      </c>
      <c r="M82" s="60"/>
      <c r="N82" s="5">
        <f>RANK($O82,$O$8:$O$257)</f>
        <v>1</v>
      </c>
      <c r="O82" s="38">
        <f t="array" ref="O82">SUM(COUNTIF(Tirage,$Q82:$Z82))</f>
        <v>0</v>
      </c>
      <c r="P82" s="6">
        <f t="array" ref="P82">SUM(COUNTIF(_xlnm.Data_Form,Q82:Z82))</f>
        <v>0</v>
      </c>
      <c r="Q82" s="25">
        <v>1</v>
      </c>
      <c r="R82" s="13">
        <v>5</v>
      </c>
      <c r="S82" s="13">
        <v>7</v>
      </c>
      <c r="T82" s="13">
        <v>14</v>
      </c>
      <c r="U82" s="13">
        <v>19</v>
      </c>
      <c r="V82" s="13">
        <v>34</v>
      </c>
      <c r="W82" s="13">
        <v>36</v>
      </c>
      <c r="X82" s="13">
        <v>40</v>
      </c>
      <c r="Y82" s="13">
        <v>42</v>
      </c>
      <c r="Z82" s="14">
        <v>47</v>
      </c>
    </row>
    <row r="83" spans="11:26">
      <c r="K83" s="48">
        <v>76</v>
      </c>
      <c r="L83" s="59" t="s">
        <v>61</v>
      </c>
      <c r="M83" s="60"/>
      <c r="N83" s="5">
        <f>RANK($O83,$O$8:$O$257)</f>
        <v>1</v>
      </c>
      <c r="O83" s="38">
        <f t="array" ref="O83">SUM(COUNTIF(Tirage,$Q83:$Z83))</f>
        <v>0</v>
      </c>
      <c r="P83" s="6">
        <f t="array" ref="P83">SUM(COUNTIF(_xlnm.Data_Form,Q83:Z83))</f>
        <v>0</v>
      </c>
      <c r="Q83" s="25">
        <v>7</v>
      </c>
      <c r="R83" s="13">
        <v>12</v>
      </c>
      <c r="S83" s="13">
        <v>13</v>
      </c>
      <c r="T83" s="13">
        <v>19</v>
      </c>
      <c r="U83" s="13">
        <v>20</v>
      </c>
      <c r="V83" s="13">
        <v>23</v>
      </c>
      <c r="W83" s="13">
        <v>35</v>
      </c>
      <c r="X83" s="13">
        <v>41</v>
      </c>
      <c r="Y83" s="13">
        <v>47</v>
      </c>
      <c r="Z83" s="14">
        <v>48</v>
      </c>
    </row>
    <row r="84" spans="11:26">
      <c r="K84" s="48">
        <v>77</v>
      </c>
      <c r="L84" s="59" t="s">
        <v>160</v>
      </c>
      <c r="M84" s="60"/>
      <c r="N84" s="5">
        <f>RANK($O84,$O$8:$O$257)</f>
        <v>1</v>
      </c>
      <c r="O84" s="38">
        <f t="array" ref="O84">SUM(COUNTIF(Tirage,$Q84:$Z84))</f>
        <v>0</v>
      </c>
      <c r="P84" s="6">
        <f t="array" ref="P84">SUM(COUNTIF(_xlnm.Data_Form,Q84:Z84))</f>
        <v>0</v>
      </c>
      <c r="Q84" s="25">
        <v>1</v>
      </c>
      <c r="R84" s="13">
        <v>3</v>
      </c>
      <c r="S84" s="13">
        <v>8</v>
      </c>
      <c r="T84" s="13">
        <v>10</v>
      </c>
      <c r="U84" s="13">
        <v>21</v>
      </c>
      <c r="V84" s="13">
        <v>25</v>
      </c>
      <c r="W84" s="13">
        <v>26</v>
      </c>
      <c r="X84" s="13">
        <v>37</v>
      </c>
      <c r="Y84" s="13">
        <v>39</v>
      </c>
      <c r="Z84" s="14">
        <v>49</v>
      </c>
    </row>
    <row r="85" spans="11:26">
      <c r="K85" s="48">
        <v>78</v>
      </c>
      <c r="L85" s="59" t="s">
        <v>62</v>
      </c>
      <c r="M85" s="60"/>
      <c r="N85" s="5">
        <f>RANK($O85,$O$8:$O$257)</f>
        <v>1</v>
      </c>
      <c r="O85" s="38">
        <f t="array" ref="O85">SUM(COUNTIF(Tirage,$Q85:$Z85))</f>
        <v>0</v>
      </c>
      <c r="P85" s="6">
        <f t="array" ref="P85">SUM(COUNTIF(_xlnm.Data_Form,Q85:Z85))</f>
        <v>0</v>
      </c>
      <c r="Q85" s="25">
        <v>2</v>
      </c>
      <c r="R85" s="13">
        <v>5</v>
      </c>
      <c r="S85" s="13">
        <v>9</v>
      </c>
      <c r="T85" s="13">
        <v>13</v>
      </c>
      <c r="U85" s="13">
        <v>19</v>
      </c>
      <c r="V85" s="13">
        <v>23</v>
      </c>
      <c r="W85" s="13">
        <v>27</v>
      </c>
      <c r="X85" s="13">
        <v>33</v>
      </c>
      <c r="Y85" s="13">
        <v>37</v>
      </c>
      <c r="Z85" s="14">
        <v>42</v>
      </c>
    </row>
    <row r="86" spans="11:26">
      <c r="K86" s="48">
        <v>79</v>
      </c>
      <c r="L86" s="59" t="s">
        <v>129</v>
      </c>
      <c r="M86" s="60"/>
      <c r="N86" s="5">
        <f>RANK($O86,$O$8:$O$257)</f>
        <v>1</v>
      </c>
      <c r="O86" s="38">
        <f t="array" ref="O86">SUM(COUNTIF(Tirage,$Q86:$Z86))</f>
        <v>0</v>
      </c>
      <c r="P86" s="6">
        <f t="array" ref="P86">SUM(COUNTIF(_xlnm.Data_Form,Q86:Z86))</f>
        <v>0</v>
      </c>
      <c r="Q86" s="25">
        <v>8</v>
      </c>
      <c r="R86" s="13">
        <v>15</v>
      </c>
      <c r="S86" s="13">
        <v>19</v>
      </c>
      <c r="T86" s="13">
        <v>24</v>
      </c>
      <c r="U86" s="13">
        <v>30</v>
      </c>
      <c r="V86" s="13">
        <v>31</v>
      </c>
      <c r="W86" s="13">
        <v>37</v>
      </c>
      <c r="X86" s="13">
        <v>39</v>
      </c>
      <c r="Y86" s="13">
        <v>44</v>
      </c>
      <c r="Z86" s="14">
        <v>45</v>
      </c>
    </row>
    <row r="87" spans="11:26">
      <c r="K87" s="48">
        <v>80</v>
      </c>
      <c r="L87" s="59" t="s">
        <v>193</v>
      </c>
      <c r="M87" s="60"/>
      <c r="N87" s="5">
        <f>RANK($O87,$O$8:$O$257)</f>
        <v>1</v>
      </c>
      <c r="O87" s="38">
        <f t="array" ref="O87">SUM(COUNTIF(Tirage,$Q87:$Z87))</f>
        <v>0</v>
      </c>
      <c r="P87" s="6">
        <f t="array" ref="P87">SUM(COUNTIF(_xlnm.Data_Form,Q87:Z87))</f>
        <v>0</v>
      </c>
      <c r="Q87" s="25">
        <v>7</v>
      </c>
      <c r="R87" s="13">
        <v>10</v>
      </c>
      <c r="S87" s="13">
        <v>12</v>
      </c>
      <c r="T87" s="13">
        <v>17</v>
      </c>
      <c r="U87" s="13">
        <v>24</v>
      </c>
      <c r="V87" s="13">
        <v>31</v>
      </c>
      <c r="W87" s="13">
        <v>35</v>
      </c>
      <c r="X87" s="13">
        <v>38</v>
      </c>
      <c r="Y87" s="13">
        <v>42</v>
      </c>
      <c r="Z87" s="14">
        <v>43</v>
      </c>
    </row>
    <row r="88" spans="11:26">
      <c r="K88" s="48">
        <v>81</v>
      </c>
      <c r="L88" s="59" t="s">
        <v>148</v>
      </c>
      <c r="M88" s="60"/>
      <c r="N88" s="5">
        <f>RANK($O88,$O$8:$O$257)</f>
        <v>1</v>
      </c>
      <c r="O88" s="38">
        <f t="array" ref="O88">SUM(COUNTIF(Tirage,$Q88:$Z88))</f>
        <v>0</v>
      </c>
      <c r="P88" s="6">
        <f t="array" ref="P88">SUM(COUNTIF(_xlnm.Data_Form,Q88:Z88))</f>
        <v>0</v>
      </c>
      <c r="Q88" s="25">
        <v>2</v>
      </c>
      <c r="R88" s="13">
        <v>8</v>
      </c>
      <c r="S88" s="13">
        <v>12</v>
      </c>
      <c r="T88" s="13">
        <v>14</v>
      </c>
      <c r="U88" s="13">
        <v>15</v>
      </c>
      <c r="V88" s="13">
        <v>23</v>
      </c>
      <c r="W88" s="13">
        <v>26</v>
      </c>
      <c r="X88" s="13">
        <v>31</v>
      </c>
      <c r="Y88" s="13">
        <v>34</v>
      </c>
      <c r="Z88" s="14">
        <v>44</v>
      </c>
    </row>
    <row r="89" spans="11:26">
      <c r="K89" s="48">
        <v>82</v>
      </c>
      <c r="L89" s="59" t="s">
        <v>192</v>
      </c>
      <c r="M89" s="60"/>
      <c r="N89" s="5">
        <f>RANK($O89,$O$8:$O$257)</f>
        <v>1</v>
      </c>
      <c r="O89" s="38">
        <f t="array" ref="O89">SUM(COUNTIF(Tirage,$Q89:$Z89))</f>
        <v>0</v>
      </c>
      <c r="P89" s="6">
        <f t="array" ref="P89">SUM(COUNTIF(_xlnm.Data_Form,Q89:Z89))</f>
        <v>0</v>
      </c>
      <c r="Q89" s="25">
        <v>3</v>
      </c>
      <c r="R89" s="13">
        <v>7</v>
      </c>
      <c r="S89" s="13">
        <v>14</v>
      </c>
      <c r="T89" s="13">
        <v>29</v>
      </c>
      <c r="U89" s="13">
        <v>30</v>
      </c>
      <c r="V89" s="13">
        <v>39</v>
      </c>
      <c r="W89" s="13">
        <v>40</v>
      </c>
      <c r="X89" s="13">
        <v>43</v>
      </c>
      <c r="Y89" s="13">
        <v>47</v>
      </c>
      <c r="Z89" s="14">
        <v>49</v>
      </c>
    </row>
    <row r="90" spans="11:26">
      <c r="K90" s="48">
        <v>83</v>
      </c>
      <c r="L90" s="59" t="s">
        <v>63</v>
      </c>
      <c r="M90" s="60"/>
      <c r="N90" s="5">
        <f>RANK($O90,$O$8:$O$257)</f>
        <v>1</v>
      </c>
      <c r="O90" s="38">
        <f t="array" ref="O90">SUM(COUNTIF(Tirage,$Q90:$Z90))</f>
        <v>0</v>
      </c>
      <c r="P90" s="6">
        <f t="array" ref="P90">SUM(COUNTIF(_xlnm.Data_Form,Q90:Z90))</f>
        <v>0</v>
      </c>
      <c r="Q90" s="25">
        <v>7</v>
      </c>
      <c r="R90" s="13">
        <v>9</v>
      </c>
      <c r="S90" s="13">
        <v>10</v>
      </c>
      <c r="T90" s="13">
        <v>13</v>
      </c>
      <c r="U90" s="13">
        <v>14</v>
      </c>
      <c r="V90" s="13">
        <v>19</v>
      </c>
      <c r="W90" s="13">
        <v>27</v>
      </c>
      <c r="X90" s="13">
        <v>30</v>
      </c>
      <c r="Y90" s="13">
        <v>36</v>
      </c>
      <c r="Z90" s="14">
        <v>40</v>
      </c>
    </row>
    <row r="91" spans="11:26">
      <c r="K91" s="48">
        <v>84</v>
      </c>
      <c r="L91" s="59" t="s">
        <v>64</v>
      </c>
      <c r="M91" s="60"/>
      <c r="N91" s="5">
        <f>RANK($O91,$O$8:$O$257)</f>
        <v>1</v>
      </c>
      <c r="O91" s="38">
        <f t="array" ref="O91">SUM(COUNTIF(Tirage,$Q91:$Z91))</f>
        <v>0</v>
      </c>
      <c r="P91" s="6">
        <f t="array" ref="P91">SUM(COUNTIF(_xlnm.Data_Form,Q91:Z91))</f>
        <v>0</v>
      </c>
      <c r="Q91" s="25">
        <v>3</v>
      </c>
      <c r="R91" s="13">
        <v>4</v>
      </c>
      <c r="S91" s="13">
        <v>5</v>
      </c>
      <c r="T91" s="13">
        <v>7</v>
      </c>
      <c r="U91" s="13">
        <v>9</v>
      </c>
      <c r="V91" s="13">
        <v>10</v>
      </c>
      <c r="W91" s="13">
        <v>22</v>
      </c>
      <c r="X91" s="13">
        <v>26</v>
      </c>
      <c r="Y91" s="13">
        <v>27</v>
      </c>
      <c r="Z91" s="14">
        <v>37</v>
      </c>
    </row>
    <row r="92" spans="11:26">
      <c r="K92" s="48">
        <v>85</v>
      </c>
      <c r="L92" s="59" t="s">
        <v>203</v>
      </c>
      <c r="M92" s="60"/>
      <c r="N92" s="5">
        <f>RANK($O92,$O$8:$O$257)</f>
        <v>1</v>
      </c>
      <c r="O92" s="38">
        <f t="array" ref="O92">SUM(COUNTIF(Tirage,$Q92:$Z92))</f>
        <v>0</v>
      </c>
      <c r="P92" s="6">
        <f t="array" ref="P92">SUM(COUNTIF(_xlnm.Data_Form,Q92:Z92))</f>
        <v>0</v>
      </c>
      <c r="Q92" s="25">
        <v>1</v>
      </c>
      <c r="R92" s="13">
        <v>3</v>
      </c>
      <c r="S92" s="13">
        <v>5</v>
      </c>
      <c r="T92" s="13">
        <v>7</v>
      </c>
      <c r="U92" s="13">
        <v>8</v>
      </c>
      <c r="V92" s="13">
        <v>10</v>
      </c>
      <c r="W92" s="13">
        <v>17</v>
      </c>
      <c r="X92" s="13">
        <v>19</v>
      </c>
      <c r="Y92" s="13">
        <v>20</v>
      </c>
      <c r="Z92" s="14">
        <v>22</v>
      </c>
    </row>
    <row r="93" spans="11:26">
      <c r="K93" s="48">
        <v>86</v>
      </c>
      <c r="L93" s="59" t="s">
        <v>65</v>
      </c>
      <c r="M93" s="60"/>
      <c r="N93" s="5">
        <f>RANK($O93,$O$8:$O$257)</f>
        <v>1</v>
      </c>
      <c r="O93" s="38">
        <f t="array" ref="O93">SUM(COUNTIF(Tirage,$Q93:$Z93))</f>
        <v>0</v>
      </c>
      <c r="P93" s="6">
        <f t="array" ref="P93">SUM(COUNTIF(_xlnm.Data_Form,Q93:Z93))</f>
        <v>0</v>
      </c>
      <c r="Q93" s="25">
        <v>2</v>
      </c>
      <c r="R93" s="13">
        <v>4</v>
      </c>
      <c r="S93" s="13">
        <v>9</v>
      </c>
      <c r="T93" s="13">
        <v>12</v>
      </c>
      <c r="U93" s="13">
        <v>18</v>
      </c>
      <c r="V93" s="13">
        <v>22</v>
      </c>
      <c r="W93" s="13">
        <v>27</v>
      </c>
      <c r="X93" s="13">
        <v>31</v>
      </c>
      <c r="Y93" s="13">
        <v>36</v>
      </c>
      <c r="Z93" s="14">
        <v>45</v>
      </c>
    </row>
    <row r="94" spans="11:26">
      <c r="K94" s="48">
        <v>87</v>
      </c>
      <c r="L94" s="59" t="s">
        <v>139</v>
      </c>
      <c r="M94" s="60"/>
      <c r="N94" s="5">
        <f>RANK($O94,$O$8:$O$257)</f>
        <v>1</v>
      </c>
      <c r="O94" s="38">
        <f t="array" ref="O94">SUM(COUNTIF(Tirage,$Q94:$Z94))</f>
        <v>0</v>
      </c>
      <c r="P94" s="6">
        <f t="array" ref="P94">SUM(COUNTIF(_xlnm.Data_Form,Q94:Z94))</f>
        <v>0</v>
      </c>
      <c r="Q94" s="25">
        <v>3</v>
      </c>
      <c r="R94" s="13">
        <v>7</v>
      </c>
      <c r="S94" s="13">
        <v>13</v>
      </c>
      <c r="T94" s="13">
        <v>17</v>
      </c>
      <c r="U94" s="13">
        <v>23</v>
      </c>
      <c r="V94" s="13">
        <v>28</v>
      </c>
      <c r="W94" s="13">
        <v>35</v>
      </c>
      <c r="X94" s="13">
        <v>42</v>
      </c>
      <c r="Y94" s="13">
        <v>46</v>
      </c>
      <c r="Z94" s="14">
        <v>49</v>
      </c>
    </row>
    <row r="95" spans="11:26">
      <c r="K95" s="48">
        <v>88</v>
      </c>
      <c r="L95" s="59" t="s">
        <v>149</v>
      </c>
      <c r="M95" s="60"/>
      <c r="N95" s="5">
        <f>RANK($O95,$O$8:$O$257)</f>
        <v>1</v>
      </c>
      <c r="O95" s="38">
        <f t="array" ref="O95">SUM(COUNTIF(Tirage,$Q95:$Z95))</f>
        <v>0</v>
      </c>
      <c r="P95" s="6">
        <f t="array" ref="P95">SUM(COUNTIF(_xlnm.Data_Form,Q95:Z95))</f>
        <v>0</v>
      </c>
      <c r="Q95" s="25">
        <v>2</v>
      </c>
      <c r="R95" s="13">
        <v>4</v>
      </c>
      <c r="S95" s="13">
        <v>10</v>
      </c>
      <c r="T95" s="13">
        <v>14</v>
      </c>
      <c r="U95" s="13">
        <v>18</v>
      </c>
      <c r="V95" s="13">
        <v>20</v>
      </c>
      <c r="W95" s="13">
        <v>22</v>
      </c>
      <c r="X95" s="13">
        <v>24</v>
      </c>
      <c r="Y95" s="13">
        <v>36</v>
      </c>
      <c r="Z95" s="14">
        <v>38</v>
      </c>
    </row>
    <row r="96" spans="11:26">
      <c r="K96" s="48">
        <v>89</v>
      </c>
      <c r="L96" s="59" t="s">
        <v>204</v>
      </c>
      <c r="M96" s="60"/>
      <c r="N96" s="5">
        <f>RANK($O96,$O$8:$O$257)</f>
        <v>1</v>
      </c>
      <c r="O96" s="38">
        <f t="array" ref="O96">SUM(COUNTIF(Tirage,$Q96:$Z96))</f>
        <v>0</v>
      </c>
      <c r="P96" s="6">
        <f t="array" ref="P96">SUM(COUNTIF(_xlnm.Data_Form,Q96:Z96))</f>
        <v>0</v>
      </c>
      <c r="Q96" s="25">
        <v>1</v>
      </c>
      <c r="R96" s="13">
        <v>2</v>
      </c>
      <c r="S96" s="13">
        <v>12</v>
      </c>
      <c r="T96" s="13">
        <v>19</v>
      </c>
      <c r="U96" s="13">
        <v>20</v>
      </c>
      <c r="V96" s="13">
        <v>23</v>
      </c>
      <c r="W96" s="13">
        <v>30</v>
      </c>
      <c r="X96" s="13">
        <v>32</v>
      </c>
      <c r="Y96" s="13">
        <v>39</v>
      </c>
      <c r="Z96" s="14">
        <v>49</v>
      </c>
    </row>
    <row r="97" spans="11:26">
      <c r="K97" s="48">
        <v>90</v>
      </c>
      <c r="L97" s="59" t="s">
        <v>66</v>
      </c>
      <c r="M97" s="60"/>
      <c r="N97" s="5">
        <f>RANK($O97,$O$8:$O$257)</f>
        <v>1</v>
      </c>
      <c r="O97" s="38">
        <f t="array" ref="O97">SUM(COUNTIF(Tirage,$Q97:$Z97))</f>
        <v>0</v>
      </c>
      <c r="P97" s="6">
        <f t="array" ref="P97">SUM(COUNTIF(_xlnm.Data_Form,Q97:Z97))</f>
        <v>0</v>
      </c>
      <c r="Q97" s="25">
        <v>3</v>
      </c>
      <c r="R97" s="13">
        <v>9</v>
      </c>
      <c r="S97" s="13">
        <v>11</v>
      </c>
      <c r="T97" s="13">
        <v>17</v>
      </c>
      <c r="U97" s="13">
        <v>22</v>
      </c>
      <c r="V97" s="13">
        <v>25</v>
      </c>
      <c r="W97" s="13">
        <v>27</v>
      </c>
      <c r="X97" s="13">
        <v>28</v>
      </c>
      <c r="Y97" s="13">
        <v>30</v>
      </c>
      <c r="Z97" s="14">
        <v>31</v>
      </c>
    </row>
    <row r="98" spans="11:26">
      <c r="K98" s="48">
        <v>91</v>
      </c>
      <c r="L98" s="59" t="s">
        <v>67</v>
      </c>
      <c r="M98" s="60"/>
      <c r="N98" s="5">
        <f>RANK($O98,$O$8:$O$257)</f>
        <v>1</v>
      </c>
      <c r="O98" s="38">
        <f t="array" ref="O98">SUM(COUNTIF(Tirage,$Q98:$Z98))</f>
        <v>0</v>
      </c>
      <c r="P98" s="6">
        <f t="array" ref="P98">SUM(COUNTIF(_xlnm.Data_Form,Q98:Z98))</f>
        <v>0</v>
      </c>
      <c r="Q98" s="25">
        <v>2</v>
      </c>
      <c r="R98" s="13">
        <v>10</v>
      </c>
      <c r="S98" s="13">
        <v>11</v>
      </c>
      <c r="T98" s="13">
        <v>16</v>
      </c>
      <c r="U98" s="13">
        <v>19</v>
      </c>
      <c r="V98" s="13">
        <v>36</v>
      </c>
      <c r="W98" s="13">
        <v>38</v>
      </c>
      <c r="X98" s="13">
        <v>41</v>
      </c>
      <c r="Y98" s="13">
        <v>47</v>
      </c>
      <c r="Z98" s="14">
        <v>49</v>
      </c>
    </row>
    <row r="99" spans="11:26">
      <c r="K99" s="48">
        <v>92</v>
      </c>
      <c r="L99" s="59" t="s">
        <v>123</v>
      </c>
      <c r="M99" s="60"/>
      <c r="N99" s="5">
        <f>RANK($O99,$O$8:$O$257)</f>
        <v>1</v>
      </c>
      <c r="O99" s="38">
        <f t="array" ref="O99">SUM(COUNTIF(Tirage,$Q99:$Z99))</f>
        <v>0</v>
      </c>
      <c r="P99" s="6">
        <f t="array" ref="P99">SUM(COUNTIF(_xlnm.Data_Form,Q99:Z99))</f>
        <v>0</v>
      </c>
      <c r="Q99" s="25">
        <v>2</v>
      </c>
      <c r="R99" s="13">
        <v>10</v>
      </c>
      <c r="S99" s="13">
        <v>12</v>
      </c>
      <c r="T99" s="13">
        <v>14</v>
      </c>
      <c r="U99" s="13">
        <v>22</v>
      </c>
      <c r="V99" s="13">
        <v>28</v>
      </c>
      <c r="W99" s="13">
        <v>29</v>
      </c>
      <c r="X99" s="13">
        <v>34</v>
      </c>
      <c r="Y99" s="13">
        <v>41</v>
      </c>
      <c r="Z99" s="14">
        <v>48</v>
      </c>
    </row>
    <row r="100" spans="11:26">
      <c r="K100" s="48">
        <v>93</v>
      </c>
      <c r="L100" s="59" t="s">
        <v>155</v>
      </c>
      <c r="M100" s="60"/>
      <c r="N100" s="5">
        <f>RANK($O100,$O$8:$O$257)</f>
        <v>1</v>
      </c>
      <c r="O100" s="38">
        <f t="array" ref="O100">SUM(COUNTIF(Tirage,$Q100:$Z100))</f>
        <v>0</v>
      </c>
      <c r="P100" s="6">
        <f t="array" ref="P100">SUM(COUNTIF(_xlnm.Data_Form,Q100:Z100))</f>
        <v>0</v>
      </c>
      <c r="Q100" s="25">
        <v>4</v>
      </c>
      <c r="R100" s="13">
        <v>5</v>
      </c>
      <c r="S100" s="13">
        <v>8</v>
      </c>
      <c r="T100" s="13">
        <v>20</v>
      </c>
      <c r="U100" s="13">
        <v>26</v>
      </c>
      <c r="V100" s="13">
        <v>27</v>
      </c>
      <c r="W100" s="13">
        <v>29</v>
      </c>
      <c r="X100" s="13">
        <v>42</v>
      </c>
      <c r="Y100" s="13">
        <v>43</v>
      </c>
      <c r="Z100" s="14">
        <v>45</v>
      </c>
    </row>
    <row r="101" spans="11:26">
      <c r="K101" s="48">
        <v>94</v>
      </c>
      <c r="L101" s="59" t="s">
        <v>68</v>
      </c>
      <c r="M101" s="60"/>
      <c r="N101" s="5">
        <f>RANK($O101,$O$8:$O$257)</f>
        <v>1</v>
      </c>
      <c r="O101" s="38">
        <f t="array" ref="O101">SUM(COUNTIF(Tirage,$Q101:$Z101))</f>
        <v>0</v>
      </c>
      <c r="P101" s="6">
        <f t="array" ref="P101">SUM(COUNTIF(_xlnm.Data_Form,Q101:Z101))</f>
        <v>0</v>
      </c>
      <c r="Q101" s="25">
        <v>2</v>
      </c>
      <c r="R101" s="13">
        <v>6</v>
      </c>
      <c r="S101" s="13">
        <v>8</v>
      </c>
      <c r="T101" s="13">
        <v>13</v>
      </c>
      <c r="U101" s="13">
        <v>16</v>
      </c>
      <c r="V101" s="13">
        <v>18</v>
      </c>
      <c r="W101" s="13">
        <v>23</v>
      </c>
      <c r="X101" s="13">
        <v>24</v>
      </c>
      <c r="Y101" s="13">
        <v>26</v>
      </c>
      <c r="Z101" s="14">
        <v>30</v>
      </c>
    </row>
    <row r="102" spans="11:26">
      <c r="K102" s="48">
        <v>95</v>
      </c>
      <c r="L102" s="59" t="s">
        <v>69</v>
      </c>
      <c r="M102" s="60"/>
      <c r="N102" s="5">
        <f>RANK($O102,$O$8:$O$257)</f>
        <v>1</v>
      </c>
      <c r="O102" s="38">
        <f t="array" ref="O102">SUM(COUNTIF(Tirage,$Q102:$Z102))</f>
        <v>0</v>
      </c>
      <c r="P102" s="6">
        <f t="array" ref="P102">SUM(COUNTIF(_xlnm.Data_Form,Q102:Z102))</f>
        <v>0</v>
      </c>
      <c r="Q102" s="25">
        <v>2</v>
      </c>
      <c r="R102" s="13">
        <v>5</v>
      </c>
      <c r="S102" s="13">
        <v>13</v>
      </c>
      <c r="T102" s="13">
        <v>26</v>
      </c>
      <c r="U102" s="13">
        <v>33</v>
      </c>
      <c r="V102" s="13">
        <v>37</v>
      </c>
      <c r="W102" s="13">
        <v>40</v>
      </c>
      <c r="X102" s="13">
        <v>42</v>
      </c>
      <c r="Y102" s="13">
        <v>47</v>
      </c>
      <c r="Z102" s="14">
        <v>49</v>
      </c>
    </row>
    <row r="103" spans="11:26">
      <c r="K103" s="48">
        <v>96</v>
      </c>
      <c r="L103" s="59" t="s">
        <v>170</v>
      </c>
      <c r="M103" s="60"/>
      <c r="N103" s="5">
        <f>RANK($O103,$O$8:$O$257)</f>
        <v>1</v>
      </c>
      <c r="O103" s="38">
        <f t="array" ref="O103">SUM(COUNTIF(Tirage,$Q103:$Z103))</f>
        <v>0</v>
      </c>
      <c r="P103" s="6">
        <f t="array" ref="P103">SUM(COUNTIF(_xlnm.Data_Form,Q103:Z103))</f>
        <v>0</v>
      </c>
      <c r="Q103" s="25">
        <v>7</v>
      </c>
      <c r="R103" s="13">
        <v>10</v>
      </c>
      <c r="S103" s="13">
        <v>13</v>
      </c>
      <c r="T103" s="13">
        <v>14</v>
      </c>
      <c r="U103" s="13">
        <v>26</v>
      </c>
      <c r="V103" s="13">
        <v>27</v>
      </c>
      <c r="W103" s="13">
        <v>28</v>
      </c>
      <c r="X103" s="13">
        <v>44</v>
      </c>
      <c r="Y103" s="13">
        <v>45</v>
      </c>
      <c r="Z103" s="14">
        <v>49</v>
      </c>
    </row>
    <row r="104" spans="11:26">
      <c r="K104" s="48">
        <v>97</v>
      </c>
      <c r="L104" s="59" t="s">
        <v>197</v>
      </c>
      <c r="M104" s="60"/>
      <c r="N104" s="5">
        <f>RANK($O104,$O$8:$O$257)</f>
        <v>1</v>
      </c>
      <c r="O104" s="38">
        <f t="array" ref="O104">SUM(COUNTIF(Tirage,$Q104:$Z104))</f>
        <v>0</v>
      </c>
      <c r="P104" s="6">
        <f t="array" ref="P104">SUM(COUNTIF(_xlnm.Data_Form,Q104:Z104))</f>
        <v>0</v>
      </c>
      <c r="Q104" s="25">
        <v>1</v>
      </c>
      <c r="R104" s="13">
        <v>3</v>
      </c>
      <c r="S104" s="13">
        <v>12</v>
      </c>
      <c r="T104" s="13">
        <v>13</v>
      </c>
      <c r="U104" s="13">
        <v>22</v>
      </c>
      <c r="V104" s="13">
        <v>28</v>
      </c>
      <c r="W104" s="13">
        <v>30</v>
      </c>
      <c r="X104" s="13">
        <v>32</v>
      </c>
      <c r="Y104" s="13">
        <v>39</v>
      </c>
      <c r="Z104" s="14">
        <v>49</v>
      </c>
    </row>
    <row r="105" spans="11:26">
      <c r="K105" s="48">
        <v>98</v>
      </c>
      <c r="L105" s="59" t="s">
        <v>199</v>
      </c>
      <c r="M105" s="60"/>
      <c r="N105" s="5">
        <f>RANK($O105,$O$8:$O$257)</f>
        <v>1</v>
      </c>
      <c r="O105" s="38">
        <f t="array" ref="O105">SUM(COUNTIF(Tirage,$Q105:$Z105))</f>
        <v>0</v>
      </c>
      <c r="P105" s="6">
        <f t="array" ref="P105">SUM(COUNTIF(_xlnm.Data_Form,Q105:Z105))</f>
        <v>0</v>
      </c>
      <c r="Q105" s="25">
        <v>2</v>
      </c>
      <c r="R105" s="13">
        <v>8</v>
      </c>
      <c r="S105" s="13">
        <v>15</v>
      </c>
      <c r="T105" s="13">
        <v>18</v>
      </c>
      <c r="U105" s="13">
        <v>21</v>
      </c>
      <c r="V105" s="13">
        <v>29</v>
      </c>
      <c r="W105" s="13">
        <v>34</v>
      </c>
      <c r="X105" s="13">
        <v>37</v>
      </c>
      <c r="Y105" s="13">
        <v>40</v>
      </c>
      <c r="Z105" s="14">
        <v>44</v>
      </c>
    </row>
    <row r="106" spans="11:26">
      <c r="K106" s="48">
        <v>99</v>
      </c>
      <c r="L106" s="59" t="s">
        <v>156</v>
      </c>
      <c r="M106" s="60"/>
      <c r="N106" s="5">
        <f>RANK($O106,$O$8:$O$257)</f>
        <v>1</v>
      </c>
      <c r="O106" s="38">
        <f t="array" ref="O106">SUM(COUNTIF(Tirage,$Q106:$Z106))</f>
        <v>0</v>
      </c>
      <c r="P106" s="6">
        <f t="array" ref="P106">SUM(COUNTIF(_xlnm.Data_Form,Q106:Z106))</f>
        <v>0</v>
      </c>
      <c r="Q106" s="25">
        <v>7</v>
      </c>
      <c r="R106" s="13">
        <v>12</v>
      </c>
      <c r="S106" s="13">
        <v>14</v>
      </c>
      <c r="T106" s="13">
        <v>27</v>
      </c>
      <c r="U106" s="13">
        <v>29</v>
      </c>
      <c r="V106" s="13">
        <v>32</v>
      </c>
      <c r="W106" s="13">
        <v>37</v>
      </c>
      <c r="X106" s="13">
        <v>39</v>
      </c>
      <c r="Y106" s="13">
        <v>42</v>
      </c>
      <c r="Z106" s="14">
        <v>46</v>
      </c>
    </row>
    <row r="107" spans="11:26">
      <c r="K107" s="48">
        <v>100</v>
      </c>
      <c r="L107" s="59" t="s">
        <v>70</v>
      </c>
      <c r="M107" s="60"/>
      <c r="N107" s="5">
        <f>RANK($O107,$O$8:$O$257)</f>
        <v>1</v>
      </c>
      <c r="O107" s="38">
        <f t="array" ref="O107">SUM(COUNTIF(Tirage,$Q107:$Z107))</f>
        <v>0</v>
      </c>
      <c r="P107" s="6">
        <f t="array" ref="P107">SUM(COUNTIF(_xlnm.Data_Form,Q107:Z107))</f>
        <v>0</v>
      </c>
      <c r="Q107" s="25">
        <v>1</v>
      </c>
      <c r="R107" s="13">
        <v>10</v>
      </c>
      <c r="S107" s="13">
        <v>11</v>
      </c>
      <c r="T107" s="13">
        <v>16</v>
      </c>
      <c r="U107" s="13">
        <v>21</v>
      </c>
      <c r="V107" s="13">
        <v>30</v>
      </c>
      <c r="W107" s="13">
        <v>31</v>
      </c>
      <c r="X107" s="13">
        <v>33</v>
      </c>
      <c r="Y107" s="13">
        <v>40</v>
      </c>
      <c r="Z107" s="14">
        <v>41</v>
      </c>
    </row>
    <row r="108" spans="11:26">
      <c r="K108" s="48">
        <v>101</v>
      </c>
      <c r="L108" s="59" t="s">
        <v>127</v>
      </c>
      <c r="M108" s="60"/>
      <c r="N108" s="5">
        <f>RANK($O108,$O$8:$O$257)</f>
        <v>1</v>
      </c>
      <c r="O108" s="38">
        <f t="array" ref="O108">SUM(COUNTIF(Tirage,$Q108:$Z108))</f>
        <v>0</v>
      </c>
      <c r="P108" s="6">
        <f t="array" ref="P108">SUM(COUNTIF(_xlnm.Data_Form,Q108:Z108))</f>
        <v>0</v>
      </c>
      <c r="Q108" s="25">
        <v>4</v>
      </c>
      <c r="R108" s="13">
        <v>7</v>
      </c>
      <c r="S108" s="13">
        <v>11</v>
      </c>
      <c r="T108" s="13">
        <v>21</v>
      </c>
      <c r="U108" s="13">
        <v>22</v>
      </c>
      <c r="V108" s="13">
        <v>25</v>
      </c>
      <c r="W108" s="13">
        <v>26</v>
      </c>
      <c r="X108" s="13">
        <v>27</v>
      </c>
      <c r="Y108" s="13">
        <v>45</v>
      </c>
      <c r="Z108" s="14">
        <v>49</v>
      </c>
    </row>
    <row r="109" spans="11:26">
      <c r="K109" s="48">
        <v>102</v>
      </c>
      <c r="L109" s="59" t="s">
        <v>71</v>
      </c>
      <c r="M109" s="60"/>
      <c r="N109" s="5">
        <f>RANK($O109,$O$8:$O$257)</f>
        <v>1</v>
      </c>
      <c r="O109" s="38">
        <f t="array" ref="O109">SUM(COUNTIF(Tirage,$Q109:$Z109))</f>
        <v>0</v>
      </c>
      <c r="P109" s="6">
        <f t="array" ref="P109">SUM(COUNTIF(_xlnm.Data_Form,Q109:Z109))</f>
        <v>0</v>
      </c>
      <c r="Q109" s="25">
        <v>1</v>
      </c>
      <c r="R109" s="13">
        <v>4</v>
      </c>
      <c r="S109" s="13">
        <v>9</v>
      </c>
      <c r="T109" s="13">
        <v>12</v>
      </c>
      <c r="U109" s="13">
        <v>17</v>
      </c>
      <c r="V109" s="13">
        <v>21</v>
      </c>
      <c r="W109" s="13">
        <v>32</v>
      </c>
      <c r="X109" s="13">
        <v>39</v>
      </c>
      <c r="Y109" s="13">
        <v>45</v>
      </c>
      <c r="Z109" s="14">
        <v>47</v>
      </c>
    </row>
    <row r="110" spans="11:26">
      <c r="K110" s="48">
        <v>103</v>
      </c>
      <c r="L110" s="59" t="s">
        <v>72</v>
      </c>
      <c r="M110" s="60"/>
      <c r="N110" s="5">
        <f>RANK($O110,$O$8:$O$257)</f>
        <v>1</v>
      </c>
      <c r="O110" s="38">
        <f t="array" ref="O110">SUM(COUNTIF(Tirage,$Q110:$Z110))</f>
        <v>0</v>
      </c>
      <c r="P110" s="6">
        <f t="array" ref="P110">SUM(COUNTIF(_xlnm.Data_Form,Q110:Z110))</f>
        <v>0</v>
      </c>
      <c r="Q110" s="25">
        <v>1</v>
      </c>
      <c r="R110" s="13">
        <v>2</v>
      </c>
      <c r="S110" s="13">
        <v>3</v>
      </c>
      <c r="T110" s="13">
        <v>4</v>
      </c>
      <c r="U110" s="13">
        <v>5</v>
      </c>
      <c r="V110" s="13">
        <v>6</v>
      </c>
      <c r="W110" s="13">
        <v>7</v>
      </c>
      <c r="X110" s="13">
        <v>8</v>
      </c>
      <c r="Y110" s="13">
        <v>9</v>
      </c>
      <c r="Z110" s="14">
        <v>10</v>
      </c>
    </row>
    <row r="111" spans="11:26">
      <c r="K111" s="48">
        <v>104</v>
      </c>
      <c r="L111" s="59" t="s">
        <v>73</v>
      </c>
      <c r="M111" s="60"/>
      <c r="N111" s="5">
        <f>RANK($O111,$O$8:$O$257)</f>
        <v>1</v>
      </c>
      <c r="O111" s="38">
        <f t="array" ref="O111">SUM(COUNTIF(Tirage,$Q111:$Z111))</f>
        <v>0</v>
      </c>
      <c r="P111" s="6">
        <f t="array" ref="P111">SUM(COUNTIF(_xlnm.Data_Form,Q111:Z111))</f>
        <v>0</v>
      </c>
      <c r="Q111" s="25">
        <v>7</v>
      </c>
      <c r="R111" s="13">
        <v>10</v>
      </c>
      <c r="S111" s="13">
        <v>17</v>
      </c>
      <c r="T111" s="13">
        <v>18</v>
      </c>
      <c r="U111" s="13">
        <v>19</v>
      </c>
      <c r="V111" s="13">
        <v>28</v>
      </c>
      <c r="W111" s="13">
        <v>29</v>
      </c>
      <c r="X111" s="13">
        <v>30</v>
      </c>
      <c r="Y111" s="13">
        <v>32</v>
      </c>
      <c r="Z111" s="14">
        <v>39</v>
      </c>
    </row>
    <row r="112" spans="11:26">
      <c r="K112" s="48">
        <v>105</v>
      </c>
      <c r="L112" s="59" t="s">
        <v>74</v>
      </c>
      <c r="M112" s="60"/>
      <c r="N112" s="5">
        <f>RANK($O112,$O$8:$O$257)</f>
        <v>1</v>
      </c>
      <c r="O112" s="38">
        <f t="array" ref="O112">SUM(COUNTIF(Tirage,$Q112:$Z112))</f>
        <v>0</v>
      </c>
      <c r="P112" s="6">
        <f t="array" ref="P112">SUM(COUNTIF(_xlnm.Data_Form,Q112:Z112))</f>
        <v>0</v>
      </c>
      <c r="Q112" s="25">
        <v>3</v>
      </c>
      <c r="R112" s="13">
        <v>5</v>
      </c>
      <c r="S112" s="13">
        <v>7</v>
      </c>
      <c r="T112" s="13">
        <v>12</v>
      </c>
      <c r="U112" s="13">
        <v>19</v>
      </c>
      <c r="V112" s="13">
        <v>24</v>
      </c>
      <c r="W112" s="13">
        <v>32</v>
      </c>
      <c r="X112" s="13">
        <v>36</v>
      </c>
      <c r="Y112" s="13">
        <v>42</v>
      </c>
      <c r="Z112" s="14">
        <v>47</v>
      </c>
    </row>
    <row r="113" spans="11:26">
      <c r="K113" s="48">
        <v>106</v>
      </c>
      <c r="L113" s="59" t="s">
        <v>75</v>
      </c>
      <c r="M113" s="60"/>
      <c r="N113" s="5">
        <f>RANK($O113,$O$8:$O$257)</f>
        <v>1</v>
      </c>
      <c r="O113" s="38">
        <f t="array" ref="O113">SUM(COUNTIF(Tirage,$Q113:$Z113))</f>
        <v>0</v>
      </c>
      <c r="P113" s="6">
        <f t="array" ref="P113">SUM(COUNTIF(_xlnm.Data_Form,Q113:Z113))</f>
        <v>0</v>
      </c>
      <c r="Q113" s="25">
        <v>3</v>
      </c>
      <c r="R113" s="13">
        <v>5</v>
      </c>
      <c r="S113" s="13">
        <v>7</v>
      </c>
      <c r="T113" s="13">
        <v>13</v>
      </c>
      <c r="U113" s="13">
        <v>14</v>
      </c>
      <c r="V113" s="13">
        <v>18</v>
      </c>
      <c r="W113" s="13">
        <v>20</v>
      </c>
      <c r="X113" s="13">
        <v>23</v>
      </c>
      <c r="Y113" s="13">
        <v>37</v>
      </c>
      <c r="Z113" s="14">
        <v>42</v>
      </c>
    </row>
    <row r="114" spans="11:26">
      <c r="K114" s="48">
        <v>107</v>
      </c>
      <c r="L114" s="59" t="s">
        <v>176</v>
      </c>
      <c r="M114" s="60"/>
      <c r="N114" s="5">
        <f>RANK($O114,$O$8:$O$257)</f>
        <v>1</v>
      </c>
      <c r="O114" s="38">
        <f t="array" ref="O114">SUM(COUNTIF(Tirage,$Q114:$Z114))</f>
        <v>0</v>
      </c>
      <c r="P114" s="6">
        <f t="array" ref="P114">SUM(COUNTIF(_xlnm.Data_Form,Q114:Z114))</f>
        <v>0</v>
      </c>
      <c r="Q114" s="25">
        <v>1</v>
      </c>
      <c r="R114" s="13">
        <v>6</v>
      </c>
      <c r="S114" s="13">
        <v>9</v>
      </c>
      <c r="T114" s="13">
        <v>14</v>
      </c>
      <c r="U114" s="13">
        <v>23</v>
      </c>
      <c r="V114" s="13">
        <v>26</v>
      </c>
      <c r="W114" s="13">
        <v>33</v>
      </c>
      <c r="X114" s="13">
        <v>36</v>
      </c>
      <c r="Y114" s="13">
        <v>40</v>
      </c>
      <c r="Z114" s="14">
        <v>49</v>
      </c>
    </row>
    <row r="115" spans="11:26">
      <c r="K115" s="48">
        <v>108</v>
      </c>
      <c r="L115" s="59" t="s">
        <v>185</v>
      </c>
      <c r="M115" s="60"/>
      <c r="N115" s="5">
        <f>RANK($O115,$O$8:$O$257)</f>
        <v>1</v>
      </c>
      <c r="O115" s="38">
        <f t="array" ref="O115">SUM(COUNTIF(Tirage,$Q115:$Z115))</f>
        <v>0</v>
      </c>
      <c r="P115" s="6">
        <f t="array" ref="P115">SUM(COUNTIF(_xlnm.Data_Form,Q115:Z115))</f>
        <v>0</v>
      </c>
      <c r="Q115" s="25">
        <v>1</v>
      </c>
      <c r="R115" s="13">
        <v>2</v>
      </c>
      <c r="S115" s="13">
        <v>4</v>
      </c>
      <c r="T115" s="13">
        <v>6</v>
      </c>
      <c r="U115" s="13">
        <v>14</v>
      </c>
      <c r="V115" s="13">
        <v>19</v>
      </c>
      <c r="W115" s="13">
        <v>24</v>
      </c>
      <c r="X115" s="13">
        <v>29</v>
      </c>
      <c r="Y115" s="13">
        <v>34</v>
      </c>
      <c r="Z115" s="14">
        <v>39</v>
      </c>
    </row>
    <row r="116" spans="11:26">
      <c r="K116" s="48">
        <v>109</v>
      </c>
      <c r="L116" s="59" t="s">
        <v>76</v>
      </c>
      <c r="M116" s="60"/>
      <c r="N116" s="5">
        <f>RANK($O116,$O$8:$O$257)</f>
        <v>1</v>
      </c>
      <c r="O116" s="38">
        <f t="array" ref="O116">SUM(COUNTIF(Tirage,$Q116:$Z116))</f>
        <v>0</v>
      </c>
      <c r="P116" s="6">
        <f t="array" ref="P116">SUM(COUNTIF(_xlnm.Data_Form,Q116:Z116))</f>
        <v>0</v>
      </c>
      <c r="Q116" s="25">
        <v>7</v>
      </c>
      <c r="R116" s="13">
        <v>13</v>
      </c>
      <c r="S116" s="13">
        <v>14</v>
      </c>
      <c r="T116" s="13">
        <v>18</v>
      </c>
      <c r="U116" s="13">
        <v>21</v>
      </c>
      <c r="V116" s="13">
        <v>25</v>
      </c>
      <c r="W116" s="13">
        <v>31</v>
      </c>
      <c r="X116" s="13">
        <v>37</v>
      </c>
      <c r="Y116" s="13">
        <v>45</v>
      </c>
      <c r="Z116" s="14">
        <v>48</v>
      </c>
    </row>
    <row r="117" spans="11:26">
      <c r="K117" s="48">
        <v>110</v>
      </c>
      <c r="L117" s="59" t="s">
        <v>213</v>
      </c>
      <c r="M117" s="60"/>
      <c r="N117" s="5">
        <f>RANK($O117,$O$8:$O$257)</f>
        <v>1</v>
      </c>
      <c r="O117" s="38">
        <f t="array" ref="O117">SUM(COUNTIF(Tirage,$Q117:$Z117))</f>
        <v>0</v>
      </c>
      <c r="P117" s="6">
        <f t="array" ref="P117">SUM(COUNTIF(_xlnm.Data_Form,Q117:Z117))</f>
        <v>0</v>
      </c>
      <c r="Q117" s="25">
        <v>6</v>
      </c>
      <c r="R117" s="13">
        <v>7</v>
      </c>
      <c r="S117" s="13">
        <v>19</v>
      </c>
      <c r="T117" s="13">
        <v>24</v>
      </c>
      <c r="U117" s="13">
        <v>25</v>
      </c>
      <c r="V117" s="13">
        <v>33</v>
      </c>
      <c r="W117" s="13">
        <v>37</v>
      </c>
      <c r="X117" s="13">
        <v>43</v>
      </c>
      <c r="Y117" s="13">
        <v>44</v>
      </c>
      <c r="Z117" s="14">
        <v>47</v>
      </c>
    </row>
    <row r="118" spans="11:26">
      <c r="K118" s="48">
        <v>111</v>
      </c>
      <c r="L118" s="59" t="s">
        <v>77</v>
      </c>
      <c r="M118" s="60"/>
      <c r="N118" s="5">
        <f>RANK($O118,$O$8:$O$257)</f>
        <v>1</v>
      </c>
      <c r="O118" s="38">
        <f t="array" ref="O118">SUM(COUNTIF(Tirage,$Q118:$Z118))</f>
        <v>0</v>
      </c>
      <c r="P118" s="6">
        <f t="array" ref="P118">SUM(COUNTIF(_xlnm.Data_Form,Q118:Z118))</f>
        <v>0</v>
      </c>
      <c r="Q118" s="25">
        <v>1</v>
      </c>
      <c r="R118" s="13">
        <v>2</v>
      </c>
      <c r="S118" s="13">
        <v>5</v>
      </c>
      <c r="T118" s="13">
        <v>11</v>
      </c>
      <c r="U118" s="13">
        <v>12</v>
      </c>
      <c r="V118" s="13">
        <v>18</v>
      </c>
      <c r="W118" s="13">
        <v>19</v>
      </c>
      <c r="X118" s="13">
        <v>25</v>
      </c>
      <c r="Y118" s="13">
        <v>40</v>
      </c>
      <c r="Z118" s="14">
        <v>45</v>
      </c>
    </row>
    <row r="119" spans="11:26">
      <c r="K119" s="48">
        <v>112</v>
      </c>
      <c r="L119" s="59" t="s">
        <v>150</v>
      </c>
      <c r="M119" s="60"/>
      <c r="N119" s="5">
        <f>RANK($O119,$O$8:$O$257)</f>
        <v>1</v>
      </c>
      <c r="O119" s="38">
        <f t="array" ref="O119">SUM(COUNTIF(Tirage,$Q119:$Z119))</f>
        <v>0</v>
      </c>
      <c r="P119" s="6">
        <f t="array" ref="P119">SUM(COUNTIF(_xlnm.Data_Form,Q119:Z119))</f>
        <v>0</v>
      </c>
      <c r="Q119" s="25">
        <v>9</v>
      </c>
      <c r="R119" s="13">
        <v>13</v>
      </c>
      <c r="S119" s="13">
        <v>19</v>
      </c>
      <c r="T119" s="13">
        <v>23</v>
      </c>
      <c r="U119" s="13">
        <v>27</v>
      </c>
      <c r="V119" s="13">
        <v>29</v>
      </c>
      <c r="W119" s="13">
        <v>31</v>
      </c>
      <c r="X119" s="13">
        <v>36</v>
      </c>
      <c r="Y119" s="13">
        <v>41</v>
      </c>
      <c r="Z119" s="14">
        <v>49</v>
      </c>
    </row>
    <row r="120" spans="11:26">
      <c r="K120" s="48">
        <v>113</v>
      </c>
      <c r="L120" s="59" t="s">
        <v>118</v>
      </c>
      <c r="M120" s="60"/>
      <c r="N120" s="5">
        <f>RANK($O120,$O$8:$O$257)</f>
        <v>1</v>
      </c>
      <c r="O120" s="38">
        <f t="array" ref="O120">SUM(COUNTIF(Tirage,$Q120:$Z120))</f>
        <v>0</v>
      </c>
      <c r="P120" s="6">
        <f t="array" ref="P120">SUM(COUNTIF(_xlnm.Data_Form,Q120:Z120))</f>
        <v>0</v>
      </c>
      <c r="Q120" s="25">
        <v>23</v>
      </c>
      <c r="R120" s="13">
        <v>24</v>
      </c>
      <c r="S120" s="13">
        <v>25</v>
      </c>
      <c r="T120" s="13">
        <v>26</v>
      </c>
      <c r="U120" s="13">
        <v>33</v>
      </c>
      <c r="V120" s="13">
        <v>36</v>
      </c>
      <c r="W120" s="13">
        <v>37</v>
      </c>
      <c r="X120" s="13">
        <v>39</v>
      </c>
      <c r="Y120" s="13">
        <v>40</v>
      </c>
      <c r="Z120" s="14">
        <v>41</v>
      </c>
    </row>
    <row r="121" spans="11:26">
      <c r="K121" s="48">
        <v>114</v>
      </c>
      <c r="L121" s="59" t="s">
        <v>78</v>
      </c>
      <c r="M121" s="60"/>
      <c r="N121" s="5">
        <f>RANK($O121,$O$8:$O$257)</f>
        <v>1</v>
      </c>
      <c r="O121" s="38">
        <f t="array" ref="O121">SUM(COUNTIF(Tirage,$Q121:$Z121))</f>
        <v>0</v>
      </c>
      <c r="P121" s="6">
        <f t="array" ref="P121">SUM(COUNTIF(_xlnm.Data_Form,Q121:Z121))</f>
        <v>0</v>
      </c>
      <c r="Q121" s="25">
        <v>2</v>
      </c>
      <c r="R121" s="13">
        <v>3</v>
      </c>
      <c r="S121" s="13">
        <v>5</v>
      </c>
      <c r="T121" s="13">
        <v>8</v>
      </c>
      <c r="U121" s="13">
        <v>11</v>
      </c>
      <c r="V121" s="13">
        <v>28</v>
      </c>
      <c r="W121" s="13">
        <v>32</v>
      </c>
      <c r="X121" s="13">
        <v>33</v>
      </c>
      <c r="Y121" s="13">
        <v>34</v>
      </c>
      <c r="Z121" s="14">
        <v>45</v>
      </c>
    </row>
    <row r="122" spans="11:26">
      <c r="K122" s="48">
        <v>115</v>
      </c>
      <c r="L122" s="59" t="s">
        <v>79</v>
      </c>
      <c r="M122" s="60"/>
      <c r="N122" s="5">
        <f>RANK($O122,$O$8:$O$257)</f>
        <v>1</v>
      </c>
      <c r="O122" s="38">
        <f t="array" ref="O122">SUM(COUNTIF(Tirage,$Q122:$Z122))</f>
        <v>0</v>
      </c>
      <c r="P122" s="6">
        <f t="array" ref="P122">SUM(COUNTIF(_xlnm.Data_Form,Q122:Z122))</f>
        <v>0</v>
      </c>
      <c r="Q122" s="25">
        <v>3</v>
      </c>
      <c r="R122" s="13">
        <v>5</v>
      </c>
      <c r="S122" s="13">
        <v>8</v>
      </c>
      <c r="T122" s="13">
        <v>13</v>
      </c>
      <c r="U122" s="13">
        <v>16</v>
      </c>
      <c r="V122" s="13">
        <v>29</v>
      </c>
      <c r="W122" s="13">
        <v>30</v>
      </c>
      <c r="X122" s="13">
        <v>33</v>
      </c>
      <c r="Y122" s="13">
        <v>46</v>
      </c>
      <c r="Z122" s="14">
        <v>49</v>
      </c>
    </row>
    <row r="123" spans="11:26">
      <c r="K123" s="48">
        <v>116</v>
      </c>
      <c r="L123" s="59" t="s">
        <v>151</v>
      </c>
      <c r="M123" s="60"/>
      <c r="N123" s="5">
        <f>RANK($O123,$O$8:$O$257)</f>
        <v>1</v>
      </c>
      <c r="O123" s="38">
        <f t="array" ref="O123">SUM(COUNTIF(Tirage,$Q123:$Z123))</f>
        <v>0</v>
      </c>
      <c r="P123" s="6">
        <f t="array" ref="P123">SUM(COUNTIF(_xlnm.Data_Form,Q123:Z123))</f>
        <v>0</v>
      </c>
      <c r="Q123" s="25">
        <v>1</v>
      </c>
      <c r="R123" s="13">
        <v>8</v>
      </c>
      <c r="S123" s="13">
        <v>11</v>
      </c>
      <c r="T123" s="13">
        <v>13</v>
      </c>
      <c r="U123" s="13">
        <v>17</v>
      </c>
      <c r="V123" s="13">
        <v>22</v>
      </c>
      <c r="W123" s="13">
        <v>26</v>
      </c>
      <c r="X123" s="13">
        <v>39</v>
      </c>
      <c r="Y123" s="13">
        <v>43</v>
      </c>
      <c r="Z123" s="14">
        <v>48</v>
      </c>
    </row>
    <row r="124" spans="11:26">
      <c r="K124" s="48">
        <v>117</v>
      </c>
      <c r="L124" s="59" t="s">
        <v>80</v>
      </c>
      <c r="M124" s="60"/>
      <c r="N124" s="5">
        <f>RANK($O124,$O$8:$O$257)</f>
        <v>1</v>
      </c>
      <c r="O124" s="38">
        <f t="array" ref="O124">SUM(COUNTIF(Tirage,$Q124:$Z124))</f>
        <v>0</v>
      </c>
      <c r="P124" s="6">
        <f t="array" ref="P124">SUM(COUNTIF(_xlnm.Data_Form,Q124:Z124))</f>
        <v>0</v>
      </c>
      <c r="Q124" s="25">
        <v>7</v>
      </c>
      <c r="R124" s="13">
        <v>20</v>
      </c>
      <c r="S124" s="13">
        <v>23</v>
      </c>
      <c r="T124" s="13">
        <v>24</v>
      </c>
      <c r="U124" s="13">
        <v>27</v>
      </c>
      <c r="V124" s="13">
        <v>31</v>
      </c>
      <c r="W124" s="13">
        <v>32</v>
      </c>
      <c r="X124" s="13">
        <v>34</v>
      </c>
      <c r="Y124" s="13">
        <v>39</v>
      </c>
      <c r="Z124" s="14">
        <v>45</v>
      </c>
    </row>
    <row r="125" spans="11:26">
      <c r="K125" s="48">
        <v>118</v>
      </c>
      <c r="L125" s="59" t="s">
        <v>168</v>
      </c>
      <c r="M125" s="60"/>
      <c r="N125" s="5">
        <f>RANK($O125,$O$8:$O$257)</f>
        <v>1</v>
      </c>
      <c r="O125" s="38">
        <f t="array" ref="O125">SUM(COUNTIF(Tirage,$Q125:$Z125))</f>
        <v>0</v>
      </c>
      <c r="P125" s="6">
        <f t="array" ref="P125">SUM(COUNTIF(_xlnm.Data_Form,Q125:Z125))</f>
        <v>0</v>
      </c>
      <c r="Q125" s="25">
        <v>2</v>
      </c>
      <c r="R125" s="13">
        <v>5</v>
      </c>
      <c r="S125" s="13">
        <v>7</v>
      </c>
      <c r="T125" s="13">
        <v>15</v>
      </c>
      <c r="U125" s="13">
        <v>17</v>
      </c>
      <c r="V125" s="13">
        <v>18</v>
      </c>
      <c r="W125" s="13">
        <v>44</v>
      </c>
      <c r="X125" s="13">
        <v>45</v>
      </c>
      <c r="Y125" s="13">
        <v>47</v>
      </c>
      <c r="Z125" s="14">
        <v>48</v>
      </c>
    </row>
    <row r="126" spans="11:26">
      <c r="K126" s="48">
        <v>119</v>
      </c>
      <c r="L126" s="59" t="s">
        <v>177</v>
      </c>
      <c r="M126" s="60"/>
      <c r="N126" s="5">
        <f>RANK($O126,$O$8:$O$257)</f>
        <v>1</v>
      </c>
      <c r="O126" s="38">
        <f t="array" ref="O126">SUM(COUNTIF(Tirage,$Q126:$Z126))</f>
        <v>0</v>
      </c>
      <c r="P126" s="6">
        <f t="array" ref="P126">SUM(COUNTIF(_xlnm.Data_Form,Q126:Z126))</f>
        <v>0</v>
      </c>
      <c r="Q126" s="25">
        <v>5</v>
      </c>
      <c r="R126" s="13">
        <v>10</v>
      </c>
      <c r="S126" s="13">
        <v>13</v>
      </c>
      <c r="T126" s="13">
        <v>14</v>
      </c>
      <c r="U126" s="13">
        <v>17</v>
      </c>
      <c r="V126" s="13">
        <v>18</v>
      </c>
      <c r="W126" s="13">
        <v>24</v>
      </c>
      <c r="X126" s="13">
        <v>36</v>
      </c>
      <c r="Y126" s="13">
        <v>46</v>
      </c>
      <c r="Z126" s="14">
        <v>47</v>
      </c>
    </row>
    <row r="127" spans="11:26">
      <c r="K127" s="48">
        <v>120</v>
      </c>
      <c r="L127" s="59" t="s">
        <v>214</v>
      </c>
      <c r="M127" s="60"/>
      <c r="N127" s="5">
        <f>RANK($O127,$O$8:$O$257)</f>
        <v>1</v>
      </c>
      <c r="O127" s="38">
        <f t="array" ref="O127">SUM(COUNTIF(Tirage,$Q127:$Z127))</f>
        <v>0</v>
      </c>
      <c r="P127" s="6">
        <f t="array" ref="P127">SUM(COUNTIF(_xlnm.Data_Form,Q127:Z127))</f>
        <v>0</v>
      </c>
      <c r="Q127" s="25">
        <v>3</v>
      </c>
      <c r="R127" s="13">
        <v>4</v>
      </c>
      <c r="S127" s="13">
        <v>9</v>
      </c>
      <c r="T127" s="13">
        <v>21</v>
      </c>
      <c r="U127" s="13">
        <v>27</v>
      </c>
      <c r="V127" s="13">
        <v>29</v>
      </c>
      <c r="W127" s="13">
        <v>39</v>
      </c>
      <c r="X127" s="13">
        <v>40</v>
      </c>
      <c r="Y127" s="13">
        <v>42</v>
      </c>
      <c r="Z127" s="14">
        <v>47</v>
      </c>
    </row>
    <row r="128" spans="11:26">
      <c r="K128" s="48">
        <v>121</v>
      </c>
      <c r="L128" s="59" t="s">
        <v>146</v>
      </c>
      <c r="M128" s="60"/>
      <c r="N128" s="5">
        <f>RANK($O128,$O$8:$O$257)</f>
        <v>1</v>
      </c>
      <c r="O128" s="38">
        <f t="array" ref="O128">SUM(COUNTIF(Tirage,$Q128:$Z128))</f>
        <v>0</v>
      </c>
      <c r="P128" s="6">
        <f t="array" ref="P128">SUM(COUNTIF(_xlnm.Data_Form,Q128:Z128))</f>
        <v>0</v>
      </c>
      <c r="Q128" s="25">
        <v>1</v>
      </c>
      <c r="R128" s="13">
        <v>2</v>
      </c>
      <c r="S128" s="13">
        <v>3</v>
      </c>
      <c r="T128" s="13">
        <v>4</v>
      </c>
      <c r="U128" s="13">
        <v>5</v>
      </c>
      <c r="V128" s="13">
        <v>6</v>
      </c>
      <c r="W128" s="13">
        <v>7</v>
      </c>
      <c r="X128" s="13">
        <v>8</v>
      </c>
      <c r="Y128" s="13">
        <v>9</v>
      </c>
      <c r="Z128" s="14">
        <v>10</v>
      </c>
    </row>
    <row r="129" spans="11:26">
      <c r="K129" s="48">
        <v>122</v>
      </c>
      <c r="L129" s="59" t="s">
        <v>120</v>
      </c>
      <c r="M129" s="60"/>
      <c r="N129" s="5">
        <f>RANK($O129,$O$8:$O$257)</f>
        <v>1</v>
      </c>
      <c r="O129" s="38">
        <f t="array" ref="O129">SUM(COUNTIF(Tirage,$Q129:$Z129))</f>
        <v>0</v>
      </c>
      <c r="P129" s="6">
        <f t="array" ref="P129">SUM(COUNTIF(_xlnm.Data_Form,Q129:Z129))</f>
        <v>0</v>
      </c>
      <c r="Q129" s="25">
        <v>1</v>
      </c>
      <c r="R129" s="13">
        <v>7</v>
      </c>
      <c r="S129" s="13">
        <v>14</v>
      </c>
      <c r="T129" s="13">
        <v>15</v>
      </c>
      <c r="U129" s="13">
        <v>19</v>
      </c>
      <c r="V129" s="13">
        <v>20</v>
      </c>
      <c r="W129" s="13">
        <v>26</v>
      </c>
      <c r="X129" s="13">
        <v>36</v>
      </c>
      <c r="Y129" s="13">
        <v>44</v>
      </c>
      <c r="Z129" s="14">
        <v>49</v>
      </c>
    </row>
    <row r="130" spans="11:26">
      <c r="K130" s="48">
        <v>123</v>
      </c>
      <c r="L130" s="59" t="s">
        <v>81</v>
      </c>
      <c r="M130" s="60"/>
      <c r="N130" s="5">
        <f>RANK($O130,$O$8:$O$257)</f>
        <v>1</v>
      </c>
      <c r="O130" s="38">
        <f t="array" ref="O130">SUM(COUNTIF(Tirage,$Q130:$Z130))</f>
        <v>0</v>
      </c>
      <c r="P130" s="6">
        <f t="array" ref="P130">SUM(COUNTIF(_xlnm.Data_Form,Q130:Z130))</f>
        <v>0</v>
      </c>
      <c r="Q130" s="25">
        <v>7</v>
      </c>
      <c r="R130" s="13">
        <v>10</v>
      </c>
      <c r="S130" s="13">
        <v>15</v>
      </c>
      <c r="T130" s="13">
        <v>20</v>
      </c>
      <c r="U130" s="13">
        <v>37</v>
      </c>
      <c r="V130" s="13">
        <v>39</v>
      </c>
      <c r="W130" s="13">
        <v>40</v>
      </c>
      <c r="X130" s="13">
        <v>43</v>
      </c>
      <c r="Y130" s="13">
        <v>44</v>
      </c>
      <c r="Z130" s="14">
        <v>49</v>
      </c>
    </row>
    <row r="131" spans="11:26">
      <c r="K131" s="48">
        <v>124</v>
      </c>
      <c r="L131" s="59" t="s">
        <v>82</v>
      </c>
      <c r="M131" s="60"/>
      <c r="N131" s="5">
        <f>RANK($O131,$O$8:$O$257)</f>
        <v>1</v>
      </c>
      <c r="O131" s="38">
        <f t="array" ref="O131">SUM(COUNTIF(Tirage,$Q131:$Z131))</f>
        <v>0</v>
      </c>
      <c r="P131" s="6">
        <f t="array" ref="P131">SUM(COUNTIF(_xlnm.Data_Form,Q131:Z131))</f>
        <v>0</v>
      </c>
      <c r="Q131" s="25">
        <v>3</v>
      </c>
      <c r="R131" s="13">
        <v>6</v>
      </c>
      <c r="S131" s="13">
        <v>15</v>
      </c>
      <c r="T131" s="13">
        <v>16</v>
      </c>
      <c r="U131" s="13">
        <v>18</v>
      </c>
      <c r="V131" s="13">
        <v>21</v>
      </c>
      <c r="W131" s="13">
        <v>25</v>
      </c>
      <c r="X131" s="13">
        <v>37</v>
      </c>
      <c r="Y131" s="13">
        <v>40</v>
      </c>
      <c r="Z131" s="14">
        <v>48</v>
      </c>
    </row>
    <row r="132" spans="11:26">
      <c r="K132" s="48">
        <v>125</v>
      </c>
      <c r="L132" s="59" t="s">
        <v>135</v>
      </c>
      <c r="M132" s="60"/>
      <c r="N132" s="5">
        <f>RANK($O132,$O$8:$O$257)</f>
        <v>1</v>
      </c>
      <c r="O132" s="38">
        <f t="array" ref="O132">SUM(COUNTIF(Tirage,$Q132:$Z132))</f>
        <v>0</v>
      </c>
      <c r="P132" s="6">
        <f t="array" ref="P132">SUM(COUNTIF(_xlnm.Data_Form,Q132:Z132))</f>
        <v>0</v>
      </c>
      <c r="Q132" s="25">
        <v>4</v>
      </c>
      <c r="R132" s="13">
        <v>7</v>
      </c>
      <c r="S132" s="13">
        <v>9</v>
      </c>
      <c r="T132" s="13">
        <v>11</v>
      </c>
      <c r="U132" s="13">
        <v>14</v>
      </c>
      <c r="V132" s="13">
        <v>15</v>
      </c>
      <c r="W132" s="13">
        <v>26</v>
      </c>
      <c r="X132" s="13">
        <v>33</v>
      </c>
      <c r="Y132" s="13">
        <v>42</v>
      </c>
      <c r="Z132" s="14">
        <v>46</v>
      </c>
    </row>
    <row r="133" spans="11:26">
      <c r="K133" s="48">
        <v>126</v>
      </c>
      <c r="L133" s="59" t="s">
        <v>182</v>
      </c>
      <c r="M133" s="60"/>
      <c r="N133" s="5">
        <f>RANK($O133,$O$8:$O$257)</f>
        <v>1</v>
      </c>
      <c r="O133" s="38">
        <f t="array" ref="O133">SUM(COUNTIF(Tirage,$Q133:$Z133))</f>
        <v>0</v>
      </c>
      <c r="P133" s="6">
        <f t="array" ref="P133">SUM(COUNTIF(_xlnm.Data_Form,Q133:Z133))</f>
        <v>0</v>
      </c>
      <c r="Q133" s="25">
        <v>1</v>
      </c>
      <c r="R133" s="13">
        <v>2</v>
      </c>
      <c r="S133" s="13">
        <v>3</v>
      </c>
      <c r="T133" s="13">
        <v>5</v>
      </c>
      <c r="U133" s="13">
        <v>10</v>
      </c>
      <c r="V133" s="13">
        <v>11</v>
      </c>
      <c r="W133" s="13">
        <v>25</v>
      </c>
      <c r="X133" s="13">
        <v>26</v>
      </c>
      <c r="Y133" s="13">
        <v>35</v>
      </c>
      <c r="Z133" s="14">
        <v>36</v>
      </c>
    </row>
    <row r="134" spans="11:26">
      <c r="K134" s="48">
        <v>127</v>
      </c>
      <c r="L134" s="59" t="s">
        <v>159</v>
      </c>
      <c r="M134" s="60"/>
      <c r="N134" s="5">
        <f>RANK($O134,$O$8:$O$257)</f>
        <v>1</v>
      </c>
      <c r="O134" s="38">
        <f t="array" ref="O134">SUM(COUNTIF(Tirage,$Q134:$Z134))</f>
        <v>0</v>
      </c>
      <c r="P134" s="6">
        <f t="array" ref="P134">SUM(COUNTIF(_xlnm.Data_Form,Q134:Z134))</f>
        <v>0</v>
      </c>
      <c r="Q134" s="25">
        <v>5</v>
      </c>
      <c r="R134" s="13">
        <v>11</v>
      </c>
      <c r="S134" s="13">
        <v>12</v>
      </c>
      <c r="T134" s="13">
        <v>17</v>
      </c>
      <c r="U134" s="13">
        <v>31</v>
      </c>
      <c r="V134" s="13">
        <v>32</v>
      </c>
      <c r="W134" s="13">
        <v>34</v>
      </c>
      <c r="X134" s="13">
        <v>41</v>
      </c>
      <c r="Y134" s="13">
        <v>48</v>
      </c>
      <c r="Z134" s="14">
        <v>49</v>
      </c>
    </row>
    <row r="135" spans="11:26">
      <c r="K135" s="48">
        <v>128</v>
      </c>
      <c r="L135" s="59" t="s">
        <v>83</v>
      </c>
      <c r="M135" s="60"/>
      <c r="N135" s="5">
        <f>RANK($O135,$O$8:$O$257)</f>
        <v>1</v>
      </c>
      <c r="O135" s="38">
        <f t="array" ref="O135">SUM(COUNTIF(Tirage,$Q135:$Z135))</f>
        <v>0</v>
      </c>
      <c r="P135" s="6">
        <f t="array" ref="P135">SUM(COUNTIF(_xlnm.Data_Form,Q135:Z135))</f>
        <v>0</v>
      </c>
      <c r="Q135" s="25">
        <v>2</v>
      </c>
      <c r="R135" s="13">
        <v>4</v>
      </c>
      <c r="S135" s="13">
        <v>8</v>
      </c>
      <c r="T135" s="13">
        <v>17</v>
      </c>
      <c r="U135" s="13">
        <v>19</v>
      </c>
      <c r="V135" s="13">
        <v>26</v>
      </c>
      <c r="W135" s="13">
        <v>28</v>
      </c>
      <c r="X135" s="13">
        <v>38</v>
      </c>
      <c r="Y135" s="13">
        <v>42</v>
      </c>
      <c r="Z135" s="14">
        <v>49</v>
      </c>
    </row>
    <row r="136" spans="11:26">
      <c r="K136" s="48">
        <v>129</v>
      </c>
      <c r="L136" s="59" t="s">
        <v>84</v>
      </c>
      <c r="M136" s="60"/>
      <c r="N136" s="5">
        <f>RANK($O136,$O$8:$O$257)</f>
        <v>1</v>
      </c>
      <c r="O136" s="38">
        <f t="array" ref="O136">SUM(COUNTIF(Tirage,$Q136:$Z136))</f>
        <v>0</v>
      </c>
      <c r="P136" s="6">
        <f t="array" ref="P136">SUM(COUNTIF(_xlnm.Data_Form,Q136:Z136))</f>
        <v>0</v>
      </c>
      <c r="Q136" s="25">
        <v>3</v>
      </c>
      <c r="R136" s="13">
        <v>6</v>
      </c>
      <c r="S136" s="13">
        <v>8</v>
      </c>
      <c r="T136" s="13">
        <v>9</v>
      </c>
      <c r="U136" s="13">
        <v>12</v>
      </c>
      <c r="V136" s="13">
        <v>16</v>
      </c>
      <c r="W136" s="13">
        <v>18</v>
      </c>
      <c r="X136" s="13">
        <v>36</v>
      </c>
      <c r="Y136" s="13">
        <v>37</v>
      </c>
      <c r="Z136" s="14">
        <v>41</v>
      </c>
    </row>
    <row r="137" spans="11:26">
      <c r="K137" s="48">
        <v>130</v>
      </c>
      <c r="L137" s="59" t="s">
        <v>85</v>
      </c>
      <c r="M137" s="60"/>
      <c r="N137" s="5">
        <f>RANK($O137,$O$8:$O$257)</f>
        <v>1</v>
      </c>
      <c r="O137" s="38">
        <f t="array" ref="O137">SUM(COUNTIF(Tirage,$Q137:$Z137))</f>
        <v>0</v>
      </c>
      <c r="P137" s="6">
        <f t="array" ref="P137">SUM(COUNTIF(_xlnm.Data_Form,Q137:Z137))</f>
        <v>0</v>
      </c>
      <c r="Q137" s="25">
        <v>3</v>
      </c>
      <c r="R137" s="13">
        <v>7</v>
      </c>
      <c r="S137" s="13">
        <v>11</v>
      </c>
      <c r="T137" s="13">
        <v>15</v>
      </c>
      <c r="U137" s="13">
        <v>22</v>
      </c>
      <c r="V137" s="13">
        <v>30</v>
      </c>
      <c r="W137" s="13">
        <v>35</v>
      </c>
      <c r="X137" s="13">
        <v>40</v>
      </c>
      <c r="Y137" s="13">
        <v>46</v>
      </c>
      <c r="Z137" s="14">
        <v>49</v>
      </c>
    </row>
    <row r="138" spans="11:26">
      <c r="K138" s="48">
        <v>131</v>
      </c>
      <c r="L138" s="59" t="s">
        <v>124</v>
      </c>
      <c r="M138" s="60"/>
      <c r="N138" s="5">
        <f>RANK($O138,$O$8:$O$257)</f>
        <v>1</v>
      </c>
      <c r="O138" s="38">
        <f t="array" ref="O138">SUM(COUNTIF(Tirage,$Q138:$Z138))</f>
        <v>0</v>
      </c>
      <c r="P138" s="6">
        <f t="array" ref="P138">SUM(COUNTIF(_xlnm.Data_Form,Q138:Z138))</f>
        <v>0</v>
      </c>
      <c r="Q138" s="25">
        <v>1</v>
      </c>
      <c r="R138" s="13">
        <v>22</v>
      </c>
      <c r="S138" s="13">
        <v>24</v>
      </c>
      <c r="T138" s="13">
        <v>25</v>
      </c>
      <c r="U138" s="13">
        <v>28</v>
      </c>
      <c r="V138" s="13">
        <v>37</v>
      </c>
      <c r="W138" s="13">
        <v>38</v>
      </c>
      <c r="X138" s="13">
        <v>39</v>
      </c>
      <c r="Y138" s="13">
        <v>41</v>
      </c>
      <c r="Z138" s="14">
        <v>43</v>
      </c>
    </row>
    <row r="139" spans="11:26">
      <c r="K139" s="48">
        <v>132</v>
      </c>
      <c r="L139" s="59" t="s">
        <v>86</v>
      </c>
      <c r="M139" s="60"/>
      <c r="N139" s="5">
        <f>RANK($O139,$O$8:$O$257)</f>
        <v>1</v>
      </c>
      <c r="O139" s="38">
        <f t="array" ref="O139">SUM(COUNTIF(Tirage,$Q139:$Z139))</f>
        <v>0</v>
      </c>
      <c r="P139" s="6">
        <f t="array" ref="P139">SUM(COUNTIF(_xlnm.Data_Form,Q139:Z139))</f>
        <v>0</v>
      </c>
      <c r="Q139" s="25">
        <v>12</v>
      </c>
      <c r="R139" s="13">
        <v>14</v>
      </c>
      <c r="S139" s="13">
        <v>17</v>
      </c>
      <c r="T139" s="13">
        <v>19</v>
      </c>
      <c r="U139" s="13">
        <v>23</v>
      </c>
      <c r="V139" s="13">
        <v>29</v>
      </c>
      <c r="W139" s="13">
        <v>30</v>
      </c>
      <c r="X139" s="13">
        <v>36</v>
      </c>
      <c r="Y139" s="13">
        <v>39</v>
      </c>
      <c r="Z139" s="14">
        <v>45</v>
      </c>
    </row>
    <row r="140" spans="11:26">
      <c r="K140" s="48">
        <v>133</v>
      </c>
      <c r="L140" s="59" t="s">
        <v>87</v>
      </c>
      <c r="M140" s="60"/>
      <c r="N140" s="5">
        <f>RANK($O140,$O$8:$O$257)</f>
        <v>1</v>
      </c>
      <c r="O140" s="38">
        <f t="array" ref="O140">SUM(COUNTIF(Tirage,$Q140:$Z140))</f>
        <v>0</v>
      </c>
      <c r="P140" s="6">
        <f t="array" ref="P140">SUM(COUNTIF(_xlnm.Data_Form,Q140:Z140))</f>
        <v>0</v>
      </c>
      <c r="Q140" s="25">
        <v>5</v>
      </c>
      <c r="R140" s="13">
        <v>8</v>
      </c>
      <c r="S140" s="13">
        <v>11</v>
      </c>
      <c r="T140" s="13">
        <v>13</v>
      </c>
      <c r="U140" s="13">
        <v>16</v>
      </c>
      <c r="V140" s="13">
        <v>18</v>
      </c>
      <c r="W140" s="13">
        <v>27</v>
      </c>
      <c r="X140" s="13">
        <v>29</v>
      </c>
      <c r="Y140" s="13">
        <v>33</v>
      </c>
      <c r="Z140" s="14">
        <v>49</v>
      </c>
    </row>
    <row r="141" spans="11:26">
      <c r="K141" s="48">
        <v>134</v>
      </c>
      <c r="L141" s="59" t="s">
        <v>88</v>
      </c>
      <c r="M141" s="60"/>
      <c r="N141" s="5">
        <f>RANK($O141,$O$8:$O$257)</f>
        <v>1</v>
      </c>
      <c r="O141" s="38">
        <f t="array" ref="O141">SUM(COUNTIF(Tirage,$Q141:$Z141))</f>
        <v>0</v>
      </c>
      <c r="P141" s="6">
        <f t="array" ref="P141">SUM(COUNTIF(_xlnm.Data_Form,Q141:Z141))</f>
        <v>0</v>
      </c>
      <c r="Q141" s="25">
        <v>4</v>
      </c>
      <c r="R141" s="13">
        <v>6</v>
      </c>
      <c r="S141" s="13">
        <v>12</v>
      </c>
      <c r="T141" s="13">
        <v>18</v>
      </c>
      <c r="U141" s="13">
        <v>24</v>
      </c>
      <c r="V141" s="13">
        <v>32</v>
      </c>
      <c r="W141" s="13">
        <v>36</v>
      </c>
      <c r="X141" s="13">
        <v>42</v>
      </c>
      <c r="Y141" s="13">
        <v>44</v>
      </c>
      <c r="Z141" s="14">
        <v>46</v>
      </c>
    </row>
    <row r="142" spans="11:26">
      <c r="K142" s="48">
        <v>135</v>
      </c>
      <c r="L142" s="59" t="s">
        <v>89</v>
      </c>
      <c r="M142" s="60"/>
      <c r="N142" s="5">
        <f>RANK($O142,$O$8:$O$257)</f>
        <v>1</v>
      </c>
      <c r="O142" s="38">
        <f t="array" ref="O142">SUM(COUNTIF(Tirage,$Q142:$Z142))</f>
        <v>0</v>
      </c>
      <c r="P142" s="6">
        <f t="array" ref="P142">SUM(COUNTIF(_xlnm.Data_Form,Q142:Z142))</f>
        <v>0</v>
      </c>
      <c r="Q142" s="25">
        <v>3</v>
      </c>
      <c r="R142" s="13">
        <v>9</v>
      </c>
      <c r="S142" s="13">
        <v>12</v>
      </c>
      <c r="T142" s="13">
        <v>18</v>
      </c>
      <c r="U142" s="13">
        <v>27</v>
      </c>
      <c r="V142" s="13">
        <v>29</v>
      </c>
      <c r="W142" s="13">
        <v>32</v>
      </c>
      <c r="X142" s="13">
        <v>35</v>
      </c>
      <c r="Y142" s="13">
        <v>44</v>
      </c>
      <c r="Z142" s="14">
        <v>49</v>
      </c>
    </row>
    <row r="143" spans="11:26">
      <c r="K143" s="48">
        <v>136</v>
      </c>
      <c r="L143" s="59" t="s">
        <v>169</v>
      </c>
      <c r="M143" s="60"/>
      <c r="N143" s="5">
        <f>RANK($O143,$O$8:$O$257)</f>
        <v>1</v>
      </c>
      <c r="O143" s="38">
        <f t="array" ref="O143">SUM(COUNTIF(Tirage,$Q143:$Z143))</f>
        <v>0</v>
      </c>
      <c r="P143" s="6">
        <f t="array" ref="P143">SUM(COUNTIF(_xlnm.Data_Form,Q143:Z143))</f>
        <v>0</v>
      </c>
      <c r="Q143" s="25">
        <v>3</v>
      </c>
      <c r="R143" s="13">
        <v>5</v>
      </c>
      <c r="S143" s="13">
        <v>8</v>
      </c>
      <c r="T143" s="13">
        <v>10</v>
      </c>
      <c r="U143" s="13">
        <v>14</v>
      </c>
      <c r="V143" s="13">
        <v>16</v>
      </c>
      <c r="W143" s="13">
        <v>22</v>
      </c>
      <c r="X143" s="13">
        <v>27</v>
      </c>
      <c r="Y143" s="13">
        <v>31</v>
      </c>
      <c r="Z143" s="14">
        <v>33</v>
      </c>
    </row>
    <row r="144" spans="11:26">
      <c r="K144" s="48">
        <v>137</v>
      </c>
      <c r="L144" s="59" t="s">
        <v>90</v>
      </c>
      <c r="M144" s="60"/>
      <c r="N144" s="5">
        <f>RANK($O144,$O$8:$O$257)</f>
        <v>1</v>
      </c>
      <c r="O144" s="38">
        <f t="array" ref="O144">SUM(COUNTIF(Tirage,$Q144:$Z144))</f>
        <v>0</v>
      </c>
      <c r="P144" s="6">
        <f t="array" ref="P144">SUM(COUNTIF(_xlnm.Data_Form,Q144:Z144))</f>
        <v>0</v>
      </c>
      <c r="Q144" s="25">
        <v>3</v>
      </c>
      <c r="R144" s="13">
        <v>4</v>
      </c>
      <c r="S144" s="13">
        <v>5</v>
      </c>
      <c r="T144" s="13">
        <v>7</v>
      </c>
      <c r="U144" s="13">
        <v>8</v>
      </c>
      <c r="V144" s="13">
        <v>9</v>
      </c>
      <c r="W144" s="13">
        <v>11</v>
      </c>
      <c r="X144" s="13">
        <v>17</v>
      </c>
      <c r="Y144" s="13">
        <v>18</v>
      </c>
      <c r="Z144" s="14">
        <v>35</v>
      </c>
    </row>
    <row r="145" spans="11:26">
      <c r="K145" s="48">
        <v>138</v>
      </c>
      <c r="L145" s="59" t="s">
        <v>91</v>
      </c>
      <c r="M145" s="60"/>
      <c r="N145" s="5">
        <f>RANK($O145,$O$8:$O$257)</f>
        <v>1</v>
      </c>
      <c r="O145" s="38">
        <f t="array" ref="O145">SUM(COUNTIF(Tirage,$Q145:$Z145))</f>
        <v>0</v>
      </c>
      <c r="P145" s="6">
        <f t="array" ref="P145">SUM(COUNTIF(_xlnm.Data_Form,Q145:Z145))</f>
        <v>0</v>
      </c>
      <c r="Q145" s="25">
        <v>3</v>
      </c>
      <c r="R145" s="13">
        <v>12</v>
      </c>
      <c r="S145" s="13">
        <v>21</v>
      </c>
      <c r="T145" s="13">
        <v>27</v>
      </c>
      <c r="U145" s="13">
        <v>31</v>
      </c>
      <c r="V145" s="13">
        <v>33</v>
      </c>
      <c r="W145" s="13">
        <v>37</v>
      </c>
      <c r="X145" s="13">
        <v>40</v>
      </c>
      <c r="Y145" s="13">
        <v>42</v>
      </c>
      <c r="Z145" s="14">
        <v>43</v>
      </c>
    </row>
    <row r="146" spans="11:26">
      <c r="K146" s="48">
        <v>139</v>
      </c>
      <c r="L146" s="59" t="s">
        <v>190</v>
      </c>
      <c r="M146" s="60"/>
      <c r="N146" s="5">
        <f>RANK($O146,$O$8:$O$257)</f>
        <v>1</v>
      </c>
      <c r="O146" s="38">
        <f t="array" ref="O146">SUM(COUNTIF(Tirage,$Q146:$Z146))</f>
        <v>0</v>
      </c>
      <c r="P146" s="6">
        <f t="array" ref="P146">SUM(COUNTIF(_xlnm.Data_Form,Q146:Z146))</f>
        <v>0</v>
      </c>
      <c r="Q146" s="25">
        <v>4</v>
      </c>
      <c r="R146" s="13">
        <v>15</v>
      </c>
      <c r="S146" s="13">
        <v>17</v>
      </c>
      <c r="T146" s="13">
        <v>25</v>
      </c>
      <c r="U146" s="13">
        <v>29</v>
      </c>
      <c r="V146" s="13">
        <v>31</v>
      </c>
      <c r="W146" s="13">
        <v>34</v>
      </c>
      <c r="X146" s="13">
        <v>36</v>
      </c>
      <c r="Y146" s="13">
        <v>37</v>
      </c>
      <c r="Z146" s="14">
        <v>42</v>
      </c>
    </row>
    <row r="147" spans="11:26">
      <c r="K147" s="48">
        <v>140</v>
      </c>
      <c r="L147" s="59" t="s">
        <v>92</v>
      </c>
      <c r="M147" s="60"/>
      <c r="N147" s="5">
        <f>RANK($O147,$O$8:$O$257)</f>
        <v>1</v>
      </c>
      <c r="O147" s="38">
        <f t="array" ref="O147">SUM(COUNTIF(Tirage,$Q147:$Z147))</f>
        <v>0</v>
      </c>
      <c r="P147" s="6">
        <f t="array" ref="P147">SUM(COUNTIF(_xlnm.Data_Form,Q147:Z147))</f>
        <v>0</v>
      </c>
      <c r="Q147" s="25">
        <v>40</v>
      </c>
      <c r="R147" s="13">
        <v>41</v>
      </c>
      <c r="S147" s="13">
        <v>42</v>
      </c>
      <c r="T147" s="13">
        <v>43</v>
      </c>
      <c r="U147" s="13">
        <v>44</v>
      </c>
      <c r="V147" s="13">
        <v>45</v>
      </c>
      <c r="W147" s="13">
        <v>46</v>
      </c>
      <c r="X147" s="13">
        <v>47</v>
      </c>
      <c r="Y147" s="13">
        <v>48</v>
      </c>
      <c r="Z147" s="14">
        <v>49</v>
      </c>
    </row>
    <row r="148" spans="11:26">
      <c r="K148" s="48">
        <v>141</v>
      </c>
      <c r="L148" s="59" t="s">
        <v>164</v>
      </c>
      <c r="M148" s="60"/>
      <c r="N148" s="5">
        <f>RANK($O148,$O$8:$O$257)</f>
        <v>1</v>
      </c>
      <c r="O148" s="38">
        <f t="array" ref="O148">SUM(COUNTIF(Tirage,$Q148:$Z148))</f>
        <v>0</v>
      </c>
      <c r="P148" s="6">
        <f t="array" ref="P148">SUM(COUNTIF(_xlnm.Data_Form,Q148:Z148))</f>
        <v>0</v>
      </c>
      <c r="Q148" s="25">
        <v>1</v>
      </c>
      <c r="R148" s="13">
        <v>10</v>
      </c>
      <c r="S148" s="13">
        <v>12</v>
      </c>
      <c r="T148" s="13">
        <v>15</v>
      </c>
      <c r="U148" s="13">
        <v>16</v>
      </c>
      <c r="V148" s="13">
        <v>19</v>
      </c>
      <c r="W148" s="13">
        <v>23</v>
      </c>
      <c r="X148" s="13">
        <v>27</v>
      </c>
      <c r="Y148" s="13">
        <v>34</v>
      </c>
      <c r="Z148" s="14">
        <v>44</v>
      </c>
    </row>
    <row r="149" spans="11:26">
      <c r="K149" s="48">
        <v>142</v>
      </c>
      <c r="L149" s="59" t="s">
        <v>215</v>
      </c>
      <c r="M149" s="60"/>
      <c r="N149" s="5">
        <f>RANK($O149,$O$8:$O$257)</f>
        <v>1</v>
      </c>
      <c r="O149" s="38">
        <f t="array" ref="O149">SUM(COUNTIF(Tirage,$Q149:$Z149))</f>
        <v>0</v>
      </c>
      <c r="P149" s="6">
        <f t="array" ref="P149">SUM(COUNTIF(_xlnm.Data_Form,Q149:Z149))</f>
        <v>0</v>
      </c>
      <c r="Q149" s="25">
        <v>7</v>
      </c>
      <c r="R149" s="13">
        <v>12</v>
      </c>
      <c r="S149" s="13">
        <v>17</v>
      </c>
      <c r="T149" s="13">
        <v>18</v>
      </c>
      <c r="U149" s="13">
        <v>19</v>
      </c>
      <c r="V149" s="13">
        <v>25</v>
      </c>
      <c r="W149" s="13">
        <v>29</v>
      </c>
      <c r="X149" s="13">
        <v>30</v>
      </c>
      <c r="Y149" s="13">
        <v>32</v>
      </c>
      <c r="Z149" s="14">
        <v>39</v>
      </c>
    </row>
    <row r="150" spans="11:26">
      <c r="K150" s="48">
        <v>143</v>
      </c>
      <c r="L150" s="59" t="s">
        <v>152</v>
      </c>
      <c r="M150" s="60"/>
      <c r="N150" s="5">
        <f>RANK($O150,$O$8:$O$257)</f>
        <v>1</v>
      </c>
      <c r="O150" s="38">
        <f t="array" ref="O150">SUM(COUNTIF(Tirage,$Q150:$Z150))</f>
        <v>0</v>
      </c>
      <c r="P150" s="6">
        <f t="array" ref="P150">SUM(COUNTIF(_xlnm.Data_Form,Q150:Z150))</f>
        <v>0</v>
      </c>
      <c r="Q150" s="25">
        <v>4</v>
      </c>
      <c r="R150" s="13">
        <v>10</v>
      </c>
      <c r="S150" s="13">
        <v>13</v>
      </c>
      <c r="T150" s="13">
        <v>14</v>
      </c>
      <c r="U150" s="13">
        <v>18</v>
      </c>
      <c r="V150" s="13">
        <v>34</v>
      </c>
      <c r="W150" s="13">
        <v>36</v>
      </c>
      <c r="X150" s="13">
        <v>44</v>
      </c>
      <c r="Y150" s="13">
        <v>47</v>
      </c>
      <c r="Z150" s="14">
        <v>49</v>
      </c>
    </row>
    <row r="151" spans="11:26">
      <c r="K151" s="48">
        <v>144</v>
      </c>
      <c r="L151" s="59" t="s">
        <v>116</v>
      </c>
      <c r="M151" s="60"/>
      <c r="N151" s="5">
        <f>RANK($O151,$O$8:$O$257)</f>
        <v>1</v>
      </c>
      <c r="O151" s="38">
        <f t="array" ref="O151">SUM(COUNTIF(Tirage,$Q151:$Z151))</f>
        <v>0</v>
      </c>
      <c r="P151" s="6">
        <f t="array" ref="P151">SUM(COUNTIF(_xlnm.Data_Form,Q151:Z151))</f>
        <v>0</v>
      </c>
      <c r="Q151" s="25">
        <v>2</v>
      </c>
      <c r="R151" s="13">
        <v>4</v>
      </c>
      <c r="S151" s="13">
        <v>22</v>
      </c>
      <c r="T151" s="13">
        <v>25</v>
      </c>
      <c r="U151" s="13">
        <v>26</v>
      </c>
      <c r="V151" s="13">
        <v>33</v>
      </c>
      <c r="W151" s="13">
        <v>35</v>
      </c>
      <c r="X151" s="13">
        <v>37</v>
      </c>
      <c r="Y151" s="13">
        <v>39</v>
      </c>
      <c r="Z151" s="14">
        <v>49</v>
      </c>
    </row>
    <row r="152" spans="11:26">
      <c r="K152" s="48">
        <v>145</v>
      </c>
      <c r="L152" s="59" t="s">
        <v>130</v>
      </c>
      <c r="M152" s="60"/>
      <c r="N152" s="5">
        <f>RANK($O152,$O$8:$O$257)</f>
        <v>1</v>
      </c>
      <c r="O152" s="38">
        <f t="array" ref="O152">SUM(COUNTIF(Tirage,$Q152:$Z152))</f>
        <v>0</v>
      </c>
      <c r="P152" s="6">
        <f t="array" ref="P152">SUM(COUNTIF(_xlnm.Data_Form,Q152:Z152))</f>
        <v>0</v>
      </c>
      <c r="Q152" s="25">
        <v>3</v>
      </c>
      <c r="R152" s="13">
        <v>7</v>
      </c>
      <c r="S152" s="13">
        <v>16</v>
      </c>
      <c r="T152" s="13">
        <v>19</v>
      </c>
      <c r="U152" s="13">
        <v>21</v>
      </c>
      <c r="V152" s="13">
        <v>24</v>
      </c>
      <c r="W152" s="13">
        <v>28</v>
      </c>
      <c r="X152" s="13">
        <v>30</v>
      </c>
      <c r="Y152" s="13">
        <v>43</v>
      </c>
      <c r="Z152" s="14">
        <v>48</v>
      </c>
    </row>
    <row r="153" spans="11:26">
      <c r="K153" s="48">
        <v>146</v>
      </c>
      <c r="L153" s="59" t="s">
        <v>189</v>
      </c>
      <c r="M153" s="60"/>
      <c r="N153" s="5">
        <f>RANK($O153,$O$8:$O$257)</f>
        <v>1</v>
      </c>
      <c r="O153" s="38">
        <f t="array" ref="O153">SUM(COUNTIF(Tirage,$Q153:$Z153))</f>
        <v>0</v>
      </c>
      <c r="P153" s="6">
        <f t="array" ref="P153">SUM(COUNTIF(_xlnm.Data_Form,Q153:Z153))</f>
        <v>0</v>
      </c>
      <c r="Q153" s="25">
        <v>2</v>
      </c>
      <c r="R153" s="13">
        <v>4</v>
      </c>
      <c r="S153" s="13">
        <v>10</v>
      </c>
      <c r="T153" s="13">
        <v>11</v>
      </c>
      <c r="U153" s="13">
        <v>20</v>
      </c>
      <c r="V153" s="13">
        <v>24</v>
      </c>
      <c r="W153" s="13">
        <v>26</v>
      </c>
      <c r="X153" s="13">
        <v>27</v>
      </c>
      <c r="Y153" s="13">
        <v>30</v>
      </c>
      <c r="Z153" s="14">
        <v>36</v>
      </c>
    </row>
    <row r="154" spans="11:26">
      <c r="K154" s="48">
        <v>147</v>
      </c>
      <c r="L154" s="59" t="s">
        <v>93</v>
      </c>
      <c r="M154" s="60"/>
      <c r="N154" s="5">
        <f>RANK($O154,$O$8:$O$257)</f>
        <v>1</v>
      </c>
      <c r="O154" s="38">
        <f t="array" ref="O154">SUM(COUNTIF(Tirage,$Q154:$Z154))</f>
        <v>0</v>
      </c>
      <c r="P154" s="6">
        <f t="array" ref="P154">SUM(COUNTIF(_xlnm.Data_Form,Q154:Z154))</f>
        <v>0</v>
      </c>
      <c r="Q154" s="25">
        <v>3</v>
      </c>
      <c r="R154" s="13">
        <v>6</v>
      </c>
      <c r="S154" s="13">
        <v>7</v>
      </c>
      <c r="T154" s="13">
        <v>13</v>
      </c>
      <c r="U154" s="13">
        <v>15</v>
      </c>
      <c r="V154" s="13">
        <v>23</v>
      </c>
      <c r="W154" s="13">
        <v>28</v>
      </c>
      <c r="X154" s="13">
        <v>30</v>
      </c>
      <c r="Y154" s="13">
        <v>46</v>
      </c>
      <c r="Z154" s="14">
        <v>49</v>
      </c>
    </row>
    <row r="155" spans="11:26">
      <c r="K155" s="48">
        <v>148</v>
      </c>
      <c r="L155" s="59" t="s">
        <v>181</v>
      </c>
      <c r="M155" s="60"/>
      <c r="N155" s="5">
        <f>RANK($O155,$O$8:$O$257)</f>
        <v>1</v>
      </c>
      <c r="O155" s="38">
        <f t="array" ref="O155">SUM(COUNTIF(Tirage,$Q155:$Z155))</f>
        <v>0</v>
      </c>
      <c r="P155" s="6">
        <f t="array" ref="P155">SUM(COUNTIF(_xlnm.Data_Form,Q155:Z155))</f>
        <v>0</v>
      </c>
      <c r="Q155" s="25">
        <v>1</v>
      </c>
      <c r="R155" s="13">
        <v>3</v>
      </c>
      <c r="S155" s="13">
        <v>8</v>
      </c>
      <c r="T155" s="13">
        <v>9</v>
      </c>
      <c r="U155" s="13">
        <v>14</v>
      </c>
      <c r="V155" s="13">
        <v>17</v>
      </c>
      <c r="W155" s="13">
        <v>21</v>
      </c>
      <c r="X155" s="13">
        <v>22</v>
      </c>
      <c r="Y155" s="13">
        <v>27</v>
      </c>
      <c r="Z155" s="14">
        <v>43</v>
      </c>
    </row>
    <row r="156" spans="11:26">
      <c r="K156" s="48">
        <v>149</v>
      </c>
      <c r="L156" s="59" t="s">
        <v>121</v>
      </c>
      <c r="M156" s="60"/>
      <c r="N156" s="5">
        <f>RANK($O156,$O$8:$O$257)</f>
        <v>1</v>
      </c>
      <c r="O156" s="38">
        <f t="array" ref="O156">SUM(COUNTIF(Tirage,$Q156:$Z156))</f>
        <v>0</v>
      </c>
      <c r="P156" s="6">
        <f t="array" ref="P156">SUM(COUNTIF(_xlnm.Data_Form,Q156:Z156))</f>
        <v>0</v>
      </c>
      <c r="Q156" s="25">
        <v>2</v>
      </c>
      <c r="R156" s="13">
        <v>12</v>
      </c>
      <c r="S156" s="13">
        <v>16</v>
      </c>
      <c r="T156" s="13">
        <v>17</v>
      </c>
      <c r="U156" s="13">
        <v>21</v>
      </c>
      <c r="V156" s="13">
        <v>23</v>
      </c>
      <c r="W156" s="13">
        <v>36</v>
      </c>
      <c r="X156" s="13">
        <v>38</v>
      </c>
      <c r="Y156" s="13">
        <v>48</v>
      </c>
      <c r="Z156" s="14">
        <v>49</v>
      </c>
    </row>
    <row r="157" spans="11:26">
      <c r="K157" s="48">
        <v>150</v>
      </c>
      <c r="L157" s="59" t="s">
        <v>216</v>
      </c>
      <c r="M157" s="60"/>
      <c r="N157" s="5">
        <f>RANK($O157,$O$8:$O$257)</f>
        <v>1</v>
      </c>
      <c r="O157" s="38">
        <f t="array" ref="O157">SUM(COUNTIF(Tirage,$Q157:$Z157))</f>
        <v>0</v>
      </c>
      <c r="P157" s="6">
        <f t="array" ref="P157">SUM(COUNTIF(_xlnm.Data_Form,Q157:Z157))</f>
        <v>0</v>
      </c>
      <c r="Q157" s="25">
        <v>4</v>
      </c>
      <c r="R157" s="13">
        <v>10</v>
      </c>
      <c r="S157" s="13">
        <v>12</v>
      </c>
      <c r="T157" s="13">
        <v>13</v>
      </c>
      <c r="U157" s="13">
        <v>14</v>
      </c>
      <c r="V157" s="13">
        <v>21</v>
      </c>
      <c r="W157" s="13">
        <v>22</v>
      </c>
      <c r="X157" s="13">
        <v>38</v>
      </c>
      <c r="Y157" s="13">
        <v>43</v>
      </c>
      <c r="Z157" s="14">
        <v>49</v>
      </c>
    </row>
    <row r="158" spans="11:26">
      <c r="K158" s="48">
        <v>151</v>
      </c>
      <c r="L158" s="59" t="s">
        <v>217</v>
      </c>
      <c r="M158" s="60"/>
      <c r="N158" s="5">
        <f>RANK($O158,$O$8:$O$257)</f>
        <v>1</v>
      </c>
      <c r="O158" s="38">
        <f t="array" ref="O158">SUM(COUNTIF(Tirage,$Q158:$Z158))</f>
        <v>0</v>
      </c>
      <c r="P158" s="6">
        <f t="array" ref="P158">SUM(COUNTIF(_xlnm.Data_Form,Q158:Z158))</f>
        <v>0</v>
      </c>
      <c r="Q158" s="25">
        <v>2</v>
      </c>
      <c r="R158" s="13">
        <v>8</v>
      </c>
      <c r="S158" s="13">
        <v>11</v>
      </c>
      <c r="T158" s="13">
        <v>20</v>
      </c>
      <c r="U158" s="13">
        <v>31</v>
      </c>
      <c r="V158" s="13">
        <v>33</v>
      </c>
      <c r="W158" s="13">
        <v>34</v>
      </c>
      <c r="X158" s="13">
        <v>38</v>
      </c>
      <c r="Y158" s="13">
        <v>43</v>
      </c>
      <c r="Z158" s="14">
        <v>45</v>
      </c>
    </row>
    <row r="159" spans="11:26">
      <c r="K159" s="48">
        <v>152</v>
      </c>
      <c r="L159" s="59" t="s">
        <v>144</v>
      </c>
      <c r="M159" s="60"/>
      <c r="N159" s="5">
        <f>RANK($O159,$O$8:$O$257)</f>
        <v>1</v>
      </c>
      <c r="O159" s="38">
        <f t="array" ref="O159">SUM(COUNTIF(Tirage,$Q159:$Z159))</f>
        <v>0</v>
      </c>
      <c r="P159" s="6">
        <f t="array" ref="P159">SUM(COUNTIF(_xlnm.Data_Form,Q159:Z159))</f>
        <v>0</v>
      </c>
      <c r="Q159" s="25">
        <v>2</v>
      </c>
      <c r="R159" s="13">
        <v>10</v>
      </c>
      <c r="S159" s="13">
        <v>12</v>
      </c>
      <c r="T159" s="13">
        <v>14</v>
      </c>
      <c r="U159" s="13">
        <v>23</v>
      </c>
      <c r="V159" s="13">
        <v>33</v>
      </c>
      <c r="W159" s="13">
        <v>36</v>
      </c>
      <c r="X159" s="13">
        <v>47</v>
      </c>
      <c r="Y159" s="13">
        <v>48</v>
      </c>
      <c r="Z159" s="14">
        <v>49</v>
      </c>
    </row>
    <row r="160" spans="11:26">
      <c r="K160" s="48">
        <v>153</v>
      </c>
      <c r="L160" s="59" t="s">
        <v>94</v>
      </c>
      <c r="M160" s="60"/>
      <c r="N160" s="5">
        <f>RANK($O160,$O$8:$O$257)</f>
        <v>1</v>
      </c>
      <c r="O160" s="38">
        <f t="array" ref="O160">SUM(COUNTIF(Tirage,$Q160:$Z160))</f>
        <v>0</v>
      </c>
      <c r="P160" s="6">
        <f t="array" ref="P160">SUM(COUNTIF(_xlnm.Data_Form,Q160:Z160))</f>
        <v>0</v>
      </c>
      <c r="Q160" s="25">
        <v>5</v>
      </c>
      <c r="R160" s="13">
        <v>8</v>
      </c>
      <c r="S160" s="13">
        <v>11</v>
      </c>
      <c r="T160" s="13">
        <v>12</v>
      </c>
      <c r="U160" s="13">
        <v>15</v>
      </c>
      <c r="V160" s="13">
        <v>18</v>
      </c>
      <c r="W160" s="13">
        <v>19</v>
      </c>
      <c r="X160" s="13">
        <v>22</v>
      </c>
      <c r="Y160" s="13">
        <v>24</v>
      </c>
      <c r="Z160" s="14">
        <v>30</v>
      </c>
    </row>
    <row r="161" spans="11:26">
      <c r="K161" s="48">
        <v>154</v>
      </c>
      <c r="L161" s="59" t="s">
        <v>133</v>
      </c>
      <c r="M161" s="60"/>
      <c r="N161" s="5">
        <f>RANK($O161,$O$8:$O$257)</f>
        <v>1</v>
      </c>
      <c r="O161" s="38">
        <f t="array" ref="O161">SUM(COUNTIF(Tirage,$Q161:$Z161))</f>
        <v>0</v>
      </c>
      <c r="P161" s="6">
        <f t="array" ref="P161">SUM(COUNTIF(_xlnm.Data_Form,Q161:Z161))</f>
        <v>0</v>
      </c>
      <c r="Q161" s="25">
        <v>1</v>
      </c>
      <c r="R161" s="13">
        <v>11</v>
      </c>
      <c r="S161" s="13">
        <v>12</v>
      </c>
      <c r="T161" s="13">
        <v>20</v>
      </c>
      <c r="U161" s="13">
        <v>21</v>
      </c>
      <c r="V161" s="13">
        <v>22</v>
      </c>
      <c r="W161" s="13">
        <v>33</v>
      </c>
      <c r="X161" s="13">
        <v>41</v>
      </c>
      <c r="Y161" s="13">
        <v>45</v>
      </c>
      <c r="Z161" s="14">
        <v>49</v>
      </c>
    </row>
    <row r="162" spans="11:26">
      <c r="K162" s="48">
        <v>155</v>
      </c>
      <c r="L162" s="59" t="s">
        <v>95</v>
      </c>
      <c r="M162" s="60"/>
      <c r="N162" s="5">
        <f>RANK($O162,$O$8:$O$257)</f>
        <v>1</v>
      </c>
      <c r="O162" s="38">
        <f t="array" ref="O162">SUM(COUNTIF(Tirage,$Q162:$Z162))</f>
        <v>0</v>
      </c>
      <c r="P162" s="6">
        <f t="array" ref="P162">SUM(COUNTIF(_xlnm.Data_Form,Q162:Z162))</f>
        <v>0</v>
      </c>
      <c r="Q162" s="25">
        <v>6</v>
      </c>
      <c r="R162" s="13">
        <v>17</v>
      </c>
      <c r="S162" s="13">
        <v>21</v>
      </c>
      <c r="T162" s="13">
        <v>24</v>
      </c>
      <c r="U162" s="13">
        <v>29</v>
      </c>
      <c r="V162" s="13">
        <v>31</v>
      </c>
      <c r="W162" s="13">
        <v>34</v>
      </c>
      <c r="X162" s="13">
        <v>39</v>
      </c>
      <c r="Y162" s="13">
        <v>44</v>
      </c>
      <c r="Z162" s="14">
        <v>46</v>
      </c>
    </row>
    <row r="163" spans="11:26">
      <c r="K163" s="48">
        <v>156</v>
      </c>
      <c r="L163" s="59" t="s">
        <v>96</v>
      </c>
      <c r="M163" s="60"/>
      <c r="N163" s="5">
        <f>RANK($O163,$O$8:$O$257)</f>
        <v>1</v>
      </c>
      <c r="O163" s="38">
        <f t="array" ref="O163">SUM(COUNTIF(Tirage,$Q163:$Z163))</f>
        <v>0</v>
      </c>
      <c r="P163" s="6">
        <f t="array" ref="P163">SUM(COUNTIF(_xlnm.Data_Form,Q163:Z163))</f>
        <v>0</v>
      </c>
      <c r="Q163" s="25">
        <v>12</v>
      </c>
      <c r="R163" s="13">
        <v>16</v>
      </c>
      <c r="S163" s="13">
        <v>18</v>
      </c>
      <c r="T163" s="13">
        <v>22</v>
      </c>
      <c r="U163" s="13">
        <v>25</v>
      </c>
      <c r="V163" s="13">
        <v>27</v>
      </c>
      <c r="W163" s="13">
        <v>29</v>
      </c>
      <c r="X163" s="13">
        <v>32</v>
      </c>
      <c r="Y163" s="13">
        <v>36</v>
      </c>
      <c r="Z163" s="14">
        <v>44</v>
      </c>
    </row>
    <row r="164" spans="11:26">
      <c r="K164" s="48">
        <v>157</v>
      </c>
      <c r="L164" s="59" t="s">
        <v>218</v>
      </c>
      <c r="M164" s="60"/>
      <c r="N164" s="5">
        <f>RANK($O164,$O$8:$O$257)</f>
        <v>1</v>
      </c>
      <c r="O164" s="38">
        <f t="array" ref="O164">SUM(COUNTIF(Tirage,$Q164:$Z164))</f>
        <v>0</v>
      </c>
      <c r="P164" s="6">
        <f t="array" ref="P164">SUM(COUNTIF(_xlnm.Data_Form,Q164:Z164))</f>
        <v>0</v>
      </c>
      <c r="Q164" s="25">
        <v>1</v>
      </c>
      <c r="R164" s="13">
        <v>3</v>
      </c>
      <c r="S164" s="13">
        <v>7</v>
      </c>
      <c r="T164" s="13">
        <v>8</v>
      </c>
      <c r="U164" s="13">
        <v>10</v>
      </c>
      <c r="V164" s="13">
        <v>12</v>
      </c>
      <c r="W164" s="13">
        <v>18</v>
      </c>
      <c r="X164" s="13">
        <v>22</v>
      </c>
      <c r="Y164" s="13">
        <v>27</v>
      </c>
      <c r="Z164" s="14">
        <v>31</v>
      </c>
    </row>
    <row r="165" spans="11:26">
      <c r="K165" s="48">
        <v>158</v>
      </c>
      <c r="L165" s="59" t="s">
        <v>205</v>
      </c>
      <c r="M165" s="60"/>
      <c r="N165" s="5">
        <f>RANK($O165,$O$8:$O$257)</f>
        <v>1</v>
      </c>
      <c r="O165" s="38">
        <f t="array" ref="O165">SUM(COUNTIF(Tirage,$Q165:$Z165))</f>
        <v>0</v>
      </c>
      <c r="P165" s="6">
        <f t="array" ref="P165">SUM(COUNTIF(_xlnm.Data_Form,Q165:Z165))</f>
        <v>0</v>
      </c>
      <c r="Q165" s="25">
        <v>1</v>
      </c>
      <c r="R165" s="13">
        <v>3</v>
      </c>
      <c r="S165" s="13">
        <v>8</v>
      </c>
      <c r="T165" s="13">
        <v>9</v>
      </c>
      <c r="U165" s="13">
        <v>10</v>
      </c>
      <c r="V165" s="13">
        <v>19</v>
      </c>
      <c r="W165" s="13">
        <v>25</v>
      </c>
      <c r="X165" s="13">
        <v>26</v>
      </c>
      <c r="Y165" s="13">
        <v>28</v>
      </c>
      <c r="Z165" s="14">
        <v>39</v>
      </c>
    </row>
    <row r="166" spans="11:26">
      <c r="K166" s="48">
        <v>159</v>
      </c>
      <c r="L166" s="59" t="s">
        <v>165</v>
      </c>
      <c r="M166" s="60"/>
      <c r="N166" s="5">
        <f>RANK($O166,$O$8:$O$257)</f>
        <v>1</v>
      </c>
      <c r="O166" s="38">
        <f t="array" ref="O166">SUM(COUNTIF(Tirage,$Q166:$Z166))</f>
        <v>0</v>
      </c>
      <c r="P166" s="6">
        <f t="array" ref="P166">SUM(COUNTIF(_xlnm.Data_Form,Q166:Z166))</f>
        <v>0</v>
      </c>
      <c r="Q166" s="25">
        <v>4</v>
      </c>
      <c r="R166" s="13">
        <v>11</v>
      </c>
      <c r="S166" s="13">
        <v>19</v>
      </c>
      <c r="T166" s="13">
        <v>22</v>
      </c>
      <c r="U166" s="13">
        <v>23</v>
      </c>
      <c r="V166" s="13">
        <v>30</v>
      </c>
      <c r="W166" s="13">
        <v>33</v>
      </c>
      <c r="X166" s="13">
        <v>38</v>
      </c>
      <c r="Y166" s="13">
        <v>40</v>
      </c>
      <c r="Z166" s="14">
        <v>44</v>
      </c>
    </row>
    <row r="167" spans="11:26">
      <c r="K167" s="48">
        <v>160</v>
      </c>
      <c r="L167" s="59" t="s">
        <v>97</v>
      </c>
      <c r="M167" s="60"/>
      <c r="N167" s="5">
        <f>RANK($O167,$O$8:$O$257)</f>
        <v>1</v>
      </c>
      <c r="O167" s="38">
        <f t="array" ref="O167">SUM(COUNTIF(Tirage,$Q167:$Z167))</f>
        <v>0</v>
      </c>
      <c r="P167" s="6">
        <f t="array" ref="P167">SUM(COUNTIF(_xlnm.Data_Form,Q167:Z167))</f>
        <v>0</v>
      </c>
      <c r="Q167" s="25">
        <v>5</v>
      </c>
      <c r="R167" s="13">
        <v>8</v>
      </c>
      <c r="S167" s="13">
        <v>9</v>
      </c>
      <c r="T167" s="13">
        <v>10</v>
      </c>
      <c r="U167" s="13">
        <v>14</v>
      </c>
      <c r="V167" s="13">
        <v>17</v>
      </c>
      <c r="W167" s="13">
        <v>22</v>
      </c>
      <c r="X167" s="13">
        <v>33</v>
      </c>
      <c r="Y167" s="13">
        <v>37</v>
      </c>
      <c r="Z167" s="14">
        <v>46</v>
      </c>
    </row>
    <row r="168" spans="11:26">
      <c r="K168" s="48">
        <v>161</v>
      </c>
      <c r="L168" s="59" t="s">
        <v>174</v>
      </c>
      <c r="M168" s="60"/>
      <c r="N168" s="5">
        <f>RANK($O168,$O$8:$O$257)</f>
        <v>1</v>
      </c>
      <c r="O168" s="38">
        <f t="array" ref="O168">SUM(COUNTIF(Tirage,$Q168:$Z168))</f>
        <v>0</v>
      </c>
      <c r="P168" s="6">
        <f t="array" ref="P168">SUM(COUNTIF(_xlnm.Data_Form,Q168:Z168))</f>
        <v>0</v>
      </c>
      <c r="Q168" s="25">
        <v>3</v>
      </c>
      <c r="R168" s="13">
        <v>8</v>
      </c>
      <c r="S168" s="13">
        <v>9</v>
      </c>
      <c r="T168" s="13">
        <v>12</v>
      </c>
      <c r="U168" s="13">
        <v>19</v>
      </c>
      <c r="V168" s="13">
        <v>26</v>
      </c>
      <c r="W168" s="13">
        <v>28</v>
      </c>
      <c r="X168" s="13">
        <v>31</v>
      </c>
      <c r="Y168" s="13">
        <v>42</v>
      </c>
      <c r="Z168" s="14">
        <v>49</v>
      </c>
    </row>
    <row r="169" spans="11:26">
      <c r="K169" s="48">
        <v>162</v>
      </c>
      <c r="L169" s="59" t="s">
        <v>98</v>
      </c>
      <c r="M169" s="60"/>
      <c r="N169" s="5">
        <f>RANK($O169,$O$8:$O$257)</f>
        <v>1</v>
      </c>
      <c r="O169" s="38">
        <f t="array" ref="O169">SUM(COUNTIF(Tirage,$Q169:$Z169))</f>
        <v>0</v>
      </c>
      <c r="P169" s="6">
        <f t="array" ref="P169">SUM(COUNTIF(_xlnm.Data_Form,Q169:Z169))</f>
        <v>0</v>
      </c>
      <c r="Q169" s="25">
        <v>4</v>
      </c>
      <c r="R169" s="13">
        <v>9</v>
      </c>
      <c r="S169" s="13">
        <v>15</v>
      </c>
      <c r="T169" s="13">
        <v>16</v>
      </c>
      <c r="U169" s="13">
        <v>19</v>
      </c>
      <c r="V169" s="13">
        <v>21</v>
      </c>
      <c r="W169" s="13">
        <v>23</v>
      </c>
      <c r="X169" s="13">
        <v>30</v>
      </c>
      <c r="Y169" s="13">
        <v>45</v>
      </c>
      <c r="Z169" s="14">
        <v>49</v>
      </c>
    </row>
    <row r="170" spans="11:26">
      <c r="K170" s="48">
        <v>163</v>
      </c>
      <c r="L170" s="59" t="s">
        <v>100</v>
      </c>
      <c r="M170" s="60"/>
      <c r="N170" s="5">
        <f>RANK($O170,$O$8:$O$257)</f>
        <v>1</v>
      </c>
      <c r="O170" s="38">
        <f t="array" ref="O170">SUM(COUNTIF(Tirage,$Q170:$Z170))</f>
        <v>0</v>
      </c>
      <c r="P170" s="6">
        <f t="array" ref="P170">SUM(COUNTIF(_xlnm.Data_Form,Q170:Z170))</f>
        <v>0</v>
      </c>
      <c r="Q170" s="25">
        <v>2</v>
      </c>
      <c r="R170" s="13">
        <v>6</v>
      </c>
      <c r="S170" s="13">
        <v>11</v>
      </c>
      <c r="T170" s="13">
        <v>22</v>
      </c>
      <c r="U170" s="13">
        <v>26</v>
      </c>
      <c r="V170" s="13">
        <v>27</v>
      </c>
      <c r="W170" s="13">
        <v>31</v>
      </c>
      <c r="X170" s="13">
        <v>33</v>
      </c>
      <c r="Y170" s="13">
        <v>41</v>
      </c>
      <c r="Z170" s="14">
        <v>44</v>
      </c>
    </row>
    <row r="171" spans="11:26">
      <c r="K171" s="48">
        <v>164</v>
      </c>
      <c r="L171" s="59" t="s">
        <v>114</v>
      </c>
      <c r="M171" s="60"/>
      <c r="N171" s="5">
        <f>RANK($O171,$O$8:$O$257)</f>
        <v>1</v>
      </c>
      <c r="O171" s="38">
        <f t="array" ref="O171">SUM(COUNTIF(Tirage,$Q171:$Z171))</f>
        <v>0</v>
      </c>
      <c r="P171" s="6">
        <f t="array" ref="P171">SUM(COUNTIF(_xlnm.Data_Form,Q171:Z171))</f>
        <v>0</v>
      </c>
      <c r="Q171" s="25">
        <v>5</v>
      </c>
      <c r="R171" s="13">
        <v>9</v>
      </c>
      <c r="S171" s="13">
        <v>11</v>
      </c>
      <c r="T171" s="13">
        <v>12</v>
      </c>
      <c r="U171" s="13">
        <v>19</v>
      </c>
      <c r="V171" s="13">
        <v>27</v>
      </c>
      <c r="W171" s="13">
        <v>33</v>
      </c>
      <c r="X171" s="13">
        <v>34</v>
      </c>
      <c r="Y171" s="13">
        <v>44</v>
      </c>
      <c r="Z171" s="14">
        <v>45</v>
      </c>
    </row>
    <row r="172" spans="11:26">
      <c r="K172" s="48">
        <v>165</v>
      </c>
      <c r="L172" s="62" t="s">
        <v>153</v>
      </c>
      <c r="M172" s="60"/>
      <c r="N172" s="5">
        <f>RANK($O172,$O$8:$O$257)</f>
        <v>1</v>
      </c>
      <c r="O172" s="38">
        <f t="array" ref="O172">SUM(COUNTIF(Tirage,$Q172:$Z172))</f>
        <v>0</v>
      </c>
      <c r="P172" s="6">
        <f t="array" ref="P172">SUM(COUNTIF(_xlnm.Data_Form,Q172:Z172))</f>
        <v>0</v>
      </c>
      <c r="Q172" s="25">
        <v>2</v>
      </c>
      <c r="R172" s="13">
        <v>4</v>
      </c>
      <c r="S172" s="13">
        <v>6</v>
      </c>
      <c r="T172" s="13">
        <v>8</v>
      </c>
      <c r="U172" s="13">
        <v>17</v>
      </c>
      <c r="V172" s="13">
        <v>24</v>
      </c>
      <c r="W172" s="13">
        <v>30</v>
      </c>
      <c r="X172" s="13">
        <v>38</v>
      </c>
      <c r="Y172" s="13">
        <v>44</v>
      </c>
      <c r="Z172" s="14">
        <v>48</v>
      </c>
    </row>
    <row r="173" spans="11:26">
      <c r="K173" s="48">
        <v>166</v>
      </c>
      <c r="L173" s="63" t="s">
        <v>101</v>
      </c>
      <c r="M173" s="64"/>
      <c r="N173" s="5">
        <f>RANK($O173,$O$8:$O$257)</f>
        <v>1</v>
      </c>
      <c r="O173" s="37">
        <f t="array" ref="O173">SUM(COUNTIF(Tirage,$Q173:$Z173))</f>
        <v>0</v>
      </c>
      <c r="P173" s="21">
        <f t="array" ref="P173">SUM(COUNTIF(_xlnm.Data_Form,Q173:Z173))</f>
        <v>0</v>
      </c>
      <c r="Q173" s="22">
        <v>3</v>
      </c>
      <c r="R173" s="23">
        <v>5</v>
      </c>
      <c r="S173" s="23">
        <v>12</v>
      </c>
      <c r="T173" s="23">
        <v>16</v>
      </c>
      <c r="U173" s="23">
        <v>21</v>
      </c>
      <c r="V173" s="23">
        <v>26</v>
      </c>
      <c r="W173" s="23">
        <v>30</v>
      </c>
      <c r="X173" s="23">
        <v>34</v>
      </c>
      <c r="Y173" s="23">
        <v>42</v>
      </c>
      <c r="Z173" s="24">
        <v>44</v>
      </c>
    </row>
    <row r="174" spans="11:26">
      <c r="K174" s="48">
        <v>167</v>
      </c>
      <c r="L174" s="59" t="s">
        <v>178</v>
      </c>
      <c r="M174" s="60"/>
      <c r="N174" s="5">
        <f>RANK($O174,$O$8:$O$257)</f>
        <v>1</v>
      </c>
      <c r="O174" s="38">
        <f t="array" ref="O174">SUM(COUNTIF(Tirage,$Q174:$Z174))</f>
        <v>0</v>
      </c>
      <c r="P174" s="6">
        <f t="array" ref="P174">SUM(COUNTIF(_xlnm.Data_Form,Q174:Z174))</f>
        <v>0</v>
      </c>
      <c r="Q174" s="25">
        <v>3</v>
      </c>
      <c r="R174" s="13">
        <v>6</v>
      </c>
      <c r="S174" s="13">
        <v>9</v>
      </c>
      <c r="T174" s="13">
        <v>12</v>
      </c>
      <c r="U174" s="13">
        <v>18</v>
      </c>
      <c r="V174" s="13">
        <v>26</v>
      </c>
      <c r="W174" s="13">
        <v>30</v>
      </c>
      <c r="X174" s="13">
        <v>32</v>
      </c>
      <c r="Y174" s="13">
        <v>34</v>
      </c>
      <c r="Z174" s="14">
        <v>44</v>
      </c>
    </row>
    <row r="175" spans="11:26">
      <c r="K175" s="48">
        <v>168</v>
      </c>
      <c r="L175" s="59" t="s">
        <v>102</v>
      </c>
      <c r="M175" s="60"/>
      <c r="N175" s="5">
        <f>RANK($O175,$O$8:$O$257)</f>
        <v>1</v>
      </c>
      <c r="O175" s="38">
        <f t="array" ref="O175">SUM(COUNTIF(Tirage,$Q175:$Z175))</f>
        <v>0</v>
      </c>
      <c r="P175" s="6">
        <f t="array" ref="P175">SUM(COUNTIF(_xlnm.Data_Form,Q175:Z175))</f>
        <v>0</v>
      </c>
      <c r="Q175" s="25">
        <v>3</v>
      </c>
      <c r="R175" s="13">
        <v>4</v>
      </c>
      <c r="S175" s="13">
        <v>11</v>
      </c>
      <c r="T175" s="13">
        <v>17</v>
      </c>
      <c r="U175" s="13">
        <v>23</v>
      </c>
      <c r="V175" s="13">
        <v>24</v>
      </c>
      <c r="W175" s="13">
        <v>32</v>
      </c>
      <c r="X175" s="13">
        <v>36</v>
      </c>
      <c r="Y175" s="13">
        <v>37</v>
      </c>
      <c r="Z175" s="14">
        <v>48</v>
      </c>
    </row>
    <row r="176" spans="11:26">
      <c r="K176" s="48">
        <v>169</v>
      </c>
      <c r="L176" s="59" t="s">
        <v>172</v>
      </c>
      <c r="M176" s="60"/>
      <c r="N176" s="5">
        <f>RANK($O176,$O$8:$O$257)</f>
        <v>1</v>
      </c>
      <c r="O176" s="38">
        <f t="array" ref="O176">SUM(COUNTIF(Tirage,$Q176:$Z176))</f>
        <v>0</v>
      </c>
      <c r="P176" s="6">
        <f t="array" ref="P176">SUM(COUNTIF(_xlnm.Data_Form,Q176:Z176))</f>
        <v>0</v>
      </c>
      <c r="Q176" s="25">
        <v>2</v>
      </c>
      <c r="R176" s="13">
        <v>5</v>
      </c>
      <c r="S176" s="13">
        <v>8</v>
      </c>
      <c r="T176" s="13">
        <v>13</v>
      </c>
      <c r="U176" s="13">
        <v>14</v>
      </c>
      <c r="V176" s="13">
        <v>18</v>
      </c>
      <c r="W176" s="13">
        <v>25</v>
      </c>
      <c r="X176" s="13">
        <v>29</v>
      </c>
      <c r="Y176" s="13">
        <v>36</v>
      </c>
      <c r="Z176" s="14">
        <v>41</v>
      </c>
    </row>
    <row r="177" spans="11:26">
      <c r="K177" s="48">
        <v>170</v>
      </c>
      <c r="L177" s="59" t="s">
        <v>173</v>
      </c>
      <c r="M177" s="60"/>
      <c r="N177" s="5">
        <f>RANK($O177,$O$8:$O$257)</f>
        <v>1</v>
      </c>
      <c r="O177" s="38">
        <f t="array" ref="O177">SUM(COUNTIF(Tirage,$Q177:$Z177))</f>
        <v>0</v>
      </c>
      <c r="P177" s="6">
        <f t="array" ref="P177">SUM(COUNTIF(_xlnm.Data_Form,Q177:Z177))</f>
        <v>0</v>
      </c>
      <c r="Q177" s="25">
        <v>6</v>
      </c>
      <c r="R177" s="13">
        <v>7</v>
      </c>
      <c r="S177" s="13">
        <v>10</v>
      </c>
      <c r="T177" s="13">
        <v>12</v>
      </c>
      <c r="U177" s="13">
        <v>14</v>
      </c>
      <c r="V177" s="13">
        <v>17</v>
      </c>
      <c r="W177" s="13">
        <v>19</v>
      </c>
      <c r="X177" s="13">
        <v>22</v>
      </c>
      <c r="Y177" s="13">
        <v>37</v>
      </c>
      <c r="Z177" s="14">
        <v>47</v>
      </c>
    </row>
    <row r="178" spans="11:26">
      <c r="K178" s="48">
        <v>171</v>
      </c>
      <c r="L178" s="59" t="s">
        <v>184</v>
      </c>
      <c r="M178" s="60"/>
      <c r="N178" s="5">
        <f>RANK($O178,$O$8:$O$257)</f>
        <v>1</v>
      </c>
      <c r="O178" s="38">
        <f t="array" ref="O178">SUM(COUNTIF(Tirage,$Q178:$Z178))</f>
        <v>0</v>
      </c>
      <c r="P178" s="6">
        <f t="array" ref="P178">SUM(COUNTIF(_xlnm.Data_Form,Q178:Z178))</f>
        <v>0</v>
      </c>
      <c r="Q178" s="25">
        <v>2</v>
      </c>
      <c r="R178" s="13">
        <v>7</v>
      </c>
      <c r="S178" s="13">
        <v>18</v>
      </c>
      <c r="T178" s="13">
        <v>23</v>
      </c>
      <c r="U178" s="13">
        <v>27</v>
      </c>
      <c r="V178" s="13">
        <v>33</v>
      </c>
      <c r="W178" s="13">
        <v>38</v>
      </c>
      <c r="X178" s="13">
        <v>41</v>
      </c>
      <c r="Y178" s="13">
        <v>44</v>
      </c>
      <c r="Z178" s="14">
        <v>47</v>
      </c>
    </row>
    <row r="179" spans="11:26">
      <c r="K179" s="48">
        <v>172</v>
      </c>
      <c r="L179" s="59" t="s">
        <v>194</v>
      </c>
      <c r="M179" s="60"/>
      <c r="N179" s="5">
        <f>RANK($O179,$O$8:$O$257)</f>
        <v>1</v>
      </c>
      <c r="O179" s="38">
        <f t="array" ref="O179">SUM(COUNTIF(Tirage,$Q179:$Z179))</f>
        <v>0</v>
      </c>
      <c r="P179" s="6">
        <f t="array" ref="P179">SUM(COUNTIF(_xlnm.Data_Form,Q179:Z179))</f>
        <v>0</v>
      </c>
      <c r="Q179" s="25">
        <v>1</v>
      </c>
      <c r="R179" s="13">
        <v>9</v>
      </c>
      <c r="S179" s="13">
        <v>10</v>
      </c>
      <c r="T179" s="13">
        <v>18</v>
      </c>
      <c r="U179" s="13">
        <v>19</v>
      </c>
      <c r="V179" s="13">
        <v>24</v>
      </c>
      <c r="W179" s="13">
        <v>29</v>
      </c>
      <c r="X179" s="13">
        <v>32</v>
      </c>
      <c r="Y179" s="13">
        <v>39</v>
      </c>
      <c r="Z179" s="14">
        <v>49</v>
      </c>
    </row>
    <row r="180" spans="11:26">
      <c r="K180" s="48">
        <v>173</v>
      </c>
      <c r="L180" s="59" t="s">
        <v>103</v>
      </c>
      <c r="M180" s="60"/>
      <c r="N180" s="5">
        <f>RANK($O180,$O$8:$O$257)</f>
        <v>1</v>
      </c>
      <c r="O180" s="38">
        <f t="array" ref="O180">SUM(COUNTIF(Tirage,$Q180:$Z180))</f>
        <v>0</v>
      </c>
      <c r="P180" s="6">
        <f t="array" ref="P180">SUM(COUNTIF(_xlnm.Data_Form,Q180:Z180))</f>
        <v>0</v>
      </c>
      <c r="Q180" s="25">
        <v>3</v>
      </c>
      <c r="R180" s="13">
        <v>4</v>
      </c>
      <c r="S180" s="13">
        <v>11</v>
      </c>
      <c r="T180" s="13">
        <v>17</v>
      </c>
      <c r="U180" s="13">
        <v>20</v>
      </c>
      <c r="V180" s="13">
        <v>35</v>
      </c>
      <c r="W180" s="13">
        <v>36</v>
      </c>
      <c r="X180" s="13">
        <v>40</v>
      </c>
      <c r="Y180" s="13">
        <v>41</v>
      </c>
      <c r="Z180" s="14">
        <v>48</v>
      </c>
    </row>
    <row r="181" spans="11:26">
      <c r="K181" s="48">
        <v>174</v>
      </c>
      <c r="L181" s="59" t="s">
        <v>125</v>
      </c>
      <c r="M181" s="60"/>
      <c r="N181" s="5">
        <f>RANK($O181,$O$8:$O$257)</f>
        <v>1</v>
      </c>
      <c r="O181" s="38">
        <f t="array" ref="O181">SUM(COUNTIF(Tirage,$Q181:$Z181))</f>
        <v>0</v>
      </c>
      <c r="P181" s="6">
        <f t="array" ref="P181">SUM(COUNTIF(_xlnm.Data_Form,Q181:Z181))</f>
        <v>0</v>
      </c>
      <c r="Q181" s="25">
        <v>1</v>
      </c>
      <c r="R181" s="13">
        <v>4</v>
      </c>
      <c r="S181" s="13">
        <v>10</v>
      </c>
      <c r="T181" s="13">
        <v>11</v>
      </c>
      <c r="U181" s="13">
        <v>24</v>
      </c>
      <c r="V181" s="13">
        <v>27</v>
      </c>
      <c r="W181" s="13">
        <v>30</v>
      </c>
      <c r="X181" s="13">
        <v>35</v>
      </c>
      <c r="Y181" s="13">
        <v>37</v>
      </c>
      <c r="Z181" s="14">
        <v>40</v>
      </c>
    </row>
    <row r="182" spans="11:26">
      <c r="K182" s="48">
        <v>175</v>
      </c>
      <c r="L182" s="59" t="s">
        <v>147</v>
      </c>
      <c r="M182" s="60"/>
      <c r="N182" s="5">
        <f>RANK($O182,$O$8:$O$257)</f>
        <v>1</v>
      </c>
      <c r="O182" s="38">
        <f t="array" ref="O182">SUM(COUNTIF(Tirage,$Q182:$Z182))</f>
        <v>0</v>
      </c>
      <c r="P182" s="6">
        <f t="array" ref="P182">SUM(COUNTIF(_xlnm.Data_Form,Q182:Z182))</f>
        <v>0</v>
      </c>
      <c r="Q182" s="25">
        <v>1</v>
      </c>
      <c r="R182" s="13">
        <v>3</v>
      </c>
      <c r="S182" s="13">
        <v>11</v>
      </c>
      <c r="T182" s="13">
        <v>12</v>
      </c>
      <c r="U182" s="13">
        <v>24</v>
      </c>
      <c r="V182" s="13">
        <v>26</v>
      </c>
      <c r="W182" s="13">
        <v>30</v>
      </c>
      <c r="X182" s="13">
        <v>33</v>
      </c>
      <c r="Y182" s="13">
        <v>46</v>
      </c>
      <c r="Z182" s="14">
        <v>47</v>
      </c>
    </row>
    <row r="183" spans="11:26">
      <c r="K183" s="48">
        <v>176</v>
      </c>
      <c r="L183" s="59" t="s">
        <v>219</v>
      </c>
      <c r="M183" s="60"/>
      <c r="N183" s="5">
        <f>RANK($O183,$O$8:$O$257)</f>
        <v>1</v>
      </c>
      <c r="O183" s="38">
        <f t="array" ref="O183">SUM(COUNTIF(Tirage,$Q183:$Z183))</f>
        <v>0</v>
      </c>
      <c r="P183" s="6">
        <f t="array" ref="P183">SUM(COUNTIF(_xlnm.Data_Form,Q183:Z183))</f>
        <v>0</v>
      </c>
      <c r="Q183" s="25">
        <v>5</v>
      </c>
      <c r="R183" s="13">
        <v>11</v>
      </c>
      <c r="S183" s="13">
        <v>13</v>
      </c>
      <c r="T183" s="13">
        <v>18</v>
      </c>
      <c r="U183" s="13">
        <v>27</v>
      </c>
      <c r="V183" s="13">
        <v>32</v>
      </c>
      <c r="W183" s="13">
        <v>39</v>
      </c>
      <c r="X183" s="13">
        <v>40</v>
      </c>
      <c r="Y183" s="13">
        <v>44</v>
      </c>
      <c r="Z183" s="14">
        <v>46</v>
      </c>
    </row>
    <row r="184" spans="11:26">
      <c r="K184" s="48">
        <v>177</v>
      </c>
      <c r="L184" s="59" t="s">
        <v>220</v>
      </c>
      <c r="M184" s="60"/>
      <c r="N184" s="5">
        <f>RANK($O184,$O$8:$O$257)</f>
        <v>1</v>
      </c>
      <c r="O184" s="38">
        <f t="array" ref="O184">SUM(COUNTIF(Tirage,$Q184:$Z184))</f>
        <v>0</v>
      </c>
      <c r="P184" s="6">
        <f t="array" ref="P184">SUM(COUNTIF(_xlnm.Data_Form,Q184:Z184))</f>
        <v>0</v>
      </c>
      <c r="Q184" s="25">
        <v>3</v>
      </c>
      <c r="R184" s="13">
        <v>6</v>
      </c>
      <c r="S184" s="13">
        <v>9</v>
      </c>
      <c r="T184" s="13">
        <v>11</v>
      </c>
      <c r="U184" s="13">
        <v>12</v>
      </c>
      <c r="V184" s="13">
        <v>21</v>
      </c>
      <c r="W184" s="13">
        <v>27</v>
      </c>
      <c r="X184" s="13">
        <v>33</v>
      </c>
      <c r="Y184" s="13">
        <v>36</v>
      </c>
      <c r="Z184" s="14">
        <v>42</v>
      </c>
    </row>
    <row r="185" spans="11:26">
      <c r="K185" s="48">
        <v>178</v>
      </c>
      <c r="L185" s="59" t="s">
        <v>104</v>
      </c>
      <c r="M185" s="60"/>
      <c r="N185" s="5">
        <f>RANK($O185,$O$8:$O$257)</f>
        <v>1</v>
      </c>
      <c r="O185" s="38">
        <f t="array" ref="O185">SUM(COUNTIF(Tirage,$Q185:$Z185))</f>
        <v>0</v>
      </c>
      <c r="P185" s="6">
        <f t="array" ref="P185">SUM(COUNTIF(_xlnm.Data_Form,Q185:Z185))</f>
        <v>0</v>
      </c>
      <c r="Q185" s="25">
        <v>3</v>
      </c>
      <c r="R185" s="13">
        <v>7</v>
      </c>
      <c r="S185" s="13">
        <v>9</v>
      </c>
      <c r="T185" s="13">
        <v>15</v>
      </c>
      <c r="U185" s="13">
        <v>23</v>
      </c>
      <c r="V185" s="13">
        <v>36</v>
      </c>
      <c r="W185" s="13">
        <v>38</v>
      </c>
      <c r="X185" s="13">
        <v>39</v>
      </c>
      <c r="Y185" s="13">
        <v>41</v>
      </c>
      <c r="Z185" s="14">
        <v>48</v>
      </c>
    </row>
    <row r="186" spans="11:26">
      <c r="K186" s="48">
        <v>179</v>
      </c>
      <c r="L186" s="59" t="s">
        <v>105</v>
      </c>
      <c r="M186" s="60"/>
      <c r="N186" s="5">
        <f>RANK($O186,$O$8:$O$257)</f>
        <v>1</v>
      </c>
      <c r="O186" s="38">
        <f t="array" ref="O186">SUM(COUNTIF(Tirage,$Q186:$Z186))</f>
        <v>0</v>
      </c>
      <c r="P186" s="6">
        <f t="array" ref="P186">SUM(COUNTIF(_xlnm.Data_Form,Q186:Z186))</f>
        <v>0</v>
      </c>
      <c r="Q186" s="25">
        <v>2</v>
      </c>
      <c r="R186" s="13">
        <v>7</v>
      </c>
      <c r="S186" s="13">
        <v>11</v>
      </c>
      <c r="T186" s="13">
        <v>15</v>
      </c>
      <c r="U186" s="13">
        <v>19</v>
      </c>
      <c r="V186" s="13">
        <v>35</v>
      </c>
      <c r="W186" s="13">
        <v>39</v>
      </c>
      <c r="X186" s="13">
        <v>41</v>
      </c>
      <c r="Y186" s="13">
        <v>48</v>
      </c>
      <c r="Z186" s="14">
        <v>49</v>
      </c>
    </row>
    <row r="187" spans="11:26">
      <c r="K187" s="48">
        <v>180</v>
      </c>
      <c r="L187" s="59" t="s">
        <v>138</v>
      </c>
      <c r="M187" s="60"/>
      <c r="N187" s="5">
        <f>RANK($O187,$O$8:$O$257)</f>
        <v>1</v>
      </c>
      <c r="O187" s="38">
        <f t="array" ref="O187">SUM(COUNTIF(Tirage,$Q187:$Z187))</f>
        <v>0</v>
      </c>
      <c r="P187" s="6">
        <f t="array" ref="P187">SUM(COUNTIF(_xlnm.Data_Form,Q187:Z187))</f>
        <v>0</v>
      </c>
      <c r="Q187" s="25">
        <v>2</v>
      </c>
      <c r="R187" s="13">
        <v>5</v>
      </c>
      <c r="S187" s="13">
        <v>7</v>
      </c>
      <c r="T187" s="13">
        <v>13</v>
      </c>
      <c r="U187" s="13">
        <v>16</v>
      </c>
      <c r="V187" s="13">
        <v>22</v>
      </c>
      <c r="W187" s="13">
        <v>33</v>
      </c>
      <c r="X187" s="13">
        <v>37</v>
      </c>
      <c r="Y187" s="13">
        <v>44</v>
      </c>
      <c r="Z187" s="14">
        <v>49</v>
      </c>
    </row>
    <row r="188" spans="11:26">
      <c r="K188" s="48">
        <v>181</v>
      </c>
      <c r="L188" s="59" t="s">
        <v>106</v>
      </c>
      <c r="M188" s="60"/>
      <c r="N188" s="5">
        <f>RANK($O188,$O$8:$O$257)</f>
        <v>1</v>
      </c>
      <c r="O188" s="38">
        <f t="array" ref="O188">SUM(COUNTIF(Tirage,$Q188:$Z188))</f>
        <v>0</v>
      </c>
      <c r="P188" s="6">
        <f t="array" ref="P188">SUM(COUNTIF(_xlnm.Data_Form,Q188:Z188))</f>
        <v>0</v>
      </c>
      <c r="Q188" s="25">
        <v>1</v>
      </c>
      <c r="R188" s="13">
        <v>3</v>
      </c>
      <c r="S188" s="13">
        <v>7</v>
      </c>
      <c r="T188" s="13">
        <v>14</v>
      </c>
      <c r="U188" s="13">
        <v>23</v>
      </c>
      <c r="V188" s="13">
        <v>25</v>
      </c>
      <c r="W188" s="13">
        <v>33</v>
      </c>
      <c r="X188" s="13">
        <v>39</v>
      </c>
      <c r="Y188" s="13">
        <v>44</v>
      </c>
      <c r="Z188" s="14">
        <v>49</v>
      </c>
    </row>
    <row r="189" spans="11:26">
      <c r="K189" s="48">
        <v>182</v>
      </c>
      <c r="L189" s="59" t="s">
        <v>107</v>
      </c>
      <c r="M189" s="60"/>
      <c r="N189" s="5">
        <f>RANK($O189,$O$8:$O$257)</f>
        <v>1</v>
      </c>
      <c r="O189" s="38">
        <f t="array" ref="O189">SUM(COUNTIF(Tirage,$Q189:$Z189))</f>
        <v>0</v>
      </c>
      <c r="P189" s="6">
        <f t="array" ref="P189">SUM(COUNTIF(_xlnm.Data_Form,Q189:Z189))</f>
        <v>0</v>
      </c>
      <c r="Q189" s="25">
        <v>5</v>
      </c>
      <c r="R189" s="13">
        <v>7</v>
      </c>
      <c r="S189" s="13">
        <v>17</v>
      </c>
      <c r="T189" s="13">
        <v>21</v>
      </c>
      <c r="U189" s="13">
        <v>35</v>
      </c>
      <c r="V189" s="13">
        <v>39</v>
      </c>
      <c r="W189" s="13">
        <v>40</v>
      </c>
      <c r="X189" s="13">
        <v>42</v>
      </c>
      <c r="Y189" s="13">
        <v>44</v>
      </c>
      <c r="Z189" s="14">
        <v>49</v>
      </c>
    </row>
    <row r="190" spans="11:26">
      <c r="K190" s="48">
        <v>183</v>
      </c>
      <c r="L190" s="59" t="s">
        <v>179</v>
      </c>
      <c r="M190" s="60"/>
      <c r="N190" s="5">
        <f>RANK($O190,$O$8:$O$257)</f>
        <v>1</v>
      </c>
      <c r="O190" s="38">
        <f t="array" ref="O190">SUM(COUNTIF(Tirage,$Q190:$Z190))</f>
        <v>0</v>
      </c>
      <c r="P190" s="6">
        <f t="array" ref="P190">SUM(COUNTIF(_xlnm.Data_Form,Q190:Z190))</f>
        <v>0</v>
      </c>
      <c r="Q190" s="25">
        <v>2</v>
      </c>
      <c r="R190" s="13">
        <v>3</v>
      </c>
      <c r="S190" s="13">
        <v>5</v>
      </c>
      <c r="T190" s="13">
        <v>10</v>
      </c>
      <c r="U190" s="13">
        <v>12</v>
      </c>
      <c r="V190" s="13">
        <v>18</v>
      </c>
      <c r="W190" s="13">
        <v>21</v>
      </c>
      <c r="X190" s="13">
        <v>25</v>
      </c>
      <c r="Y190" s="13">
        <v>28</v>
      </c>
      <c r="Z190" s="14">
        <v>33</v>
      </c>
    </row>
    <row r="191" spans="11:26">
      <c r="K191" s="48">
        <v>184</v>
      </c>
      <c r="L191" s="59" t="s">
        <v>221</v>
      </c>
      <c r="M191" s="60"/>
      <c r="N191" s="5">
        <f>RANK($O191,$O$8:$O$257)</f>
        <v>1</v>
      </c>
      <c r="O191" s="38">
        <f t="array" ref="O191">SUM(COUNTIF(Tirage,$Q191:$Z191))</f>
        <v>0</v>
      </c>
      <c r="P191" s="6">
        <f t="array" ref="P191">SUM(COUNTIF(_xlnm.Data_Form,Q191:Z191))</f>
        <v>0</v>
      </c>
      <c r="Q191" s="25">
        <v>2</v>
      </c>
      <c r="R191" s="13">
        <v>3</v>
      </c>
      <c r="S191" s="13">
        <v>7</v>
      </c>
      <c r="T191" s="13">
        <v>10</v>
      </c>
      <c r="U191" s="13">
        <v>18</v>
      </c>
      <c r="V191" s="13">
        <v>19</v>
      </c>
      <c r="W191" s="13">
        <v>25</v>
      </c>
      <c r="X191" s="13">
        <v>28</v>
      </c>
      <c r="Y191" s="13">
        <v>30</v>
      </c>
      <c r="Z191" s="14">
        <v>48</v>
      </c>
    </row>
    <row r="192" spans="11:26">
      <c r="K192" s="48">
        <v>185</v>
      </c>
      <c r="L192" s="59" t="s">
        <v>108</v>
      </c>
      <c r="M192" s="60"/>
      <c r="N192" s="5">
        <f>RANK($O192,$O$8:$O$257)</f>
        <v>1</v>
      </c>
      <c r="O192" s="38">
        <f t="array" ref="O192">SUM(COUNTIF(Tirage,$Q192:$Z192))</f>
        <v>0</v>
      </c>
      <c r="P192" s="6">
        <f t="array" ref="P192">SUM(COUNTIF(_xlnm.Data_Form,Q192:Z192))</f>
        <v>0</v>
      </c>
      <c r="Q192" s="25">
        <v>2</v>
      </c>
      <c r="R192" s="13">
        <v>5</v>
      </c>
      <c r="S192" s="13">
        <v>14</v>
      </c>
      <c r="T192" s="13">
        <v>15</v>
      </c>
      <c r="U192" s="13">
        <v>17</v>
      </c>
      <c r="V192" s="13">
        <v>20</v>
      </c>
      <c r="W192" s="13">
        <v>24</v>
      </c>
      <c r="X192" s="13">
        <v>36</v>
      </c>
      <c r="Y192" s="13">
        <v>39</v>
      </c>
      <c r="Z192" s="14">
        <v>47</v>
      </c>
    </row>
    <row r="193" spans="11:26">
      <c r="K193" s="48">
        <v>186</v>
      </c>
      <c r="L193" s="59" t="s">
        <v>109</v>
      </c>
      <c r="M193" s="60"/>
      <c r="N193" s="5">
        <f>RANK($O193,$O$8:$O$257)</f>
        <v>1</v>
      </c>
      <c r="O193" s="38">
        <f t="array" ref="O193">SUM(COUNTIF(Tirage,$Q193:$Z193))</f>
        <v>0</v>
      </c>
      <c r="P193" s="6">
        <f t="array" ref="P193">SUM(COUNTIF(_xlnm.Data_Form,Q193:Z193))</f>
        <v>0</v>
      </c>
      <c r="Q193" s="25">
        <v>1</v>
      </c>
      <c r="R193" s="13">
        <v>4</v>
      </c>
      <c r="S193" s="13">
        <v>7</v>
      </c>
      <c r="T193" s="13">
        <v>9</v>
      </c>
      <c r="U193" s="13">
        <v>12</v>
      </c>
      <c r="V193" s="13">
        <v>18</v>
      </c>
      <c r="W193" s="13">
        <v>20</v>
      </c>
      <c r="X193" s="13">
        <v>26</v>
      </c>
      <c r="Y193" s="13">
        <v>37</v>
      </c>
      <c r="Z193" s="14">
        <v>40</v>
      </c>
    </row>
    <row r="194" spans="11:26">
      <c r="K194" s="48">
        <v>187</v>
      </c>
      <c r="L194" s="59" t="s">
        <v>137</v>
      </c>
      <c r="M194" s="60"/>
      <c r="N194" s="5">
        <f>RANK($O194,$O$8:$O$257)</f>
        <v>1</v>
      </c>
      <c r="O194" s="38">
        <f t="array" ref="O194">SUM(COUNTIF(Tirage,$Q194:$Z194))</f>
        <v>0</v>
      </c>
      <c r="P194" s="6">
        <f t="array" ref="P194">SUM(COUNTIF(_xlnm.Data_Form,Q194:Z194))</f>
        <v>0</v>
      </c>
      <c r="Q194" s="25">
        <v>7</v>
      </c>
      <c r="R194" s="13">
        <v>8</v>
      </c>
      <c r="S194" s="13">
        <v>12</v>
      </c>
      <c r="T194" s="13">
        <v>18</v>
      </c>
      <c r="U194" s="13">
        <v>24</v>
      </c>
      <c r="V194" s="13">
        <v>27</v>
      </c>
      <c r="W194" s="13">
        <v>32</v>
      </c>
      <c r="X194" s="13">
        <v>38</v>
      </c>
      <c r="Y194" s="13">
        <v>42</v>
      </c>
      <c r="Z194" s="14">
        <v>47</v>
      </c>
    </row>
    <row r="195" spans="11:26">
      <c r="K195" s="48">
        <v>188</v>
      </c>
      <c r="L195" s="59" t="s">
        <v>186</v>
      </c>
      <c r="M195" s="60"/>
      <c r="N195" s="5">
        <f>RANK($O195,$O$8:$O$257)</f>
        <v>1</v>
      </c>
      <c r="O195" s="38">
        <f t="array" ref="O195">SUM(COUNTIF(Tirage,$Q195:$Z195))</f>
        <v>0</v>
      </c>
      <c r="P195" s="6">
        <f t="array" ref="P195">SUM(COUNTIF(_xlnm.Data_Form,Q195:Z195))</f>
        <v>0</v>
      </c>
      <c r="Q195" s="25">
        <v>7</v>
      </c>
      <c r="R195" s="13">
        <v>8</v>
      </c>
      <c r="S195" s="13">
        <v>9</v>
      </c>
      <c r="T195" s="13">
        <v>10</v>
      </c>
      <c r="U195" s="13">
        <v>12</v>
      </c>
      <c r="V195" s="13">
        <v>22</v>
      </c>
      <c r="W195" s="13">
        <v>26</v>
      </c>
      <c r="X195" s="13">
        <v>46</v>
      </c>
      <c r="Y195" s="13">
        <v>47</v>
      </c>
      <c r="Z195" s="14">
        <v>49</v>
      </c>
    </row>
    <row r="196" spans="11:26">
      <c r="K196" s="48">
        <v>189</v>
      </c>
      <c r="L196" s="59" t="s">
        <v>145</v>
      </c>
      <c r="M196" s="60"/>
      <c r="N196" s="5">
        <f>RANK($O196,$O$8:$O$257)</f>
        <v>1</v>
      </c>
      <c r="O196" s="38">
        <f t="array" ref="O196">SUM(COUNTIF(Tirage,$Q196:$Z196))</f>
        <v>0</v>
      </c>
      <c r="P196" s="6">
        <f t="array" ref="P196">SUM(COUNTIF(_xlnm.Data_Form,Q196:Z196))</f>
        <v>0</v>
      </c>
      <c r="Q196" s="25">
        <v>12</v>
      </c>
      <c r="R196" s="13">
        <v>19</v>
      </c>
      <c r="S196" s="13">
        <v>21</v>
      </c>
      <c r="T196" s="13">
        <v>29</v>
      </c>
      <c r="U196" s="13">
        <v>38</v>
      </c>
      <c r="V196" s="13">
        <v>43</v>
      </c>
      <c r="W196" s="13">
        <v>44</v>
      </c>
      <c r="X196" s="13">
        <v>45</v>
      </c>
      <c r="Y196" s="13">
        <v>47</v>
      </c>
      <c r="Z196" s="14">
        <v>48</v>
      </c>
    </row>
    <row r="197" spans="11:26">
      <c r="K197" s="48">
        <v>190</v>
      </c>
      <c r="L197" s="59" t="s">
        <v>110</v>
      </c>
      <c r="M197" s="60"/>
      <c r="N197" s="5">
        <f>RANK($O197,$O$8:$O$257)</f>
        <v>1</v>
      </c>
      <c r="O197" s="38">
        <f t="array" ref="O197">SUM(COUNTIF(Tirage,$Q197:$Z197))</f>
        <v>0</v>
      </c>
      <c r="P197" s="6">
        <f t="array" ref="P197">SUM(COUNTIF(_xlnm.Data_Form,Q197:Z197))</f>
        <v>0</v>
      </c>
      <c r="Q197" s="25">
        <v>4</v>
      </c>
      <c r="R197" s="13">
        <v>9</v>
      </c>
      <c r="S197" s="13">
        <v>11</v>
      </c>
      <c r="T197" s="13">
        <v>17</v>
      </c>
      <c r="U197" s="13">
        <v>18</v>
      </c>
      <c r="V197" s="13">
        <v>19</v>
      </c>
      <c r="W197" s="13">
        <v>26</v>
      </c>
      <c r="X197" s="13">
        <v>29</v>
      </c>
      <c r="Y197" s="13">
        <v>37</v>
      </c>
      <c r="Z197" s="14">
        <v>42</v>
      </c>
    </row>
    <row r="198" spans="11:26">
      <c r="K198" s="48">
        <v>191</v>
      </c>
      <c r="L198" s="59" t="s">
        <v>222</v>
      </c>
      <c r="M198" s="60"/>
      <c r="N198" s="5">
        <f>RANK($O198,$O$8:$O$257)</f>
        <v>1</v>
      </c>
      <c r="O198" s="38">
        <f t="array" ref="O198">SUM(COUNTIF(Tirage,$Q198:$Z198))</f>
        <v>0</v>
      </c>
      <c r="P198" s="6">
        <f t="array" ref="P198">SUM(COUNTIF(_xlnm.Data_Form,Q198:Z198))</f>
        <v>0</v>
      </c>
      <c r="Q198" s="25">
        <v>1</v>
      </c>
      <c r="R198" s="13">
        <v>5</v>
      </c>
      <c r="S198" s="13">
        <v>7</v>
      </c>
      <c r="T198" s="13">
        <v>9</v>
      </c>
      <c r="U198" s="13">
        <v>10</v>
      </c>
      <c r="V198" s="13">
        <v>13</v>
      </c>
      <c r="W198" s="13">
        <v>33</v>
      </c>
      <c r="X198" s="13">
        <v>42</v>
      </c>
      <c r="Y198" s="13">
        <v>43</v>
      </c>
      <c r="Z198" s="14">
        <v>49</v>
      </c>
    </row>
    <row r="199" spans="11:26">
      <c r="K199" s="48">
        <v>192</v>
      </c>
      <c r="L199" s="59" t="s">
        <v>45</v>
      </c>
      <c r="M199" s="60"/>
      <c r="N199" s="5">
        <f>RANK($O199,$O$8:$O$257)</f>
        <v>1</v>
      </c>
      <c r="O199" s="38">
        <f t="array" ref="O199">SUM(COUNTIF(Tirage,$Q199:$Z199))</f>
        <v>0</v>
      </c>
      <c r="P199" s="6">
        <f t="array" ref="P199">SUM(COUNTIF(_xlnm.Data_Form,Q199:Z199))</f>
        <v>0</v>
      </c>
      <c r="Q199" s="25">
        <v>4</v>
      </c>
      <c r="R199" s="13">
        <v>6</v>
      </c>
      <c r="S199" s="13">
        <v>8</v>
      </c>
      <c r="T199" s="13">
        <v>17</v>
      </c>
      <c r="U199" s="13">
        <v>24</v>
      </c>
      <c r="V199" s="13">
        <v>35</v>
      </c>
      <c r="W199" s="13">
        <v>38</v>
      </c>
      <c r="X199" s="13">
        <v>43</v>
      </c>
      <c r="Y199" s="13">
        <v>44</v>
      </c>
      <c r="Z199" s="14">
        <v>48</v>
      </c>
    </row>
    <row r="200" spans="11:26">
      <c r="K200" s="48">
        <v>193</v>
      </c>
      <c r="L200" s="59" t="s">
        <v>111</v>
      </c>
      <c r="M200" s="60"/>
      <c r="N200" s="5">
        <f>RANK($O200,$O$8:$O$257)</f>
        <v>1</v>
      </c>
      <c r="O200" s="38">
        <f t="array" ref="O200">SUM(COUNTIF(Tirage,$Q200:$Z200))</f>
        <v>0</v>
      </c>
      <c r="P200" s="6">
        <f t="array" ref="P200">SUM(COUNTIF(_xlnm.Data_Form,Q200:Z200))</f>
        <v>0</v>
      </c>
      <c r="Q200" s="25">
        <v>4</v>
      </c>
      <c r="R200" s="13">
        <v>7</v>
      </c>
      <c r="S200" s="13">
        <v>8</v>
      </c>
      <c r="T200" s="13">
        <v>13</v>
      </c>
      <c r="U200" s="13">
        <v>20</v>
      </c>
      <c r="V200" s="13">
        <v>22</v>
      </c>
      <c r="W200" s="13">
        <v>26</v>
      </c>
      <c r="X200" s="13">
        <v>33</v>
      </c>
      <c r="Y200" s="13">
        <v>42</v>
      </c>
      <c r="Z200" s="14">
        <v>45</v>
      </c>
    </row>
    <row r="201" spans="11:26">
      <c r="K201" s="48">
        <v>194</v>
      </c>
      <c r="L201" s="59" t="s">
        <v>112</v>
      </c>
      <c r="M201" s="60"/>
      <c r="N201" s="5">
        <f>RANK($O201,$O$8:$O$257)</f>
        <v>1</v>
      </c>
      <c r="O201" s="38">
        <f t="array" ref="O201">SUM(COUNTIF(Tirage,$Q201:$Z201))</f>
        <v>0</v>
      </c>
      <c r="P201" s="6">
        <f t="array" ref="P201">SUM(COUNTIF(_xlnm.Data_Form,Q201:Z201))</f>
        <v>0</v>
      </c>
      <c r="Q201" s="25">
        <v>3</v>
      </c>
      <c r="R201" s="13">
        <v>7</v>
      </c>
      <c r="S201" s="13">
        <v>18</v>
      </c>
      <c r="T201" s="13">
        <v>27</v>
      </c>
      <c r="U201" s="13">
        <v>33</v>
      </c>
      <c r="V201" s="13">
        <v>34</v>
      </c>
      <c r="W201" s="13">
        <v>38</v>
      </c>
      <c r="X201" s="13">
        <v>43</v>
      </c>
      <c r="Y201" s="13">
        <v>45</v>
      </c>
      <c r="Z201" s="14">
        <v>49</v>
      </c>
    </row>
    <row r="202" spans="11:26">
      <c r="K202" s="48">
        <v>195</v>
      </c>
      <c r="L202" s="59" t="s">
        <v>131</v>
      </c>
      <c r="M202" s="60"/>
      <c r="N202" s="5">
        <f>RANK($O202,$O$8:$O$257)</f>
        <v>1</v>
      </c>
      <c r="O202" s="38">
        <f t="array" ref="O202">SUM(COUNTIF(Tirage,$Q202:$Z202))</f>
        <v>0</v>
      </c>
      <c r="P202" s="6">
        <f t="array" ref="P202">SUM(COUNTIF(_xlnm.Data_Form,Q202:Z202))</f>
        <v>0</v>
      </c>
      <c r="Q202" s="25">
        <v>12</v>
      </c>
      <c r="R202" s="13">
        <v>14</v>
      </c>
      <c r="S202" s="13">
        <v>20</v>
      </c>
      <c r="T202" s="13">
        <v>25</v>
      </c>
      <c r="U202" s="13">
        <v>26</v>
      </c>
      <c r="V202" s="13">
        <v>27</v>
      </c>
      <c r="W202" s="13">
        <v>32</v>
      </c>
      <c r="X202" s="13">
        <v>33</v>
      </c>
      <c r="Y202" s="13">
        <v>39</v>
      </c>
      <c r="Z202" s="14">
        <v>47</v>
      </c>
    </row>
    <row r="203" spans="11:26">
      <c r="K203" s="48">
        <v>196</v>
      </c>
      <c r="L203" s="59" t="s">
        <v>132</v>
      </c>
      <c r="M203" s="65"/>
      <c r="N203" s="5">
        <f>RANK($O203,$O$8:$O$257)</f>
        <v>1</v>
      </c>
      <c r="O203" s="38">
        <f t="array" ref="O203">SUM(COUNTIF(Tirage,$Q203:$Z203))</f>
        <v>0</v>
      </c>
      <c r="P203" s="6">
        <f t="array" ref="P203">SUM(COUNTIF(_xlnm.Data_Form,Q203:Z203))</f>
        <v>0</v>
      </c>
      <c r="Q203" s="25">
        <v>2</v>
      </c>
      <c r="R203" s="13">
        <v>4</v>
      </c>
      <c r="S203" s="13">
        <v>6</v>
      </c>
      <c r="T203" s="13">
        <v>9</v>
      </c>
      <c r="U203" s="13">
        <v>17</v>
      </c>
      <c r="V203" s="13">
        <v>27</v>
      </c>
      <c r="W203" s="13">
        <v>29</v>
      </c>
      <c r="X203" s="13">
        <v>36</v>
      </c>
      <c r="Y203" s="13">
        <v>37</v>
      </c>
      <c r="Z203" s="14">
        <v>47</v>
      </c>
    </row>
    <row r="204" spans="11:26">
      <c r="K204" s="48">
        <v>197</v>
      </c>
      <c r="L204" s="66" t="s">
        <v>113</v>
      </c>
      <c r="M204" s="65"/>
      <c r="N204" s="5">
        <f>RANK($O204,$O$8:$O$257)</f>
        <v>1</v>
      </c>
      <c r="O204" s="54">
        <f t="array" ref="O204">SUM(COUNTIF(Tirage,$Q204:$Z204))</f>
        <v>0</v>
      </c>
      <c r="P204" s="6">
        <f t="array" ref="P204">SUM(COUNTIF(_xlnm.Data_Form,Q204:Z204))</f>
        <v>0</v>
      </c>
      <c r="Q204" s="12">
        <v>3</v>
      </c>
      <c r="R204" s="13">
        <v>4</v>
      </c>
      <c r="S204" s="13">
        <v>7</v>
      </c>
      <c r="T204" s="13">
        <v>10</v>
      </c>
      <c r="U204" s="13">
        <v>13</v>
      </c>
      <c r="V204" s="13">
        <v>14</v>
      </c>
      <c r="W204" s="13">
        <v>18</v>
      </c>
      <c r="X204" s="13">
        <v>23</v>
      </c>
      <c r="Y204" s="13">
        <v>30</v>
      </c>
      <c r="Z204" s="14">
        <v>42</v>
      </c>
    </row>
    <row r="205" spans="11:26">
      <c r="K205" s="48">
        <v>198</v>
      </c>
      <c r="L205" s="66" t="s">
        <v>195</v>
      </c>
      <c r="M205" s="65"/>
      <c r="N205" s="5">
        <f>RANK($O205,$O$8:$O$257)</f>
        <v>1</v>
      </c>
      <c r="O205" s="54">
        <f t="array" ref="O205">SUM(COUNTIF(Tirage,$Q205:$Z205))</f>
        <v>0</v>
      </c>
      <c r="P205" s="6">
        <f t="array" ref="P205">SUM(COUNTIF(_xlnm.Data_Form,Q205:Z205))</f>
        <v>0</v>
      </c>
      <c r="Q205" s="12">
        <v>7</v>
      </c>
      <c r="R205" s="13">
        <v>10</v>
      </c>
      <c r="S205" s="13">
        <v>17</v>
      </c>
      <c r="T205" s="13">
        <v>18</v>
      </c>
      <c r="U205" s="13">
        <v>19</v>
      </c>
      <c r="V205" s="13">
        <v>25</v>
      </c>
      <c r="W205" s="13">
        <v>28</v>
      </c>
      <c r="X205" s="13">
        <v>29</v>
      </c>
      <c r="Y205" s="13">
        <v>32</v>
      </c>
      <c r="Z205" s="14">
        <v>47</v>
      </c>
    </row>
    <row r="206" spans="11:26">
      <c r="K206" s="48">
        <v>199</v>
      </c>
      <c r="L206" s="45"/>
      <c r="M206" s="51"/>
      <c r="N206" s="5">
        <f>RANK($O206,$O$8:$O$257)</f>
        <v>1</v>
      </c>
      <c r="O206" s="38">
        <f t="array" ref="O206">SUM(COUNTIF(Tirage,$Q206:$Z206))</f>
        <v>0</v>
      </c>
      <c r="P206" s="6">
        <f t="array" ref="P206">SUM(COUNTIF(_xlnm.Data_Form,Q206:Z206))</f>
        <v>0</v>
      </c>
      <c r="Q206" s="25"/>
      <c r="R206" s="13"/>
      <c r="S206" s="13"/>
      <c r="T206" s="13"/>
      <c r="U206" s="13"/>
      <c r="V206" s="13"/>
      <c r="W206" s="13"/>
      <c r="X206" s="13"/>
      <c r="Y206" s="13"/>
      <c r="Z206" s="14"/>
    </row>
    <row r="207" spans="11:26">
      <c r="K207" s="48">
        <v>200</v>
      </c>
      <c r="L207" s="45"/>
      <c r="M207" s="41"/>
      <c r="N207" s="5">
        <f>RANK($O207,$O$8:$O$257)</f>
        <v>1</v>
      </c>
      <c r="O207" s="38">
        <f t="array" ref="O207">SUM(COUNTIF(Tirage,$Q207:$Z207))</f>
        <v>0</v>
      </c>
      <c r="P207" s="6">
        <f t="array" ref="P207">SUM(COUNTIF(_xlnm.Data_Form,Q207:Z207))</f>
        <v>0</v>
      </c>
      <c r="Q207" s="25"/>
      <c r="R207" s="13"/>
      <c r="S207" s="13"/>
      <c r="T207" s="13"/>
      <c r="U207" s="13"/>
      <c r="V207" s="13"/>
      <c r="W207" s="13"/>
      <c r="X207" s="13"/>
      <c r="Y207" s="13"/>
      <c r="Z207" s="14"/>
    </row>
    <row r="208" spans="11:26">
      <c r="K208" s="48">
        <v>201</v>
      </c>
      <c r="L208" s="45"/>
      <c r="M208" s="41"/>
      <c r="N208" s="5">
        <f>RANK($O208,$O$8:$O$257)</f>
        <v>1</v>
      </c>
      <c r="O208" s="38">
        <f t="array" ref="O208">SUM(COUNTIF(Tirage,$Q208:$Z208))</f>
        <v>0</v>
      </c>
      <c r="P208" s="6">
        <f t="array" ref="P208">SUM(COUNTIF(_xlnm.Data_Form,Q208:Z208))</f>
        <v>0</v>
      </c>
      <c r="Q208" s="25"/>
      <c r="R208" s="13"/>
      <c r="S208" s="13"/>
      <c r="T208" s="13"/>
      <c r="U208" s="13"/>
      <c r="V208" s="13"/>
      <c r="W208" s="13"/>
      <c r="X208" s="13"/>
      <c r="Y208" s="13"/>
      <c r="Z208" s="14"/>
    </row>
    <row r="209" spans="11:26">
      <c r="K209" s="48">
        <v>202</v>
      </c>
      <c r="L209" s="45"/>
      <c r="M209" s="41"/>
      <c r="N209" s="5">
        <f>RANK($O209,$O$8:$O$257)</f>
        <v>1</v>
      </c>
      <c r="O209" s="38">
        <f t="array" ref="O209">SUM(COUNTIF(Tirage,$Q209:$Z209))</f>
        <v>0</v>
      </c>
      <c r="P209" s="6">
        <f t="array" ref="P209">SUM(COUNTIF(_xlnm.Data_Form,Q209:Z209))</f>
        <v>0</v>
      </c>
      <c r="Q209" s="25"/>
      <c r="R209" s="13"/>
      <c r="S209" s="13"/>
      <c r="T209" s="13"/>
      <c r="U209" s="13"/>
      <c r="V209" s="13"/>
      <c r="W209" s="13"/>
      <c r="X209" s="13"/>
      <c r="Y209" s="13"/>
      <c r="Z209" s="14"/>
    </row>
    <row r="210" spans="11:26">
      <c r="K210" s="48">
        <v>203</v>
      </c>
      <c r="L210" s="45"/>
      <c r="M210" s="41"/>
      <c r="N210" s="5">
        <f>RANK($O210,$O$8:$O$257)</f>
        <v>1</v>
      </c>
      <c r="O210" s="38">
        <f t="array" ref="O210">SUM(COUNTIF(Tirage,$Q210:$Z210))</f>
        <v>0</v>
      </c>
      <c r="P210" s="6">
        <f t="array" ref="P210">SUM(COUNTIF(_xlnm.Data_Form,Q210:Z210))</f>
        <v>0</v>
      </c>
      <c r="Q210" s="25"/>
      <c r="R210" s="13"/>
      <c r="S210" s="13"/>
      <c r="T210" s="13"/>
      <c r="U210" s="13"/>
      <c r="V210" s="13"/>
      <c r="W210" s="13"/>
      <c r="X210" s="13"/>
      <c r="Y210" s="13"/>
      <c r="Z210" s="14"/>
    </row>
    <row r="211" spans="11:26">
      <c r="K211" s="48">
        <v>204</v>
      </c>
      <c r="L211" s="45"/>
      <c r="M211" s="41"/>
      <c r="N211" s="5">
        <f>RANK($O211,$O$8:$O$257)</f>
        <v>1</v>
      </c>
      <c r="O211" s="38">
        <f t="array" ref="O211">SUM(COUNTIF(Tirage,$Q211:$Z211))</f>
        <v>0</v>
      </c>
      <c r="P211" s="6">
        <f t="array" ref="P211">SUM(COUNTIF(_xlnm.Data_Form,Q211:Z211))</f>
        <v>0</v>
      </c>
      <c r="Q211" s="25"/>
      <c r="R211" s="13"/>
      <c r="S211" s="13"/>
      <c r="T211" s="13"/>
      <c r="U211" s="13"/>
      <c r="V211" s="13"/>
      <c r="W211" s="13"/>
      <c r="X211" s="13"/>
      <c r="Y211" s="13"/>
      <c r="Z211" s="14"/>
    </row>
    <row r="212" spans="11:26">
      <c r="K212" s="48">
        <v>205</v>
      </c>
      <c r="L212" s="45"/>
      <c r="M212" s="41"/>
      <c r="N212" s="5">
        <f>RANK($O212,$O$8:$O$257)</f>
        <v>1</v>
      </c>
      <c r="O212" s="38">
        <f t="array" ref="O212">SUM(COUNTIF(Tirage,$Q212:$Z212))</f>
        <v>0</v>
      </c>
      <c r="P212" s="6">
        <f t="array" ref="P212">SUM(COUNTIF(_xlnm.Data_Form,Q212:Z212))</f>
        <v>0</v>
      </c>
      <c r="Q212" s="25"/>
      <c r="R212" s="13"/>
      <c r="S212" s="13"/>
      <c r="T212" s="13"/>
      <c r="U212" s="13"/>
      <c r="V212" s="13"/>
      <c r="W212" s="13"/>
      <c r="X212" s="13"/>
      <c r="Y212" s="13"/>
      <c r="Z212" s="14"/>
    </row>
    <row r="213" spans="11:26">
      <c r="K213" s="48">
        <v>206</v>
      </c>
      <c r="L213" s="45"/>
      <c r="M213" s="41"/>
      <c r="N213" s="5">
        <f>RANK($O213,$O$8:$O$257)</f>
        <v>1</v>
      </c>
      <c r="O213" s="38">
        <f t="array" ref="O213">SUM(COUNTIF(Tirage,$Q213:$Z213))</f>
        <v>0</v>
      </c>
      <c r="P213" s="6">
        <f t="array" ref="P213">SUM(COUNTIF(_xlnm.Data_Form,Q213:Z213))</f>
        <v>0</v>
      </c>
      <c r="Q213" s="25"/>
      <c r="R213" s="13"/>
      <c r="S213" s="13"/>
      <c r="T213" s="13"/>
      <c r="U213" s="13"/>
      <c r="V213" s="13"/>
      <c r="W213" s="13"/>
      <c r="X213" s="13"/>
      <c r="Y213" s="13"/>
      <c r="Z213" s="14"/>
    </row>
    <row r="214" spans="11:26">
      <c r="K214" s="48">
        <v>207</v>
      </c>
      <c r="L214" s="45"/>
      <c r="M214" s="41"/>
      <c r="N214" s="5">
        <f>RANK($O214,$O$8:$O$257)</f>
        <v>1</v>
      </c>
      <c r="O214" s="38">
        <f t="array" ref="O214">SUM(COUNTIF(Tirage,$Q214:$Z214))</f>
        <v>0</v>
      </c>
      <c r="P214" s="6">
        <f t="array" ref="P214">SUM(COUNTIF(_xlnm.Data_Form,Q214:Z214))</f>
        <v>0</v>
      </c>
      <c r="Q214" s="25"/>
      <c r="R214" s="13"/>
      <c r="S214" s="13"/>
      <c r="T214" s="13"/>
      <c r="U214" s="13"/>
      <c r="V214" s="13"/>
      <c r="W214" s="13"/>
      <c r="X214" s="13"/>
      <c r="Y214" s="13"/>
      <c r="Z214" s="14"/>
    </row>
    <row r="215" spans="11:26">
      <c r="K215" s="48">
        <v>208</v>
      </c>
      <c r="L215" s="45"/>
      <c r="M215" s="41"/>
      <c r="N215" s="5">
        <f>RANK($O215,$O$8:$O$257)</f>
        <v>1</v>
      </c>
      <c r="O215" s="38">
        <f t="array" ref="O215">SUM(COUNTIF(Tirage,$Q215:$Z215))</f>
        <v>0</v>
      </c>
      <c r="P215" s="6">
        <f t="array" ref="P215">SUM(COUNTIF(_xlnm.Data_Form,Q215:Z215))</f>
        <v>0</v>
      </c>
      <c r="Q215" s="25"/>
      <c r="R215" s="13"/>
      <c r="S215" s="13"/>
      <c r="T215" s="13"/>
      <c r="U215" s="13"/>
      <c r="V215" s="13"/>
      <c r="W215" s="13"/>
      <c r="X215" s="13"/>
      <c r="Y215" s="13"/>
      <c r="Z215" s="14"/>
    </row>
    <row r="216" spans="11:26">
      <c r="K216" s="48">
        <v>209</v>
      </c>
      <c r="L216" s="45"/>
      <c r="M216" s="41"/>
      <c r="N216" s="5">
        <f>RANK($O216,$O$8:$O$257)</f>
        <v>1</v>
      </c>
      <c r="O216" s="38">
        <f t="array" ref="O216">SUM(COUNTIF(Tirage,$Q216:$Z216))</f>
        <v>0</v>
      </c>
      <c r="P216" s="6">
        <f t="array" ref="P216">SUM(COUNTIF(_xlnm.Data_Form,Q216:Z216))</f>
        <v>0</v>
      </c>
      <c r="Q216" s="25"/>
      <c r="R216" s="13"/>
      <c r="S216" s="13"/>
      <c r="T216" s="13"/>
      <c r="U216" s="13"/>
      <c r="V216" s="13"/>
      <c r="W216" s="13"/>
      <c r="X216" s="13"/>
      <c r="Y216" s="13"/>
      <c r="Z216" s="14"/>
    </row>
    <row r="217" spans="11:26">
      <c r="K217" s="48">
        <v>210</v>
      </c>
      <c r="L217" s="45"/>
      <c r="M217" s="41"/>
      <c r="N217" s="5">
        <f>RANK($O217,$O$8:$O$257)</f>
        <v>1</v>
      </c>
      <c r="O217" s="38">
        <f t="array" ref="O217">SUM(COUNTIF(Tirage,$Q217:$Z217))</f>
        <v>0</v>
      </c>
      <c r="P217" s="6">
        <f t="array" ref="P217">SUM(COUNTIF(_xlnm.Data_Form,Q217:Z217))</f>
        <v>0</v>
      </c>
      <c r="Q217" s="25"/>
      <c r="R217" s="13"/>
      <c r="S217" s="13"/>
      <c r="T217" s="13"/>
      <c r="U217" s="13"/>
      <c r="V217" s="13"/>
      <c r="W217" s="13"/>
      <c r="X217" s="13"/>
      <c r="Y217" s="13"/>
      <c r="Z217" s="14"/>
    </row>
    <row r="218" spans="11:26">
      <c r="K218" s="48">
        <v>211</v>
      </c>
      <c r="L218" s="45"/>
      <c r="M218" s="41"/>
      <c r="N218" s="5">
        <f>RANK($O218,$O$8:$O$257)</f>
        <v>1</v>
      </c>
      <c r="O218" s="38">
        <f t="array" ref="O218">SUM(COUNTIF(Tirage,$Q218:$Z218))</f>
        <v>0</v>
      </c>
      <c r="P218" s="6">
        <f t="array" ref="P218">SUM(COUNTIF(_xlnm.Data_Form,Q218:Z218))</f>
        <v>0</v>
      </c>
      <c r="Q218" s="25"/>
      <c r="R218" s="13"/>
      <c r="S218" s="13"/>
      <c r="T218" s="13"/>
      <c r="U218" s="13"/>
      <c r="V218" s="13"/>
      <c r="W218" s="13"/>
      <c r="X218" s="13"/>
      <c r="Y218" s="13"/>
      <c r="Z218" s="14"/>
    </row>
    <row r="219" spans="11:26">
      <c r="K219" s="48">
        <v>212</v>
      </c>
      <c r="L219" s="45"/>
      <c r="M219" s="41"/>
      <c r="N219" s="5">
        <f>RANK($O219,$O$8:$O$257)</f>
        <v>1</v>
      </c>
      <c r="O219" s="38">
        <f t="array" ref="O219">SUM(COUNTIF(Tirage,$Q219:$Z219))</f>
        <v>0</v>
      </c>
      <c r="P219" s="6">
        <f t="array" ref="P219">SUM(COUNTIF(_xlnm.Data_Form,Q219:Z219))</f>
        <v>0</v>
      </c>
      <c r="Q219" s="25"/>
      <c r="R219" s="13"/>
      <c r="S219" s="13"/>
      <c r="T219" s="13"/>
      <c r="U219" s="13"/>
      <c r="V219" s="13"/>
      <c r="W219" s="13"/>
      <c r="X219" s="13"/>
      <c r="Y219" s="13"/>
      <c r="Z219" s="14"/>
    </row>
    <row r="220" spans="11:26">
      <c r="K220" s="48">
        <v>213</v>
      </c>
      <c r="L220" s="45"/>
      <c r="M220" s="41"/>
      <c r="N220" s="5">
        <f>RANK($O220,$O$8:$O$257)</f>
        <v>1</v>
      </c>
      <c r="O220" s="38">
        <f t="array" ref="O220">SUM(COUNTIF(Tirage,$Q220:$Z220))</f>
        <v>0</v>
      </c>
      <c r="P220" s="6">
        <f t="array" ref="P220">SUM(COUNTIF(_xlnm.Data_Form,Q220:Z220))</f>
        <v>0</v>
      </c>
      <c r="Q220" s="25"/>
      <c r="R220" s="13"/>
      <c r="S220" s="13"/>
      <c r="T220" s="13"/>
      <c r="U220" s="13"/>
      <c r="V220" s="13"/>
      <c r="W220" s="13"/>
      <c r="X220" s="13"/>
      <c r="Y220" s="13"/>
      <c r="Z220" s="14"/>
    </row>
    <row r="221" spans="11:26">
      <c r="K221" s="48">
        <v>214</v>
      </c>
      <c r="L221" s="45"/>
      <c r="M221" s="41"/>
      <c r="N221" s="5">
        <f>RANK($O221,$O$8:$O$257)</f>
        <v>1</v>
      </c>
      <c r="O221" s="38">
        <f t="array" ref="O221">SUM(COUNTIF(Tirage,$Q221:$Z221))</f>
        <v>0</v>
      </c>
      <c r="P221" s="6">
        <f t="array" ref="P221">SUM(COUNTIF(_xlnm.Data_Form,Q221:Z221))</f>
        <v>0</v>
      </c>
      <c r="Q221" s="25"/>
      <c r="R221" s="13"/>
      <c r="S221" s="13"/>
      <c r="T221" s="13"/>
      <c r="U221" s="13"/>
      <c r="V221" s="13"/>
      <c r="W221" s="13"/>
      <c r="X221" s="13"/>
      <c r="Y221" s="13"/>
      <c r="Z221" s="14"/>
    </row>
    <row r="222" spans="11:26">
      <c r="K222" s="48">
        <v>215</v>
      </c>
      <c r="L222" s="45"/>
      <c r="M222" s="41"/>
      <c r="N222" s="5">
        <f>RANK($O222,$O$8:$O$257)</f>
        <v>1</v>
      </c>
      <c r="O222" s="38">
        <f t="array" ref="O222">SUM(COUNTIF(Tirage,$Q222:$Z222))</f>
        <v>0</v>
      </c>
      <c r="P222" s="6">
        <f t="array" ref="P222">SUM(COUNTIF(_xlnm.Data_Form,Q222:Z222))</f>
        <v>0</v>
      </c>
      <c r="Q222" s="25"/>
      <c r="R222" s="13"/>
      <c r="S222" s="13"/>
      <c r="T222" s="13"/>
      <c r="U222" s="13"/>
      <c r="V222" s="13"/>
      <c r="W222" s="13"/>
      <c r="X222" s="13"/>
      <c r="Y222" s="13"/>
      <c r="Z222" s="14"/>
    </row>
    <row r="223" spans="11:26">
      <c r="K223" s="48">
        <v>216</v>
      </c>
      <c r="L223" s="45"/>
      <c r="M223" s="41"/>
      <c r="N223" s="5">
        <f>RANK($O223,$O$8:$O$257)</f>
        <v>1</v>
      </c>
      <c r="O223" s="38">
        <f t="array" ref="O223">SUM(COUNTIF(Tirage,$Q223:$Z223))</f>
        <v>0</v>
      </c>
      <c r="P223" s="6">
        <f t="array" ref="P223">SUM(COUNTIF(_xlnm.Data_Form,Q223:Z223))</f>
        <v>0</v>
      </c>
      <c r="Q223" s="25"/>
      <c r="R223" s="13"/>
      <c r="S223" s="13"/>
      <c r="T223" s="13"/>
      <c r="U223" s="13"/>
      <c r="V223" s="13"/>
      <c r="W223" s="13"/>
      <c r="X223" s="13"/>
      <c r="Y223" s="13"/>
      <c r="Z223" s="14"/>
    </row>
    <row r="224" spans="11:26">
      <c r="K224" s="48">
        <v>217</v>
      </c>
      <c r="L224" s="45"/>
      <c r="M224" s="41"/>
      <c r="N224" s="5">
        <f>RANK($O224,$O$8:$O$257)</f>
        <v>1</v>
      </c>
      <c r="O224" s="38">
        <f t="array" ref="O224">SUM(COUNTIF(Tirage,$Q224:$Z224))</f>
        <v>0</v>
      </c>
      <c r="P224" s="6">
        <f t="array" ref="P224">SUM(COUNTIF(_xlnm.Data_Form,Q224:Z224))</f>
        <v>0</v>
      </c>
      <c r="Q224" s="25"/>
      <c r="R224" s="13"/>
      <c r="S224" s="13"/>
      <c r="T224" s="13"/>
      <c r="U224" s="13"/>
      <c r="V224" s="13"/>
      <c r="W224" s="13"/>
      <c r="X224" s="13"/>
      <c r="Y224" s="13"/>
      <c r="Z224" s="14"/>
    </row>
    <row r="225" spans="11:26">
      <c r="K225" s="48">
        <v>218</v>
      </c>
      <c r="L225" s="45"/>
      <c r="M225" s="41"/>
      <c r="N225" s="5">
        <f>RANK($O225,$O$8:$O$257)</f>
        <v>1</v>
      </c>
      <c r="O225" s="38">
        <f t="array" ref="O225">SUM(COUNTIF(Tirage,$Q225:$Z225))</f>
        <v>0</v>
      </c>
      <c r="P225" s="6">
        <f t="array" ref="P225">SUM(COUNTIF(_xlnm.Data_Form,Q225:Z225))</f>
        <v>0</v>
      </c>
      <c r="Q225" s="25"/>
      <c r="R225" s="13"/>
      <c r="S225" s="13"/>
      <c r="T225" s="13"/>
      <c r="U225" s="13"/>
      <c r="V225" s="13"/>
      <c r="W225" s="13"/>
      <c r="X225" s="13"/>
      <c r="Y225" s="13"/>
      <c r="Z225" s="14"/>
    </row>
    <row r="226" spans="11:26">
      <c r="K226" s="48">
        <v>219</v>
      </c>
      <c r="L226" s="45"/>
      <c r="M226" s="41"/>
      <c r="N226" s="5">
        <f>RANK($O226,$O$8:$O$257)</f>
        <v>1</v>
      </c>
      <c r="O226" s="38">
        <f t="array" ref="O226">SUM(COUNTIF(Tirage,$Q226:$Z226))</f>
        <v>0</v>
      </c>
      <c r="P226" s="6">
        <f t="array" ref="P226">SUM(COUNTIF(_xlnm.Data_Form,Q226:Z226))</f>
        <v>0</v>
      </c>
      <c r="Q226" s="25"/>
      <c r="R226" s="13"/>
      <c r="S226" s="13"/>
      <c r="T226" s="13"/>
      <c r="U226" s="13"/>
      <c r="V226" s="13"/>
      <c r="W226" s="13"/>
      <c r="X226" s="13"/>
      <c r="Y226" s="13"/>
      <c r="Z226" s="14"/>
    </row>
    <row r="227" spans="11:26">
      <c r="K227" s="48">
        <v>220</v>
      </c>
      <c r="L227" s="45"/>
      <c r="M227" s="41"/>
      <c r="N227" s="5">
        <f>RANK($O227,$O$8:$O$257)</f>
        <v>1</v>
      </c>
      <c r="O227" s="38">
        <f t="array" ref="O227">SUM(COUNTIF(Tirage,$Q227:$Z227))</f>
        <v>0</v>
      </c>
      <c r="P227" s="6">
        <f t="array" ref="P227">SUM(COUNTIF(_xlnm.Data_Form,Q227:Z227))</f>
        <v>0</v>
      </c>
      <c r="Q227" s="25"/>
      <c r="R227" s="13"/>
      <c r="S227" s="13"/>
      <c r="T227" s="13"/>
      <c r="U227" s="13"/>
      <c r="V227" s="13"/>
      <c r="W227" s="13"/>
      <c r="X227" s="13"/>
      <c r="Y227" s="13"/>
      <c r="Z227" s="14"/>
    </row>
    <row r="228" spans="11:26">
      <c r="K228" s="48">
        <v>221</v>
      </c>
      <c r="L228" s="45"/>
      <c r="M228" s="41"/>
      <c r="N228" s="5">
        <f>RANK($O228,$O$8:$O$257)</f>
        <v>1</v>
      </c>
      <c r="O228" s="38">
        <f t="array" ref="O228">SUM(COUNTIF(Tirage,$Q228:$Z228))</f>
        <v>0</v>
      </c>
      <c r="P228" s="6">
        <f t="array" ref="P228">SUM(COUNTIF(_xlnm.Data_Form,Q228:Z228))</f>
        <v>0</v>
      </c>
      <c r="Q228" s="25"/>
      <c r="R228" s="13"/>
      <c r="S228" s="13"/>
      <c r="T228" s="13"/>
      <c r="U228" s="13"/>
      <c r="V228" s="13"/>
      <c r="W228" s="13"/>
      <c r="X228" s="13"/>
      <c r="Y228" s="13"/>
      <c r="Z228" s="14"/>
    </row>
    <row r="229" spans="11:26">
      <c r="K229" s="48">
        <v>222</v>
      </c>
      <c r="L229" s="45"/>
      <c r="M229" s="41"/>
      <c r="N229" s="5">
        <f>RANK($O229,$O$8:$O$257)</f>
        <v>1</v>
      </c>
      <c r="O229" s="38">
        <f t="array" ref="O229">SUM(COUNTIF(Tirage,$Q229:$Z229))</f>
        <v>0</v>
      </c>
      <c r="P229" s="6">
        <f t="array" ref="P229">SUM(COUNTIF(_xlnm.Data_Form,Q229:Z229))</f>
        <v>0</v>
      </c>
      <c r="Q229" s="25"/>
      <c r="R229" s="13"/>
      <c r="S229" s="13"/>
      <c r="T229" s="13"/>
      <c r="U229" s="13"/>
      <c r="V229" s="13"/>
      <c r="W229" s="13"/>
      <c r="X229" s="13"/>
      <c r="Y229" s="13"/>
      <c r="Z229" s="14"/>
    </row>
    <row r="230" spans="11:26">
      <c r="K230" s="48">
        <v>223</v>
      </c>
      <c r="L230" s="45"/>
      <c r="M230" s="41"/>
      <c r="N230" s="5">
        <f>RANK($O230,$O$8:$O$257)</f>
        <v>1</v>
      </c>
      <c r="O230" s="38">
        <f t="array" ref="O230">SUM(COUNTIF(Tirage,$Q230:$Z230))</f>
        <v>0</v>
      </c>
      <c r="P230" s="6">
        <f t="array" ref="P230">SUM(COUNTIF(_xlnm.Data_Form,Q230:Z230))</f>
        <v>0</v>
      </c>
      <c r="Q230" s="25"/>
      <c r="R230" s="13"/>
      <c r="S230" s="13"/>
      <c r="T230" s="13"/>
      <c r="U230" s="13"/>
      <c r="V230" s="13"/>
      <c r="W230" s="13"/>
      <c r="X230" s="13"/>
      <c r="Y230" s="13"/>
      <c r="Z230" s="14"/>
    </row>
    <row r="231" spans="11:26">
      <c r="K231" s="48">
        <v>224</v>
      </c>
      <c r="L231" s="45"/>
      <c r="M231" s="41"/>
      <c r="N231" s="5">
        <f>RANK($O231,$O$8:$O$257)</f>
        <v>1</v>
      </c>
      <c r="O231" s="38">
        <f t="array" ref="O231">SUM(COUNTIF(Tirage,$Q231:$Z231))</f>
        <v>0</v>
      </c>
      <c r="P231" s="6">
        <f t="array" ref="P231">SUM(COUNTIF(_xlnm.Data_Form,Q231:Z231))</f>
        <v>0</v>
      </c>
      <c r="Q231" s="25"/>
      <c r="R231" s="13"/>
      <c r="S231" s="13"/>
      <c r="T231" s="13"/>
      <c r="U231" s="13"/>
      <c r="V231" s="13"/>
      <c r="W231" s="13"/>
      <c r="X231" s="13"/>
      <c r="Y231" s="13"/>
      <c r="Z231" s="14"/>
    </row>
    <row r="232" spans="11:26">
      <c r="K232" s="48">
        <v>225</v>
      </c>
      <c r="L232" s="45"/>
      <c r="M232" s="41"/>
      <c r="N232" s="5">
        <f>RANK($O232,$O$8:$O$257)</f>
        <v>1</v>
      </c>
      <c r="O232" s="38">
        <f t="array" ref="O232">SUM(COUNTIF(Tirage,$Q232:$Z232))</f>
        <v>0</v>
      </c>
      <c r="P232" s="6">
        <f t="array" ref="P232">SUM(COUNTIF(_xlnm.Data_Form,Q232:Z232))</f>
        <v>0</v>
      </c>
      <c r="Q232" s="25"/>
      <c r="R232" s="13"/>
      <c r="S232" s="13"/>
      <c r="T232" s="13"/>
      <c r="U232" s="13"/>
      <c r="V232" s="13"/>
      <c r="W232" s="13"/>
      <c r="X232" s="13"/>
      <c r="Y232" s="13"/>
      <c r="Z232" s="14"/>
    </row>
    <row r="233" spans="11:26">
      <c r="K233" s="48">
        <v>226</v>
      </c>
      <c r="L233" s="45"/>
      <c r="M233" s="41"/>
      <c r="N233" s="5">
        <f>RANK($O233,$O$8:$O$257)</f>
        <v>1</v>
      </c>
      <c r="O233" s="38">
        <f t="array" ref="O233">SUM(COUNTIF(Tirage,$Q233:$Z233))</f>
        <v>0</v>
      </c>
      <c r="P233" s="6">
        <f t="array" ref="P233">SUM(COUNTIF(_xlnm.Data_Form,Q233:Z233))</f>
        <v>0</v>
      </c>
      <c r="Q233" s="25"/>
      <c r="R233" s="13"/>
      <c r="S233" s="13"/>
      <c r="T233" s="13"/>
      <c r="U233" s="13"/>
      <c r="V233" s="13"/>
      <c r="W233" s="13"/>
      <c r="X233" s="13"/>
      <c r="Y233" s="13"/>
      <c r="Z233" s="14"/>
    </row>
    <row r="234" spans="11:26">
      <c r="K234" s="48">
        <v>227</v>
      </c>
      <c r="L234" s="45"/>
      <c r="M234" s="41"/>
      <c r="N234" s="5">
        <f>RANK($O234,$O$8:$O$257)</f>
        <v>1</v>
      </c>
      <c r="O234" s="38">
        <f t="array" ref="O234">SUM(COUNTIF(Tirage,$Q234:$Z234))</f>
        <v>0</v>
      </c>
      <c r="P234" s="6">
        <f t="array" ref="P234">SUM(COUNTIF(_xlnm.Data_Form,Q234:Z234))</f>
        <v>0</v>
      </c>
      <c r="Q234" s="25"/>
      <c r="R234" s="13"/>
      <c r="S234" s="13"/>
      <c r="T234" s="13"/>
      <c r="U234" s="13"/>
      <c r="V234" s="13"/>
      <c r="W234" s="13"/>
      <c r="X234" s="13"/>
      <c r="Y234" s="13"/>
      <c r="Z234" s="14"/>
    </row>
    <row r="235" spans="11:26">
      <c r="K235" s="48">
        <v>228</v>
      </c>
      <c r="L235" s="45"/>
      <c r="M235" s="41"/>
      <c r="N235" s="5">
        <f>RANK($O235,$O$8:$O$257)</f>
        <v>1</v>
      </c>
      <c r="O235" s="38">
        <f t="array" ref="O235">SUM(COUNTIF(Tirage,$Q235:$Z235))</f>
        <v>0</v>
      </c>
      <c r="P235" s="6">
        <f t="array" ref="P235">SUM(COUNTIF(_xlnm.Data_Form,Q235:Z235))</f>
        <v>0</v>
      </c>
      <c r="Q235" s="25"/>
      <c r="R235" s="13"/>
      <c r="S235" s="13"/>
      <c r="T235" s="13"/>
      <c r="U235" s="13"/>
      <c r="V235" s="13"/>
      <c r="W235" s="13"/>
      <c r="X235" s="13"/>
      <c r="Y235" s="13"/>
      <c r="Z235" s="14"/>
    </row>
    <row r="236" spans="11:26">
      <c r="K236" s="48">
        <v>229</v>
      </c>
      <c r="L236" s="45"/>
      <c r="M236" s="41"/>
      <c r="N236" s="5">
        <f>RANK($O236,$O$8:$O$257)</f>
        <v>1</v>
      </c>
      <c r="O236" s="38">
        <f t="array" ref="O236">SUM(COUNTIF(Tirage,$Q236:$Z236))</f>
        <v>0</v>
      </c>
      <c r="P236" s="6">
        <f t="array" ref="P236">SUM(COUNTIF(_xlnm.Data_Form,Q236:Z236))</f>
        <v>0</v>
      </c>
      <c r="Q236" s="25"/>
      <c r="R236" s="13"/>
      <c r="S236" s="13"/>
      <c r="T236" s="13"/>
      <c r="U236" s="13"/>
      <c r="V236" s="13"/>
      <c r="W236" s="13"/>
      <c r="X236" s="13"/>
      <c r="Y236" s="13"/>
      <c r="Z236" s="14"/>
    </row>
    <row r="237" spans="11:26">
      <c r="K237" s="48">
        <v>230</v>
      </c>
      <c r="L237" s="45"/>
      <c r="M237" s="41"/>
      <c r="N237" s="5">
        <f>RANK($O237,$O$8:$O$257)</f>
        <v>1</v>
      </c>
      <c r="O237" s="38">
        <f t="array" ref="O237">SUM(COUNTIF(Tirage,$Q237:$Z237))</f>
        <v>0</v>
      </c>
      <c r="P237" s="6">
        <f t="array" ref="P237">SUM(COUNTIF(_xlnm.Data_Form,Q237:Z237))</f>
        <v>0</v>
      </c>
      <c r="Q237" s="25"/>
      <c r="R237" s="13"/>
      <c r="S237" s="13"/>
      <c r="T237" s="13"/>
      <c r="U237" s="13"/>
      <c r="V237" s="13"/>
      <c r="W237" s="13"/>
      <c r="X237" s="13"/>
      <c r="Y237" s="13"/>
      <c r="Z237" s="14"/>
    </row>
    <row r="238" spans="11:26">
      <c r="K238" s="48">
        <v>231</v>
      </c>
      <c r="L238" s="45"/>
      <c r="M238" s="41"/>
      <c r="N238" s="5">
        <f>RANK($O238,$O$8:$O$257)</f>
        <v>1</v>
      </c>
      <c r="O238" s="38">
        <f t="array" ref="O238">SUM(COUNTIF(Tirage,$Q238:$Z238))</f>
        <v>0</v>
      </c>
      <c r="P238" s="6">
        <f t="array" ref="P238">SUM(COUNTIF(_xlnm.Data_Form,Q238:Z238))</f>
        <v>0</v>
      </c>
      <c r="Q238" s="25"/>
      <c r="R238" s="13"/>
      <c r="S238" s="13"/>
      <c r="T238" s="13"/>
      <c r="U238" s="13"/>
      <c r="V238" s="13"/>
      <c r="W238" s="13"/>
      <c r="X238" s="13"/>
      <c r="Y238" s="13"/>
      <c r="Z238" s="14"/>
    </row>
    <row r="239" spans="11:26">
      <c r="K239" s="48">
        <v>232</v>
      </c>
      <c r="L239" s="45"/>
      <c r="M239" s="41"/>
      <c r="N239" s="5">
        <f>RANK($O239,$O$8:$O$257)</f>
        <v>1</v>
      </c>
      <c r="O239" s="38">
        <f t="array" ref="O239">SUM(COUNTIF(Tirage,$Q239:$Z239))</f>
        <v>0</v>
      </c>
      <c r="P239" s="6">
        <f t="array" ref="P239">SUM(COUNTIF(_xlnm.Data_Form,Q239:Z239))</f>
        <v>0</v>
      </c>
      <c r="Q239" s="25"/>
      <c r="R239" s="13"/>
      <c r="S239" s="13"/>
      <c r="T239" s="13"/>
      <c r="U239" s="13"/>
      <c r="V239" s="13"/>
      <c r="W239" s="13"/>
      <c r="X239" s="13"/>
      <c r="Y239" s="13"/>
      <c r="Z239" s="14"/>
    </row>
    <row r="240" spans="11:26">
      <c r="K240" s="48">
        <v>233</v>
      </c>
      <c r="L240" s="45"/>
      <c r="M240" s="41"/>
      <c r="N240" s="5">
        <f>RANK($O240,$O$8:$O$257)</f>
        <v>1</v>
      </c>
      <c r="O240" s="38">
        <f t="array" ref="O240">SUM(COUNTIF(Tirage,$Q240:$Z240))</f>
        <v>0</v>
      </c>
      <c r="P240" s="6">
        <f t="array" ref="P240">SUM(COUNTIF(_xlnm.Data_Form,Q240:Z240))</f>
        <v>0</v>
      </c>
      <c r="Q240" s="25"/>
      <c r="R240" s="13"/>
      <c r="S240" s="13"/>
      <c r="T240" s="13"/>
      <c r="U240" s="13"/>
      <c r="V240" s="13"/>
      <c r="W240" s="13"/>
      <c r="X240" s="13"/>
      <c r="Y240" s="13"/>
      <c r="Z240" s="14"/>
    </row>
    <row r="241" spans="11:26">
      <c r="K241" s="48">
        <v>234</v>
      </c>
      <c r="L241" s="45"/>
      <c r="M241" s="41"/>
      <c r="N241" s="5">
        <f>RANK($O241,$O$8:$O$257)</f>
        <v>1</v>
      </c>
      <c r="O241" s="38">
        <f t="array" ref="O241">SUM(COUNTIF(Tirage,$Q241:$Z241))</f>
        <v>0</v>
      </c>
      <c r="P241" s="6">
        <f t="array" ref="P241">SUM(COUNTIF(_xlnm.Data_Form,Q241:Z241))</f>
        <v>0</v>
      </c>
      <c r="Q241" s="25"/>
      <c r="R241" s="13"/>
      <c r="S241" s="13"/>
      <c r="T241" s="13"/>
      <c r="U241" s="13"/>
      <c r="V241" s="13"/>
      <c r="W241" s="13"/>
      <c r="X241" s="13"/>
      <c r="Y241" s="13"/>
      <c r="Z241" s="14"/>
    </row>
    <row r="242" spans="11:26">
      <c r="K242" s="48">
        <v>235</v>
      </c>
      <c r="L242" s="45"/>
      <c r="M242" s="41"/>
      <c r="N242" s="5">
        <f>RANK($O242,$O$8:$O$257)</f>
        <v>1</v>
      </c>
      <c r="O242" s="38">
        <f t="array" ref="O242">SUM(COUNTIF(Tirage,$Q242:$Z242))</f>
        <v>0</v>
      </c>
      <c r="P242" s="6">
        <f t="array" ref="P242">SUM(COUNTIF(_xlnm.Data_Form,Q242:Z242))</f>
        <v>0</v>
      </c>
      <c r="Q242" s="25"/>
      <c r="R242" s="13"/>
      <c r="S242" s="13"/>
      <c r="T242" s="13"/>
      <c r="U242" s="13"/>
      <c r="V242" s="13"/>
      <c r="W242" s="13"/>
      <c r="X242" s="13"/>
      <c r="Y242" s="13"/>
      <c r="Z242" s="14"/>
    </row>
    <row r="243" spans="11:26">
      <c r="K243" s="48">
        <v>236</v>
      </c>
      <c r="L243" s="45"/>
      <c r="M243" s="41"/>
      <c r="N243" s="5">
        <f>RANK($O243,$O$8:$O$257)</f>
        <v>1</v>
      </c>
      <c r="O243" s="38">
        <f t="array" ref="O243">SUM(COUNTIF(Tirage,$Q243:$Z243))</f>
        <v>0</v>
      </c>
      <c r="P243" s="6">
        <f t="array" ref="P243">SUM(COUNTIF(_xlnm.Data_Form,Q243:Z243))</f>
        <v>0</v>
      </c>
      <c r="Q243" s="25"/>
      <c r="R243" s="13"/>
      <c r="S243" s="13"/>
      <c r="T243" s="13"/>
      <c r="U243" s="13"/>
      <c r="V243" s="13"/>
      <c r="W243" s="13"/>
      <c r="X243" s="13"/>
      <c r="Y243" s="13"/>
      <c r="Z243" s="14"/>
    </row>
    <row r="244" spans="11:26">
      <c r="K244" s="48">
        <v>237</v>
      </c>
      <c r="L244" s="45"/>
      <c r="M244" s="41"/>
      <c r="N244" s="5">
        <f>RANK($O244,$O$8:$O$257)</f>
        <v>1</v>
      </c>
      <c r="O244" s="38">
        <f t="array" ref="O244">SUM(COUNTIF(Tirage,$Q244:$Z244))</f>
        <v>0</v>
      </c>
      <c r="P244" s="6">
        <f t="array" ref="P244">SUM(COUNTIF(_xlnm.Data_Form,Q244:Z244))</f>
        <v>0</v>
      </c>
      <c r="Q244" s="25"/>
      <c r="R244" s="13"/>
      <c r="S244" s="13"/>
      <c r="T244" s="13"/>
      <c r="U244" s="13"/>
      <c r="V244" s="13"/>
      <c r="W244" s="13"/>
      <c r="X244" s="13"/>
      <c r="Y244" s="13"/>
      <c r="Z244" s="14"/>
    </row>
    <row r="245" spans="11:26">
      <c r="K245" s="48">
        <v>238</v>
      </c>
      <c r="L245" s="45"/>
      <c r="M245" s="41"/>
      <c r="N245" s="5">
        <f>RANK($O245,$O$8:$O$257)</f>
        <v>1</v>
      </c>
      <c r="O245" s="38">
        <f t="array" ref="O245">SUM(COUNTIF(Tirage,$Q245:$Z245))</f>
        <v>0</v>
      </c>
      <c r="P245" s="6">
        <f t="array" ref="P245">SUM(COUNTIF(_xlnm.Data_Form,Q245:Z245))</f>
        <v>0</v>
      </c>
      <c r="Q245" s="25"/>
      <c r="R245" s="13"/>
      <c r="S245" s="13"/>
      <c r="T245" s="13"/>
      <c r="U245" s="13"/>
      <c r="V245" s="13"/>
      <c r="W245" s="13"/>
      <c r="X245" s="13"/>
      <c r="Y245" s="13"/>
      <c r="Z245" s="14"/>
    </row>
    <row r="246" spans="11:26">
      <c r="K246" s="48">
        <v>239</v>
      </c>
      <c r="L246" s="45"/>
      <c r="M246" s="41"/>
      <c r="N246" s="5">
        <f>RANK($O246,$O$8:$O$257)</f>
        <v>1</v>
      </c>
      <c r="O246" s="38">
        <f t="array" ref="O246">SUM(COUNTIF(Tirage,$Q246:$Z246))</f>
        <v>0</v>
      </c>
      <c r="P246" s="6">
        <f t="array" ref="P246">SUM(COUNTIF(_xlnm.Data_Form,Q246:Z246))</f>
        <v>0</v>
      </c>
      <c r="Q246" s="25"/>
      <c r="R246" s="13"/>
      <c r="S246" s="13"/>
      <c r="T246" s="13"/>
      <c r="U246" s="13"/>
      <c r="V246" s="13"/>
      <c r="W246" s="13"/>
      <c r="X246" s="13"/>
      <c r="Y246" s="13"/>
      <c r="Z246" s="14"/>
    </row>
    <row r="247" spans="11:26">
      <c r="K247" s="48">
        <v>240</v>
      </c>
      <c r="L247" s="45"/>
      <c r="M247" s="41"/>
      <c r="N247" s="5">
        <f>RANK($O247,$O$8:$O$257)</f>
        <v>1</v>
      </c>
      <c r="O247" s="38">
        <f t="array" ref="O247">SUM(COUNTIF(Tirage,$Q247:$Z247))</f>
        <v>0</v>
      </c>
      <c r="P247" s="6">
        <f t="array" ref="P247">SUM(COUNTIF(_xlnm.Data_Form,Q247:Z247))</f>
        <v>0</v>
      </c>
      <c r="Q247" s="25"/>
      <c r="R247" s="13"/>
      <c r="S247" s="13"/>
      <c r="T247" s="13"/>
      <c r="U247" s="13"/>
      <c r="V247" s="13"/>
      <c r="W247" s="13"/>
      <c r="X247" s="13"/>
      <c r="Y247" s="13"/>
      <c r="Z247" s="14"/>
    </row>
    <row r="248" spans="11:26">
      <c r="K248" s="48">
        <v>241</v>
      </c>
      <c r="L248" s="45"/>
      <c r="M248" s="41"/>
      <c r="N248" s="5">
        <f>RANK($O248,$O$8:$O$257)</f>
        <v>1</v>
      </c>
      <c r="O248" s="38">
        <f t="array" ref="O248">SUM(COUNTIF(Tirage,$Q248:$Z248))</f>
        <v>0</v>
      </c>
      <c r="P248" s="6">
        <f t="array" ref="P248">SUM(COUNTIF(_xlnm.Data_Form,Q248:Z248))</f>
        <v>0</v>
      </c>
      <c r="Q248" s="25"/>
      <c r="R248" s="13"/>
      <c r="S248" s="13"/>
      <c r="T248" s="13"/>
      <c r="U248" s="13"/>
      <c r="V248" s="13"/>
      <c r="W248" s="13"/>
      <c r="X248" s="13"/>
      <c r="Y248" s="13"/>
      <c r="Z248" s="14"/>
    </row>
    <row r="249" spans="11:26">
      <c r="K249" s="48">
        <v>242</v>
      </c>
      <c r="L249" s="45"/>
      <c r="M249" s="41"/>
      <c r="N249" s="5">
        <f>RANK($O249,$O$8:$O$257)</f>
        <v>1</v>
      </c>
      <c r="O249" s="38">
        <f t="array" ref="O249">SUM(COUNTIF(Tirage,$Q249:$Z249))</f>
        <v>0</v>
      </c>
      <c r="P249" s="6">
        <f t="array" ref="P249">SUM(COUNTIF(_xlnm.Data_Form,Q249:Z249))</f>
        <v>0</v>
      </c>
      <c r="Q249" s="25"/>
      <c r="R249" s="13"/>
      <c r="S249" s="13"/>
      <c r="T249" s="13"/>
      <c r="U249" s="13"/>
      <c r="V249" s="13"/>
      <c r="W249" s="13"/>
      <c r="X249" s="13"/>
      <c r="Y249" s="13"/>
      <c r="Z249" s="14"/>
    </row>
    <row r="250" spans="11:26">
      <c r="K250" s="48">
        <v>243</v>
      </c>
      <c r="L250" s="45"/>
      <c r="M250" s="41"/>
      <c r="N250" s="5">
        <f>RANK($O250,$O$8:$O$257)</f>
        <v>1</v>
      </c>
      <c r="O250" s="38">
        <f t="array" ref="O250">SUM(COUNTIF(Tirage,$Q250:$Z250))</f>
        <v>0</v>
      </c>
      <c r="P250" s="6">
        <f t="array" ref="P250">SUM(COUNTIF(_xlnm.Data_Form,Q250:Z250))</f>
        <v>0</v>
      </c>
      <c r="Q250" s="25"/>
      <c r="R250" s="13"/>
      <c r="S250" s="13"/>
      <c r="T250" s="13"/>
      <c r="U250" s="13"/>
      <c r="V250" s="13"/>
      <c r="W250" s="13"/>
      <c r="X250" s="13"/>
      <c r="Y250" s="13"/>
      <c r="Z250" s="14"/>
    </row>
    <row r="251" spans="11:26">
      <c r="K251" s="48">
        <v>244</v>
      </c>
      <c r="L251" s="45"/>
      <c r="M251" s="41"/>
      <c r="N251" s="5">
        <f>RANK($O251,$O$8:$O$257)</f>
        <v>1</v>
      </c>
      <c r="O251" s="38">
        <f t="array" ref="O251">SUM(COUNTIF(Tirage,$Q251:$Z251))</f>
        <v>0</v>
      </c>
      <c r="P251" s="6">
        <f t="array" ref="P251">SUM(COUNTIF(_xlnm.Data_Form,Q251:Z251))</f>
        <v>0</v>
      </c>
      <c r="Q251" s="25"/>
      <c r="R251" s="13"/>
      <c r="S251" s="13"/>
      <c r="T251" s="13"/>
      <c r="U251" s="13"/>
      <c r="V251" s="13"/>
      <c r="W251" s="13"/>
      <c r="X251" s="13"/>
      <c r="Y251" s="13"/>
      <c r="Z251" s="14"/>
    </row>
    <row r="252" spans="11:26">
      <c r="K252" s="48">
        <v>245</v>
      </c>
      <c r="L252" s="45"/>
      <c r="M252" s="41"/>
      <c r="N252" s="5">
        <f>RANK($O252,$O$8:$O$257)</f>
        <v>1</v>
      </c>
      <c r="O252" s="38">
        <f t="array" ref="O252">SUM(COUNTIF(Tirage,$Q252:$Z252))</f>
        <v>0</v>
      </c>
      <c r="P252" s="6">
        <f t="array" ref="P252">SUM(COUNTIF(_xlnm.Data_Form,Q252:Z252))</f>
        <v>0</v>
      </c>
      <c r="Q252" s="25"/>
      <c r="R252" s="13"/>
      <c r="S252" s="13"/>
      <c r="T252" s="13"/>
      <c r="U252" s="13"/>
      <c r="V252" s="13"/>
      <c r="W252" s="13"/>
      <c r="X252" s="13"/>
      <c r="Y252" s="13"/>
      <c r="Z252" s="14"/>
    </row>
    <row r="253" spans="11:26">
      <c r="K253" s="48">
        <v>246</v>
      </c>
      <c r="L253" s="45"/>
      <c r="M253" s="41"/>
      <c r="N253" s="5">
        <f>RANK($O253,$O$8:$O$257)</f>
        <v>1</v>
      </c>
      <c r="O253" s="38">
        <f t="array" ref="O253">SUM(COUNTIF(Tirage,$Q253:$Z253))</f>
        <v>0</v>
      </c>
      <c r="P253" s="6">
        <f t="array" ref="P253">SUM(COUNTIF(_xlnm.Data_Form,Q253:Z253))</f>
        <v>0</v>
      </c>
      <c r="Q253" s="25"/>
      <c r="R253" s="13"/>
      <c r="S253" s="13"/>
      <c r="T253" s="13"/>
      <c r="U253" s="13"/>
      <c r="V253" s="13"/>
      <c r="W253" s="13"/>
      <c r="X253" s="13"/>
      <c r="Y253" s="13"/>
      <c r="Z253" s="14"/>
    </row>
    <row r="254" spans="11:26">
      <c r="K254" s="48">
        <v>247</v>
      </c>
      <c r="L254" s="45"/>
      <c r="M254" s="41"/>
      <c r="N254" s="5">
        <f>RANK($O254,$O$8:$O$257)</f>
        <v>1</v>
      </c>
      <c r="O254" s="38">
        <f t="array" ref="O254">SUM(COUNTIF(Tirage,$Q254:$Z254))</f>
        <v>0</v>
      </c>
      <c r="P254" s="6">
        <f t="array" ref="P254">SUM(COUNTIF(_xlnm.Data_Form,Q254:Z254))</f>
        <v>0</v>
      </c>
      <c r="Q254" s="25"/>
      <c r="R254" s="13"/>
      <c r="S254" s="13"/>
      <c r="T254" s="13"/>
      <c r="U254" s="13"/>
      <c r="V254" s="13"/>
      <c r="W254" s="13"/>
      <c r="X254" s="13"/>
      <c r="Y254" s="13"/>
      <c r="Z254" s="14"/>
    </row>
    <row r="255" spans="11:26">
      <c r="K255" s="48">
        <v>248</v>
      </c>
      <c r="L255" s="45"/>
      <c r="M255" s="41"/>
      <c r="N255" s="5">
        <f>RANK($O255,$O$8:$O$257)</f>
        <v>1</v>
      </c>
      <c r="O255" s="38">
        <f t="array" ref="O255">SUM(COUNTIF(Tirage,$Q255:$Z255))</f>
        <v>0</v>
      </c>
      <c r="P255" s="6">
        <f t="array" ref="P255">SUM(COUNTIF(_xlnm.Data_Form,Q255:Z255))</f>
        <v>0</v>
      </c>
      <c r="Q255" s="25"/>
      <c r="R255" s="13"/>
      <c r="S255" s="13"/>
      <c r="T255" s="13"/>
      <c r="U255" s="13"/>
      <c r="V255" s="13"/>
      <c r="W255" s="13"/>
      <c r="X255" s="13"/>
      <c r="Y255" s="13"/>
      <c r="Z255" s="14"/>
    </row>
    <row r="256" spans="11:26">
      <c r="K256" s="48">
        <v>249</v>
      </c>
      <c r="L256" s="45"/>
      <c r="M256" s="41"/>
      <c r="N256" s="5">
        <f>RANK($O256,$O$8:$O$257)</f>
        <v>1</v>
      </c>
      <c r="O256" s="38">
        <f t="array" ref="O256">SUM(COUNTIF(Tirage,$Q256:$Z256))</f>
        <v>0</v>
      </c>
      <c r="P256" s="6">
        <f t="array" ref="P256">SUM(COUNTIF(_xlnm.Data_Form,Q256:Z256))</f>
        <v>0</v>
      </c>
      <c r="Q256" s="25"/>
      <c r="R256" s="13"/>
      <c r="S256" s="13"/>
      <c r="T256" s="13"/>
      <c r="U256" s="13"/>
      <c r="V256" s="13"/>
      <c r="W256" s="13"/>
      <c r="X256" s="13"/>
      <c r="Y256" s="13"/>
      <c r="Z256" s="14"/>
    </row>
    <row r="257" spans="11:26" ht="13.5" thickBot="1">
      <c r="K257" s="49">
        <v>250</v>
      </c>
      <c r="L257" s="46"/>
      <c r="M257" s="52"/>
      <c r="N257" s="7">
        <f>RANK($O257,$O$8:$O$257)</f>
        <v>1</v>
      </c>
      <c r="O257" s="39">
        <f t="array" ref="O257">SUM(COUNTIF(Tirage,$Q257:$Z257))</f>
        <v>0</v>
      </c>
      <c r="P257" s="8">
        <f t="array" ref="P257">SUM(COUNTIF(_xlnm.Data_Form,Q257:Z257))</f>
        <v>0</v>
      </c>
      <c r="Q257" s="26"/>
      <c r="R257" s="16"/>
      <c r="S257" s="16"/>
      <c r="T257" s="16"/>
      <c r="U257" s="16"/>
      <c r="V257" s="16"/>
      <c r="W257" s="16"/>
      <c r="X257" s="16"/>
      <c r="Y257" s="16"/>
      <c r="Z257" s="17"/>
    </row>
  </sheetData>
  <sheetProtection selectLockedCells="1"/>
  <sortState ref="L8:Z257">
    <sortCondition descending="1" ref="P8"/>
    <sortCondition descending="1" ref="O8"/>
    <sortCondition ref="L8"/>
  </sortState>
  <mergeCells count="1">
    <mergeCell ref="C29:I29"/>
  </mergeCells>
  <phoneticPr fontId="2" type="noConversion"/>
  <conditionalFormatting sqref="L206:L257 L8:L204 M8:M257">
    <cfRule type="expression" dxfId="3" priority="17" stopIfTrue="1">
      <formula>$P8=10</formula>
    </cfRule>
  </conditionalFormatting>
  <conditionalFormatting sqref="R8:Z204 Q9:Q204 Q206:Z257">
    <cfRule type="expression" dxfId="2" priority="18" stopIfTrue="1">
      <formula>AND(COUNTIF(_xlnm.Data_Form,Q8)&gt;=1,ISNUMBER(Q8))</formula>
    </cfRule>
  </conditionalFormatting>
  <conditionalFormatting sqref="B8:I27">
    <cfRule type="expression" dxfId="1" priority="19" stopIfTrue="1">
      <formula>MOD(ROW(),2)=1</formula>
    </cfRule>
  </conditionalFormatting>
  <conditionalFormatting sqref="Q8">
    <cfRule type="expression" dxfId="0" priority="23" stopIfTrue="1">
      <formula>AND(COUNTIF(_xlnm.Data_Form,Q8)&gt;=1,ISNUMBER(Q8))</formula>
    </cfRule>
  </conditionalFormatting>
  <dataValidations count="1">
    <dataValidation type="list" allowBlank="1" showInputMessage="1" showErrorMessage="1" sqref="M8:M257">
      <formula1>"Oui,Non"</formula1>
    </dataValidation>
  </dataValidations>
  <pageMargins left="0.78740157499999996" right="0.78740157499999996" top="0.984251969" bottom="0.984251969" header="0.4921259845" footer="0.4921259845"/>
  <pageSetup orientation="landscape" r:id="rId1"/>
  <headerFooter alignWithMargins="0"/>
  <drawing r:id="rId2"/>
  <legacyDrawing r:id="rId3"/>
  <controls>
    <control shapeId="1031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pageSetup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Grille</vt:lpstr>
      <vt:lpstr>Talbeau</vt:lpstr>
      <vt:lpstr>Tirage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Jean-Rock Gauthier</dc:creator>
  <cp:lastModifiedBy>Jean-Rock Gauthier</cp:lastModifiedBy>
  <cp:lastPrinted>2011-06-11T03:10:28Z</cp:lastPrinted>
  <dcterms:created xsi:type="dcterms:W3CDTF">2011-01-05T01:52:01Z</dcterms:created>
  <dcterms:modified xsi:type="dcterms:W3CDTF">2011-10-06T23:02:19Z</dcterms:modified>
</cp:coreProperties>
</file>