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-225" yWindow="4740" windowWidth="23850" windowHeight="4530"/>
  </bookViews>
  <sheets>
    <sheet name="0101 2901" sheetId="5" r:id="rId1"/>
    <sheet name="3001 2602" sheetId="6" r:id="rId2"/>
    <sheet name="2702 2503" sheetId="7" r:id="rId3"/>
    <sheet name="2603 2204" sheetId="8" r:id="rId4"/>
    <sheet name="2304 2005" sheetId="12" r:id="rId5"/>
    <sheet name="2105 1706" sheetId="13" r:id="rId6"/>
    <sheet name="LISTE" sheetId="2" r:id="rId7"/>
    <sheet name="BD" sheetId="3" r:id="rId8"/>
  </sheets>
  <definedNames>
    <definedName name="_xlnm.Print_Titles" localSheetId="0">'0101 2901'!$A:$AK,'0101 2901'!$1:$1</definedName>
    <definedName name="_xlnm.Print_Titles" localSheetId="5">'2105 1706'!$A:$AJ,'2105 1706'!$1:$1</definedName>
    <definedName name="_xlnm.Print_Titles" localSheetId="4">'2304 2005'!$A:$AJ,'2304 2005'!$1:$1</definedName>
    <definedName name="_xlnm.Print_Titles" localSheetId="3">'2603 2204'!$A:$AJ,'2603 2204'!$1:$1</definedName>
    <definedName name="_xlnm.Print_Titles" localSheetId="2">'2702 2503'!$A:$AJ,'2702 2503'!$1:$1</definedName>
    <definedName name="_xlnm.Print_Titles" localSheetId="1">'3001 2602'!$A:$AJ,'3001 2602'!$1:$1</definedName>
  </definedNames>
  <calcPr calcId="145621"/>
</workbook>
</file>

<file path=xl/calcChain.xml><?xml version="1.0" encoding="utf-8"?>
<calcChain xmlns="http://schemas.openxmlformats.org/spreadsheetml/2006/main">
  <c r="AG2" i="5" l="1"/>
  <c r="AC34" i="13" l="1"/>
  <c r="Y34" i="13"/>
  <c r="W33" i="13"/>
  <c r="U33" i="13"/>
  <c r="AI32" i="13"/>
  <c r="AF32" i="13"/>
  <c r="W32" i="13"/>
  <c r="V32" i="13"/>
  <c r="U32" i="13"/>
  <c r="L32" i="13"/>
  <c r="AI31" i="13"/>
  <c r="AF31" i="13"/>
  <c r="W31" i="13"/>
  <c r="V31" i="13"/>
  <c r="U31" i="13"/>
  <c r="L31" i="13"/>
  <c r="AI30" i="13"/>
  <c r="AF30" i="13"/>
  <c r="W30" i="13"/>
  <c r="V30" i="13"/>
  <c r="U30" i="13"/>
  <c r="L30" i="13"/>
  <c r="AI29" i="13"/>
  <c r="AF29" i="13"/>
  <c r="W29" i="13"/>
  <c r="V29" i="13"/>
  <c r="U29" i="13"/>
  <c r="L29" i="13"/>
  <c r="AI28" i="13"/>
  <c r="AF28" i="13"/>
  <c r="W28" i="13"/>
  <c r="V28" i="13"/>
  <c r="U28" i="13"/>
  <c r="L28" i="13"/>
  <c r="AI27" i="13"/>
  <c r="AF27" i="13"/>
  <c r="W27" i="13"/>
  <c r="V27" i="13"/>
  <c r="U27" i="13"/>
  <c r="L27" i="13"/>
  <c r="AC26" i="13"/>
  <c r="Y26" i="13"/>
  <c r="AI25" i="13"/>
  <c r="AF25" i="13"/>
  <c r="W25" i="13"/>
  <c r="V25" i="13"/>
  <c r="U25" i="13"/>
  <c r="L25" i="13"/>
  <c r="AI24" i="13"/>
  <c r="AF24" i="13"/>
  <c r="W24" i="13"/>
  <c r="V24" i="13"/>
  <c r="U24" i="13"/>
  <c r="L24" i="13"/>
  <c r="AI23" i="13"/>
  <c r="AF23" i="13"/>
  <c r="W23" i="13"/>
  <c r="V23" i="13"/>
  <c r="U23" i="13"/>
  <c r="L23" i="13"/>
  <c r="AI22" i="13"/>
  <c r="AF22" i="13"/>
  <c r="W22" i="13"/>
  <c r="V22" i="13"/>
  <c r="U22" i="13"/>
  <c r="L22" i="13"/>
  <c r="AI21" i="13"/>
  <c r="AF21" i="13"/>
  <c r="W21" i="13"/>
  <c r="V21" i="13"/>
  <c r="U21" i="13"/>
  <c r="L21" i="13"/>
  <c r="AI20" i="13"/>
  <c r="AF20" i="13"/>
  <c r="W20" i="13"/>
  <c r="V20" i="13"/>
  <c r="U20" i="13"/>
  <c r="L20" i="13"/>
  <c r="AI19" i="13"/>
  <c r="AF19" i="13"/>
  <c r="W19" i="13"/>
  <c r="V19" i="13"/>
  <c r="U19" i="13"/>
  <c r="L19" i="13"/>
  <c r="AC18" i="13"/>
  <c r="Y18" i="13"/>
  <c r="AI17" i="13"/>
  <c r="AF17" i="13"/>
  <c r="W17" i="13"/>
  <c r="V17" i="13"/>
  <c r="AI16" i="13"/>
  <c r="AF16" i="13"/>
  <c r="W16" i="13"/>
  <c r="V16" i="13"/>
  <c r="AI15" i="13"/>
  <c r="AF15" i="13"/>
  <c r="W15" i="13"/>
  <c r="V15" i="13"/>
  <c r="AI14" i="13"/>
  <c r="AF14" i="13"/>
  <c r="W14" i="13"/>
  <c r="V14" i="13"/>
  <c r="AI13" i="13"/>
  <c r="AF13" i="13"/>
  <c r="W13" i="13"/>
  <c r="V13" i="13"/>
  <c r="AI12" i="13"/>
  <c r="AF12" i="13"/>
  <c r="W12" i="13"/>
  <c r="V12" i="13"/>
  <c r="AI11" i="13"/>
  <c r="AF11" i="13"/>
  <c r="W11" i="13"/>
  <c r="V11" i="13"/>
  <c r="AC10" i="13"/>
  <c r="Y10" i="13"/>
  <c r="U10" i="13"/>
  <c r="U18" i="13" s="1"/>
  <c r="T10" i="13"/>
  <c r="T18" i="13" s="1"/>
  <c r="Z18" i="13" s="1"/>
  <c r="AB18" i="13" s="1"/>
  <c r="AD18" i="13" s="1"/>
  <c r="AI9" i="13"/>
  <c r="AF9" i="13"/>
  <c r="X9" i="13"/>
  <c r="V9" i="13"/>
  <c r="AI8" i="13"/>
  <c r="AF8" i="13"/>
  <c r="X8" i="13"/>
  <c r="W8" i="13"/>
  <c r="V8" i="13"/>
  <c r="AI7" i="13"/>
  <c r="AF7" i="13"/>
  <c r="V7" i="13"/>
  <c r="AI6" i="13"/>
  <c r="AF6" i="13"/>
  <c r="X6" i="13"/>
  <c r="W6" i="13"/>
  <c r="V6" i="13"/>
  <c r="AI5" i="13"/>
  <c r="AF5" i="13"/>
  <c r="X5" i="13"/>
  <c r="X10" i="13" s="1"/>
  <c r="X18" i="13" s="1"/>
  <c r="X26" i="13" s="1"/>
  <c r="X34" i="13" s="1"/>
  <c r="W5" i="13"/>
  <c r="V5" i="13"/>
  <c r="AI4" i="13"/>
  <c r="AF4" i="13"/>
  <c r="W4" i="13"/>
  <c r="V4" i="13"/>
  <c r="AI3" i="13"/>
  <c r="AF3" i="13"/>
  <c r="W3" i="13"/>
  <c r="W10" i="13" s="1"/>
  <c r="W18" i="13" s="1"/>
  <c r="V3" i="13"/>
  <c r="AL2" i="13"/>
  <c r="AC34" i="12"/>
  <c r="Y34" i="12"/>
  <c r="W33" i="12"/>
  <c r="U33" i="12"/>
  <c r="AI32" i="12"/>
  <c r="AF32" i="12"/>
  <c r="W32" i="12"/>
  <c r="V32" i="12"/>
  <c r="U32" i="12"/>
  <c r="L32" i="12"/>
  <c r="AI31" i="12"/>
  <c r="AF31" i="12"/>
  <c r="W31" i="12"/>
  <c r="V31" i="12"/>
  <c r="U31" i="12"/>
  <c r="L31" i="12"/>
  <c r="AI30" i="12"/>
  <c r="AF30" i="12"/>
  <c r="W30" i="12"/>
  <c r="V30" i="12"/>
  <c r="U30" i="12"/>
  <c r="L30" i="12"/>
  <c r="AI29" i="12"/>
  <c r="AF29" i="12"/>
  <c r="W29" i="12"/>
  <c r="V29" i="12"/>
  <c r="U29" i="12"/>
  <c r="L29" i="12"/>
  <c r="AI28" i="12"/>
  <c r="AF28" i="12"/>
  <c r="W28" i="12"/>
  <c r="V28" i="12"/>
  <c r="U28" i="12"/>
  <c r="L28" i="12"/>
  <c r="AI27" i="12"/>
  <c r="AF27" i="12"/>
  <c r="W27" i="12"/>
  <c r="V27" i="12"/>
  <c r="U27" i="12"/>
  <c r="L27" i="12"/>
  <c r="AC26" i="12"/>
  <c r="Y26" i="12"/>
  <c r="AI25" i="12"/>
  <c r="AF25" i="12"/>
  <c r="W25" i="12"/>
  <c r="V25" i="12"/>
  <c r="U25" i="12"/>
  <c r="L25" i="12"/>
  <c r="AI24" i="12"/>
  <c r="AF24" i="12"/>
  <c r="W24" i="12"/>
  <c r="V24" i="12"/>
  <c r="U24" i="12"/>
  <c r="L24" i="12"/>
  <c r="AI23" i="12"/>
  <c r="AF23" i="12"/>
  <c r="W23" i="12"/>
  <c r="V23" i="12"/>
  <c r="U23" i="12"/>
  <c r="L23" i="12"/>
  <c r="AI22" i="12"/>
  <c r="AF22" i="12"/>
  <c r="W22" i="12"/>
  <c r="V22" i="12"/>
  <c r="U22" i="12"/>
  <c r="L22" i="12"/>
  <c r="AI21" i="12"/>
  <c r="AF21" i="12"/>
  <c r="W21" i="12"/>
  <c r="V21" i="12"/>
  <c r="U21" i="12"/>
  <c r="L21" i="12"/>
  <c r="AI20" i="12"/>
  <c r="AF20" i="12"/>
  <c r="W20" i="12"/>
  <c r="V20" i="12"/>
  <c r="U20" i="12"/>
  <c r="L20" i="12"/>
  <c r="AI19" i="12"/>
  <c r="AF19" i="12"/>
  <c r="W19" i="12"/>
  <c r="V19" i="12"/>
  <c r="U19" i="12"/>
  <c r="L19" i="12"/>
  <c r="AC18" i="12"/>
  <c r="Y18" i="12"/>
  <c r="AI17" i="12"/>
  <c r="AF17" i="12"/>
  <c r="W17" i="12"/>
  <c r="V17" i="12"/>
  <c r="AI16" i="12"/>
  <c r="AF16" i="12"/>
  <c r="W16" i="12"/>
  <c r="V16" i="12"/>
  <c r="AI15" i="12"/>
  <c r="AF15" i="12"/>
  <c r="W15" i="12"/>
  <c r="V15" i="12"/>
  <c r="AI14" i="12"/>
  <c r="AF14" i="12"/>
  <c r="W14" i="12"/>
  <c r="V14" i="12"/>
  <c r="AI13" i="12"/>
  <c r="AF13" i="12"/>
  <c r="W13" i="12"/>
  <c r="V13" i="12"/>
  <c r="AI12" i="12"/>
  <c r="AF12" i="12"/>
  <c r="W12" i="12"/>
  <c r="V12" i="12"/>
  <c r="AI11" i="12"/>
  <c r="AF11" i="12"/>
  <c r="W11" i="12"/>
  <c r="V11" i="12"/>
  <c r="AC10" i="12"/>
  <c r="Y10" i="12"/>
  <c r="U10" i="12"/>
  <c r="U18" i="12" s="1"/>
  <c r="U26" i="12" s="1"/>
  <c r="T10" i="12"/>
  <c r="T18" i="12" s="1"/>
  <c r="Z18" i="12" s="1"/>
  <c r="AB18" i="12" s="1"/>
  <c r="AD18" i="12" s="1"/>
  <c r="AI9" i="12"/>
  <c r="AF9" i="12"/>
  <c r="X9" i="12"/>
  <c r="V9" i="12"/>
  <c r="AI8" i="12"/>
  <c r="AF8" i="12"/>
  <c r="X8" i="12"/>
  <c r="W8" i="12"/>
  <c r="V8" i="12"/>
  <c r="AI7" i="12"/>
  <c r="AF7" i="12"/>
  <c r="V7" i="12"/>
  <c r="AI6" i="12"/>
  <c r="AF6" i="12"/>
  <c r="X6" i="12"/>
  <c r="W6" i="12"/>
  <c r="V6" i="12"/>
  <c r="AI5" i="12"/>
  <c r="AF5" i="12"/>
  <c r="X5" i="12"/>
  <c r="W5" i="12"/>
  <c r="V5" i="12"/>
  <c r="AI4" i="12"/>
  <c r="AF4" i="12"/>
  <c r="W4" i="12"/>
  <c r="V4" i="12"/>
  <c r="AI3" i="12"/>
  <c r="AI10" i="12" s="1"/>
  <c r="AF3" i="12"/>
  <c r="W3" i="12"/>
  <c r="V3" i="12"/>
  <c r="AL2" i="12"/>
  <c r="AC34" i="8"/>
  <c r="Y34" i="8"/>
  <c r="W33" i="8"/>
  <c r="U33" i="8"/>
  <c r="AI32" i="8"/>
  <c r="AF32" i="8"/>
  <c r="W32" i="8"/>
  <c r="V32" i="8"/>
  <c r="U32" i="8"/>
  <c r="L32" i="8"/>
  <c r="AI31" i="8"/>
  <c r="AF31" i="8"/>
  <c r="W31" i="8"/>
  <c r="U31" i="8"/>
  <c r="L31" i="8"/>
  <c r="V31" i="8" s="1"/>
  <c r="AI30" i="8"/>
  <c r="AF30" i="8"/>
  <c r="W30" i="8"/>
  <c r="U30" i="8"/>
  <c r="L30" i="8"/>
  <c r="AI29" i="8"/>
  <c r="AF29" i="8"/>
  <c r="W29" i="8"/>
  <c r="U29" i="8"/>
  <c r="L29" i="8"/>
  <c r="V29" i="8" s="1"/>
  <c r="AI28" i="8"/>
  <c r="AF28" i="8"/>
  <c r="W28" i="8"/>
  <c r="U28" i="8"/>
  <c r="V28" i="8"/>
  <c r="L28" i="8"/>
  <c r="AI27" i="8"/>
  <c r="AF27" i="8"/>
  <c r="W27" i="8"/>
  <c r="U27" i="8"/>
  <c r="L27" i="8"/>
  <c r="V27" i="8" s="1"/>
  <c r="AC26" i="8"/>
  <c r="Y26" i="8"/>
  <c r="AI25" i="8"/>
  <c r="AF25" i="8"/>
  <c r="W25" i="8"/>
  <c r="V25" i="8"/>
  <c r="U25" i="8"/>
  <c r="L25" i="8"/>
  <c r="AI24" i="8"/>
  <c r="AF24" i="8"/>
  <c r="W24" i="8"/>
  <c r="U24" i="8"/>
  <c r="L24" i="8"/>
  <c r="AI23" i="8"/>
  <c r="AF23" i="8"/>
  <c r="W23" i="8"/>
  <c r="U23" i="8"/>
  <c r="L23" i="8"/>
  <c r="AI22" i="8"/>
  <c r="AF22" i="8"/>
  <c r="W22" i="8"/>
  <c r="U22" i="8"/>
  <c r="L22" i="8"/>
  <c r="AI21" i="8"/>
  <c r="AF21" i="8"/>
  <c r="W21" i="8"/>
  <c r="U21" i="8"/>
  <c r="V21" i="8"/>
  <c r="L21" i="8"/>
  <c r="AI20" i="8"/>
  <c r="AF20" i="8"/>
  <c r="W20" i="8"/>
  <c r="U20" i="8"/>
  <c r="L20" i="8"/>
  <c r="V20" i="8" s="1"/>
  <c r="AI19" i="8"/>
  <c r="AF19" i="8"/>
  <c r="W19" i="8"/>
  <c r="V19" i="8"/>
  <c r="U19" i="8"/>
  <c r="L19" i="8"/>
  <c r="AC18" i="8"/>
  <c r="Y18" i="8"/>
  <c r="AI17" i="8"/>
  <c r="AF17" i="8"/>
  <c r="W17" i="8"/>
  <c r="V17" i="8"/>
  <c r="AI16" i="8"/>
  <c r="AF16" i="8"/>
  <c r="W16" i="8"/>
  <c r="V16" i="8"/>
  <c r="AI15" i="8"/>
  <c r="AF15" i="8"/>
  <c r="W15" i="8"/>
  <c r="AI14" i="8"/>
  <c r="AF14" i="8"/>
  <c r="W14" i="8"/>
  <c r="V14" i="8"/>
  <c r="AI13" i="8"/>
  <c r="AF13" i="8"/>
  <c r="W13" i="8"/>
  <c r="V13" i="8"/>
  <c r="AI12" i="8"/>
  <c r="AF12" i="8"/>
  <c r="W12" i="8"/>
  <c r="AI11" i="8"/>
  <c r="AF11" i="8"/>
  <c r="W11" i="8"/>
  <c r="V11" i="8"/>
  <c r="AC10" i="8"/>
  <c r="Y10" i="8"/>
  <c r="AI9" i="8"/>
  <c r="AF9" i="8"/>
  <c r="V9" i="8"/>
  <c r="X9" i="8"/>
  <c r="AI8" i="8"/>
  <c r="AF8" i="8"/>
  <c r="W8" i="8"/>
  <c r="V8" i="8"/>
  <c r="X8" i="8"/>
  <c r="AI7" i="8"/>
  <c r="AF7" i="8"/>
  <c r="V7" i="8"/>
  <c r="AI6" i="8"/>
  <c r="AF6" i="8"/>
  <c r="X6" i="8"/>
  <c r="W6" i="8"/>
  <c r="V6" i="8"/>
  <c r="AI5" i="8"/>
  <c r="AF5" i="8"/>
  <c r="W5" i="8"/>
  <c r="X5" i="8"/>
  <c r="V5" i="8"/>
  <c r="AI4" i="8"/>
  <c r="AF4" i="8"/>
  <c r="W4" i="8"/>
  <c r="V4" i="8"/>
  <c r="AI3" i="8"/>
  <c r="AF3" i="8"/>
  <c r="W3" i="8"/>
  <c r="V3" i="8"/>
  <c r="AL2" i="8"/>
  <c r="AC34" i="7"/>
  <c r="Y34" i="7"/>
  <c r="W33" i="7"/>
  <c r="U33" i="7"/>
  <c r="AI32" i="7"/>
  <c r="AF32" i="7"/>
  <c r="W32" i="7"/>
  <c r="V32" i="7"/>
  <c r="U32" i="7"/>
  <c r="L32" i="7"/>
  <c r="AI31" i="7"/>
  <c r="AF31" i="7"/>
  <c r="W31" i="7"/>
  <c r="U31" i="7"/>
  <c r="L31" i="7"/>
  <c r="AI30" i="7"/>
  <c r="AF30" i="7"/>
  <c r="W30" i="7"/>
  <c r="U30" i="7"/>
  <c r="L30" i="7"/>
  <c r="AI29" i="7"/>
  <c r="AF29" i="7"/>
  <c r="W29" i="7"/>
  <c r="U29" i="7"/>
  <c r="L29" i="7"/>
  <c r="AI28" i="7"/>
  <c r="AF28" i="7"/>
  <c r="W28" i="7"/>
  <c r="U28" i="7"/>
  <c r="L28" i="7"/>
  <c r="AI27" i="7"/>
  <c r="AF27" i="7"/>
  <c r="W27" i="7"/>
  <c r="U27" i="7"/>
  <c r="L27" i="7"/>
  <c r="AC26" i="7"/>
  <c r="Y26" i="7"/>
  <c r="AI25" i="7"/>
  <c r="AF25" i="7"/>
  <c r="W25" i="7"/>
  <c r="L25" i="7"/>
  <c r="AI24" i="7"/>
  <c r="AF24" i="7"/>
  <c r="W24" i="7"/>
  <c r="U24" i="7"/>
  <c r="L24" i="7"/>
  <c r="AI23" i="7"/>
  <c r="AF23" i="7"/>
  <c r="W23" i="7"/>
  <c r="U23" i="7"/>
  <c r="L23" i="7"/>
  <c r="AI22" i="7"/>
  <c r="AF22" i="7"/>
  <c r="W22" i="7"/>
  <c r="U22" i="7"/>
  <c r="L22" i="7"/>
  <c r="AI21" i="7"/>
  <c r="AF21" i="7"/>
  <c r="W21" i="7"/>
  <c r="U21" i="7"/>
  <c r="L21" i="7"/>
  <c r="AI20" i="7"/>
  <c r="AF20" i="7"/>
  <c r="W20" i="7"/>
  <c r="U20" i="7"/>
  <c r="L20" i="7"/>
  <c r="AI19" i="7"/>
  <c r="AF19" i="7"/>
  <c r="W19" i="7"/>
  <c r="U19" i="7"/>
  <c r="V19" i="7"/>
  <c r="L19" i="7"/>
  <c r="AC18" i="7"/>
  <c r="Y18" i="7"/>
  <c r="AI17" i="7"/>
  <c r="AF17" i="7"/>
  <c r="W17" i="7"/>
  <c r="U17" i="7"/>
  <c r="R17" i="7"/>
  <c r="V17" i="7" s="1"/>
  <c r="L17" i="7"/>
  <c r="AI16" i="7"/>
  <c r="AF16" i="7"/>
  <c r="W16" i="7"/>
  <c r="U16" i="7"/>
  <c r="L16" i="7"/>
  <c r="AI15" i="7"/>
  <c r="AF15" i="7"/>
  <c r="W15" i="7"/>
  <c r="U15" i="7"/>
  <c r="L15" i="7"/>
  <c r="AI14" i="7"/>
  <c r="AF14" i="7"/>
  <c r="W14" i="7"/>
  <c r="U14" i="7"/>
  <c r="L14" i="7"/>
  <c r="AI13" i="7"/>
  <c r="AF13" i="7"/>
  <c r="W13" i="7"/>
  <c r="U13" i="7"/>
  <c r="L13" i="7"/>
  <c r="AI12" i="7"/>
  <c r="AF12" i="7"/>
  <c r="W12" i="7"/>
  <c r="U12" i="7"/>
  <c r="L12" i="7"/>
  <c r="AI11" i="7"/>
  <c r="AF11" i="7"/>
  <c r="W11" i="7"/>
  <c r="U11" i="7"/>
  <c r="R11" i="7"/>
  <c r="V11" i="7" s="1"/>
  <c r="L11" i="7"/>
  <c r="AC10" i="7"/>
  <c r="Y10" i="7"/>
  <c r="AI9" i="7"/>
  <c r="AF9" i="7"/>
  <c r="U9" i="7"/>
  <c r="X9" i="7" s="1"/>
  <c r="S9" i="7"/>
  <c r="R9" i="7"/>
  <c r="V9" i="7" s="1"/>
  <c r="AI8" i="7"/>
  <c r="AF8" i="7"/>
  <c r="W8" i="7"/>
  <c r="U8" i="7"/>
  <c r="X8" i="7" s="1"/>
  <c r="R8" i="7"/>
  <c r="V8" i="7" s="1"/>
  <c r="L8" i="7"/>
  <c r="AI7" i="7"/>
  <c r="AF7" i="7"/>
  <c r="R7" i="7"/>
  <c r="V7" i="7" s="1"/>
  <c r="L7" i="7"/>
  <c r="S7" i="7" s="1"/>
  <c r="AI6" i="7"/>
  <c r="AF6" i="7"/>
  <c r="W6" i="7"/>
  <c r="U6" i="7"/>
  <c r="X6" i="7" s="1"/>
  <c r="R6" i="7"/>
  <c r="V6" i="7" s="1"/>
  <c r="L6" i="7"/>
  <c r="AI5" i="7"/>
  <c r="AF5" i="7"/>
  <c r="W5" i="7"/>
  <c r="U5" i="7"/>
  <c r="X5" i="7" s="1"/>
  <c r="R5" i="7"/>
  <c r="V5" i="7" s="1"/>
  <c r="L5" i="7"/>
  <c r="S5" i="7" s="1"/>
  <c r="AI4" i="7"/>
  <c r="AF4" i="7"/>
  <c r="W4" i="7"/>
  <c r="W10" i="7" s="1"/>
  <c r="U4" i="7"/>
  <c r="R4" i="7"/>
  <c r="V4" i="7" s="1"/>
  <c r="L4" i="7"/>
  <c r="AI3" i="7"/>
  <c r="AF3" i="7"/>
  <c r="W3" i="7"/>
  <c r="U3" i="7"/>
  <c r="L3" i="7"/>
  <c r="AL2" i="7"/>
  <c r="W18" i="7" l="1"/>
  <c r="V10" i="12"/>
  <c r="Z10" i="12"/>
  <c r="AB10" i="12" s="1"/>
  <c r="AD10" i="12" s="1"/>
  <c r="W10" i="12"/>
  <c r="W18" i="12" s="1"/>
  <c r="W26" i="12" s="1"/>
  <c r="W34" i="12" s="1"/>
  <c r="AI10" i="13"/>
  <c r="AF10" i="13"/>
  <c r="AF18" i="13" s="1"/>
  <c r="AF26" i="13" s="1"/>
  <c r="AF34" i="13" s="1"/>
  <c r="U26" i="13"/>
  <c r="U34" i="13" s="1"/>
  <c r="W26" i="13"/>
  <c r="W34" i="13" s="1"/>
  <c r="AF10" i="8"/>
  <c r="AF18" i="8" s="1"/>
  <c r="AF26" i="8" s="1"/>
  <c r="AF34" i="8" s="1"/>
  <c r="AF10" i="12"/>
  <c r="AF18" i="12" s="1"/>
  <c r="X10" i="12"/>
  <c r="X18" i="12" s="1"/>
  <c r="X26" i="12" s="1"/>
  <c r="X34" i="12" s="1"/>
  <c r="U34" i="12"/>
  <c r="V10" i="13"/>
  <c r="V18" i="13" s="1"/>
  <c r="Z10" i="13"/>
  <c r="AB10" i="13" s="1"/>
  <c r="AD10" i="13" s="1"/>
  <c r="AE10" i="13" s="1"/>
  <c r="AG10" i="13" s="1"/>
  <c r="AI18" i="13"/>
  <c r="AI26" i="13" s="1"/>
  <c r="AI34" i="13" s="1"/>
  <c r="AJ10" i="13"/>
  <c r="T26" i="13"/>
  <c r="V26" i="12"/>
  <c r="AI18" i="12"/>
  <c r="AI26" i="12" s="1"/>
  <c r="AI34" i="12" s="1"/>
  <c r="AJ10" i="12"/>
  <c r="V18" i="12"/>
  <c r="AF26" i="12"/>
  <c r="AF34" i="12" s="1"/>
  <c r="T26" i="12"/>
  <c r="W10" i="8"/>
  <c r="W18" i="8" s="1"/>
  <c r="W26" i="8" s="1"/>
  <c r="W34" i="8" s="1"/>
  <c r="X10" i="8"/>
  <c r="X18" i="8" s="1"/>
  <c r="X26" i="8" s="1"/>
  <c r="X34" i="8" s="1"/>
  <c r="W26" i="7"/>
  <c r="W34" i="7" s="1"/>
  <c r="V10" i="8"/>
  <c r="V15" i="8"/>
  <c r="V22" i="8"/>
  <c r="U10" i="8"/>
  <c r="U18" i="8" s="1"/>
  <c r="U26" i="8" s="1"/>
  <c r="U34" i="8" s="1"/>
  <c r="AI10" i="8"/>
  <c r="T10" i="8"/>
  <c r="V12" i="8"/>
  <c r="V23" i="8"/>
  <c r="V24" i="8"/>
  <c r="V30" i="8"/>
  <c r="V21" i="7"/>
  <c r="V23" i="7"/>
  <c r="V25" i="7"/>
  <c r="U25" i="7"/>
  <c r="R14" i="7"/>
  <c r="V14" i="7" s="1"/>
  <c r="X10" i="7"/>
  <c r="X18" i="7" s="1"/>
  <c r="X26" i="7" s="1"/>
  <c r="X34" i="7" s="1"/>
  <c r="S6" i="7"/>
  <c r="T6" i="7" s="1"/>
  <c r="U10" i="7"/>
  <c r="U18" i="7" s="1"/>
  <c r="U26" i="7" s="1"/>
  <c r="T5" i="7"/>
  <c r="T7" i="7"/>
  <c r="AI10" i="7"/>
  <c r="AJ10" i="7" s="1"/>
  <c r="AF10" i="7"/>
  <c r="AF18" i="7" s="1"/>
  <c r="AF26" i="7" s="1"/>
  <c r="AF34" i="7" s="1"/>
  <c r="S3" i="7"/>
  <c r="T3" i="7" s="1"/>
  <c r="R3" i="7"/>
  <c r="V3" i="7" s="1"/>
  <c r="V10" i="7" s="1"/>
  <c r="AI18" i="7"/>
  <c r="AI26" i="7" s="1"/>
  <c r="AI34" i="7" s="1"/>
  <c r="R15" i="7"/>
  <c r="V15" i="7" s="1"/>
  <c r="V20" i="7"/>
  <c r="V31" i="7"/>
  <c r="R16" i="7"/>
  <c r="V16" i="7" s="1"/>
  <c r="V22" i="7"/>
  <c r="V29" i="7"/>
  <c r="V27" i="7"/>
  <c r="R13" i="7"/>
  <c r="V13" i="7" s="1"/>
  <c r="R12" i="7"/>
  <c r="V12" i="7" s="1"/>
  <c r="S8" i="7"/>
  <c r="T8" i="7" s="1"/>
  <c r="V24" i="7"/>
  <c r="V28" i="7"/>
  <c r="V30" i="7"/>
  <c r="S4" i="7"/>
  <c r="T4" i="7" s="1"/>
  <c r="AL2" i="6"/>
  <c r="AC34" i="6"/>
  <c r="Y34" i="6"/>
  <c r="W33" i="6"/>
  <c r="U33" i="6"/>
  <c r="AI32" i="6"/>
  <c r="AF32" i="6"/>
  <c r="W32" i="6"/>
  <c r="V32" i="6"/>
  <c r="U32" i="6"/>
  <c r="AI31" i="6"/>
  <c r="AF31" i="6"/>
  <c r="W31" i="6"/>
  <c r="U31" i="6"/>
  <c r="V31" i="6"/>
  <c r="AI30" i="6"/>
  <c r="AF30" i="6"/>
  <c r="W30" i="6"/>
  <c r="U30" i="6"/>
  <c r="AI29" i="6"/>
  <c r="AF29" i="6"/>
  <c r="W29" i="6"/>
  <c r="U29" i="6"/>
  <c r="V29" i="6"/>
  <c r="AI28" i="6"/>
  <c r="AF28" i="6"/>
  <c r="W28" i="6"/>
  <c r="U28" i="6"/>
  <c r="V28" i="6"/>
  <c r="AI27" i="6"/>
  <c r="AF27" i="6"/>
  <c r="W27" i="6"/>
  <c r="U27" i="6"/>
  <c r="V27" i="6"/>
  <c r="AC26" i="6"/>
  <c r="Y26" i="6"/>
  <c r="AI25" i="6"/>
  <c r="AF25" i="6"/>
  <c r="W25" i="6"/>
  <c r="U25" i="6"/>
  <c r="AI24" i="6"/>
  <c r="AF24" i="6"/>
  <c r="W24" i="6"/>
  <c r="U24" i="6"/>
  <c r="AI23" i="6"/>
  <c r="AF23" i="6"/>
  <c r="W23" i="6"/>
  <c r="U23" i="6"/>
  <c r="AI22" i="6"/>
  <c r="AF22" i="6"/>
  <c r="W22" i="6"/>
  <c r="U22" i="6"/>
  <c r="AI21" i="6"/>
  <c r="AF21" i="6"/>
  <c r="W21" i="6"/>
  <c r="U21" i="6"/>
  <c r="AI20" i="6"/>
  <c r="AF20" i="6"/>
  <c r="W20" i="6"/>
  <c r="U20" i="6"/>
  <c r="AI19" i="6"/>
  <c r="AF19" i="6"/>
  <c r="W19" i="6"/>
  <c r="U19" i="6"/>
  <c r="AC18" i="6"/>
  <c r="Y18" i="6"/>
  <c r="AI17" i="6"/>
  <c r="AF17" i="6"/>
  <c r="W17" i="6"/>
  <c r="U17" i="6"/>
  <c r="V17" i="6"/>
  <c r="AI16" i="6"/>
  <c r="AF16" i="6"/>
  <c r="W16" i="6"/>
  <c r="U16" i="6"/>
  <c r="AI15" i="6"/>
  <c r="AF15" i="6"/>
  <c r="W15" i="6"/>
  <c r="U15" i="6"/>
  <c r="V15" i="6"/>
  <c r="AI14" i="6"/>
  <c r="AF14" i="6"/>
  <c r="W14" i="6"/>
  <c r="U14" i="6"/>
  <c r="AI13" i="6"/>
  <c r="AF13" i="6"/>
  <c r="W13" i="6"/>
  <c r="U13" i="6"/>
  <c r="V13" i="6"/>
  <c r="AI12" i="6"/>
  <c r="AF12" i="6"/>
  <c r="W12" i="6"/>
  <c r="U12" i="6"/>
  <c r="AI11" i="6"/>
  <c r="AF11" i="6"/>
  <c r="W11" i="6"/>
  <c r="U11" i="6"/>
  <c r="V11" i="6"/>
  <c r="AC10" i="6"/>
  <c r="Y10" i="6"/>
  <c r="AI9" i="6"/>
  <c r="AF9" i="6"/>
  <c r="U9" i="6"/>
  <c r="X9" i="6" s="1"/>
  <c r="V9" i="6"/>
  <c r="AI8" i="6"/>
  <c r="AF8" i="6"/>
  <c r="W8" i="6"/>
  <c r="U8" i="6"/>
  <c r="X8" i="6" s="1"/>
  <c r="V8" i="6"/>
  <c r="AI7" i="6"/>
  <c r="AF7" i="6"/>
  <c r="V7" i="6"/>
  <c r="AI6" i="6"/>
  <c r="AF6" i="6"/>
  <c r="W6" i="6"/>
  <c r="U6" i="6"/>
  <c r="X6" i="6" s="1"/>
  <c r="V6" i="6"/>
  <c r="AI5" i="6"/>
  <c r="AF5" i="6"/>
  <c r="W5" i="6"/>
  <c r="U5" i="6"/>
  <c r="X5" i="6" s="1"/>
  <c r="V5" i="6"/>
  <c r="AI4" i="6"/>
  <c r="AF4" i="6"/>
  <c r="W4" i="6"/>
  <c r="U4" i="6"/>
  <c r="AI3" i="6"/>
  <c r="AF3" i="6"/>
  <c r="W3" i="6"/>
  <c r="U3" i="6"/>
  <c r="U17" i="5"/>
  <c r="W17" i="5"/>
  <c r="AF17" i="5"/>
  <c r="AJ17" i="5"/>
  <c r="U34" i="5"/>
  <c r="W34" i="5"/>
  <c r="AE10" i="12" l="1"/>
  <c r="AG10" i="12" s="1"/>
  <c r="AE18" i="13"/>
  <c r="V26" i="13"/>
  <c r="AE18" i="12"/>
  <c r="AG18" i="12" s="1"/>
  <c r="AG18" i="13"/>
  <c r="AH10" i="13"/>
  <c r="AJ18" i="13"/>
  <c r="AK10" i="13"/>
  <c r="T34" i="13"/>
  <c r="Z34" i="13" s="1"/>
  <c r="AB34" i="13" s="1"/>
  <c r="AD34" i="13" s="1"/>
  <c r="Z26" i="13"/>
  <c r="AB26" i="13" s="1"/>
  <c r="AD26" i="13" s="1"/>
  <c r="V34" i="13"/>
  <c r="AJ18" i="12"/>
  <c r="AK10" i="12"/>
  <c r="T34" i="12"/>
  <c r="Z34" i="12" s="1"/>
  <c r="AB34" i="12" s="1"/>
  <c r="AD34" i="12" s="1"/>
  <c r="Z26" i="12"/>
  <c r="AB26" i="12" s="1"/>
  <c r="AD26" i="12" s="1"/>
  <c r="AE26" i="12" s="1"/>
  <c r="AH10" i="12"/>
  <c r="V34" i="12"/>
  <c r="U34" i="7"/>
  <c r="T10" i="7"/>
  <c r="T18" i="7" s="1"/>
  <c r="T18" i="8"/>
  <c r="Z10" i="8"/>
  <c r="AB10" i="8" s="1"/>
  <c r="AD10" i="8" s="1"/>
  <c r="AE10" i="8" s="1"/>
  <c r="AG10" i="8" s="1"/>
  <c r="V18" i="8"/>
  <c r="AJ10" i="8"/>
  <c r="AI18" i="8"/>
  <c r="AI26" i="8" s="1"/>
  <c r="AI34" i="8" s="1"/>
  <c r="AK10" i="7"/>
  <c r="AJ18" i="7"/>
  <c r="V18" i="7"/>
  <c r="AI10" i="6"/>
  <c r="AJ10" i="6" s="1"/>
  <c r="AK10" i="6" s="1"/>
  <c r="V21" i="6"/>
  <c r="V3" i="6"/>
  <c r="V25" i="6"/>
  <c r="W10" i="6"/>
  <c r="W18" i="6" s="1"/>
  <c r="W26" i="6" s="1"/>
  <c r="W34" i="6" s="1"/>
  <c r="U10" i="6"/>
  <c r="U18" i="6" s="1"/>
  <c r="U26" i="6" s="1"/>
  <c r="U34" i="6" s="1"/>
  <c r="X10" i="6"/>
  <c r="X18" i="6" s="1"/>
  <c r="X26" i="6" s="1"/>
  <c r="X34" i="6" s="1"/>
  <c r="V20" i="6"/>
  <c r="V22" i="6"/>
  <c r="V16" i="6"/>
  <c r="V19" i="6"/>
  <c r="V12" i="6"/>
  <c r="V14" i="6"/>
  <c r="AF10" i="6"/>
  <c r="AF18" i="6" s="1"/>
  <c r="AF26" i="6" s="1"/>
  <c r="AF34" i="6" s="1"/>
  <c r="V4" i="6"/>
  <c r="V23" i="6"/>
  <c r="V24" i="6"/>
  <c r="V30" i="6"/>
  <c r="V17" i="5"/>
  <c r="Y35" i="5"/>
  <c r="Y27" i="5"/>
  <c r="Y19" i="5"/>
  <c r="Y11" i="5"/>
  <c r="W33" i="5"/>
  <c r="W32" i="5"/>
  <c r="W31" i="5"/>
  <c r="W30" i="5"/>
  <c r="W29" i="5"/>
  <c r="W28" i="5"/>
  <c r="W26" i="5"/>
  <c r="W25" i="5"/>
  <c r="W24" i="5"/>
  <c r="W23" i="5"/>
  <c r="W22" i="5"/>
  <c r="W21" i="5"/>
  <c r="W20" i="5"/>
  <c r="W18" i="5"/>
  <c r="W16" i="5"/>
  <c r="W15" i="5"/>
  <c r="W14" i="5"/>
  <c r="W13" i="5"/>
  <c r="W12" i="5"/>
  <c r="W10" i="5"/>
  <c r="W8" i="5"/>
  <c r="W6" i="5"/>
  <c r="W5" i="5"/>
  <c r="W4" i="5"/>
  <c r="W3" i="5"/>
  <c r="AI18" i="6" l="1"/>
  <c r="AJ18" i="6" s="1"/>
  <c r="AE26" i="13"/>
  <c r="AJ26" i="13"/>
  <c r="AK18" i="13"/>
  <c r="AH18" i="13"/>
  <c r="AG26" i="13"/>
  <c r="AE34" i="13"/>
  <c r="AH18" i="12"/>
  <c r="AG26" i="12"/>
  <c r="AJ26" i="12"/>
  <c r="AK18" i="12"/>
  <c r="AE34" i="12"/>
  <c r="Z10" i="7"/>
  <c r="AB10" i="7" s="1"/>
  <c r="AD10" i="7" s="1"/>
  <c r="AE10" i="7" s="1"/>
  <c r="AG10" i="7" s="1"/>
  <c r="AH10" i="7" s="1"/>
  <c r="V26" i="8"/>
  <c r="AH10" i="8"/>
  <c r="AJ18" i="8"/>
  <c r="AK10" i="8"/>
  <c r="T26" i="8"/>
  <c r="Z18" i="8"/>
  <c r="AB18" i="8" s="1"/>
  <c r="AD18" i="8" s="1"/>
  <c r="AE18" i="8" s="1"/>
  <c r="AG18" i="8" s="1"/>
  <c r="V26" i="7"/>
  <c r="Z18" i="7"/>
  <c r="AB18" i="7" s="1"/>
  <c r="AD18" i="7" s="1"/>
  <c r="AE18" i="7" s="1"/>
  <c r="T26" i="7"/>
  <c r="AJ26" i="7"/>
  <c r="AK18" i="7"/>
  <c r="V10" i="6"/>
  <c r="V18" i="6" s="1"/>
  <c r="T10" i="6"/>
  <c r="Z10" i="6" s="1"/>
  <c r="AB10" i="6" s="1"/>
  <c r="AD10" i="6" s="1"/>
  <c r="AK18" i="6"/>
  <c r="AI26" i="6"/>
  <c r="AI34" i="6" s="1"/>
  <c r="V26" i="5"/>
  <c r="AM2" i="5"/>
  <c r="AJ4" i="5"/>
  <c r="AF4" i="5"/>
  <c r="U4" i="5"/>
  <c r="AJ3" i="5"/>
  <c r="AF3" i="5"/>
  <c r="U3" i="5"/>
  <c r="V3" i="5"/>
  <c r="AJ33" i="5"/>
  <c r="AF33" i="5"/>
  <c r="AJ32" i="5"/>
  <c r="AF32" i="5"/>
  <c r="U32" i="5"/>
  <c r="AJ31" i="5"/>
  <c r="AF31" i="5"/>
  <c r="U31" i="5"/>
  <c r="AJ30" i="5"/>
  <c r="AF30" i="5"/>
  <c r="U30" i="5"/>
  <c r="AJ29" i="5"/>
  <c r="AF29" i="5"/>
  <c r="U29" i="5"/>
  <c r="AJ28" i="5"/>
  <c r="AF28" i="5"/>
  <c r="U28" i="5"/>
  <c r="AJ26" i="5"/>
  <c r="AF26" i="5"/>
  <c r="U26" i="5"/>
  <c r="AJ25" i="5"/>
  <c r="AF25" i="5"/>
  <c r="U25" i="5"/>
  <c r="AJ24" i="5"/>
  <c r="AF24" i="5"/>
  <c r="U24" i="5"/>
  <c r="AJ23" i="5"/>
  <c r="AF23" i="5"/>
  <c r="U23" i="5"/>
  <c r="AJ22" i="5"/>
  <c r="AF22" i="5"/>
  <c r="U22" i="5"/>
  <c r="AJ21" i="5"/>
  <c r="AF21" i="5"/>
  <c r="U21" i="5"/>
  <c r="AJ20" i="5"/>
  <c r="AF20" i="5"/>
  <c r="U20" i="5"/>
  <c r="AJ18" i="5"/>
  <c r="AF18" i="5"/>
  <c r="U18" i="5"/>
  <c r="AJ16" i="5"/>
  <c r="AF16" i="5"/>
  <c r="U16" i="5"/>
  <c r="AJ15" i="5"/>
  <c r="AF15" i="5"/>
  <c r="U15" i="5"/>
  <c r="AJ14" i="5"/>
  <c r="AF14" i="5"/>
  <c r="U14" i="5"/>
  <c r="AJ13" i="5"/>
  <c r="AF13" i="5"/>
  <c r="U13" i="5"/>
  <c r="AJ12" i="5"/>
  <c r="AF12" i="5"/>
  <c r="U12" i="5"/>
  <c r="AJ10" i="5"/>
  <c r="AF10" i="5"/>
  <c r="U10" i="5"/>
  <c r="AJ9" i="5"/>
  <c r="AF9" i="5"/>
  <c r="AJ8" i="5"/>
  <c r="AF8" i="5"/>
  <c r="U8" i="5"/>
  <c r="X8" i="5" s="1"/>
  <c r="AJ7" i="5"/>
  <c r="AF7" i="5"/>
  <c r="AJ6" i="5"/>
  <c r="AF6" i="5"/>
  <c r="U6" i="5"/>
  <c r="X6" i="5" s="1"/>
  <c r="AJ5" i="5"/>
  <c r="AF5" i="5"/>
  <c r="U5" i="5"/>
  <c r="X5" i="5" s="1"/>
  <c r="AG34" i="13" l="1"/>
  <c r="AH34" i="13" s="1"/>
  <c r="AH26" i="13"/>
  <c r="AK26" i="13"/>
  <c r="AJ34" i="13"/>
  <c r="AK34" i="13" s="1"/>
  <c r="AK26" i="12"/>
  <c r="AJ34" i="12"/>
  <c r="AK34" i="12" s="1"/>
  <c r="AG34" i="12"/>
  <c r="AH34" i="12" s="1"/>
  <c r="AH26" i="12"/>
  <c r="AG18" i="7"/>
  <c r="AH18" i="7" s="1"/>
  <c r="AH18" i="8"/>
  <c r="Z26" i="8"/>
  <c r="AB26" i="8" s="1"/>
  <c r="AD26" i="8" s="1"/>
  <c r="AE26" i="8" s="1"/>
  <c r="AG26" i="8" s="1"/>
  <c r="T34" i="8"/>
  <c r="Z34" i="8" s="1"/>
  <c r="AB34" i="8" s="1"/>
  <c r="AD34" i="8" s="1"/>
  <c r="V34" i="8"/>
  <c r="AJ26" i="8"/>
  <c r="AK18" i="8"/>
  <c r="Z26" i="7"/>
  <c r="AB26" i="7" s="1"/>
  <c r="AD26" i="7" s="1"/>
  <c r="AE26" i="7" s="1"/>
  <c r="T34" i="7"/>
  <c r="Z34" i="7" s="1"/>
  <c r="AB34" i="7" s="1"/>
  <c r="AD34" i="7" s="1"/>
  <c r="V34" i="7"/>
  <c r="AK26" i="7"/>
  <c r="AJ34" i="7"/>
  <c r="AK34" i="7" s="1"/>
  <c r="AE10" i="6"/>
  <c r="AG10" i="6" s="1"/>
  <c r="AH10" i="6" s="1"/>
  <c r="T18" i="6"/>
  <c r="Z18" i="6" s="1"/>
  <c r="AB18" i="6" s="1"/>
  <c r="AD18" i="6" s="1"/>
  <c r="AE18" i="6" s="1"/>
  <c r="AJ26" i="6"/>
  <c r="V26" i="6"/>
  <c r="V23" i="5"/>
  <c r="V24" i="5"/>
  <c r="V13" i="5"/>
  <c r="V15" i="5"/>
  <c r="V20" i="5"/>
  <c r="V25" i="5"/>
  <c r="V33" i="5"/>
  <c r="V22" i="5"/>
  <c r="V32" i="5"/>
  <c r="V12" i="5"/>
  <c r="V29" i="5"/>
  <c r="V14" i="5"/>
  <c r="V31" i="5"/>
  <c r="AF11" i="5"/>
  <c r="AF19" i="5" s="1"/>
  <c r="AF27" i="5" s="1"/>
  <c r="AF35" i="5" s="1"/>
  <c r="AJ11" i="5"/>
  <c r="AK11" i="5" s="1"/>
  <c r="AL11" i="5" s="1"/>
  <c r="V5" i="5"/>
  <c r="V10" i="5"/>
  <c r="V18" i="5"/>
  <c r="V16" i="5"/>
  <c r="V21" i="5"/>
  <c r="V28" i="5"/>
  <c r="V30" i="5"/>
  <c r="W11" i="5"/>
  <c r="W19" i="5" s="1"/>
  <c r="W27" i="5" s="1"/>
  <c r="W35" i="5" s="1"/>
  <c r="V9" i="5"/>
  <c r="V8" i="5"/>
  <c r="V6" i="5"/>
  <c r="V4" i="5"/>
  <c r="U33" i="5"/>
  <c r="AG26" i="7" l="1"/>
  <c r="AH26" i="7" s="1"/>
  <c r="AH26" i="8"/>
  <c r="AJ34" i="8"/>
  <c r="AK34" i="8" s="1"/>
  <c r="AK26" i="8"/>
  <c r="AE34" i="8"/>
  <c r="AG34" i="8" s="1"/>
  <c r="AH34" i="8" s="1"/>
  <c r="AE34" i="7"/>
  <c r="AG18" i="6"/>
  <c r="AH18" i="6" s="1"/>
  <c r="T26" i="6"/>
  <c r="T34" i="6" s="1"/>
  <c r="Z34" i="6" s="1"/>
  <c r="AB34" i="6" s="1"/>
  <c r="AD34" i="6" s="1"/>
  <c r="V34" i="6"/>
  <c r="AJ34" i="6"/>
  <c r="AK34" i="6" s="1"/>
  <c r="AK26" i="6"/>
  <c r="AJ19" i="5"/>
  <c r="AJ27" i="5" s="1"/>
  <c r="AJ35" i="5" s="1"/>
  <c r="U9" i="5"/>
  <c r="V7" i="5"/>
  <c r="V11" i="5" s="1"/>
  <c r="V19" i="5" s="1"/>
  <c r="V27" i="5" s="1"/>
  <c r="V35" i="5" s="1"/>
  <c r="Z26" i="6" l="1"/>
  <c r="AB26" i="6" s="1"/>
  <c r="AD26" i="6" s="1"/>
  <c r="AE26" i="6" s="1"/>
  <c r="AG26" i="6" s="1"/>
  <c r="AH26" i="6" s="1"/>
  <c r="AG34" i="7"/>
  <c r="AH34" i="7" s="1"/>
  <c r="AE34" i="6"/>
  <c r="AK19" i="5"/>
  <c r="AL19" i="5" s="1"/>
  <c r="AC27" i="5"/>
  <c r="T11" i="5"/>
  <c r="Z11" i="5" s="1"/>
  <c r="X9" i="5"/>
  <c r="X11" i="5" s="1"/>
  <c r="X19" i="5" s="1"/>
  <c r="X27" i="5" s="1"/>
  <c r="X35" i="5" s="1"/>
  <c r="U11" i="5"/>
  <c r="U19" i="5" s="1"/>
  <c r="U27" i="5" s="1"/>
  <c r="U35" i="5" s="1"/>
  <c r="AC35" i="5"/>
  <c r="AG34" i="6" l="1"/>
  <c r="AH34" i="6" s="1"/>
  <c r="AK27" i="5"/>
  <c r="T19" i="5"/>
  <c r="AC19" i="5"/>
  <c r="AC11" i="5"/>
  <c r="AL27" i="5" l="1"/>
  <c r="AK35" i="5"/>
  <c r="AL35" i="5" s="1"/>
  <c r="Z19" i="5"/>
  <c r="AB19" i="5" s="1"/>
  <c r="AD19" i="5" s="1"/>
  <c r="AE19" i="5" s="1"/>
  <c r="T27" i="5"/>
  <c r="AB11" i="5"/>
  <c r="AD11" i="5" s="1"/>
  <c r="AE11" i="5" s="1"/>
  <c r="AG11" i="5" s="1"/>
  <c r="Z27" i="5" l="1"/>
  <c r="AB27" i="5" s="1"/>
  <c r="AD27" i="5" s="1"/>
  <c r="AE27" i="5" s="1"/>
  <c r="T35" i="5"/>
  <c r="Z35" i="5" s="1"/>
  <c r="AB35" i="5" s="1"/>
  <c r="AD35" i="5" s="1"/>
  <c r="AE35" i="5" s="1"/>
  <c r="AG35" i="5" l="1"/>
  <c r="AI19" i="5"/>
  <c r="AI11" i="5"/>
  <c r="AI27" i="5" l="1"/>
  <c r="AI35" i="5"/>
</calcChain>
</file>

<file path=xl/comments1.xml><?xml version="1.0" encoding="utf-8"?>
<comments xmlns="http://schemas.openxmlformats.org/spreadsheetml/2006/main">
  <authors>
    <author>Raphaelle Amiot</author>
  </authors>
  <commentList>
    <comment ref="W2" authorId="0">
      <text>
        <r>
          <rPr>
            <b/>
            <sz val="9"/>
            <color indexed="81"/>
            <rFont val="Tahoma"/>
            <charset val="1"/>
          </rPr>
          <t>Raphaelle Amiot:</t>
        </r>
        <r>
          <rPr>
            <sz val="9"/>
            <color indexed="81"/>
            <rFont val="Tahoma"/>
            <charset val="1"/>
          </rPr>
          <t xml:space="preserve">
si h fin &gt;24:00 alors temps-24 X 0,25 format pas bon je pense voir formule en X</t>
        </r>
      </text>
    </comment>
    <comment ref="AG2" authorId="0">
      <text>
        <r>
          <rPr>
            <b/>
            <sz val="9"/>
            <color indexed="81"/>
            <rFont val="Tahoma"/>
            <family val="2"/>
          </rPr>
          <t>Raphaelle Amiot:</t>
        </r>
        <r>
          <rPr>
            <sz val="9"/>
            <color indexed="81"/>
            <rFont val="Tahoma"/>
            <family val="2"/>
          </rPr>
          <t xml:space="preserve">
je veux mettre -31:30</t>
        </r>
      </text>
    </comment>
    <comment ref="AG11" authorId="0">
      <text>
        <r>
          <rPr>
            <sz val="9"/>
            <color indexed="81"/>
            <rFont val="Tahoma"/>
            <family val="2"/>
          </rPr>
          <t xml:space="preserve">
je veux AG2+AE11-AF11 HEURE NEGATIVE SI CELA EST LE CAS</t>
        </r>
      </text>
    </comment>
    <comment ref="Z17" authorId="0">
      <text>
        <r>
          <rPr>
            <b/>
            <sz val="9"/>
            <color indexed="81"/>
            <rFont val="Tahoma"/>
            <family val="2"/>
          </rPr>
          <t>Raphaelle Amiot:</t>
        </r>
        <r>
          <rPr>
            <sz val="9"/>
            <color indexed="81"/>
            <rFont val="Tahoma"/>
            <family val="2"/>
          </rPr>
          <t xml:space="preserve">
je voudrais que si les heures sont négatives elles soient déduites du total récup et que le sheures n"gatives soient mises en rouges </t>
        </r>
      </text>
    </comment>
  </commentList>
</comments>
</file>

<file path=xl/comments2.xml><?xml version="1.0" encoding="utf-8"?>
<comments xmlns="http://schemas.openxmlformats.org/spreadsheetml/2006/main">
  <authors>
    <author>Raphaelle Amiot</author>
  </authors>
  <commentList>
    <comment ref="W2" authorId="0">
      <text>
        <r>
          <rPr>
            <b/>
            <sz val="9"/>
            <color indexed="81"/>
            <rFont val="Tahoma"/>
            <charset val="1"/>
          </rPr>
          <t>Raphaelle Amiot:</t>
        </r>
        <r>
          <rPr>
            <sz val="9"/>
            <color indexed="81"/>
            <rFont val="Tahoma"/>
            <charset val="1"/>
          </rPr>
          <t xml:space="preserve">
si h fin &gt;24:00 alors temps-24 X 0,25 format pas bon je pense voir formule en X</t>
        </r>
      </text>
    </comment>
    <comment ref="Z16" authorId="0">
      <text>
        <r>
          <rPr>
            <b/>
            <sz val="9"/>
            <color indexed="81"/>
            <rFont val="Tahoma"/>
            <family val="2"/>
          </rPr>
          <t>Raphaelle Amiot:</t>
        </r>
        <r>
          <rPr>
            <sz val="9"/>
            <color indexed="81"/>
            <rFont val="Tahoma"/>
            <family val="2"/>
          </rPr>
          <t xml:space="preserve">
je voudrais que si les heures sont négatives elles soient déduites du total récup et que le sheures n"gatives soient mises en rouges </t>
        </r>
      </text>
    </comment>
  </commentList>
</comments>
</file>

<file path=xl/comments3.xml><?xml version="1.0" encoding="utf-8"?>
<comments xmlns="http://schemas.openxmlformats.org/spreadsheetml/2006/main">
  <authors>
    <author>Raphaelle Amiot</author>
  </authors>
  <commentList>
    <comment ref="W2" authorId="0">
      <text>
        <r>
          <rPr>
            <b/>
            <sz val="9"/>
            <color indexed="81"/>
            <rFont val="Tahoma"/>
            <charset val="1"/>
          </rPr>
          <t>Raphaelle Amiot:</t>
        </r>
        <r>
          <rPr>
            <sz val="9"/>
            <color indexed="81"/>
            <rFont val="Tahoma"/>
            <charset val="1"/>
          </rPr>
          <t xml:space="preserve">
si h fin &gt;24:00 alors temps-24 X 0,25 format pas bon je pense voir formule en X</t>
        </r>
      </text>
    </comment>
    <comment ref="Z16" authorId="0">
      <text>
        <r>
          <rPr>
            <b/>
            <sz val="9"/>
            <color indexed="81"/>
            <rFont val="Tahoma"/>
            <family val="2"/>
          </rPr>
          <t>Raphaelle Amiot:</t>
        </r>
        <r>
          <rPr>
            <sz val="9"/>
            <color indexed="81"/>
            <rFont val="Tahoma"/>
            <family val="2"/>
          </rPr>
          <t xml:space="preserve">
je voudrais que si les heures sont négatives elles soient déduites du total récup et que le sheures n"gatives soient mises en rouges </t>
        </r>
      </text>
    </comment>
  </commentList>
</comments>
</file>

<file path=xl/comments4.xml><?xml version="1.0" encoding="utf-8"?>
<comments xmlns="http://schemas.openxmlformats.org/spreadsheetml/2006/main">
  <authors>
    <author>Raphaelle Amiot</author>
  </authors>
  <commentList>
    <comment ref="W2" authorId="0">
      <text>
        <r>
          <rPr>
            <b/>
            <sz val="9"/>
            <color indexed="81"/>
            <rFont val="Tahoma"/>
            <charset val="1"/>
          </rPr>
          <t>Raphaelle Amiot:</t>
        </r>
        <r>
          <rPr>
            <sz val="9"/>
            <color indexed="81"/>
            <rFont val="Tahoma"/>
            <charset val="1"/>
          </rPr>
          <t xml:space="preserve">
si h fin &gt;24:00 alors temps-24 X 0,25 format pas bon je pense voir formule en X</t>
        </r>
      </text>
    </comment>
    <comment ref="Z16" authorId="0">
      <text>
        <r>
          <rPr>
            <b/>
            <sz val="9"/>
            <color indexed="81"/>
            <rFont val="Tahoma"/>
            <family val="2"/>
          </rPr>
          <t>Raphaelle Amiot:</t>
        </r>
        <r>
          <rPr>
            <sz val="9"/>
            <color indexed="81"/>
            <rFont val="Tahoma"/>
            <family val="2"/>
          </rPr>
          <t xml:space="preserve">
je voudrais que si les heures sont négatives elles soient déduites du total récup et que le sheures n"gatives soient mises en rouges </t>
        </r>
      </text>
    </comment>
  </commentList>
</comments>
</file>

<file path=xl/comments5.xml><?xml version="1.0" encoding="utf-8"?>
<comments xmlns="http://schemas.openxmlformats.org/spreadsheetml/2006/main">
  <authors>
    <author>Raphaelle Amiot</author>
  </authors>
  <commentList>
    <comment ref="W2" authorId="0">
      <text>
        <r>
          <rPr>
            <b/>
            <sz val="9"/>
            <color indexed="81"/>
            <rFont val="Tahoma"/>
            <charset val="1"/>
          </rPr>
          <t>Raphaelle Amiot:</t>
        </r>
        <r>
          <rPr>
            <sz val="9"/>
            <color indexed="81"/>
            <rFont val="Tahoma"/>
            <charset val="1"/>
          </rPr>
          <t xml:space="preserve">
si h fin &gt;24:00 alors temps-24 X 0,25 format pas bon je pense voir formule en X</t>
        </r>
      </text>
    </comment>
    <comment ref="Z16" authorId="0">
      <text>
        <r>
          <rPr>
            <b/>
            <sz val="9"/>
            <color indexed="81"/>
            <rFont val="Tahoma"/>
            <family val="2"/>
          </rPr>
          <t>Raphaelle Amiot:</t>
        </r>
        <r>
          <rPr>
            <sz val="9"/>
            <color indexed="81"/>
            <rFont val="Tahoma"/>
            <family val="2"/>
          </rPr>
          <t xml:space="preserve">
je voudrais que si les heures sont négatives elles soient déduites du total récup et que le sheures n"gatives soient mises en rouges </t>
        </r>
      </text>
    </comment>
  </commentList>
</comments>
</file>

<file path=xl/comments6.xml><?xml version="1.0" encoding="utf-8"?>
<comments xmlns="http://schemas.openxmlformats.org/spreadsheetml/2006/main">
  <authors>
    <author>Raphaelle Amiot</author>
  </authors>
  <commentList>
    <comment ref="W2" authorId="0">
      <text>
        <r>
          <rPr>
            <b/>
            <sz val="9"/>
            <color indexed="81"/>
            <rFont val="Tahoma"/>
            <charset val="1"/>
          </rPr>
          <t>Raphaelle Amiot:</t>
        </r>
        <r>
          <rPr>
            <sz val="9"/>
            <color indexed="81"/>
            <rFont val="Tahoma"/>
            <charset val="1"/>
          </rPr>
          <t xml:space="preserve">
si h fin &gt;24:00 alors temps-24 X 0,25 format pas bon je pense voir formule en X</t>
        </r>
      </text>
    </comment>
    <comment ref="Z16" authorId="0">
      <text>
        <r>
          <rPr>
            <b/>
            <sz val="9"/>
            <color indexed="81"/>
            <rFont val="Tahoma"/>
            <family val="2"/>
          </rPr>
          <t>Raphaelle Amiot:</t>
        </r>
        <r>
          <rPr>
            <sz val="9"/>
            <color indexed="81"/>
            <rFont val="Tahoma"/>
            <family val="2"/>
          </rPr>
          <t xml:space="preserve">
je voudrais que si les heures sont négatives elles soient déduites du total récup et que le sheures n"gatives soient mises en rouges </t>
        </r>
      </text>
    </comment>
  </commentList>
</comments>
</file>

<file path=xl/sharedStrings.xml><?xml version="1.0" encoding="utf-8"?>
<sst xmlns="http://schemas.openxmlformats.org/spreadsheetml/2006/main" count="566" uniqueCount="108">
  <si>
    <t>H deb</t>
  </si>
  <si>
    <t>H Fin</t>
  </si>
  <si>
    <t>Voyage</t>
  </si>
  <si>
    <t>RECUP</t>
  </si>
  <si>
    <t>LIEU</t>
  </si>
  <si>
    <t>BUREAU VITROLLES</t>
  </si>
  <si>
    <t>PREPA VITROLLES</t>
  </si>
  <si>
    <t>PREPA LINT</t>
  </si>
  <si>
    <t>FOOT</t>
  </si>
  <si>
    <t>RUGBY</t>
  </si>
  <si>
    <t>Belgique</t>
  </si>
  <si>
    <t>AUTRES</t>
  </si>
  <si>
    <t>INTITULE</t>
  </si>
  <si>
    <t>CONGES</t>
  </si>
  <si>
    <t>dim</t>
  </si>
  <si>
    <t>lun</t>
  </si>
  <si>
    <t>Jours feries</t>
  </si>
  <si>
    <t>mer</t>
  </si>
  <si>
    <t>mar</t>
  </si>
  <si>
    <t>jeu</t>
  </si>
  <si>
    <t>ven</t>
  </si>
  <si>
    <t>sam</t>
  </si>
  <si>
    <t>Prestation</t>
  </si>
  <si>
    <t>Récup. prises</t>
  </si>
  <si>
    <t>Repas</t>
  </si>
  <si>
    <t>VOYAGES</t>
  </si>
  <si>
    <t>DETAILS</t>
  </si>
  <si>
    <t>Total Congés  heure pris</t>
  </si>
  <si>
    <t>Tps d'appro ou trajet</t>
  </si>
  <si>
    <t>Dispo</t>
  </si>
  <si>
    <t>Récup. Acquises pour dispo</t>
  </si>
  <si>
    <t>Pause</t>
  </si>
  <si>
    <t>Major.dim</t>
  </si>
  <si>
    <t>Total travail effectuif</t>
  </si>
  <si>
    <t>Récup. Acquises dim ou Jf</t>
  </si>
  <si>
    <t>Récup HS semaine 50%</t>
  </si>
  <si>
    <t>Récup HS semaine 25%</t>
  </si>
  <si>
    <t>Hs semaine</t>
  </si>
  <si>
    <t>H normales</t>
  </si>
  <si>
    <t>Hs à 25%</t>
  </si>
  <si>
    <t>Hs a 50%</t>
  </si>
  <si>
    <t>Tps  A 1,00</t>
  </si>
  <si>
    <t>Tps T    -1,00</t>
  </si>
  <si>
    <t>Solde    récup h</t>
  </si>
  <si>
    <t>Tota H récup semaine acquise</t>
  </si>
  <si>
    <t>TENNIS</t>
  </si>
  <si>
    <t>Récup Acquises pour H.Nuit</t>
  </si>
  <si>
    <r>
      <t xml:space="preserve">Horaires prestation            </t>
    </r>
    <r>
      <rPr>
        <b/>
        <sz val="6"/>
        <color rgb="FFFF0000"/>
        <rFont val="Arial"/>
        <family val="2"/>
      </rPr>
      <t>fin</t>
    </r>
    <r>
      <rPr>
        <b/>
        <sz val="6"/>
        <color theme="1"/>
        <rFont val="Arial"/>
        <family val="2"/>
      </rPr>
      <t>= prestation ou voyage</t>
    </r>
  </si>
  <si>
    <r>
      <t xml:space="preserve">Total voyage </t>
    </r>
    <r>
      <rPr>
        <b/>
        <sz val="6"/>
        <color rgb="FFFF0000"/>
        <rFont val="Arial"/>
        <family val="2"/>
      </rPr>
      <t>si isolé</t>
    </r>
  </si>
  <si>
    <r>
      <t xml:space="preserve">Solde récup </t>
    </r>
    <r>
      <rPr>
        <b/>
        <sz val="6"/>
        <color rgb="FFFF0000"/>
        <rFont val="Arial"/>
        <family val="2"/>
      </rPr>
      <t>jour</t>
    </r>
  </si>
  <si>
    <t xml:space="preserve">  </t>
  </si>
  <si>
    <t>JOURS FERIES</t>
  </si>
  <si>
    <r>
      <t xml:space="preserve">Solde congés </t>
    </r>
    <r>
      <rPr>
        <b/>
        <sz val="6"/>
        <color rgb="FFFF0000"/>
        <rFont val="Arial"/>
        <family val="2"/>
      </rPr>
      <t>jour N-1</t>
    </r>
  </si>
  <si>
    <t>TOTAL SEMAINE 5</t>
  </si>
  <si>
    <t>TOTAL SEMAINE 6</t>
  </si>
  <si>
    <t>TOTAL SEMAINE 7</t>
  </si>
  <si>
    <r>
      <t xml:space="preserve">Solde congés en heures </t>
    </r>
    <r>
      <rPr>
        <b/>
        <sz val="6"/>
        <color theme="3" tint="0.39997558519241921"/>
        <rFont val="Arial"/>
        <family val="2"/>
      </rPr>
      <t>N</t>
    </r>
  </si>
  <si>
    <r>
      <t>Solde congés jour</t>
    </r>
    <r>
      <rPr>
        <b/>
        <sz val="6"/>
        <color rgb="FFFF0000"/>
        <rFont val="Arial"/>
        <family val="2"/>
      </rPr>
      <t xml:space="preserve"> </t>
    </r>
    <r>
      <rPr>
        <b/>
        <sz val="6"/>
        <color theme="3" tint="0.39997558519241921"/>
        <rFont val="Arial"/>
        <family val="2"/>
      </rPr>
      <t>N</t>
    </r>
  </si>
  <si>
    <r>
      <t xml:space="preserve">Solde congés en heures </t>
    </r>
    <r>
      <rPr>
        <b/>
        <sz val="6"/>
        <color rgb="FFFF0000"/>
        <rFont val="Arial"/>
        <family val="2"/>
      </rPr>
      <t>N-1</t>
    </r>
  </si>
  <si>
    <t>TOTAL SEMAINE 8</t>
  </si>
  <si>
    <t>TOTAL SEMAINE 1</t>
  </si>
  <si>
    <t>TOTAL SEMAINE 2</t>
  </si>
  <si>
    <t>TOTAL SEMAINE 3</t>
  </si>
  <si>
    <t>TOTAL SEMAINE 4</t>
  </si>
  <si>
    <t/>
  </si>
  <si>
    <t>Montepellier</t>
  </si>
  <si>
    <t>Signature du salarié précédée de la mention "lu et approuvé"</t>
  </si>
  <si>
    <t>30 janv / 26 fév 2012</t>
  </si>
  <si>
    <t>TENNIS C+</t>
  </si>
  <si>
    <t>TOTAL SEMAINE 9</t>
  </si>
  <si>
    <t>TOTAL SEMAINE 10</t>
  </si>
  <si>
    <t>TOTAL SEMAINE 11</t>
  </si>
  <si>
    <t>TOTAL SEMAINE 12</t>
  </si>
  <si>
    <t>27 fev / 25 mars 2012</t>
  </si>
  <si>
    <t>01 janv /  29 janv 2012</t>
  </si>
  <si>
    <t>TOTAL SEMAINE 13</t>
  </si>
  <si>
    <t>TOTAL SEMAINE 14</t>
  </si>
  <si>
    <t>TOTAL SEMAINE 15</t>
  </si>
  <si>
    <t>TOTAL SEMAINE 16</t>
  </si>
  <si>
    <t>26 mars / 22 avril 2012</t>
  </si>
  <si>
    <t>23 avril / 20 mai 2012</t>
  </si>
  <si>
    <t>21 mai / 17  juin 2012</t>
  </si>
  <si>
    <t>TOTAL SEMAINE 17</t>
  </si>
  <si>
    <t>TOTAL SEMAINE 18</t>
  </si>
  <si>
    <t>TOTAL SEMAINE 19</t>
  </si>
  <si>
    <t>TOTAL SEMAINE 20</t>
  </si>
  <si>
    <t>TOTAL SEMAINE 21</t>
  </si>
  <si>
    <t>TOTAL SEMAINE 22</t>
  </si>
  <si>
    <t>TOTAL SEMAINE 23</t>
  </si>
  <si>
    <t>TOTAL SEMAINE 24</t>
  </si>
  <si>
    <t>AURELIEN</t>
  </si>
  <si>
    <t>ARABIE</t>
  </si>
  <si>
    <t>FOOT JADDAH</t>
  </si>
  <si>
    <t>Jaddah/Riyad</t>
  </si>
  <si>
    <t>FOOT MAJMAAH</t>
  </si>
  <si>
    <t>FOOT RIYAD</t>
  </si>
  <si>
    <t>Retour France</t>
  </si>
  <si>
    <t>ACCIDENT DU TRAVAIL</t>
  </si>
  <si>
    <t>LINT</t>
  </si>
  <si>
    <t>VOYAGE</t>
  </si>
  <si>
    <t>PREPA RUGBY</t>
  </si>
  <si>
    <t>PREPA RUGBY ET RETOUR</t>
  </si>
  <si>
    <t>VITROLLES</t>
  </si>
  <si>
    <t>TG-PREPA-VOY TOU</t>
  </si>
  <si>
    <t>TOULON</t>
  </si>
  <si>
    <t>MATCH+RET hotel vitrolles</t>
  </si>
  <si>
    <t>MONTP</t>
  </si>
  <si>
    <t>Voy Montp-Instal Tennis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</si>
</sst>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ddd"/>
    <numFmt numFmtId="166" formatCode="[h]:mm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b/>
      <sz val="6"/>
      <color rgb="FFFF0000"/>
      <name val="Arial"/>
      <family val="2"/>
    </font>
    <font>
      <b/>
      <sz val="6"/>
      <color rgb="FF002060"/>
      <name val="Arial"/>
      <family val="2"/>
    </font>
    <font>
      <b/>
      <sz val="6"/>
      <color theme="0"/>
      <name val="Arial"/>
      <family val="2"/>
    </font>
    <font>
      <sz val="6"/>
      <name val="Arial"/>
      <family val="2"/>
    </font>
    <font>
      <b/>
      <sz val="6"/>
      <color theme="0" tint="-0.499984740745262"/>
      <name val="Arial"/>
      <family val="2"/>
    </font>
    <font>
      <sz val="20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6"/>
      <color theme="3" tint="0.39997558519241921"/>
      <name val="Arial"/>
      <family val="2"/>
    </font>
    <font>
      <sz val="12"/>
      <color theme="1"/>
      <name val="Arial"/>
      <family val="2"/>
    </font>
    <font>
      <u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0070C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164" fontId="2" fillId="0" borderId="0" xfId="0" applyNumberFormat="1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1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9" fillId="4" borderId="6" xfId="0" applyFont="1" applyFill="1" applyBorder="1"/>
    <xf numFmtId="0" fontId="9" fillId="4" borderId="18" xfId="0" applyFont="1" applyFill="1" applyBorder="1"/>
    <xf numFmtId="0" fontId="9" fillId="4" borderId="18" xfId="0" applyFont="1" applyFill="1" applyBorder="1" applyAlignment="1">
      <alignment wrapText="1"/>
    </xf>
    <xf numFmtId="0" fontId="9" fillId="4" borderId="6" xfId="0" applyFont="1" applyFill="1" applyBorder="1" applyAlignment="1">
      <alignment wrapText="1"/>
    </xf>
    <xf numFmtId="2" fontId="9" fillId="10" borderId="6" xfId="0" applyNumberFormat="1" applyFont="1" applyFill="1" applyBorder="1"/>
    <xf numFmtId="2" fontId="9" fillId="4" borderId="6" xfId="0" applyNumberFormat="1" applyFont="1" applyFill="1" applyBorder="1"/>
    <xf numFmtId="2" fontId="9" fillId="4" borderId="11" xfId="0" applyNumberFormat="1" applyFont="1" applyFill="1" applyBorder="1"/>
    <xf numFmtId="0" fontId="6" fillId="0" borderId="0" xfId="0" applyFont="1"/>
    <xf numFmtId="0" fontId="10" fillId="0" borderId="0" xfId="0" applyFont="1"/>
    <xf numFmtId="0" fontId="6" fillId="0" borderId="0" xfId="0" applyFont="1" applyAlignment="1">
      <alignment wrapText="1"/>
    </xf>
    <xf numFmtId="0" fontId="5" fillId="2" borderId="4" xfId="0" applyFont="1" applyFill="1" applyBorder="1" applyAlignment="1">
      <alignment horizontal="center" vertical="center" textRotation="90"/>
    </xf>
    <xf numFmtId="0" fontId="5" fillId="0" borderId="4" xfId="0" applyFont="1" applyBorder="1" applyAlignment="1">
      <alignment vertical="center" textRotation="90" wrapText="1"/>
    </xf>
    <xf numFmtId="0" fontId="5" fillId="8" borderId="4" xfId="0" applyFont="1" applyFill="1" applyBorder="1" applyAlignment="1">
      <alignment horizontal="center" vertical="center" textRotation="90"/>
    </xf>
    <xf numFmtId="0" fontId="5" fillId="6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7" fillId="10" borderId="4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textRotation="90" wrapText="1"/>
    </xf>
    <xf numFmtId="0" fontId="8" fillId="1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9" fillId="9" borderId="6" xfId="0" applyFont="1" applyFill="1" applyBorder="1"/>
    <xf numFmtId="0" fontId="1" fillId="0" borderId="0" xfId="0" applyFont="1" applyFill="1"/>
    <xf numFmtId="164" fontId="3" fillId="0" borderId="0" xfId="0" applyNumberFormat="1" applyFont="1" applyFill="1" applyAlignment="1">
      <alignment horizontal="center"/>
    </xf>
    <xf numFmtId="165" fontId="3" fillId="3" borderId="1" xfId="0" applyNumberFormat="1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5" fillId="12" borderId="10" xfId="0" applyFont="1" applyFill="1" applyBorder="1" applyAlignment="1">
      <alignment wrapText="1"/>
    </xf>
    <xf numFmtId="0" fontId="5" fillId="13" borderId="1" xfId="0" applyFont="1" applyFill="1" applyBorder="1" applyAlignment="1">
      <alignment wrapText="1"/>
    </xf>
    <xf numFmtId="2" fontId="11" fillId="12" borderId="11" xfId="0" applyNumberFormat="1" applyFont="1" applyFill="1" applyBorder="1"/>
    <xf numFmtId="2" fontId="11" fillId="13" borderId="6" xfId="0" applyNumberFormat="1" applyFont="1" applyFill="1" applyBorder="1"/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wrapText="1"/>
    </xf>
    <xf numFmtId="0" fontId="17" fillId="0" borderId="0" xfId="0" applyFont="1"/>
    <xf numFmtId="0" fontId="18" fillId="0" borderId="0" xfId="0" applyFont="1"/>
    <xf numFmtId="2" fontId="18" fillId="0" borderId="5" xfId="0" applyNumberFormat="1" applyFont="1" applyBorder="1" applyProtection="1">
      <protection locked="0"/>
    </xf>
    <xf numFmtId="2" fontId="18" fillId="0" borderId="5" xfId="0" applyNumberFormat="1" applyFont="1" applyBorder="1"/>
    <xf numFmtId="2" fontId="18" fillId="13" borderId="5" xfId="0" applyNumberFormat="1" applyFont="1" applyFill="1" applyBorder="1"/>
    <xf numFmtId="2" fontId="18" fillId="12" borderId="12" xfId="0" applyNumberFormat="1" applyFont="1" applyFill="1" applyBorder="1"/>
    <xf numFmtId="2" fontId="18" fillId="14" borderId="5" xfId="0" applyNumberFormat="1" applyFont="1" applyFill="1" applyBorder="1"/>
    <xf numFmtId="2" fontId="18" fillId="14" borderId="12" xfId="0" applyNumberFormat="1" applyFont="1" applyFill="1" applyBorder="1"/>
    <xf numFmtId="17" fontId="18" fillId="0" borderId="1" xfId="0" applyNumberFormat="1" applyFont="1" applyBorder="1" applyProtection="1">
      <protection locked="0"/>
    </xf>
    <xf numFmtId="14" fontId="18" fillId="0" borderId="5" xfId="0" applyNumberFormat="1" applyFont="1" applyBorder="1" applyProtection="1">
      <protection locked="0"/>
    </xf>
    <xf numFmtId="165" fontId="23" fillId="9" borderId="9" xfId="0" applyNumberFormat="1" applyFont="1" applyFill="1" applyBorder="1" applyAlignment="1" applyProtection="1">
      <protection locked="0"/>
    </xf>
    <xf numFmtId="165" fontId="23" fillId="9" borderId="9" xfId="0" applyNumberFormat="1" applyFont="1" applyFill="1" applyBorder="1" applyAlignment="1" applyProtection="1"/>
    <xf numFmtId="165" fontId="23" fillId="9" borderId="9" xfId="0" applyNumberFormat="1" applyFont="1" applyFill="1" applyBorder="1" applyAlignment="1"/>
    <xf numFmtId="165" fontId="23" fillId="9" borderId="8" xfId="0" applyNumberFormat="1" applyFont="1" applyFill="1" applyBorder="1" applyAlignment="1"/>
    <xf numFmtId="2" fontId="24" fillId="12" borderId="12" xfId="0" applyNumberFormat="1" applyFont="1" applyFill="1" applyBorder="1"/>
    <xf numFmtId="0" fontId="18" fillId="0" borderId="1" xfId="0" applyFont="1" applyBorder="1" applyProtection="1">
      <protection locked="0"/>
    </xf>
    <xf numFmtId="165" fontId="23" fillId="9" borderId="9" xfId="0" applyNumberFormat="1" applyFont="1" applyFill="1" applyBorder="1" applyAlignment="1" applyProtection="1">
      <alignment vertical="center"/>
      <protection locked="0"/>
    </xf>
    <xf numFmtId="165" fontId="23" fillId="9" borderId="9" xfId="0" applyNumberFormat="1" applyFont="1" applyFill="1" applyBorder="1" applyAlignment="1" applyProtection="1">
      <alignment vertical="center"/>
    </xf>
    <xf numFmtId="165" fontId="23" fillId="9" borderId="7" xfId="0" applyNumberFormat="1" applyFont="1" applyFill="1" applyBorder="1" applyAlignment="1" applyProtection="1">
      <alignment vertical="center"/>
    </xf>
    <xf numFmtId="165" fontId="22" fillId="0" borderId="1" xfId="0" applyNumberFormat="1" applyFont="1" applyBorder="1" applyAlignment="1" applyProtection="1">
      <alignment horizontal="left"/>
    </xf>
    <xf numFmtId="165" fontId="19" fillId="0" borderId="1" xfId="0" applyNumberFormat="1" applyFont="1" applyBorder="1" applyAlignment="1" applyProtection="1">
      <alignment horizontal="left"/>
    </xf>
    <xf numFmtId="14" fontId="19" fillId="0" borderId="1" xfId="0" applyNumberFormat="1" applyFont="1" applyBorder="1" applyAlignment="1" applyProtection="1">
      <alignment horizontal="left"/>
    </xf>
    <xf numFmtId="165" fontId="23" fillId="9" borderId="7" xfId="0" applyNumberFormat="1" applyFont="1" applyFill="1" applyBorder="1" applyAlignment="1" applyProtection="1"/>
    <xf numFmtId="165" fontId="23" fillId="9" borderId="9" xfId="0" applyNumberFormat="1" applyFont="1" applyFill="1" applyBorder="1" applyAlignment="1" applyProtection="1">
      <alignment wrapText="1"/>
      <protection locked="0"/>
    </xf>
    <xf numFmtId="165" fontId="22" fillId="0" borderId="1" xfId="0" applyNumberFormat="1" applyFont="1" applyFill="1" applyBorder="1" applyAlignment="1" applyProtection="1">
      <alignment horizontal="left"/>
    </xf>
    <xf numFmtId="14" fontId="18" fillId="0" borderId="1" xfId="0" applyNumberFormat="1" applyFont="1" applyBorder="1" applyProtection="1">
      <protection locked="0"/>
    </xf>
    <xf numFmtId="166" fontId="0" fillId="0" borderId="0" xfId="0" applyNumberFormat="1"/>
    <xf numFmtId="166" fontId="18" fillId="0" borderId="5" xfId="0" applyNumberFormat="1" applyFont="1" applyBorder="1" applyProtection="1">
      <protection locked="0"/>
    </xf>
    <xf numFmtId="166" fontId="18" fillId="0" borderId="5" xfId="0" applyNumberFormat="1" applyFont="1" applyBorder="1" applyProtection="1"/>
    <xf numFmtId="166" fontId="18" fillId="0" borderId="5" xfId="0" applyNumberFormat="1" applyFont="1" applyBorder="1" applyAlignment="1" applyProtection="1">
      <alignment wrapText="1"/>
      <protection locked="0"/>
    </xf>
    <xf numFmtId="166" fontId="18" fillId="7" borderId="5" xfId="0" applyNumberFormat="1" applyFont="1" applyFill="1" applyBorder="1"/>
    <xf numFmtId="166" fontId="18" fillId="8" borderId="5" xfId="0" applyNumberFormat="1" applyFont="1" applyFill="1" applyBorder="1"/>
    <xf numFmtId="166" fontId="18" fillId="8" borderId="5" xfId="0" applyNumberFormat="1" applyFont="1" applyFill="1" applyBorder="1" applyAlignment="1">
      <alignment horizontal="right"/>
    </xf>
    <xf numFmtId="166" fontId="18" fillId="6" borderId="5" xfId="0" applyNumberFormat="1" applyFont="1" applyFill="1" applyBorder="1"/>
    <xf numFmtId="166" fontId="18" fillId="9" borderId="5" xfId="0" applyNumberFormat="1" applyFont="1" applyFill="1" applyBorder="1"/>
    <xf numFmtId="166" fontId="22" fillId="3" borderId="5" xfId="0" applyNumberFormat="1" applyFont="1" applyFill="1" applyBorder="1"/>
    <xf numFmtId="166" fontId="18" fillId="10" borderId="5" xfId="0" applyNumberFormat="1" applyFont="1" applyFill="1" applyBorder="1"/>
    <xf numFmtId="166" fontId="18" fillId="0" borderId="5" xfId="0" applyNumberFormat="1" applyFont="1" applyBorder="1"/>
    <xf numFmtId="166" fontId="20" fillId="0" borderId="5" xfId="0" applyNumberFormat="1" applyFont="1" applyBorder="1"/>
    <xf numFmtId="166" fontId="9" fillId="4" borderId="6" xfId="0" applyNumberFormat="1" applyFont="1" applyFill="1" applyBorder="1"/>
    <xf numFmtId="166" fontId="18" fillId="3" borderId="5" xfId="0" applyNumberFormat="1" applyFont="1" applyFill="1" applyBorder="1"/>
    <xf numFmtId="166" fontId="20" fillId="9" borderId="5" xfId="0" applyNumberFormat="1" applyFont="1" applyFill="1" applyBorder="1"/>
    <xf numFmtId="166" fontId="22" fillId="9" borderId="5" xfId="0" applyNumberFormat="1" applyFont="1" applyFill="1" applyBorder="1"/>
    <xf numFmtId="166" fontId="22" fillId="11" borderId="5" xfId="0" applyNumberFormat="1" applyFont="1" applyFill="1" applyBorder="1"/>
    <xf numFmtId="166" fontId="21" fillId="0" borderId="5" xfId="0" applyNumberFormat="1" applyFont="1" applyBorder="1"/>
    <xf numFmtId="2" fontId="5" fillId="0" borderId="1" xfId="0" applyNumberFormat="1" applyFont="1" applyBorder="1" applyAlignment="1">
      <alignment wrapText="1"/>
    </xf>
    <xf numFmtId="2" fontId="14" fillId="0" borderId="0" xfId="0" applyNumberFormat="1" applyFont="1"/>
    <xf numFmtId="2" fontId="6" fillId="0" borderId="0" xfId="0" applyNumberFormat="1" applyFont="1"/>
    <xf numFmtId="166" fontId="18" fillId="13" borderId="5" xfId="0" applyNumberFormat="1" applyFont="1" applyFill="1" applyBorder="1"/>
    <xf numFmtId="166" fontId="18" fillId="12" borderId="12" xfId="0" applyNumberFormat="1" applyFont="1" applyFill="1" applyBorder="1"/>
    <xf numFmtId="166" fontId="18" fillId="14" borderId="5" xfId="0" applyNumberFormat="1" applyFont="1" applyFill="1" applyBorder="1"/>
    <xf numFmtId="166" fontId="18" fillId="14" borderId="12" xfId="0" applyNumberFormat="1" applyFont="1" applyFill="1" applyBorder="1"/>
    <xf numFmtId="166" fontId="23" fillId="9" borderId="9" xfId="0" applyNumberFormat="1" applyFont="1" applyFill="1" applyBorder="1" applyAlignment="1" applyProtection="1">
      <alignment vertical="center"/>
      <protection locked="0"/>
    </xf>
    <xf numFmtId="166" fontId="23" fillId="9" borderId="9" xfId="0" applyNumberFormat="1" applyFont="1" applyFill="1" applyBorder="1" applyAlignment="1" applyProtection="1">
      <alignment vertical="center"/>
    </xf>
    <xf numFmtId="166" fontId="23" fillId="9" borderId="9" xfId="0" applyNumberFormat="1" applyFont="1" applyFill="1" applyBorder="1" applyAlignment="1" applyProtection="1">
      <alignment vertical="center" wrapText="1"/>
      <protection locked="0"/>
    </xf>
    <xf numFmtId="166" fontId="23" fillId="9" borderId="9" xfId="0" applyNumberFormat="1" applyFont="1" applyFill="1" applyBorder="1" applyAlignment="1">
      <alignment vertical="center"/>
    </xf>
    <xf numFmtId="166" fontId="23" fillId="9" borderId="8" xfId="0" applyNumberFormat="1" applyFont="1" applyFill="1" applyBorder="1" applyAlignment="1">
      <alignment vertical="center"/>
    </xf>
    <xf numFmtId="166" fontId="24" fillId="12" borderId="12" xfId="0" applyNumberFormat="1" applyFont="1" applyFill="1" applyBorder="1"/>
    <xf numFmtId="165" fontId="19" fillId="0" borderId="1" xfId="0" applyNumberFormat="1" applyFont="1" applyFill="1" applyBorder="1" applyAlignment="1" applyProtection="1">
      <alignment horizontal="left"/>
    </xf>
    <xf numFmtId="14" fontId="19" fillId="0" borderId="1" xfId="0" applyNumberFormat="1" applyFont="1" applyFill="1" applyBorder="1" applyAlignment="1" applyProtection="1">
      <alignment horizontal="left"/>
    </xf>
    <xf numFmtId="14" fontId="22" fillId="0" borderId="1" xfId="0" applyNumberFormat="1" applyFont="1" applyFill="1" applyBorder="1" applyAlignment="1" applyProtection="1">
      <alignment horizontal="left"/>
    </xf>
    <xf numFmtId="14" fontId="22" fillId="0" borderId="1" xfId="0" applyNumberFormat="1" applyFont="1" applyBorder="1" applyAlignment="1" applyProtection="1">
      <alignment horizontal="left"/>
    </xf>
    <xf numFmtId="165" fontId="22" fillId="0" borderId="4" xfId="0" applyNumberFormat="1" applyFont="1" applyBorder="1" applyAlignment="1" applyProtection="1">
      <alignment horizontal="left"/>
    </xf>
    <xf numFmtId="0" fontId="18" fillId="0" borderId="1" xfId="0" applyFont="1" applyBorder="1"/>
    <xf numFmtId="166" fontId="18" fillId="0" borderId="1" xfId="0" applyNumberFormat="1" applyFont="1" applyBorder="1" applyProtection="1">
      <protection locked="0"/>
    </xf>
    <xf numFmtId="165" fontId="19" fillId="0" borderId="7" xfId="0" applyNumberFormat="1" applyFont="1" applyBorder="1" applyAlignment="1" applyProtection="1">
      <alignment horizontal="left"/>
    </xf>
    <xf numFmtId="14" fontId="19" fillId="0" borderId="9" xfId="0" applyNumberFormat="1" applyFont="1" applyBorder="1" applyAlignment="1" applyProtection="1">
      <alignment horizontal="left"/>
    </xf>
    <xf numFmtId="14" fontId="19" fillId="0" borderId="7" xfId="0" applyNumberFormat="1" applyFont="1" applyBorder="1" applyAlignment="1" applyProtection="1">
      <alignment horizontal="left"/>
    </xf>
    <xf numFmtId="166" fontId="18" fillId="0" borderId="1" xfId="0" applyNumberFormat="1" applyFont="1" applyBorder="1" applyProtection="1"/>
    <xf numFmtId="166" fontId="18" fillId="0" borderId="1" xfId="0" applyNumberFormat="1" applyFont="1" applyBorder="1" applyAlignment="1" applyProtection="1">
      <alignment wrapText="1"/>
      <protection locked="0"/>
    </xf>
    <xf numFmtId="166" fontId="18" fillId="7" borderId="1" xfId="0" applyNumberFormat="1" applyFont="1" applyFill="1" applyBorder="1"/>
    <xf numFmtId="166" fontId="18" fillId="8" borderId="1" xfId="0" applyNumberFormat="1" applyFont="1" applyFill="1" applyBorder="1"/>
    <xf numFmtId="166" fontId="18" fillId="8" borderId="1" xfId="0" applyNumberFormat="1" applyFont="1" applyFill="1" applyBorder="1" applyAlignment="1">
      <alignment horizontal="right"/>
    </xf>
    <xf numFmtId="166" fontId="18" fillId="6" borderId="1" xfId="0" applyNumberFormat="1" applyFont="1" applyFill="1" applyBorder="1"/>
    <xf numFmtId="166" fontId="18" fillId="9" borderId="1" xfId="0" applyNumberFormat="1" applyFont="1" applyFill="1" applyBorder="1"/>
    <xf numFmtId="166" fontId="22" fillId="3" borderId="1" xfId="0" applyNumberFormat="1" applyFont="1" applyFill="1" applyBorder="1"/>
    <xf numFmtId="166" fontId="18" fillId="10" borderId="1" xfId="0" applyNumberFormat="1" applyFont="1" applyFill="1" applyBorder="1"/>
    <xf numFmtId="166" fontId="18" fillId="0" borderId="1" xfId="0" applyNumberFormat="1" applyFont="1" applyBorder="1"/>
    <xf numFmtId="166" fontId="20" fillId="0" borderId="1" xfId="0" applyNumberFormat="1" applyFont="1" applyBorder="1"/>
    <xf numFmtId="166" fontId="21" fillId="0" borderId="1" xfId="0" applyNumberFormat="1" applyFont="1" applyBorder="1"/>
    <xf numFmtId="166" fontId="18" fillId="13" borderId="1" xfId="0" applyNumberFormat="1" applyFont="1" applyFill="1" applyBorder="1"/>
    <xf numFmtId="166" fontId="18" fillId="12" borderId="1" xfId="0" applyNumberFormat="1" applyFont="1" applyFill="1" applyBorder="1"/>
    <xf numFmtId="166" fontId="18" fillId="14" borderId="1" xfId="0" applyNumberFormat="1" applyFont="1" applyFill="1" applyBorder="1"/>
    <xf numFmtId="165" fontId="22" fillId="15" borderId="1" xfId="0" applyNumberFormat="1" applyFont="1" applyFill="1" applyBorder="1" applyAlignment="1" applyProtection="1">
      <alignment horizontal="left"/>
    </xf>
    <xf numFmtId="14" fontId="22" fillId="15" borderId="1" xfId="0" applyNumberFormat="1" applyFont="1" applyFill="1" applyBorder="1" applyAlignment="1" applyProtection="1">
      <alignment horizontal="left"/>
    </xf>
    <xf numFmtId="20" fontId="18" fillId="0" borderId="1" xfId="0" applyNumberFormat="1" applyFont="1" applyBorder="1"/>
    <xf numFmtId="0" fontId="18" fillId="16" borderId="1" xfId="0" applyFont="1" applyFill="1" applyBorder="1" applyProtection="1">
      <protection locked="0"/>
    </xf>
    <xf numFmtId="14" fontId="18" fillId="16" borderId="5" xfId="0" applyNumberFormat="1" applyFont="1" applyFill="1" applyBorder="1" applyProtection="1">
      <protection locked="0"/>
    </xf>
    <xf numFmtId="165" fontId="22" fillId="16" borderId="1" xfId="0" applyNumberFormat="1" applyFont="1" applyFill="1" applyBorder="1" applyAlignment="1" applyProtection="1">
      <alignment horizontal="left"/>
    </xf>
    <xf numFmtId="14" fontId="22" fillId="16" borderId="1" xfId="0" applyNumberFormat="1" applyFont="1" applyFill="1" applyBorder="1" applyAlignment="1" applyProtection="1">
      <alignment horizontal="left"/>
    </xf>
    <xf numFmtId="165" fontId="19" fillId="16" borderId="1" xfId="0" applyNumberFormat="1" applyFont="1" applyFill="1" applyBorder="1" applyAlignment="1" applyProtection="1">
      <alignment horizontal="left"/>
    </xf>
    <xf numFmtId="14" fontId="19" fillId="16" borderId="1" xfId="0" applyNumberFormat="1" applyFont="1" applyFill="1" applyBorder="1" applyAlignment="1" applyProtection="1">
      <alignment horizontal="left"/>
    </xf>
    <xf numFmtId="0" fontId="18" fillId="10" borderId="1" xfId="0" applyFont="1" applyFill="1" applyBorder="1" applyProtection="1">
      <protection locked="0"/>
    </xf>
    <xf numFmtId="14" fontId="18" fillId="10" borderId="5" xfId="0" applyNumberFormat="1" applyFont="1" applyFill="1" applyBorder="1" applyProtection="1">
      <protection locked="0"/>
    </xf>
    <xf numFmtId="46" fontId="18" fillId="0" borderId="1" xfId="0" applyNumberFormat="1" applyFont="1" applyBorder="1"/>
    <xf numFmtId="1" fontId="18" fillId="0" borderId="5" xfId="0" applyNumberFormat="1" applyFont="1" applyBorder="1" applyProtection="1">
      <protection locked="0"/>
    </xf>
    <xf numFmtId="0" fontId="12" fillId="5" borderId="7" xfId="0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17" fontId="16" fillId="5" borderId="16" xfId="0" applyNumberFormat="1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/>
    </xf>
    <xf numFmtId="0" fontId="7" fillId="4" borderId="15" xfId="0" applyFont="1" applyFill="1" applyBorder="1" applyAlignment="1">
      <alignment horizontal="center"/>
    </xf>
    <xf numFmtId="0" fontId="9" fillId="4" borderId="6" xfId="0" applyNumberFormat="1" applyFont="1" applyFill="1" applyBorder="1"/>
  </cellXfs>
  <cellStyles count="1">
    <cellStyle name="Normal" xfId="0" builtinId="0"/>
  </cellStyles>
  <dxfs count="223"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206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206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206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206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2060"/>
      </font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14996795556505021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002060"/>
      </font>
    </dxf>
  </dxfs>
  <tableStyles count="0" defaultTableStyle="TableStyleMedium2" defaultPivotStyle="PivotStyleLight16"/>
  <colors>
    <mruColors>
      <color rgb="FFFFFF99"/>
      <color rgb="FFCCECFF"/>
      <color rgb="FFCCFFCC"/>
      <color rgb="FF99FF99"/>
      <color rgb="FFFF33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46"/>
  <sheetViews>
    <sheetView tabSelected="1" topLeftCell="D1" zoomScale="115" zoomScaleNormal="115" workbookViewId="0">
      <selection activeCell="AG11" sqref="AG11"/>
    </sheetView>
  </sheetViews>
  <sheetFormatPr baseColWidth="10" defaultColWidth="8.42578125" defaultRowHeight="8.25" x14ac:dyDescent="0.15"/>
  <cols>
    <col min="1" max="1" width="1.85546875" style="16" hidden="1" customWidth="1"/>
    <col min="2" max="2" width="3.140625" style="17" customWidth="1"/>
    <col min="3" max="3" width="9" style="16" customWidth="1"/>
    <col min="4" max="4" width="8.42578125" style="16" customWidth="1"/>
    <col min="5" max="5" width="13.28515625" style="16" customWidth="1"/>
    <col min="6" max="6" width="17.28515625" style="16" customWidth="1"/>
    <col min="7" max="7" width="4.85546875" style="16" customWidth="1"/>
    <col min="8" max="8" width="4" style="16" customWidth="1"/>
    <col min="9" max="9" width="6.5703125" style="16" bestFit="1" customWidth="1"/>
    <col min="10" max="10" width="5.7109375" style="16" bestFit="1" customWidth="1"/>
    <col min="11" max="11" width="5.7109375" style="18" bestFit="1" customWidth="1"/>
    <col min="12" max="12" width="5" style="16" bestFit="1" customWidth="1"/>
    <col min="13" max="13" width="7.42578125" style="16" bestFit="1" customWidth="1"/>
    <col min="14" max="14" width="7" style="16" bestFit="1" customWidth="1"/>
    <col min="15" max="15" width="4" style="16" bestFit="1" customWidth="1"/>
    <col min="16" max="16" width="5" style="18" bestFit="1" customWidth="1"/>
    <col min="17" max="17" width="7.42578125" style="16" bestFit="1" customWidth="1"/>
    <col min="18" max="18" width="5.85546875" style="16" bestFit="1" customWidth="1"/>
    <col min="19" max="19" width="5.85546875" style="16" customWidth="1"/>
    <col min="20" max="20" width="6.28515625" style="16" customWidth="1"/>
    <col min="21" max="21" width="5.140625" style="16" bestFit="1" customWidth="1"/>
    <col min="22" max="22" width="6.7109375" style="16" bestFit="1" customWidth="1"/>
    <col min="23" max="23" width="7.42578125" style="16" bestFit="1" customWidth="1"/>
    <col min="24" max="24" width="6.7109375" style="16" customWidth="1"/>
    <col min="25" max="25" width="5.85546875" style="16" bestFit="1" customWidth="1"/>
    <col min="26" max="26" width="5.28515625" style="16" customWidth="1"/>
    <col min="27" max="27" width="4.28515625" style="16" bestFit="1" customWidth="1"/>
    <col min="28" max="28" width="8.140625" style="16" bestFit="1" customWidth="1"/>
    <col min="29" max="29" width="6.5703125" style="16" bestFit="1" customWidth="1"/>
    <col min="30" max="30" width="7.5703125" style="16" bestFit="1" customWidth="1"/>
    <col min="31" max="31" width="6.5703125" style="16" bestFit="1" customWidth="1"/>
    <col min="32" max="32" width="5.85546875" style="16" bestFit="1" customWidth="1"/>
    <col min="33" max="34" width="6.28515625" style="16" customWidth="1"/>
    <col min="35" max="35" width="7.42578125" style="90" customWidth="1"/>
    <col min="36" max="36" width="6.7109375" style="16" customWidth="1"/>
    <col min="37" max="37" width="7.5703125" style="16" customWidth="1"/>
    <col min="38" max="40" width="8.42578125" style="16" customWidth="1"/>
    <col min="41" max="16384" width="8.42578125" style="16"/>
  </cols>
  <sheetData>
    <row r="1" spans="2:40" s="4" customFormat="1" ht="46.5" customHeight="1" thickBot="1" x14ac:dyDescent="0.2">
      <c r="B1" s="139" t="s">
        <v>90</v>
      </c>
      <c r="C1" s="140"/>
      <c r="D1" s="140"/>
      <c r="E1" s="141"/>
      <c r="F1" s="142" t="s">
        <v>74</v>
      </c>
      <c r="G1" s="143"/>
      <c r="H1" s="144"/>
      <c r="I1" s="5" t="s">
        <v>28</v>
      </c>
      <c r="J1" s="145" t="s">
        <v>2</v>
      </c>
      <c r="K1" s="146"/>
      <c r="L1" s="19" t="s">
        <v>2</v>
      </c>
      <c r="M1" s="145" t="s">
        <v>47</v>
      </c>
      <c r="N1" s="146"/>
      <c r="O1" s="6" t="s">
        <v>31</v>
      </c>
      <c r="P1" s="20" t="s">
        <v>24</v>
      </c>
      <c r="Q1" s="21" t="s">
        <v>22</v>
      </c>
      <c r="R1" s="21" t="s">
        <v>29</v>
      </c>
      <c r="S1" s="22" t="s">
        <v>48</v>
      </c>
      <c r="T1" s="29" t="s">
        <v>33</v>
      </c>
      <c r="U1" s="23" t="s">
        <v>32</v>
      </c>
      <c r="V1" s="24" t="s">
        <v>30</v>
      </c>
      <c r="W1" s="24" t="s">
        <v>46</v>
      </c>
      <c r="X1" s="24" t="s">
        <v>34</v>
      </c>
      <c r="Y1" s="25" t="s">
        <v>38</v>
      </c>
      <c r="Z1" s="25" t="s">
        <v>37</v>
      </c>
      <c r="AA1" s="25" t="s">
        <v>39</v>
      </c>
      <c r="AB1" s="25" t="s">
        <v>40</v>
      </c>
      <c r="AC1" s="24" t="s">
        <v>36</v>
      </c>
      <c r="AD1" s="24" t="s">
        <v>35</v>
      </c>
      <c r="AE1" s="26" t="s">
        <v>44</v>
      </c>
      <c r="AF1" s="27" t="s">
        <v>23</v>
      </c>
      <c r="AG1" s="28" t="s">
        <v>43</v>
      </c>
      <c r="AH1" s="28"/>
      <c r="AI1" s="88" t="s">
        <v>49</v>
      </c>
      <c r="AJ1" s="7" t="s">
        <v>27</v>
      </c>
      <c r="AK1" s="37" t="s">
        <v>58</v>
      </c>
      <c r="AL1" s="36" t="s">
        <v>52</v>
      </c>
      <c r="AM1" s="7" t="s">
        <v>56</v>
      </c>
      <c r="AN1" s="8" t="s">
        <v>57</v>
      </c>
    </row>
    <row r="2" spans="2:40" s="4" customFormat="1" ht="36" customHeight="1" thickTop="1" thickBot="1" x14ac:dyDescent="0.2">
      <c r="B2" s="147"/>
      <c r="C2" s="148"/>
      <c r="D2" s="9" t="s">
        <v>4</v>
      </c>
      <c r="E2" s="9" t="s">
        <v>12</v>
      </c>
      <c r="F2" s="10" t="s">
        <v>26</v>
      </c>
      <c r="G2" s="11" t="s">
        <v>41</v>
      </c>
      <c r="H2" s="11" t="s">
        <v>42</v>
      </c>
      <c r="I2" s="9"/>
      <c r="J2" s="12" t="s">
        <v>0</v>
      </c>
      <c r="K2" s="12" t="s">
        <v>1</v>
      </c>
      <c r="L2" s="9"/>
      <c r="M2" s="9" t="s">
        <v>0</v>
      </c>
      <c r="N2" s="9" t="s">
        <v>1</v>
      </c>
      <c r="O2" s="9"/>
      <c r="P2" s="12"/>
      <c r="Q2" s="9"/>
      <c r="R2" s="9"/>
      <c r="S2" s="9"/>
      <c r="T2" s="30"/>
      <c r="U2" s="9">
        <v>0.25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82" t="e">
        <f>-30:31</f>
        <v>#VALUE!</v>
      </c>
      <c r="AH2" s="149"/>
      <c r="AI2" s="82"/>
      <c r="AJ2" s="14"/>
      <c r="AK2" s="39"/>
      <c r="AL2" s="38"/>
      <c r="AM2" s="14">
        <f>AN2*6.5</f>
        <v>52</v>
      </c>
      <c r="AN2" s="15">
        <v>8</v>
      </c>
    </row>
    <row r="3" spans="2:40" s="44" customFormat="1" ht="11.1" customHeight="1" thickTop="1" x14ac:dyDescent="0.2">
      <c r="B3" s="101" t="s">
        <v>14</v>
      </c>
      <c r="C3" s="102">
        <v>40909</v>
      </c>
      <c r="D3" s="135" t="s">
        <v>91</v>
      </c>
      <c r="E3" s="136" t="s">
        <v>10</v>
      </c>
      <c r="F3" s="136" t="s">
        <v>92</v>
      </c>
      <c r="G3" s="70"/>
      <c r="H3" s="70"/>
      <c r="I3" s="71">
        <v>0</v>
      </c>
      <c r="J3" s="70"/>
      <c r="K3" s="72"/>
      <c r="L3" s="73">
        <v>0</v>
      </c>
      <c r="M3" s="70">
        <v>0.45833333333333331</v>
      </c>
      <c r="N3" s="70">
        <v>0.79166666666666663</v>
      </c>
      <c r="O3" s="70">
        <v>0</v>
      </c>
      <c r="P3" s="70">
        <v>2.0833333333333332E-2</v>
      </c>
      <c r="Q3" s="74">
        <v>0.3125</v>
      </c>
      <c r="R3" s="75">
        <v>0</v>
      </c>
      <c r="S3" s="76">
        <v>0</v>
      </c>
      <c r="T3" s="77">
        <v>0.3125</v>
      </c>
      <c r="U3" s="78">
        <f>IF(N3="","",IF(AND(OR(B3="dim",A3="F")),(T3*$U$2),""))</f>
        <v>7.8125E-2</v>
      </c>
      <c r="V3" s="79">
        <f t="shared" ref="V3:V4" si="0">IF(R3="","",R3*1.75)</f>
        <v>0</v>
      </c>
      <c r="W3" s="79" t="str">
        <f>IF(N3&gt;1,(N3-1)*0.25,"")</f>
        <v/>
      </c>
      <c r="X3" s="79"/>
      <c r="Y3" s="79"/>
      <c r="Z3" s="79"/>
      <c r="AA3" s="79"/>
      <c r="AB3" s="79"/>
      <c r="AC3" s="79"/>
      <c r="AD3" s="79"/>
      <c r="AE3" s="79"/>
      <c r="AF3" s="80" t="str">
        <f>IF(E3="RECUP",LISTE!$B$22,"")</f>
        <v/>
      </c>
      <c r="AG3" s="81"/>
      <c r="AH3" s="81"/>
      <c r="AI3" s="87"/>
      <c r="AJ3" s="46" t="str">
        <f>IF(E3=LISTE!$A$17,LISTE!$B$17,"")</f>
        <v/>
      </c>
      <c r="AK3" s="47"/>
      <c r="AL3" s="48"/>
      <c r="AM3" s="49"/>
      <c r="AN3" s="50"/>
    </row>
    <row r="4" spans="2:40" s="44" customFormat="1" ht="11.1" customHeight="1" x14ac:dyDescent="0.2">
      <c r="B4" s="67" t="s">
        <v>15</v>
      </c>
      <c r="C4" s="103">
        <v>40910</v>
      </c>
      <c r="D4" s="129" t="s">
        <v>91</v>
      </c>
      <c r="E4" s="130" t="s">
        <v>10</v>
      </c>
      <c r="F4" s="130" t="s">
        <v>92</v>
      </c>
      <c r="G4" s="52"/>
      <c r="H4" s="45"/>
      <c r="I4" s="71">
        <v>0</v>
      </c>
      <c r="J4" s="70"/>
      <c r="K4" s="72"/>
      <c r="L4" s="73">
        <v>0</v>
      </c>
      <c r="M4" s="70">
        <v>0.45833333333333331</v>
      </c>
      <c r="N4" s="70">
        <v>0.79166666666666663</v>
      </c>
      <c r="O4" s="70">
        <v>0</v>
      </c>
      <c r="P4" s="70">
        <v>2.0833333333333332E-2</v>
      </c>
      <c r="Q4" s="74">
        <v>0.3125</v>
      </c>
      <c r="R4" s="75">
        <v>0</v>
      </c>
      <c r="S4" s="76">
        <v>0</v>
      </c>
      <c r="T4" s="77">
        <v>0.3125</v>
      </c>
      <c r="U4" s="78" t="str">
        <f>IF(N4="","",IF(AND(OR(B4="dim",A4="F")),(T4*$U$2),""))</f>
        <v/>
      </c>
      <c r="V4" s="79">
        <f t="shared" si="0"/>
        <v>0</v>
      </c>
      <c r="W4" s="79" t="str">
        <f>IF(N4&gt;1,(N4-1)*0.25,"")</f>
        <v/>
      </c>
      <c r="X4" s="79"/>
      <c r="Y4" s="79"/>
      <c r="Z4" s="79"/>
      <c r="AA4" s="79"/>
      <c r="AB4" s="79"/>
      <c r="AC4" s="79"/>
      <c r="AD4" s="79"/>
      <c r="AE4" s="79"/>
      <c r="AF4" s="80" t="str">
        <f>IF(E4="RECUP",LISTE!$B$22,"")</f>
        <v/>
      </c>
      <c r="AG4" s="81"/>
      <c r="AH4" s="81"/>
      <c r="AI4" s="87"/>
      <c r="AJ4" s="46" t="str">
        <f>IF(E4=LISTE!$A$17,LISTE!$B$17,"")</f>
        <v/>
      </c>
      <c r="AK4" s="47"/>
      <c r="AL4" s="48"/>
      <c r="AM4" s="49"/>
      <c r="AN4" s="50"/>
    </row>
    <row r="5" spans="2:40" s="44" customFormat="1" ht="11.1" customHeight="1" x14ac:dyDescent="0.2">
      <c r="B5" s="62" t="s">
        <v>18</v>
      </c>
      <c r="C5" s="103">
        <v>40911</v>
      </c>
      <c r="D5" s="129" t="s">
        <v>91</v>
      </c>
      <c r="E5" s="130" t="s">
        <v>10</v>
      </c>
      <c r="F5" s="130" t="s">
        <v>93</v>
      </c>
      <c r="G5" s="45"/>
      <c r="H5" s="45"/>
      <c r="I5" s="71">
        <v>0</v>
      </c>
      <c r="J5" s="70">
        <v>0.4375</v>
      </c>
      <c r="K5" s="72">
        <v>0.66666666666666663</v>
      </c>
      <c r="L5" s="73">
        <v>0.22916666666666666</v>
      </c>
      <c r="M5" s="70">
        <v>0</v>
      </c>
      <c r="N5" s="70">
        <v>0</v>
      </c>
      <c r="O5" s="70">
        <v>0</v>
      </c>
      <c r="P5" s="70">
        <v>0</v>
      </c>
      <c r="Q5" s="74">
        <v>0</v>
      </c>
      <c r="R5" s="75">
        <v>0</v>
      </c>
      <c r="S5" s="76">
        <v>0.22916666666666666</v>
      </c>
      <c r="T5" s="77">
        <v>0.22916666666666666</v>
      </c>
      <c r="U5" s="83" t="str">
        <f>IF(N5="","",IF(AND(OR(B5="dim",A5="F")),(T5*$U$2),""))</f>
        <v/>
      </c>
      <c r="V5" s="79">
        <f t="shared" ref="V5:V33" si="1">IF(R5="","",R5*1.75)</f>
        <v>0</v>
      </c>
      <c r="W5" s="79" t="str">
        <f>IF(N5&gt;1,(N5-1)*0.25,"")</f>
        <v/>
      </c>
      <c r="X5" s="79" t="str">
        <f t="shared" ref="X5:X9" si="2">U5</f>
        <v/>
      </c>
      <c r="Y5" s="79"/>
      <c r="Z5" s="79"/>
      <c r="AA5" s="79"/>
      <c r="AB5" s="79"/>
      <c r="AC5" s="79"/>
      <c r="AD5" s="79"/>
      <c r="AE5" s="79"/>
      <c r="AF5" s="80" t="str">
        <f>IF(E5="RECUP",LISTE!$B$22,"")</f>
        <v/>
      </c>
      <c r="AG5" s="81"/>
      <c r="AH5" s="81"/>
      <c r="AI5" s="87"/>
      <c r="AJ5" s="46" t="str">
        <f>IF(E5=LISTE!$A$17,LISTE!$B$17,"")</f>
        <v/>
      </c>
      <c r="AK5" s="47"/>
      <c r="AL5" s="48"/>
      <c r="AM5" s="49"/>
      <c r="AN5" s="50"/>
    </row>
    <row r="6" spans="2:40" s="44" customFormat="1" ht="11.1" customHeight="1" x14ac:dyDescent="0.2">
      <c r="B6" s="62" t="s">
        <v>17</v>
      </c>
      <c r="C6" s="103">
        <v>40912</v>
      </c>
      <c r="D6" s="129" t="s">
        <v>91</v>
      </c>
      <c r="E6" s="130" t="s">
        <v>10</v>
      </c>
      <c r="F6" s="130" t="s">
        <v>94</v>
      </c>
      <c r="G6" s="45"/>
      <c r="H6" s="45"/>
      <c r="I6" s="71">
        <v>0</v>
      </c>
      <c r="J6" s="70">
        <v>0.33333333333333331</v>
      </c>
      <c r="K6" s="72">
        <v>0.41666666666666669</v>
      </c>
      <c r="L6" s="73">
        <v>8.3333333333333329E-2</v>
      </c>
      <c r="M6" s="128">
        <v>0.41666666666666669</v>
      </c>
      <c r="N6" s="137">
        <v>1.0416666666666667</v>
      </c>
      <c r="O6" s="70">
        <v>0</v>
      </c>
      <c r="P6" s="70">
        <v>2.0833333333333332E-2</v>
      </c>
      <c r="Q6" s="74">
        <v>0.6875</v>
      </c>
      <c r="R6" s="75">
        <v>0.1875</v>
      </c>
      <c r="S6" s="76">
        <v>0</v>
      </c>
      <c r="T6" s="77">
        <v>0.5</v>
      </c>
      <c r="U6" s="83" t="str">
        <f>IF(N7="","",IF(AND(OR(B6="dim",A6="F")),(T6*$U$2),""))</f>
        <v/>
      </c>
      <c r="V6" s="79">
        <f t="shared" si="1"/>
        <v>0.328125</v>
      </c>
      <c r="W6" s="79" t="str">
        <f>IF(N7&gt;1,(N7-1)*0.25,"")</f>
        <v/>
      </c>
      <c r="X6" s="79" t="str">
        <f t="shared" si="2"/>
        <v/>
      </c>
      <c r="Y6" s="79"/>
      <c r="Z6" s="79"/>
      <c r="AA6" s="79"/>
      <c r="AB6" s="79"/>
      <c r="AC6" s="79"/>
      <c r="AD6" s="79"/>
      <c r="AE6" s="79"/>
      <c r="AF6" s="80" t="str">
        <f>IF(E6="RECUP",LISTE!$B$22,"")</f>
        <v/>
      </c>
      <c r="AG6" s="81"/>
      <c r="AH6" s="81"/>
      <c r="AI6" s="87"/>
      <c r="AJ6" s="46" t="str">
        <f>IF(E6=LISTE!$A$17,LISTE!$B$17,"")</f>
        <v/>
      </c>
      <c r="AK6" s="47"/>
      <c r="AL6" s="48"/>
      <c r="AM6" s="49"/>
      <c r="AN6" s="50"/>
    </row>
    <row r="7" spans="2:40" s="44" customFormat="1" ht="11.1" customHeight="1" x14ac:dyDescent="0.2">
      <c r="B7" s="62" t="s">
        <v>19</v>
      </c>
      <c r="C7" s="103">
        <v>40913</v>
      </c>
      <c r="D7" s="129" t="s">
        <v>91</v>
      </c>
      <c r="E7" s="130" t="s">
        <v>10</v>
      </c>
      <c r="F7" s="130" t="s">
        <v>95</v>
      </c>
      <c r="G7" s="45"/>
      <c r="H7" s="45"/>
      <c r="I7" s="71">
        <v>0</v>
      </c>
      <c r="J7" s="70"/>
      <c r="K7" s="72"/>
      <c r="L7" s="73">
        <v>0</v>
      </c>
      <c r="M7" s="107">
        <v>0.4375</v>
      </c>
      <c r="N7" s="107">
        <v>0.97916666666666663</v>
      </c>
      <c r="O7" s="70">
        <v>0</v>
      </c>
      <c r="P7" s="70">
        <v>2.0833333333333332E-2</v>
      </c>
      <c r="Q7" s="74">
        <v>0.52083333333333337</v>
      </c>
      <c r="R7" s="75">
        <v>2.0833333333333332E-2</v>
      </c>
      <c r="S7" s="76">
        <v>0</v>
      </c>
      <c r="T7" s="77">
        <v>0.5</v>
      </c>
      <c r="U7" s="83"/>
      <c r="V7" s="79">
        <f t="shared" si="1"/>
        <v>3.6458333333333329E-2</v>
      </c>
      <c r="W7" s="79"/>
      <c r="X7" s="79"/>
      <c r="Y7" s="79"/>
      <c r="Z7" s="79"/>
      <c r="AA7" s="79"/>
      <c r="AB7" s="79"/>
      <c r="AC7" s="79"/>
      <c r="AD7" s="79"/>
      <c r="AE7" s="79"/>
      <c r="AF7" s="80" t="str">
        <f>IF(E7="RECUP",LISTE!$B$22,"")</f>
        <v/>
      </c>
      <c r="AG7" s="81"/>
      <c r="AH7" s="81"/>
      <c r="AI7" s="87"/>
      <c r="AJ7" s="46" t="str">
        <f>IF(E7=LISTE!$A$17,LISTE!$B$17,"")</f>
        <v/>
      </c>
      <c r="AK7" s="47"/>
      <c r="AL7" s="48"/>
      <c r="AM7" s="49"/>
      <c r="AN7" s="50"/>
    </row>
    <row r="8" spans="2:40" s="44" customFormat="1" ht="11.1" customHeight="1" x14ac:dyDescent="0.2">
      <c r="B8" s="62" t="s">
        <v>20</v>
      </c>
      <c r="C8" s="103">
        <v>40914</v>
      </c>
      <c r="D8" s="129" t="s">
        <v>91</v>
      </c>
      <c r="E8" s="130" t="s">
        <v>10</v>
      </c>
      <c r="F8" s="130" t="s">
        <v>96</v>
      </c>
      <c r="G8" s="45"/>
      <c r="H8" s="45"/>
      <c r="I8" s="71">
        <v>0</v>
      </c>
      <c r="J8" s="70">
        <v>8.3333333333333329E-2</v>
      </c>
      <c r="K8" s="72">
        <v>0.64583333333333337</v>
      </c>
      <c r="L8" s="73">
        <v>0.5625</v>
      </c>
      <c r="M8" s="70">
        <v>0</v>
      </c>
      <c r="N8" s="70">
        <v>0</v>
      </c>
      <c r="O8" s="70">
        <v>0</v>
      </c>
      <c r="P8" s="70">
        <v>0</v>
      </c>
      <c r="Q8" s="74">
        <v>0</v>
      </c>
      <c r="R8" s="75">
        <v>0</v>
      </c>
      <c r="S8" s="76">
        <v>0.5625</v>
      </c>
      <c r="T8" s="77">
        <v>0.5625</v>
      </c>
      <c r="U8" s="83" t="str">
        <f>IF(N8="","",IF(AND(OR(B8="dim",A8="F")),(T8*$U$2),""))</f>
        <v/>
      </c>
      <c r="V8" s="79">
        <f t="shared" si="1"/>
        <v>0</v>
      </c>
      <c r="W8" s="79" t="str">
        <f>IF(N8&gt;1,(N8-1)*0.25,"")</f>
        <v/>
      </c>
      <c r="X8" s="79" t="str">
        <f t="shared" si="2"/>
        <v/>
      </c>
      <c r="Y8" s="79"/>
      <c r="Z8" s="79"/>
      <c r="AA8" s="79"/>
      <c r="AB8" s="79"/>
      <c r="AC8" s="79"/>
      <c r="AD8" s="79"/>
      <c r="AE8" s="79"/>
      <c r="AF8" s="80" t="str">
        <f>IF(E8="RECUP",LISTE!$B$22,"")</f>
        <v/>
      </c>
      <c r="AG8" s="81"/>
      <c r="AH8" s="81"/>
      <c r="AI8" s="87"/>
      <c r="AJ8" s="46" t="str">
        <f>IF(E8=LISTE!$A$17,LISTE!$B$17,"")</f>
        <v/>
      </c>
      <c r="AK8" s="47"/>
      <c r="AL8" s="48"/>
      <c r="AM8" s="49"/>
      <c r="AN8" s="50"/>
    </row>
    <row r="9" spans="2:40" s="44" customFormat="1" ht="11.1" customHeight="1" x14ac:dyDescent="0.2">
      <c r="B9" s="63" t="s">
        <v>21</v>
      </c>
      <c r="C9" s="102">
        <v>40946</v>
      </c>
      <c r="D9" s="58"/>
      <c r="E9" s="52"/>
      <c r="F9" s="52"/>
      <c r="G9" s="45"/>
      <c r="H9" s="45"/>
      <c r="I9" s="71"/>
      <c r="J9" s="70"/>
      <c r="K9" s="72"/>
      <c r="L9" s="73">
        <v>0</v>
      </c>
      <c r="M9" s="70">
        <v>0</v>
      </c>
      <c r="N9" s="70">
        <v>0</v>
      </c>
      <c r="O9" s="70">
        <v>0</v>
      </c>
      <c r="P9" s="70">
        <v>0</v>
      </c>
      <c r="Q9" s="74">
        <v>0</v>
      </c>
      <c r="R9" s="75">
        <v>0</v>
      </c>
      <c r="S9" s="76">
        <v>0</v>
      </c>
      <c r="T9" s="77">
        <v>0</v>
      </c>
      <c r="U9" s="83" t="str">
        <f>IF(N9="","",IF(AND(OR(B9="dim",A9="F")),(T9*$U$2),""))</f>
        <v/>
      </c>
      <c r="V9" s="79">
        <f t="shared" si="1"/>
        <v>0</v>
      </c>
      <c r="W9" s="79"/>
      <c r="X9" s="79" t="str">
        <f t="shared" si="2"/>
        <v/>
      </c>
      <c r="Y9" s="79"/>
      <c r="Z9" s="79"/>
      <c r="AA9" s="79"/>
      <c r="AB9" s="79"/>
      <c r="AC9" s="79"/>
      <c r="AD9" s="79"/>
      <c r="AE9" s="79"/>
      <c r="AF9" s="80" t="str">
        <f>IF(E9="RECUP",LISTE!$B$22,"")</f>
        <v/>
      </c>
      <c r="AG9" s="81"/>
      <c r="AH9" s="81"/>
      <c r="AI9" s="87"/>
      <c r="AJ9" s="46" t="str">
        <f>IF(E9=LISTE!$A$17,LISTE!$B$17,"")</f>
        <v/>
      </c>
      <c r="AK9" s="47"/>
      <c r="AL9" s="48"/>
      <c r="AM9" s="49"/>
      <c r="AN9" s="50"/>
    </row>
    <row r="10" spans="2:40" s="44" customFormat="1" ht="11.1" customHeight="1" x14ac:dyDescent="0.2">
      <c r="B10" s="101" t="s">
        <v>14</v>
      </c>
      <c r="C10" s="64">
        <v>40916</v>
      </c>
      <c r="D10" s="58"/>
      <c r="E10" s="52"/>
      <c r="F10" s="52"/>
      <c r="G10" s="70"/>
      <c r="H10" s="70"/>
      <c r="I10" s="71"/>
      <c r="J10" s="70"/>
      <c r="K10" s="72"/>
      <c r="L10" s="73">
        <v>0</v>
      </c>
      <c r="M10" s="70">
        <v>0</v>
      </c>
      <c r="N10" s="70">
        <v>0</v>
      </c>
      <c r="O10" s="70">
        <v>0</v>
      </c>
      <c r="P10" s="70">
        <v>0</v>
      </c>
      <c r="Q10" s="74">
        <v>0</v>
      </c>
      <c r="R10" s="75">
        <v>0</v>
      </c>
      <c r="S10" s="76">
        <v>0</v>
      </c>
      <c r="T10" s="77">
        <v>0</v>
      </c>
      <c r="U10" s="83">
        <f>IF(N10="","",IF(AND(OR(B10="dim",A10="F")),(T10*$U$2),""))</f>
        <v>0</v>
      </c>
      <c r="V10" s="79">
        <f>IF(R10="","",R10*1.75)</f>
        <v>0</v>
      </c>
      <c r="W10" s="79" t="str">
        <f>IF(N10&gt;1,(N10-1)*0.25,"")</f>
        <v/>
      </c>
      <c r="X10" s="79"/>
      <c r="Y10" s="79"/>
      <c r="Z10" s="79"/>
      <c r="AA10" s="79"/>
      <c r="AB10" s="79"/>
      <c r="AC10" s="79"/>
      <c r="AD10" s="79"/>
      <c r="AE10" s="79"/>
      <c r="AF10" s="80" t="str">
        <f>IF(E10="RECUP",LISTE!$B$22,"")</f>
        <v/>
      </c>
      <c r="AG10" s="81"/>
      <c r="AH10" s="81"/>
      <c r="AI10" s="87"/>
      <c r="AJ10" s="80" t="str">
        <f>IF(E10=LISTE!$A$17,LISTE!$B$17,"")</f>
        <v/>
      </c>
      <c r="AK10" s="91"/>
      <c r="AL10" s="92"/>
      <c r="AM10" s="93"/>
      <c r="AN10" s="94"/>
    </row>
    <row r="11" spans="2:40" s="44" customFormat="1" ht="11.25" customHeight="1" x14ac:dyDescent="0.2">
      <c r="B11" s="65" t="s">
        <v>60</v>
      </c>
      <c r="C11" s="54"/>
      <c r="D11" s="53"/>
      <c r="E11" s="53"/>
      <c r="F11" s="53"/>
      <c r="G11" s="53"/>
      <c r="H11" s="53"/>
      <c r="I11" s="54"/>
      <c r="J11" s="53"/>
      <c r="K11" s="66"/>
      <c r="L11" s="55"/>
      <c r="M11" s="53"/>
      <c r="N11" s="53"/>
      <c r="O11" s="53"/>
      <c r="P11" s="53"/>
      <c r="Q11" s="55"/>
      <c r="R11" s="55"/>
      <c r="S11" s="56"/>
      <c r="T11" s="84">
        <f>SUM(T3:T9)</f>
        <v>2.4166666666666665</v>
      </c>
      <c r="U11" s="77">
        <f>SUM(U3:U9)</f>
        <v>7.8125E-2</v>
      </c>
      <c r="V11" s="85">
        <f>SUM(V3:V9)</f>
        <v>0.36458333333333331</v>
      </c>
      <c r="W11" s="85">
        <f>SUM(W3:W9)</f>
        <v>0</v>
      </c>
      <c r="X11" s="85">
        <f>SUM(X3:X9)</f>
        <v>0</v>
      </c>
      <c r="Y11" s="85" t="str">
        <f>"39:00"</f>
        <v>39:00</v>
      </c>
      <c r="Z11" s="85" t="str">
        <f>IF(T11&lt;Y11,"0:00",T11-Y11)</f>
        <v>0:00</v>
      </c>
      <c r="AA11" s="85"/>
      <c r="AB11" s="85">
        <f>IF(Z11&gt;=TIMEVALUE("5:00"),Z11-AA11,"")</f>
        <v>0</v>
      </c>
      <c r="AC11" s="85">
        <f>$AA11*1.25</f>
        <v>0</v>
      </c>
      <c r="AD11" s="85">
        <f>$AB11*1.5</f>
        <v>0</v>
      </c>
      <c r="AE11" s="86">
        <f>$V11+$X11+$AC11+$AD11+$W11</f>
        <v>0.36458333333333331</v>
      </c>
      <c r="AF11" s="80">
        <f>SUM(AF3:AF9)</f>
        <v>0</v>
      </c>
      <c r="AG11" s="81" t="e">
        <f>AG2-AE11</f>
        <v>#VALUE!</v>
      </c>
      <c r="AH11" s="81"/>
      <c r="AI11" s="87" t="e">
        <f>AG11/6.5</f>
        <v>#VALUE!</v>
      </c>
      <c r="AJ11" s="46">
        <f>SUM(AJ3:AJ9)</f>
        <v>0</v>
      </c>
      <c r="AK11" s="47">
        <f>$AK2+AJ11</f>
        <v>0</v>
      </c>
      <c r="AL11" s="57">
        <f t="shared" ref="AL11" si="3">AK11/6.5</f>
        <v>0</v>
      </c>
      <c r="AM11" s="49"/>
      <c r="AN11" s="50"/>
    </row>
    <row r="12" spans="2:40" s="44" customFormat="1" ht="11.1" customHeight="1" x14ac:dyDescent="0.2">
      <c r="B12" s="62" t="s">
        <v>15</v>
      </c>
      <c r="C12" s="104">
        <v>40917</v>
      </c>
      <c r="D12" s="58">
        <v>1</v>
      </c>
      <c r="E12" s="52" t="s">
        <v>3</v>
      </c>
      <c r="F12" s="52"/>
      <c r="G12" s="70"/>
      <c r="H12" s="70"/>
      <c r="I12" s="71"/>
      <c r="J12" s="70"/>
      <c r="K12" s="72"/>
      <c r="L12" s="73">
        <v>0</v>
      </c>
      <c r="M12" s="70">
        <v>0</v>
      </c>
      <c r="N12" s="70">
        <v>0</v>
      </c>
      <c r="O12" s="70">
        <v>0</v>
      </c>
      <c r="P12" s="70">
        <v>0</v>
      </c>
      <c r="Q12" s="74">
        <v>0</v>
      </c>
      <c r="R12" s="75">
        <v>0</v>
      </c>
      <c r="S12" s="76">
        <v>0</v>
      </c>
      <c r="T12" s="77">
        <v>0</v>
      </c>
      <c r="U12" s="83" t="str">
        <f t="shared" ref="U12:U18" si="4">IF(N12="","",IF(AND(OR(B12="dim",A12="F")),(T12*$U$2),""))</f>
        <v/>
      </c>
      <c r="V12" s="79">
        <f t="shared" si="1"/>
        <v>0</v>
      </c>
      <c r="W12" s="79" t="str">
        <f t="shared" ref="W12:W18" si="5">IF(N12&gt;1,(N12-1)*0.25,"")</f>
        <v/>
      </c>
      <c r="X12" s="79"/>
      <c r="Y12" s="79"/>
      <c r="Z12" s="79"/>
      <c r="AA12" s="79"/>
      <c r="AB12" s="79"/>
      <c r="AC12" s="79"/>
      <c r="AD12" s="79"/>
      <c r="AE12" s="79"/>
      <c r="AF12" s="80">
        <f>IF(E12="RECUP",LISTE!$B$22,"")</f>
        <v>0.27083333333333331</v>
      </c>
      <c r="AG12" s="81"/>
      <c r="AH12" s="81"/>
      <c r="AI12" s="87"/>
      <c r="AJ12" s="80" t="str">
        <f>IF(E12=LISTE!$A$17,LISTE!$B$17,"")</f>
        <v/>
      </c>
      <c r="AK12" s="91"/>
      <c r="AL12" s="92"/>
      <c r="AM12" s="93"/>
      <c r="AN12" s="94"/>
    </row>
    <row r="13" spans="2:40" s="44" customFormat="1" ht="11.1" customHeight="1" x14ac:dyDescent="0.2">
      <c r="B13" s="62" t="s">
        <v>18</v>
      </c>
      <c r="C13" s="104">
        <v>40918</v>
      </c>
      <c r="D13" s="58"/>
      <c r="E13" s="52" t="s">
        <v>3</v>
      </c>
      <c r="F13" s="52"/>
      <c r="G13" s="70"/>
      <c r="H13" s="70"/>
      <c r="I13" s="71"/>
      <c r="J13" s="70"/>
      <c r="K13" s="72"/>
      <c r="L13" s="73">
        <v>0</v>
      </c>
      <c r="M13" s="70">
        <v>0</v>
      </c>
      <c r="N13" s="70">
        <v>0</v>
      </c>
      <c r="O13" s="70">
        <v>0</v>
      </c>
      <c r="P13" s="70">
        <v>0</v>
      </c>
      <c r="Q13" s="74">
        <v>0</v>
      </c>
      <c r="R13" s="75">
        <v>0</v>
      </c>
      <c r="S13" s="76">
        <v>0</v>
      </c>
      <c r="T13" s="77">
        <v>0</v>
      </c>
      <c r="U13" s="83" t="str">
        <f t="shared" si="4"/>
        <v/>
      </c>
      <c r="V13" s="79">
        <f t="shared" si="1"/>
        <v>0</v>
      </c>
      <c r="W13" s="79" t="str">
        <f t="shared" si="5"/>
        <v/>
      </c>
      <c r="X13" s="79"/>
      <c r="Y13" s="79"/>
      <c r="Z13" s="79"/>
      <c r="AA13" s="79"/>
      <c r="AB13" s="79"/>
      <c r="AC13" s="79"/>
      <c r="AD13" s="79"/>
      <c r="AE13" s="79"/>
      <c r="AF13" s="80">
        <f>IF(E13="RECUP",LISTE!$B$22,"")</f>
        <v>0.27083333333333331</v>
      </c>
      <c r="AG13" s="81"/>
      <c r="AH13" s="81"/>
      <c r="AI13" s="87"/>
      <c r="AJ13" s="80" t="str">
        <f>IF(E13=LISTE!$A$17,LISTE!$B$17,"")</f>
        <v/>
      </c>
      <c r="AK13" s="91"/>
      <c r="AL13" s="92"/>
      <c r="AM13" s="93"/>
      <c r="AN13" s="94"/>
    </row>
    <row r="14" spans="2:40" s="44" customFormat="1" ht="11.1" customHeight="1" x14ac:dyDescent="0.2">
      <c r="B14" s="62" t="s">
        <v>17</v>
      </c>
      <c r="C14" s="104">
        <v>40919</v>
      </c>
      <c r="D14" s="58"/>
      <c r="E14" s="52" t="s">
        <v>3</v>
      </c>
      <c r="F14" s="52"/>
      <c r="G14" s="70"/>
      <c r="H14" s="70"/>
      <c r="I14" s="71"/>
      <c r="J14" s="70"/>
      <c r="K14" s="72"/>
      <c r="L14" s="73">
        <v>0</v>
      </c>
      <c r="M14" s="70">
        <v>0</v>
      </c>
      <c r="N14" s="70">
        <v>0</v>
      </c>
      <c r="O14" s="70">
        <v>0</v>
      </c>
      <c r="P14" s="70">
        <v>0</v>
      </c>
      <c r="Q14" s="74">
        <v>0</v>
      </c>
      <c r="R14" s="75">
        <v>0</v>
      </c>
      <c r="S14" s="76">
        <v>0</v>
      </c>
      <c r="T14" s="77">
        <v>0</v>
      </c>
      <c r="U14" s="83" t="str">
        <f t="shared" si="4"/>
        <v/>
      </c>
      <c r="V14" s="79">
        <f t="shared" si="1"/>
        <v>0</v>
      </c>
      <c r="W14" s="79" t="str">
        <f t="shared" si="5"/>
        <v/>
      </c>
      <c r="X14" s="79"/>
      <c r="Y14" s="79"/>
      <c r="Z14" s="79"/>
      <c r="AA14" s="79"/>
      <c r="AB14" s="79"/>
      <c r="AC14" s="79"/>
      <c r="AD14" s="79"/>
      <c r="AE14" s="79"/>
      <c r="AF14" s="80">
        <f>IF(E14="RECUP",LISTE!$B$22,"")</f>
        <v>0.27083333333333331</v>
      </c>
      <c r="AG14" s="81"/>
      <c r="AH14" s="81"/>
      <c r="AI14" s="87"/>
      <c r="AJ14" s="80" t="str">
        <f>IF(E14=LISTE!$A$17,LISTE!$B$17,"")</f>
        <v/>
      </c>
      <c r="AK14" s="91"/>
      <c r="AL14" s="92"/>
      <c r="AM14" s="93"/>
      <c r="AN14" s="94"/>
    </row>
    <row r="15" spans="2:40" s="44" customFormat="1" ht="11.1" customHeight="1" x14ac:dyDescent="0.2">
      <c r="B15" s="62" t="s">
        <v>19</v>
      </c>
      <c r="C15" s="104">
        <v>40920</v>
      </c>
      <c r="D15" s="58"/>
      <c r="E15" s="52" t="s">
        <v>3</v>
      </c>
      <c r="F15" s="52"/>
      <c r="G15" s="70"/>
      <c r="H15" s="70"/>
      <c r="I15" s="71"/>
      <c r="J15" s="70"/>
      <c r="K15" s="72"/>
      <c r="L15" s="73">
        <v>0</v>
      </c>
      <c r="M15" s="70">
        <v>0</v>
      </c>
      <c r="N15" s="70">
        <v>0</v>
      </c>
      <c r="O15" s="70">
        <v>0</v>
      </c>
      <c r="P15" s="70">
        <v>0</v>
      </c>
      <c r="Q15" s="74">
        <v>0</v>
      </c>
      <c r="R15" s="75">
        <v>0</v>
      </c>
      <c r="S15" s="76">
        <v>0</v>
      </c>
      <c r="T15" s="77">
        <v>0</v>
      </c>
      <c r="U15" s="83" t="str">
        <f t="shared" si="4"/>
        <v/>
      </c>
      <c r="V15" s="79">
        <f t="shared" si="1"/>
        <v>0</v>
      </c>
      <c r="W15" s="79" t="str">
        <f t="shared" si="5"/>
        <v/>
      </c>
      <c r="X15" s="79"/>
      <c r="Y15" s="79"/>
      <c r="Z15" s="79"/>
      <c r="AA15" s="79"/>
      <c r="AB15" s="79"/>
      <c r="AC15" s="79"/>
      <c r="AD15" s="79"/>
      <c r="AE15" s="79"/>
      <c r="AF15" s="80">
        <f>IF(E15="RECUP",LISTE!$B$22,"")</f>
        <v>0.27083333333333331</v>
      </c>
      <c r="AG15" s="81"/>
      <c r="AH15" s="81"/>
      <c r="AI15" s="87"/>
      <c r="AJ15" s="80" t="str">
        <f>IF(E15=LISTE!$A$17,LISTE!$B$17,"")</f>
        <v/>
      </c>
      <c r="AK15" s="91"/>
      <c r="AL15" s="92"/>
      <c r="AM15" s="93"/>
      <c r="AN15" s="94"/>
    </row>
    <row r="16" spans="2:40" s="44" customFormat="1" ht="11.1" customHeight="1" x14ac:dyDescent="0.2">
      <c r="B16" s="62" t="s">
        <v>20</v>
      </c>
      <c r="C16" s="104">
        <v>40921</v>
      </c>
      <c r="D16" s="129"/>
      <c r="E16" s="52" t="s">
        <v>3</v>
      </c>
      <c r="F16" s="52"/>
      <c r="G16" s="70"/>
      <c r="H16" s="70"/>
      <c r="I16" s="71"/>
      <c r="J16" s="70"/>
      <c r="K16" s="72"/>
      <c r="L16" s="73">
        <v>0</v>
      </c>
      <c r="M16" s="70">
        <v>0</v>
      </c>
      <c r="N16" s="70">
        <v>0</v>
      </c>
      <c r="O16" s="70">
        <v>0</v>
      </c>
      <c r="P16" s="70">
        <v>0</v>
      </c>
      <c r="Q16" s="74">
        <v>0</v>
      </c>
      <c r="R16" s="75">
        <v>0</v>
      </c>
      <c r="S16" s="76">
        <v>0</v>
      </c>
      <c r="T16" s="77">
        <v>0</v>
      </c>
      <c r="U16" s="83" t="str">
        <f t="shared" si="4"/>
        <v/>
      </c>
      <c r="V16" s="79">
        <f t="shared" si="1"/>
        <v>0</v>
      </c>
      <c r="W16" s="79" t="str">
        <f t="shared" si="5"/>
        <v/>
      </c>
      <c r="X16" s="79"/>
      <c r="Y16" s="79"/>
      <c r="Z16" s="79"/>
      <c r="AA16" s="79"/>
      <c r="AB16" s="79"/>
      <c r="AC16" s="79"/>
      <c r="AD16" s="79"/>
      <c r="AE16" s="79"/>
      <c r="AF16" s="80">
        <f>IF(E16="RECUP",LISTE!$B$22,"")</f>
        <v>0.27083333333333331</v>
      </c>
      <c r="AG16" s="81"/>
      <c r="AH16" s="81"/>
      <c r="AI16" s="87"/>
      <c r="AJ16" s="80" t="str">
        <f>IF(E16=LISTE!$A$17,LISTE!$B$17,"")</f>
        <v/>
      </c>
      <c r="AK16" s="91"/>
      <c r="AL16" s="92"/>
      <c r="AM16" s="93"/>
      <c r="AN16" s="94"/>
    </row>
    <row r="17" spans="2:40" s="44" customFormat="1" ht="11.1" customHeight="1" x14ac:dyDescent="0.2">
      <c r="B17" s="63" t="s">
        <v>21</v>
      </c>
      <c r="C17" s="64">
        <v>40922</v>
      </c>
      <c r="D17" s="129"/>
      <c r="E17" s="130"/>
      <c r="F17" s="52" t="s">
        <v>97</v>
      </c>
      <c r="G17" s="70"/>
      <c r="H17" s="70"/>
      <c r="I17" s="71"/>
      <c r="J17" s="70"/>
      <c r="K17" s="72"/>
      <c r="L17" s="73">
        <v>0</v>
      </c>
      <c r="M17" s="70">
        <v>0.33333333333333331</v>
      </c>
      <c r="N17" s="70">
        <v>0.60416666666666663</v>
      </c>
      <c r="O17" s="70">
        <v>0</v>
      </c>
      <c r="P17" s="70">
        <v>0</v>
      </c>
      <c r="Q17" s="74">
        <v>0.27083333333333331</v>
      </c>
      <c r="R17" s="75">
        <v>0</v>
      </c>
      <c r="S17" s="76">
        <v>0</v>
      </c>
      <c r="T17" s="77">
        <v>0.27083333333333331</v>
      </c>
      <c r="U17" s="83" t="str">
        <f t="shared" si="4"/>
        <v/>
      </c>
      <c r="V17" s="79">
        <f t="shared" si="1"/>
        <v>0</v>
      </c>
      <c r="W17" s="79" t="str">
        <f t="shared" si="5"/>
        <v/>
      </c>
      <c r="X17" s="79"/>
      <c r="Y17" s="79"/>
      <c r="Z17" s="79"/>
      <c r="AA17" s="79"/>
      <c r="AB17" s="79"/>
      <c r="AC17" s="79"/>
      <c r="AD17" s="79"/>
      <c r="AE17" s="79"/>
      <c r="AF17" s="80" t="str">
        <f>IF(E17="RECUP",LISTE!$B$22,"")</f>
        <v/>
      </c>
      <c r="AG17" s="81"/>
      <c r="AH17" s="81"/>
      <c r="AI17" s="87"/>
      <c r="AJ17" s="80" t="str">
        <f>IF(E17=LISTE!$A$17,LISTE!$B$17,"")</f>
        <v/>
      </c>
      <c r="AK17" s="91"/>
      <c r="AL17" s="92"/>
      <c r="AM17" s="93"/>
      <c r="AN17" s="94"/>
    </row>
    <row r="18" spans="2:40" s="44" customFormat="1" ht="11.1" customHeight="1" x14ac:dyDescent="0.2">
      <c r="B18" s="63" t="s">
        <v>14</v>
      </c>
      <c r="C18" s="64">
        <v>40923</v>
      </c>
      <c r="D18" s="129"/>
      <c r="E18" s="130"/>
      <c r="F18" s="52"/>
      <c r="G18" s="70"/>
      <c r="H18" s="70"/>
      <c r="I18" s="71"/>
      <c r="J18" s="70"/>
      <c r="K18" s="72"/>
      <c r="L18" s="73">
        <v>0</v>
      </c>
      <c r="M18" s="70">
        <v>0</v>
      </c>
      <c r="N18" s="70">
        <v>0</v>
      </c>
      <c r="O18" s="70">
        <v>0</v>
      </c>
      <c r="P18" s="70">
        <v>0</v>
      </c>
      <c r="Q18" s="74">
        <v>0</v>
      </c>
      <c r="R18" s="75">
        <v>0</v>
      </c>
      <c r="S18" s="76">
        <v>0</v>
      </c>
      <c r="T18" s="77">
        <v>0</v>
      </c>
      <c r="U18" s="78">
        <f t="shared" si="4"/>
        <v>0</v>
      </c>
      <c r="V18" s="79">
        <f>IF(R18="","",R18*1.75)</f>
        <v>0</v>
      </c>
      <c r="W18" s="79" t="str">
        <f t="shared" si="5"/>
        <v/>
      </c>
      <c r="X18" s="79"/>
      <c r="Y18" s="79"/>
      <c r="Z18" s="79"/>
      <c r="AA18" s="79"/>
      <c r="AB18" s="79"/>
      <c r="AC18" s="79"/>
      <c r="AD18" s="79"/>
      <c r="AE18" s="79"/>
      <c r="AF18" s="80" t="str">
        <f>IF(E18="RECUP",LISTE!$B$22,"")</f>
        <v/>
      </c>
      <c r="AG18" s="81"/>
      <c r="AH18" s="81"/>
      <c r="AI18" s="87"/>
      <c r="AJ18" s="80" t="str">
        <f>IF(E18=LISTE!$A$17,LISTE!$B$17,"")</f>
        <v/>
      </c>
      <c r="AK18" s="91"/>
      <c r="AL18" s="92"/>
      <c r="AM18" s="93"/>
      <c r="AN18" s="94"/>
    </row>
    <row r="19" spans="2:40" s="44" customFormat="1" ht="11.1" customHeight="1" x14ac:dyDescent="0.2">
      <c r="B19" s="61" t="s">
        <v>61</v>
      </c>
      <c r="C19" s="60"/>
      <c r="D19" s="59"/>
      <c r="E19" s="59"/>
      <c r="F19" s="59"/>
      <c r="G19" s="95"/>
      <c r="H19" s="95"/>
      <c r="I19" s="96"/>
      <c r="J19" s="95"/>
      <c r="K19" s="97"/>
      <c r="L19" s="98"/>
      <c r="M19" s="95"/>
      <c r="N19" s="95"/>
      <c r="O19" s="95"/>
      <c r="P19" s="95"/>
      <c r="Q19" s="98"/>
      <c r="R19" s="98"/>
      <c r="S19" s="99"/>
      <c r="T19" s="84">
        <f>SUM(T10:T17)</f>
        <v>2.6875</v>
      </c>
      <c r="U19" s="85">
        <f>SUM(U10:U17)</f>
        <v>7.8125E-2</v>
      </c>
      <c r="V19" s="85">
        <f>SUM(V10:V17)</f>
        <v>0.36458333333333331</v>
      </c>
      <c r="W19" s="85">
        <f>SUM(W10:W17)</f>
        <v>0</v>
      </c>
      <c r="X19" s="85">
        <f>SUM(X10:X17)</f>
        <v>0</v>
      </c>
      <c r="Y19" s="85" t="str">
        <f>"39:00"</f>
        <v>39:00</v>
      </c>
      <c r="Z19" s="85" t="str">
        <f>IF(T19&lt;Y19,"0:00",T19-Y19)</f>
        <v>0:00</v>
      </c>
      <c r="AA19" s="85"/>
      <c r="AB19" s="85">
        <f>IF(Z19&gt;=TIMEVALUE("5:00"),Z19-AA19,"")</f>
        <v>0</v>
      </c>
      <c r="AC19" s="85">
        <f>$AA19*1.25</f>
        <v>0</v>
      </c>
      <c r="AD19" s="85">
        <f>$AB19*1.5</f>
        <v>0</v>
      </c>
      <c r="AE19" s="86">
        <f>$V19+$X19+$AC19+$AD19+$W19</f>
        <v>0.36458333333333331</v>
      </c>
      <c r="AF19" s="80">
        <f>SUM(AF10:AF17)</f>
        <v>1.3541666666666665</v>
      </c>
      <c r="AG19" s="81"/>
      <c r="AH19" s="81"/>
      <c r="AI19" s="87">
        <f>AG19/6.5</f>
        <v>0</v>
      </c>
      <c r="AJ19" s="80">
        <f>SUM(AJ10:AJ17)</f>
        <v>0</v>
      </c>
      <c r="AK19" s="91">
        <f>$AK11+AJ19</f>
        <v>0</v>
      </c>
      <c r="AL19" s="100">
        <f>AK19/6.5</f>
        <v>0</v>
      </c>
      <c r="AM19" s="93"/>
      <c r="AN19" s="94"/>
    </row>
    <row r="20" spans="2:40" s="44" customFormat="1" ht="11.1" customHeight="1" x14ac:dyDescent="0.2">
      <c r="B20" s="62" t="s">
        <v>15</v>
      </c>
      <c r="C20" s="104">
        <v>40924</v>
      </c>
      <c r="D20" s="58"/>
      <c r="E20" s="52"/>
      <c r="F20" s="52" t="s">
        <v>97</v>
      </c>
      <c r="G20" s="70"/>
      <c r="H20" s="70"/>
      <c r="I20" s="71"/>
      <c r="J20" s="70"/>
      <c r="K20" s="72"/>
      <c r="L20" s="73">
        <v>0</v>
      </c>
      <c r="M20" s="70">
        <v>0.33333333333333331</v>
      </c>
      <c r="N20" s="70">
        <v>0.60416666666666663</v>
      </c>
      <c r="O20" s="70">
        <v>0</v>
      </c>
      <c r="P20" s="70">
        <v>0</v>
      </c>
      <c r="Q20" s="74">
        <v>0.27083333333333331</v>
      </c>
      <c r="R20" s="75">
        <v>0</v>
      </c>
      <c r="S20" s="76">
        <v>0</v>
      </c>
      <c r="T20" s="77">
        <v>0.27083333333333331</v>
      </c>
      <c r="U20" s="78" t="str">
        <f t="shared" ref="U20:U26" si="6">IF(N20="","",IF(AND(OR(B20="dim",A20="F")),(T20*$U$2),""))</f>
        <v/>
      </c>
      <c r="V20" s="79">
        <f t="shared" si="1"/>
        <v>0</v>
      </c>
      <c r="W20" s="79" t="str">
        <f t="shared" ref="W20:W26" si="7">IF(N20&gt;1,(N20-1)*0.25,"")</f>
        <v/>
      </c>
      <c r="X20" s="79"/>
      <c r="Y20" s="79"/>
      <c r="Z20" s="79"/>
      <c r="AA20" s="79"/>
      <c r="AB20" s="79"/>
      <c r="AC20" s="79"/>
      <c r="AD20" s="79"/>
      <c r="AE20" s="79"/>
      <c r="AF20" s="80" t="str">
        <f>IF(E20="RECUP",LISTE!$B$22,"")</f>
        <v/>
      </c>
      <c r="AG20" s="81"/>
      <c r="AH20" s="81"/>
      <c r="AI20" s="87"/>
      <c r="AJ20" s="80" t="str">
        <f>IF(E20=LISTE!$A$17,LISTE!$B$17,"")</f>
        <v/>
      </c>
      <c r="AK20" s="91"/>
      <c r="AL20" s="92"/>
      <c r="AM20" s="93"/>
      <c r="AN20" s="94"/>
    </row>
    <row r="21" spans="2:40" s="44" customFormat="1" ht="11.1" customHeight="1" x14ac:dyDescent="0.2">
      <c r="B21" s="62" t="s">
        <v>18</v>
      </c>
      <c r="C21" s="104">
        <v>40925</v>
      </c>
      <c r="D21" s="58"/>
      <c r="E21" s="52"/>
      <c r="F21" s="52" t="s">
        <v>97</v>
      </c>
      <c r="G21" s="70"/>
      <c r="H21" s="70"/>
      <c r="I21" s="71"/>
      <c r="J21" s="70"/>
      <c r="K21" s="72"/>
      <c r="L21" s="73">
        <v>0</v>
      </c>
      <c r="M21" s="70">
        <v>0.33333333333333331</v>
      </c>
      <c r="N21" s="70">
        <v>0.60416666666666663</v>
      </c>
      <c r="O21" s="70">
        <v>0</v>
      </c>
      <c r="P21" s="70">
        <v>0</v>
      </c>
      <c r="Q21" s="74">
        <v>0.27083333333333331</v>
      </c>
      <c r="R21" s="75">
        <v>0</v>
      </c>
      <c r="S21" s="76">
        <v>0</v>
      </c>
      <c r="T21" s="77">
        <v>0.27083333333333331</v>
      </c>
      <c r="U21" s="78" t="str">
        <f t="shared" si="6"/>
        <v/>
      </c>
      <c r="V21" s="79">
        <f t="shared" si="1"/>
        <v>0</v>
      </c>
      <c r="W21" s="79" t="str">
        <f t="shared" si="7"/>
        <v/>
      </c>
      <c r="X21" s="79"/>
      <c r="Y21" s="79"/>
      <c r="Z21" s="79"/>
      <c r="AA21" s="79"/>
      <c r="AB21" s="79"/>
      <c r="AC21" s="79"/>
      <c r="AD21" s="79"/>
      <c r="AE21" s="79"/>
      <c r="AF21" s="80" t="str">
        <f>IF(E21="RECUP",LISTE!$B$22,"")</f>
        <v/>
      </c>
      <c r="AG21" s="81"/>
      <c r="AH21" s="81"/>
      <c r="AI21" s="87"/>
      <c r="AJ21" s="80" t="str">
        <f>IF(E21=LISTE!$A$17,LISTE!$B$17,"")</f>
        <v/>
      </c>
      <c r="AK21" s="91"/>
      <c r="AL21" s="92"/>
      <c r="AM21" s="93"/>
      <c r="AN21" s="94"/>
    </row>
    <row r="22" spans="2:40" s="44" customFormat="1" ht="11.1" customHeight="1" x14ac:dyDescent="0.2">
      <c r="B22" s="62" t="s">
        <v>17</v>
      </c>
      <c r="C22" s="104">
        <v>40926</v>
      </c>
      <c r="D22" s="58"/>
      <c r="E22" s="52"/>
      <c r="F22" s="52" t="s">
        <v>97</v>
      </c>
      <c r="G22" s="70"/>
      <c r="H22" s="70"/>
      <c r="I22" s="71"/>
      <c r="J22" s="70"/>
      <c r="K22" s="72"/>
      <c r="L22" s="73">
        <v>0</v>
      </c>
      <c r="M22" s="70">
        <v>0.33333333333333331</v>
      </c>
      <c r="N22" s="70">
        <v>0.60416666666666663</v>
      </c>
      <c r="O22" s="70">
        <v>0</v>
      </c>
      <c r="P22" s="70">
        <v>0</v>
      </c>
      <c r="Q22" s="74">
        <v>0.27083333333333331</v>
      </c>
      <c r="R22" s="75">
        <v>0</v>
      </c>
      <c r="S22" s="76">
        <v>0</v>
      </c>
      <c r="T22" s="77">
        <v>0.27083333333333331</v>
      </c>
      <c r="U22" s="78" t="str">
        <f t="shared" si="6"/>
        <v/>
      </c>
      <c r="V22" s="79">
        <f t="shared" si="1"/>
        <v>0</v>
      </c>
      <c r="W22" s="79" t="str">
        <f t="shared" si="7"/>
        <v/>
      </c>
      <c r="X22" s="79"/>
      <c r="Y22" s="79"/>
      <c r="Z22" s="79"/>
      <c r="AA22" s="79"/>
      <c r="AB22" s="79"/>
      <c r="AC22" s="79"/>
      <c r="AD22" s="79"/>
      <c r="AE22" s="79"/>
      <c r="AF22" s="80" t="str">
        <f>IF(E22="RECUP",LISTE!$B$22,"")</f>
        <v/>
      </c>
      <c r="AG22" s="81"/>
      <c r="AH22" s="81"/>
      <c r="AI22" s="87"/>
      <c r="AJ22" s="80" t="str">
        <f>IF(E22=LISTE!$A$17,LISTE!$B$17,"")</f>
        <v/>
      </c>
      <c r="AK22" s="91"/>
      <c r="AL22" s="92"/>
      <c r="AM22" s="93"/>
      <c r="AN22" s="94"/>
    </row>
    <row r="23" spans="2:40" s="44" customFormat="1" ht="11.1" customHeight="1" x14ac:dyDescent="0.2">
      <c r="B23" s="62" t="s">
        <v>19</v>
      </c>
      <c r="C23" s="104">
        <v>40927</v>
      </c>
      <c r="D23" s="58"/>
      <c r="E23" s="52"/>
      <c r="F23" s="52" t="s">
        <v>97</v>
      </c>
      <c r="G23" s="70"/>
      <c r="H23" s="70"/>
      <c r="I23" s="71"/>
      <c r="J23" s="70"/>
      <c r="K23" s="72"/>
      <c r="L23" s="73">
        <v>0</v>
      </c>
      <c r="M23" s="70">
        <v>0.33333333333333331</v>
      </c>
      <c r="N23" s="70">
        <v>0.60416666666666663</v>
      </c>
      <c r="O23" s="70">
        <v>0</v>
      </c>
      <c r="P23" s="70">
        <v>0</v>
      </c>
      <c r="Q23" s="74">
        <v>0.27083333333333331</v>
      </c>
      <c r="R23" s="75">
        <v>0</v>
      </c>
      <c r="S23" s="76">
        <v>0</v>
      </c>
      <c r="T23" s="77">
        <v>0.27083333333333331</v>
      </c>
      <c r="U23" s="78" t="str">
        <f t="shared" si="6"/>
        <v/>
      </c>
      <c r="V23" s="79">
        <f t="shared" si="1"/>
        <v>0</v>
      </c>
      <c r="W23" s="79" t="str">
        <f t="shared" si="7"/>
        <v/>
      </c>
      <c r="X23" s="79"/>
      <c r="Y23" s="79"/>
      <c r="Z23" s="79"/>
      <c r="AA23" s="79"/>
      <c r="AB23" s="79"/>
      <c r="AC23" s="79"/>
      <c r="AD23" s="79"/>
      <c r="AE23" s="79"/>
      <c r="AF23" s="80" t="str">
        <f>IF(E23="RECUP",LISTE!$B$22,"")</f>
        <v/>
      </c>
      <c r="AG23" s="81"/>
      <c r="AH23" s="81"/>
      <c r="AI23" s="87"/>
      <c r="AJ23" s="80" t="str">
        <f>IF(E23=LISTE!$A$17,LISTE!$B$17,"")</f>
        <v/>
      </c>
      <c r="AK23" s="91"/>
      <c r="AL23" s="92"/>
      <c r="AM23" s="93"/>
      <c r="AN23" s="94"/>
    </row>
    <row r="24" spans="2:40" s="44" customFormat="1" ht="11.1" customHeight="1" x14ac:dyDescent="0.2">
      <c r="B24" s="62" t="s">
        <v>20</v>
      </c>
      <c r="C24" s="104">
        <v>40928</v>
      </c>
      <c r="D24" s="58"/>
      <c r="E24" s="52"/>
      <c r="F24" s="52" t="s">
        <v>97</v>
      </c>
      <c r="G24" s="70"/>
      <c r="H24" s="70"/>
      <c r="I24" s="71"/>
      <c r="J24" s="70"/>
      <c r="K24" s="72"/>
      <c r="L24" s="73">
        <v>0</v>
      </c>
      <c r="M24" s="70">
        <v>0.33333333333333331</v>
      </c>
      <c r="N24" s="70">
        <v>0.60416666666666663</v>
      </c>
      <c r="O24" s="70">
        <v>0</v>
      </c>
      <c r="P24" s="70">
        <v>0</v>
      </c>
      <c r="Q24" s="74">
        <v>0.27083333333333331</v>
      </c>
      <c r="R24" s="75">
        <v>0</v>
      </c>
      <c r="S24" s="76">
        <v>0</v>
      </c>
      <c r="T24" s="77">
        <v>0.27083333333333331</v>
      </c>
      <c r="U24" s="78" t="str">
        <f t="shared" si="6"/>
        <v/>
      </c>
      <c r="V24" s="79">
        <f t="shared" si="1"/>
        <v>0</v>
      </c>
      <c r="W24" s="79" t="str">
        <f t="shared" si="7"/>
        <v/>
      </c>
      <c r="X24" s="79"/>
      <c r="Y24" s="79"/>
      <c r="Z24" s="79"/>
      <c r="AA24" s="79"/>
      <c r="AB24" s="79"/>
      <c r="AC24" s="79"/>
      <c r="AD24" s="79"/>
      <c r="AE24" s="79"/>
      <c r="AF24" s="80" t="str">
        <f>IF(E24="RECUP",LISTE!$B$22,"")</f>
        <v/>
      </c>
      <c r="AG24" s="81"/>
      <c r="AH24" s="81"/>
      <c r="AI24" s="87"/>
      <c r="AJ24" s="80" t="str">
        <f>IF(E24=LISTE!$A$17,LISTE!$B$17,"")</f>
        <v/>
      </c>
      <c r="AK24" s="91"/>
      <c r="AL24" s="92"/>
      <c r="AM24" s="93"/>
      <c r="AN24" s="94"/>
    </row>
    <row r="25" spans="2:40" s="44" customFormat="1" ht="11.1" customHeight="1" x14ac:dyDescent="0.2">
      <c r="B25" s="63" t="s">
        <v>21</v>
      </c>
      <c r="C25" s="64">
        <v>40929</v>
      </c>
      <c r="D25" s="58"/>
      <c r="E25" s="52"/>
      <c r="F25" s="52" t="s">
        <v>97</v>
      </c>
      <c r="G25" s="70"/>
      <c r="H25" s="70"/>
      <c r="I25" s="71"/>
      <c r="J25" s="70"/>
      <c r="K25" s="72"/>
      <c r="L25" s="73">
        <v>0</v>
      </c>
      <c r="M25" s="70">
        <v>0.33333333333333331</v>
      </c>
      <c r="N25" s="70">
        <v>0.60416666666666663</v>
      </c>
      <c r="O25" s="70">
        <v>0</v>
      </c>
      <c r="P25" s="70">
        <v>0</v>
      </c>
      <c r="Q25" s="74">
        <v>0.27083333333333331</v>
      </c>
      <c r="R25" s="75">
        <v>0</v>
      </c>
      <c r="S25" s="76">
        <v>0</v>
      </c>
      <c r="T25" s="77">
        <v>0.27083333333333331</v>
      </c>
      <c r="U25" s="78" t="str">
        <f t="shared" si="6"/>
        <v/>
      </c>
      <c r="V25" s="79">
        <f t="shared" si="1"/>
        <v>0</v>
      </c>
      <c r="W25" s="79" t="str">
        <f t="shared" si="7"/>
        <v/>
      </c>
      <c r="X25" s="79"/>
      <c r="Y25" s="79"/>
      <c r="Z25" s="79"/>
      <c r="AA25" s="79"/>
      <c r="AB25" s="79"/>
      <c r="AC25" s="79"/>
      <c r="AD25" s="79"/>
      <c r="AE25" s="79"/>
      <c r="AF25" s="80" t="str">
        <f>IF(E25="RECUP",LISTE!$B$22,"")</f>
        <v/>
      </c>
      <c r="AG25" s="81"/>
      <c r="AH25" s="81"/>
      <c r="AI25" s="87"/>
      <c r="AJ25" s="80" t="str">
        <f>IF(E25=LISTE!$A$17,LISTE!$B$17,"")</f>
        <v/>
      </c>
      <c r="AK25" s="91"/>
      <c r="AL25" s="92"/>
      <c r="AM25" s="93"/>
      <c r="AN25" s="94"/>
    </row>
    <row r="26" spans="2:40" s="44" customFormat="1" ht="11.1" customHeight="1" x14ac:dyDescent="0.2">
      <c r="B26" s="63" t="s">
        <v>14</v>
      </c>
      <c r="C26" s="64">
        <v>40930</v>
      </c>
      <c r="D26" s="68"/>
      <c r="E26" s="52"/>
      <c r="F26" s="52"/>
      <c r="G26" s="70"/>
      <c r="H26" s="70"/>
      <c r="I26" s="71"/>
      <c r="J26" s="70"/>
      <c r="K26" s="72"/>
      <c r="L26" s="73">
        <v>0</v>
      </c>
      <c r="M26" s="70">
        <v>0</v>
      </c>
      <c r="N26" s="70">
        <v>0</v>
      </c>
      <c r="O26" s="70">
        <v>0</v>
      </c>
      <c r="P26" s="70">
        <v>0</v>
      </c>
      <c r="Q26" s="74">
        <v>0</v>
      </c>
      <c r="R26" s="75">
        <v>0</v>
      </c>
      <c r="S26" s="76">
        <v>0</v>
      </c>
      <c r="T26" s="77">
        <v>0</v>
      </c>
      <c r="U26" s="78">
        <f t="shared" si="6"/>
        <v>0</v>
      </c>
      <c r="V26" s="79">
        <f>IF(R26="","",R26*1.75)</f>
        <v>0</v>
      </c>
      <c r="W26" s="79" t="str">
        <f t="shared" si="7"/>
        <v/>
      </c>
      <c r="X26" s="79"/>
      <c r="Y26" s="79"/>
      <c r="Z26" s="79"/>
      <c r="AA26" s="79"/>
      <c r="AB26" s="79"/>
      <c r="AC26" s="79"/>
      <c r="AD26" s="79"/>
      <c r="AE26" s="79"/>
      <c r="AF26" s="80" t="str">
        <f>IF(E26="RECUP",LISTE!$B$22,"")</f>
        <v/>
      </c>
      <c r="AG26" s="81"/>
      <c r="AH26" s="81"/>
      <c r="AI26" s="87"/>
      <c r="AJ26" s="80" t="str">
        <f>IF(E26=LISTE!$A$17,LISTE!$B$17,"")</f>
        <v/>
      </c>
      <c r="AK26" s="91"/>
      <c r="AL26" s="92"/>
      <c r="AM26" s="93"/>
      <c r="AN26" s="94"/>
    </row>
    <row r="27" spans="2:40" s="44" customFormat="1" ht="11.1" customHeight="1" x14ac:dyDescent="0.2">
      <c r="B27" s="61" t="s">
        <v>62</v>
      </c>
      <c r="C27" s="60"/>
      <c r="D27" s="59"/>
      <c r="E27" s="59"/>
      <c r="F27" s="59"/>
      <c r="G27" s="95"/>
      <c r="H27" s="95"/>
      <c r="I27" s="96"/>
      <c r="J27" s="95"/>
      <c r="K27" s="97"/>
      <c r="L27" s="98"/>
      <c r="M27" s="95"/>
      <c r="N27" s="95"/>
      <c r="O27" s="95"/>
      <c r="P27" s="95"/>
      <c r="Q27" s="98"/>
      <c r="R27" s="98"/>
      <c r="S27" s="99"/>
      <c r="T27" s="84">
        <f>SUM(T18:T25)</f>
        <v>4.3125</v>
      </c>
      <c r="U27" s="85">
        <f>SUM(U18:U25)</f>
        <v>7.8125E-2</v>
      </c>
      <c r="V27" s="77">
        <f>SUM(V18:V25)</f>
        <v>0.36458333333333331</v>
      </c>
      <c r="W27" s="85">
        <f>SUM(W18:W23)</f>
        <v>0</v>
      </c>
      <c r="X27" s="85">
        <f>SUM(X18:X25)</f>
        <v>0</v>
      </c>
      <c r="Y27" s="85" t="str">
        <f>"39:00"</f>
        <v>39:00</v>
      </c>
      <c r="Z27" s="85" t="str">
        <f>IF(T27&lt;Y27,"0:00",T27-Y27)</f>
        <v>0:00</v>
      </c>
      <c r="AA27" s="85"/>
      <c r="AB27" s="85">
        <f>IF(Z27&gt;=5,Z27-AA27,0)</f>
        <v>0</v>
      </c>
      <c r="AC27" s="85">
        <f>$AA27*1.25</f>
        <v>0</v>
      </c>
      <c r="AD27" s="85">
        <f>$AB27*1.5</f>
        <v>0</v>
      </c>
      <c r="AE27" s="86">
        <f>$V27+$X27+$AC27+$AD27+$W27</f>
        <v>0.36458333333333331</v>
      </c>
      <c r="AF27" s="80">
        <f>SUM(AF18:AF25)</f>
        <v>1.3541666666666665</v>
      </c>
      <c r="AG27" s="81"/>
      <c r="AH27" s="81"/>
      <c r="AI27" s="87">
        <f t="shared" ref="AI27" si="8">AG27/6.5</f>
        <v>0</v>
      </c>
      <c r="AJ27" s="80">
        <f>SUM(AJ18:AJ25)</f>
        <v>0</v>
      </c>
      <c r="AK27" s="91">
        <f>$AK19+AJ27</f>
        <v>0</v>
      </c>
      <c r="AL27" s="100">
        <f>AK27/6.5</f>
        <v>0</v>
      </c>
      <c r="AM27" s="93"/>
      <c r="AN27" s="94"/>
    </row>
    <row r="28" spans="2:40" s="44" customFormat="1" ht="11.1" customHeight="1" x14ac:dyDescent="0.2">
      <c r="B28" s="62" t="s">
        <v>15</v>
      </c>
      <c r="C28" s="104">
        <v>40931</v>
      </c>
      <c r="D28" s="51" t="s">
        <v>98</v>
      </c>
      <c r="E28" s="52" t="s">
        <v>7</v>
      </c>
      <c r="F28" s="52" t="s">
        <v>99</v>
      </c>
      <c r="G28" s="106"/>
      <c r="H28" s="138"/>
      <c r="I28" s="45">
        <v>-1</v>
      </c>
      <c r="J28" s="70">
        <v>0.75</v>
      </c>
      <c r="K28" s="72">
        <v>0.89583333333333337</v>
      </c>
      <c r="L28" s="73">
        <v>0.10416666666666667</v>
      </c>
      <c r="M28" s="70">
        <v>0</v>
      </c>
      <c r="N28" s="70"/>
      <c r="O28" s="70">
        <v>0</v>
      </c>
      <c r="P28" s="70">
        <v>0</v>
      </c>
      <c r="Q28" s="74">
        <v>0</v>
      </c>
      <c r="R28" s="75">
        <v>0</v>
      </c>
      <c r="S28" s="76">
        <v>0.10416666666666667</v>
      </c>
      <c r="T28" s="77">
        <v>0.10416666666666667</v>
      </c>
      <c r="U28" s="78" t="str">
        <f t="shared" ref="U28:U34" si="9">IF(N28="","",IF(AND(OR(B28="dim",A28="F")),(T28*$U$2),""))</f>
        <v/>
      </c>
      <c r="V28" s="79">
        <f t="shared" si="1"/>
        <v>0</v>
      </c>
      <c r="W28" s="79" t="str">
        <f t="shared" ref="W28:W34" si="10">IF(N28&gt;1,(N28-1)*0.25,"")</f>
        <v/>
      </c>
      <c r="X28" s="79"/>
      <c r="Y28" s="79"/>
      <c r="Z28" s="79"/>
      <c r="AA28" s="79"/>
      <c r="AB28" s="79"/>
      <c r="AC28" s="79"/>
      <c r="AD28" s="79"/>
      <c r="AE28" s="79"/>
      <c r="AF28" s="80" t="str">
        <f>IF(E28="RECUP",LISTE!$B$22,"")</f>
        <v/>
      </c>
      <c r="AG28" s="81"/>
      <c r="AH28" s="81"/>
      <c r="AI28" s="87"/>
      <c r="AJ28" s="80" t="str">
        <f>IF(E28=LISTE!$A$17,LISTE!$B$17,"")</f>
        <v/>
      </c>
      <c r="AK28" s="91"/>
      <c r="AL28" s="92"/>
      <c r="AM28" s="93"/>
      <c r="AN28" s="94"/>
    </row>
    <row r="29" spans="2:40" s="44" customFormat="1" ht="11.1" customHeight="1" x14ac:dyDescent="0.2">
      <c r="B29" s="62" t="s">
        <v>18</v>
      </c>
      <c r="C29" s="104">
        <v>40932</v>
      </c>
      <c r="D29" s="58" t="s">
        <v>98</v>
      </c>
      <c r="E29" s="52" t="s">
        <v>7</v>
      </c>
      <c r="F29" s="52" t="s">
        <v>100</v>
      </c>
      <c r="G29" s="70"/>
      <c r="H29" s="70"/>
      <c r="I29" s="71">
        <v>0</v>
      </c>
      <c r="J29" s="70">
        <v>0.375</v>
      </c>
      <c r="K29" s="72">
        <v>0.79166666666666663</v>
      </c>
      <c r="L29" s="73">
        <v>0.41666666666666669</v>
      </c>
      <c r="M29" s="70">
        <v>0</v>
      </c>
      <c r="N29" s="70">
        <v>0</v>
      </c>
      <c r="O29" s="70">
        <v>0</v>
      </c>
      <c r="P29" s="70">
        <v>2.0833333333333332E-2</v>
      </c>
      <c r="Q29" s="74">
        <v>0</v>
      </c>
      <c r="R29" s="75">
        <v>0</v>
      </c>
      <c r="S29" s="76">
        <v>0.41666666666666669</v>
      </c>
      <c r="T29" s="77">
        <v>0.41666666666666669</v>
      </c>
      <c r="U29" s="78" t="str">
        <f t="shared" si="9"/>
        <v/>
      </c>
      <c r="V29" s="79">
        <f t="shared" si="1"/>
        <v>0</v>
      </c>
      <c r="W29" s="79" t="str">
        <f t="shared" si="10"/>
        <v/>
      </c>
      <c r="X29" s="79"/>
      <c r="Y29" s="79"/>
      <c r="Z29" s="79"/>
      <c r="AA29" s="79"/>
      <c r="AB29" s="79"/>
      <c r="AC29" s="79"/>
      <c r="AD29" s="79"/>
      <c r="AE29" s="79"/>
      <c r="AF29" s="80" t="str">
        <f>IF(E29="RECUP",LISTE!$B$22,"")</f>
        <v/>
      </c>
      <c r="AG29" s="81"/>
      <c r="AH29" s="81"/>
      <c r="AI29" s="87"/>
      <c r="AJ29" s="80" t="str">
        <f>IF(E29=LISTE!$A$17,LISTE!$B$17,"")</f>
        <v/>
      </c>
      <c r="AK29" s="91"/>
      <c r="AL29" s="92"/>
      <c r="AM29" s="93"/>
      <c r="AN29" s="94"/>
    </row>
    <row r="30" spans="2:40" s="44" customFormat="1" ht="11.1" customHeight="1" x14ac:dyDescent="0.2">
      <c r="B30" s="62" t="s">
        <v>17</v>
      </c>
      <c r="C30" s="104">
        <v>40933</v>
      </c>
      <c r="D30" s="58" t="s">
        <v>98</v>
      </c>
      <c r="E30" s="52" t="s">
        <v>7</v>
      </c>
      <c r="F30" s="52" t="s">
        <v>101</v>
      </c>
      <c r="G30" s="70"/>
      <c r="H30" s="70"/>
      <c r="I30" s="71">
        <v>0</v>
      </c>
      <c r="J30" s="70"/>
      <c r="K30" s="72"/>
      <c r="L30" s="73">
        <v>0</v>
      </c>
      <c r="M30" s="70">
        <v>0.375</v>
      </c>
      <c r="N30" s="70">
        <v>0.77083333333333337</v>
      </c>
      <c r="O30" s="70">
        <v>0</v>
      </c>
      <c r="P30" s="70">
        <v>2.0833333333333332E-2</v>
      </c>
      <c r="Q30" s="74">
        <v>0.375</v>
      </c>
      <c r="R30" s="75">
        <v>0</v>
      </c>
      <c r="S30" s="76">
        <v>0</v>
      </c>
      <c r="T30" s="77">
        <v>0.375</v>
      </c>
      <c r="U30" s="78" t="str">
        <f t="shared" si="9"/>
        <v/>
      </c>
      <c r="V30" s="79">
        <f t="shared" si="1"/>
        <v>0</v>
      </c>
      <c r="W30" s="79" t="str">
        <f t="shared" si="10"/>
        <v/>
      </c>
      <c r="X30" s="79"/>
      <c r="Y30" s="79"/>
      <c r="Z30" s="79"/>
      <c r="AA30" s="79"/>
      <c r="AB30" s="79"/>
      <c r="AC30" s="79"/>
      <c r="AD30" s="79"/>
      <c r="AE30" s="79"/>
      <c r="AF30" s="80" t="str">
        <f>IF(E30="RECUP",LISTE!$B$22,"")</f>
        <v/>
      </c>
      <c r="AG30" s="81"/>
      <c r="AH30" s="81"/>
      <c r="AI30" s="87"/>
      <c r="AJ30" s="80" t="str">
        <f>IF(E30=LISTE!$A$17,LISTE!$B$17,"")</f>
        <v/>
      </c>
      <c r="AK30" s="91"/>
      <c r="AL30" s="92"/>
      <c r="AM30" s="93"/>
      <c r="AN30" s="94"/>
    </row>
    <row r="31" spans="2:40" s="44" customFormat="1" ht="11.1" customHeight="1" x14ac:dyDescent="0.2">
      <c r="B31" s="62" t="s">
        <v>19</v>
      </c>
      <c r="C31" s="104">
        <v>40934</v>
      </c>
      <c r="D31" s="58"/>
      <c r="E31" s="52" t="s">
        <v>3</v>
      </c>
      <c r="F31" s="52"/>
      <c r="G31" s="70"/>
      <c r="H31" s="70"/>
      <c r="I31" s="71"/>
      <c r="J31" s="70"/>
      <c r="K31" s="72"/>
      <c r="L31" s="73">
        <v>0</v>
      </c>
      <c r="M31" s="70"/>
      <c r="N31" s="70">
        <v>0</v>
      </c>
      <c r="O31" s="70">
        <v>0</v>
      </c>
      <c r="P31" s="70">
        <v>0</v>
      </c>
      <c r="Q31" s="74">
        <v>0</v>
      </c>
      <c r="R31" s="75">
        <v>0</v>
      </c>
      <c r="S31" s="76">
        <v>0</v>
      </c>
      <c r="T31" s="77">
        <v>0</v>
      </c>
      <c r="U31" s="78" t="str">
        <f t="shared" si="9"/>
        <v/>
      </c>
      <c r="V31" s="79">
        <f t="shared" si="1"/>
        <v>0</v>
      </c>
      <c r="W31" s="79" t="str">
        <f t="shared" si="10"/>
        <v/>
      </c>
      <c r="X31" s="79"/>
      <c r="Y31" s="79"/>
      <c r="Z31" s="79"/>
      <c r="AA31" s="79"/>
      <c r="AB31" s="79"/>
      <c r="AC31" s="79"/>
      <c r="AD31" s="79"/>
      <c r="AE31" s="79"/>
      <c r="AF31" s="80">
        <f>IF(E31="RECUP",LISTE!$B$22,"")</f>
        <v>0.27083333333333331</v>
      </c>
      <c r="AG31" s="81"/>
      <c r="AH31" s="81"/>
      <c r="AI31" s="87"/>
      <c r="AJ31" s="80" t="str">
        <f>IF(E31=LISTE!$A$17,LISTE!$B$17,"")</f>
        <v/>
      </c>
      <c r="AK31" s="91"/>
      <c r="AL31" s="92"/>
      <c r="AM31" s="93"/>
      <c r="AN31" s="94"/>
    </row>
    <row r="32" spans="2:40" s="44" customFormat="1" ht="11.1" customHeight="1" x14ac:dyDescent="0.2">
      <c r="B32" s="105" t="s">
        <v>20</v>
      </c>
      <c r="C32" s="104">
        <v>40935</v>
      </c>
      <c r="D32" s="58" t="s">
        <v>102</v>
      </c>
      <c r="E32" s="130" t="s">
        <v>6</v>
      </c>
      <c r="F32" s="52" t="s">
        <v>103</v>
      </c>
      <c r="G32" s="70">
        <v>4.1666666666666664E-2</v>
      </c>
      <c r="H32" s="70"/>
      <c r="I32" s="71">
        <v>4.1666666666666664E-2</v>
      </c>
      <c r="J32" s="70">
        <v>0.3125</v>
      </c>
      <c r="K32" s="72">
        <v>0.47916666666666669</v>
      </c>
      <c r="L32" s="73">
        <v>0.20833333333333334</v>
      </c>
      <c r="M32" s="70">
        <v>0.47916666666666669</v>
      </c>
      <c r="N32" s="70">
        <v>0.8125</v>
      </c>
      <c r="O32" s="70">
        <v>0</v>
      </c>
      <c r="P32" s="70">
        <v>4.1666666666666664E-2</v>
      </c>
      <c r="Q32" s="74">
        <v>0.5</v>
      </c>
      <c r="R32" s="75">
        <v>0</v>
      </c>
      <c r="S32" s="76">
        <v>0</v>
      </c>
      <c r="T32" s="77">
        <v>0.70833333333333337</v>
      </c>
      <c r="U32" s="78" t="str">
        <f t="shared" si="9"/>
        <v/>
      </c>
      <c r="V32" s="79">
        <f t="shared" si="1"/>
        <v>0</v>
      </c>
      <c r="W32" s="79" t="str">
        <f t="shared" si="10"/>
        <v/>
      </c>
      <c r="X32" s="79"/>
      <c r="Y32" s="79"/>
      <c r="Z32" s="79"/>
      <c r="AA32" s="79"/>
      <c r="AB32" s="79"/>
      <c r="AC32" s="79"/>
      <c r="AD32" s="79"/>
      <c r="AE32" s="79"/>
      <c r="AF32" s="80" t="str">
        <f>IF(E32="RECUP",LISTE!$B$22,"")</f>
        <v/>
      </c>
      <c r="AG32" s="81"/>
      <c r="AH32" s="81"/>
      <c r="AI32" s="87"/>
      <c r="AJ32" s="80" t="str">
        <f>IF(E32=LISTE!$A$17,LISTE!$B$17,"")</f>
        <v/>
      </c>
      <c r="AK32" s="91"/>
      <c r="AL32" s="92"/>
      <c r="AM32" s="93"/>
      <c r="AN32" s="94"/>
    </row>
    <row r="33" spans="2:40" s="44" customFormat="1" ht="11.1" customHeight="1" x14ac:dyDescent="0.2">
      <c r="B33" s="63" t="s">
        <v>21</v>
      </c>
      <c r="C33" s="110">
        <v>40936</v>
      </c>
      <c r="D33" s="58" t="s">
        <v>104</v>
      </c>
      <c r="E33" s="130" t="s">
        <v>9</v>
      </c>
      <c r="F33" s="68" t="s">
        <v>105</v>
      </c>
      <c r="G33" s="107"/>
      <c r="H33" s="107"/>
      <c r="I33" s="111">
        <v>0</v>
      </c>
      <c r="J33" s="107"/>
      <c r="K33" s="112"/>
      <c r="L33" s="113">
        <v>0</v>
      </c>
      <c r="M33" s="107">
        <v>0.29166666666666669</v>
      </c>
      <c r="N33" s="107">
        <v>0.95833333333333337</v>
      </c>
      <c r="O33" s="107">
        <v>0</v>
      </c>
      <c r="P33" s="107">
        <v>4.1666666666666664E-2</v>
      </c>
      <c r="Q33" s="114">
        <v>0.625</v>
      </c>
      <c r="R33" s="115">
        <v>0.125</v>
      </c>
      <c r="S33" s="116">
        <v>0</v>
      </c>
      <c r="T33" s="117">
        <v>0.5</v>
      </c>
      <c r="U33" s="118" t="str">
        <f t="shared" si="9"/>
        <v/>
      </c>
      <c r="V33" s="119">
        <f t="shared" si="1"/>
        <v>0.21875</v>
      </c>
      <c r="W33" s="119" t="str">
        <f t="shared" si="10"/>
        <v/>
      </c>
      <c r="X33" s="119"/>
      <c r="Y33" s="119"/>
      <c r="Z33" s="119"/>
      <c r="AA33" s="119"/>
      <c r="AB33" s="119"/>
      <c r="AC33" s="119"/>
      <c r="AD33" s="119"/>
      <c r="AE33" s="119"/>
      <c r="AF33" s="120" t="str">
        <f>IF(E33="RECUP",LISTE!$B$22,"")</f>
        <v/>
      </c>
      <c r="AG33" s="121"/>
      <c r="AH33" s="121"/>
      <c r="AI33" s="122"/>
      <c r="AJ33" s="120" t="str">
        <f>IF(E33=LISTE!$A$17,LISTE!$B$17,"")</f>
        <v/>
      </c>
      <c r="AK33" s="123"/>
      <c r="AL33" s="124"/>
      <c r="AM33" s="125"/>
      <c r="AN33" s="125"/>
    </row>
    <row r="34" spans="2:40" s="44" customFormat="1" ht="11.1" customHeight="1" x14ac:dyDescent="0.2">
      <c r="B34" s="108" t="s">
        <v>14</v>
      </c>
      <c r="C34" s="109">
        <v>40937</v>
      </c>
      <c r="D34" s="58" t="s">
        <v>106</v>
      </c>
      <c r="E34" s="68" t="s">
        <v>11</v>
      </c>
      <c r="F34" s="68" t="s">
        <v>107</v>
      </c>
      <c r="G34" s="107"/>
      <c r="H34" s="107"/>
      <c r="I34" s="111">
        <v>0</v>
      </c>
      <c r="J34" s="107"/>
      <c r="K34" s="112"/>
      <c r="L34" s="113">
        <v>0</v>
      </c>
      <c r="M34" s="107">
        <v>0.60416666666666663</v>
      </c>
      <c r="N34" s="107">
        <v>0.97916666666666663</v>
      </c>
      <c r="O34" s="107">
        <v>0</v>
      </c>
      <c r="P34" s="107">
        <v>4.1666666666666664E-2</v>
      </c>
      <c r="Q34" s="114">
        <v>0.33333333333333331</v>
      </c>
      <c r="R34" s="115">
        <v>0</v>
      </c>
      <c r="S34" s="116">
        <v>0</v>
      </c>
      <c r="T34" s="117">
        <v>0.33333333333333331</v>
      </c>
      <c r="U34" s="118">
        <f t="shared" si="9"/>
        <v>8.3333333333333329E-2</v>
      </c>
      <c r="V34" s="119" t="s">
        <v>64</v>
      </c>
      <c r="W34" s="119" t="str">
        <f t="shared" si="10"/>
        <v/>
      </c>
      <c r="X34" s="119"/>
      <c r="Y34" s="119"/>
      <c r="Z34" s="119"/>
      <c r="AA34" s="119"/>
      <c r="AB34" s="119"/>
      <c r="AC34" s="119"/>
      <c r="AD34" s="119"/>
      <c r="AE34" s="119"/>
      <c r="AF34" s="120" t="s">
        <v>64</v>
      </c>
      <c r="AG34" s="121"/>
      <c r="AH34" s="121"/>
      <c r="AI34" s="122"/>
      <c r="AJ34" s="120" t="s">
        <v>64</v>
      </c>
      <c r="AK34" s="123"/>
      <c r="AL34" s="124"/>
      <c r="AM34" s="125"/>
      <c r="AN34" s="125"/>
    </row>
    <row r="35" spans="2:40" s="44" customFormat="1" ht="11.1" customHeight="1" x14ac:dyDescent="0.2">
      <c r="B35" s="61" t="s">
        <v>63</v>
      </c>
      <c r="C35" s="60"/>
      <c r="D35" s="59"/>
      <c r="E35" s="59"/>
      <c r="F35" s="59"/>
      <c r="G35" s="95"/>
      <c r="H35" s="95"/>
      <c r="I35" s="96"/>
      <c r="J35" s="95"/>
      <c r="K35" s="97"/>
      <c r="L35" s="98"/>
      <c r="M35" s="95"/>
      <c r="N35" s="95"/>
      <c r="O35" s="95"/>
      <c r="P35" s="95"/>
      <c r="Q35" s="98"/>
      <c r="R35" s="98"/>
      <c r="S35" s="99"/>
      <c r="T35" s="84">
        <f>SUM(T26:T33)</f>
        <v>6.416666666666667</v>
      </c>
      <c r="U35" s="85">
        <f>SUM(U26:U33)</f>
        <v>7.8125E-2</v>
      </c>
      <c r="V35" s="77">
        <f>SUM(V26:V33)</f>
        <v>0.58333333333333326</v>
      </c>
      <c r="W35" s="85">
        <f>SUM(W26:W31)</f>
        <v>0</v>
      </c>
      <c r="X35" s="85">
        <f>SUM(X26:X33)</f>
        <v>0</v>
      </c>
      <c r="Y35" s="85" t="str">
        <f>"39:00"</f>
        <v>39:00</v>
      </c>
      <c r="Z35" s="85" t="str">
        <f>IF(T35&lt;Y35,"0:00",T35-Y35)</f>
        <v>0:00</v>
      </c>
      <c r="AA35" s="85"/>
      <c r="AB35" s="85">
        <f>IF(Z35&gt;=5,Z35-AA35,0)</f>
        <v>0</v>
      </c>
      <c r="AC35" s="85">
        <f>$AA35*1.25</f>
        <v>0</v>
      </c>
      <c r="AD35" s="85">
        <f>$AB35*1.5</f>
        <v>0</v>
      </c>
      <c r="AE35" s="86">
        <f>$V35+$X35+$AC35+$AD35+$W35</f>
        <v>0.58333333333333326</v>
      </c>
      <c r="AF35" s="80">
        <f>SUM(AF26:AF33)</f>
        <v>1.6249999999999998</v>
      </c>
      <c r="AG35" s="81">
        <f>$AG27+AE35-AF35</f>
        <v>-1.0416666666666665</v>
      </c>
      <c r="AH35" s="81"/>
      <c r="AI35" s="87">
        <f t="shared" ref="AI35" si="11">AG35/6.5</f>
        <v>-0.16025641025641024</v>
      </c>
      <c r="AJ35" s="80">
        <f>SUM(AJ26:AJ33)</f>
        <v>0</v>
      </c>
      <c r="AK35" s="91">
        <f>$AK27+AJ35</f>
        <v>0</v>
      </c>
      <c r="AL35" s="100">
        <f>AK35/6.5</f>
        <v>0</v>
      </c>
      <c r="AM35" s="93"/>
      <c r="AN35" s="94"/>
    </row>
    <row r="38" spans="2:40" s="41" customFormat="1" ht="14.25" x14ac:dyDescent="0.2">
      <c r="B38" s="40"/>
      <c r="D38" s="43" t="s">
        <v>66</v>
      </c>
      <c r="E38" s="43"/>
      <c r="F38" s="43"/>
      <c r="K38" s="42"/>
      <c r="P38" s="42"/>
      <c r="S38" s="43"/>
      <c r="T38" s="43"/>
      <c r="U38" s="43"/>
      <c r="V38" s="43"/>
      <c r="W38" s="43"/>
      <c r="AI38" s="89"/>
    </row>
    <row r="46" spans="2:40" ht="14.25" x14ac:dyDescent="0.2">
      <c r="D46" s="43"/>
      <c r="E46" s="43"/>
      <c r="F46" s="43"/>
      <c r="G46" s="43"/>
      <c r="H46" s="43"/>
      <c r="I46" s="41"/>
      <c r="J46" s="41"/>
      <c r="K46" s="41"/>
    </row>
  </sheetData>
  <sheetProtection selectLockedCells="1"/>
  <mergeCells count="5">
    <mergeCell ref="B1:E1"/>
    <mergeCell ref="F1:H1"/>
    <mergeCell ref="J1:K1"/>
    <mergeCell ref="M1:N1"/>
    <mergeCell ref="B2:C2"/>
  </mergeCells>
  <conditionalFormatting sqref="D12:D13">
    <cfRule type="notContainsText" dxfId="222" priority="105" operator="notContains" text="lun,mar,mer,jeu,ven">
      <formula>ISERROR(SEARCH("lun,mar,mer,jeu,ven",D12))</formula>
    </cfRule>
  </conditionalFormatting>
  <conditionalFormatting sqref="G5:H10 E20:H26 E12:H18 E29:H34 E28:F28 H28:I28">
    <cfRule type="containsText" dxfId="221" priority="98" operator="containsText" text="VOYAGES">
      <formula>NOT(ISERROR(SEARCH("VOYAGES",E5)))</formula>
    </cfRule>
    <cfRule type="containsText" dxfId="220" priority="103" operator="containsText" text="CONGES">
      <formula>NOT(ISERROR(SEARCH("CONGES",E5)))</formula>
    </cfRule>
    <cfRule type="containsText" dxfId="219" priority="104" operator="containsText" text="recup">
      <formula>NOT(ISERROR(SEARCH("recup",E5)))</formula>
    </cfRule>
  </conditionalFormatting>
  <conditionalFormatting sqref="AF5:AF35">
    <cfRule type="cellIs" dxfId="218" priority="102" operator="equal">
      <formula>-6.5</formula>
    </cfRule>
  </conditionalFormatting>
  <conditionalFormatting sqref="AJ5:AJ10 AJ12:AJ18 AJ28:AJ34 AJ20:AJ26">
    <cfRule type="cellIs" dxfId="217" priority="100" operator="equal">
      <formula>-6.5</formula>
    </cfRule>
    <cfRule type="containsText" dxfId="216" priority="101" operator="containsText" text="CONGES">
      <formula>NOT(ISERROR(SEARCH("CONGES",AJ5)))</formula>
    </cfRule>
  </conditionalFormatting>
  <conditionalFormatting sqref="G5:H10 G12:H18 G20:H26 G29:H34 H28:I28">
    <cfRule type="containsText" dxfId="215" priority="99" operator="containsText" text="VOYAGE">
      <formula>NOT(ISERROR(SEARCH("VOYAGE",G5)))</formula>
    </cfRule>
  </conditionalFormatting>
  <conditionalFormatting sqref="F17:H18 F28:F32 F20:H26 G29:H34 H28:I28">
    <cfRule type="cellIs" dxfId="214" priority="97" operator="equal">
      <formula>""""""</formula>
    </cfRule>
  </conditionalFormatting>
  <conditionalFormatting sqref="AJ11">
    <cfRule type="cellIs" dxfId="213" priority="95" operator="equal">
      <formula>-6.5</formula>
    </cfRule>
    <cfRule type="containsText" dxfId="212" priority="96" operator="containsText" text="CONGES">
      <formula>NOT(ISERROR(SEARCH("CONGES",AJ11)))</formula>
    </cfRule>
  </conditionalFormatting>
  <conditionalFormatting sqref="AJ19">
    <cfRule type="cellIs" dxfId="211" priority="93" operator="equal">
      <formula>-6.5</formula>
    </cfRule>
    <cfRule type="containsText" dxfId="210" priority="94" operator="containsText" text="CONGES">
      <formula>NOT(ISERROR(SEARCH("CONGES",AJ19)))</formula>
    </cfRule>
  </conditionalFormatting>
  <conditionalFormatting sqref="AJ27">
    <cfRule type="cellIs" dxfId="209" priority="91" operator="equal">
      <formula>-6.5</formula>
    </cfRule>
    <cfRule type="containsText" dxfId="208" priority="92" operator="containsText" text="CONGES">
      <formula>NOT(ISERROR(SEARCH("CONGES",AJ27)))</formula>
    </cfRule>
  </conditionalFormatting>
  <conditionalFormatting sqref="AJ35">
    <cfRule type="cellIs" dxfId="207" priority="89" operator="equal">
      <formula>-6.5</formula>
    </cfRule>
    <cfRule type="containsText" dxfId="206" priority="90" operator="containsText" text="CONGES">
      <formula>NOT(ISERROR(SEARCH("CONGES",AJ35)))</formula>
    </cfRule>
  </conditionalFormatting>
  <conditionalFormatting sqref="E3:F9">
    <cfRule type="containsText" dxfId="205" priority="47" operator="containsText" text="VOYAGES">
      <formula>NOT(ISERROR(SEARCH("VOYAGES",E3)))</formula>
    </cfRule>
    <cfRule type="containsText" dxfId="204" priority="49" operator="containsText" text="CONGES">
      <formula>NOT(ISERROR(SEARCH("CONGES",E3)))</formula>
    </cfRule>
    <cfRule type="containsText" dxfId="203" priority="50" operator="containsText" text="recup">
      <formula>NOT(ISERROR(SEARCH("recup",E3)))</formula>
    </cfRule>
  </conditionalFormatting>
  <conditionalFormatting sqref="AF3:AF4">
    <cfRule type="cellIs" dxfId="202" priority="48" operator="equal">
      <formula>-6.5</formula>
    </cfRule>
  </conditionalFormatting>
  <conditionalFormatting sqref="G3:G4">
    <cfRule type="containsText" dxfId="201" priority="44" operator="containsText" text="VOYAGES">
      <formula>NOT(ISERROR(SEARCH("VOYAGES",G3)))</formula>
    </cfRule>
    <cfRule type="containsText" dxfId="200" priority="45" operator="containsText" text="CONGES">
      <formula>NOT(ISERROR(SEARCH("CONGES",G3)))</formula>
    </cfRule>
    <cfRule type="containsText" dxfId="199" priority="46" operator="containsText" text="recup">
      <formula>NOT(ISERROR(SEARCH("recup",G3)))</formula>
    </cfRule>
  </conditionalFormatting>
  <conditionalFormatting sqref="G3:G4">
    <cfRule type="cellIs" dxfId="198" priority="43" operator="equal">
      <formula>""""""</formula>
    </cfRule>
  </conditionalFormatting>
  <conditionalFormatting sqref="R3:R10 R12:R18 R28:R34 R20:R26">
    <cfRule type="cellIs" dxfId="197" priority="40" operator="greaterThan">
      <formula>"0.5"</formula>
    </cfRule>
    <cfRule type="cellIs" dxfId="196" priority="41" operator="greaterThan">
      <formula>"0.00"</formula>
    </cfRule>
    <cfRule type="cellIs" dxfId="195" priority="42" operator="greaterThan">
      <formula>"0.00"</formula>
    </cfRule>
  </conditionalFormatting>
  <conditionalFormatting sqref="H3:H4">
    <cfRule type="containsText" dxfId="194" priority="37" operator="containsText" text="VOYAGES">
      <formula>NOT(ISERROR(SEARCH("VOYAGES",H3)))</formula>
    </cfRule>
    <cfRule type="containsText" dxfId="193" priority="38" operator="containsText" text="CONGES">
      <formula>NOT(ISERROR(SEARCH("CONGES",H3)))</formula>
    </cfRule>
    <cfRule type="containsText" dxfId="192" priority="39" operator="containsText" text="recup">
      <formula>NOT(ISERROR(SEARCH("recup",H3)))</formula>
    </cfRule>
  </conditionalFormatting>
  <conditionalFormatting sqref="H3:H4">
    <cfRule type="cellIs" dxfId="191" priority="36" operator="equal">
      <formula>""""""</formula>
    </cfRule>
  </conditionalFormatting>
  <conditionalFormatting sqref="H3:H4">
    <cfRule type="containsText" dxfId="190" priority="35" operator="containsText" text="VOYAGE">
      <formula>NOT(ISERROR(SEARCH("VOYAGE",H3)))</formula>
    </cfRule>
  </conditionalFormatting>
  <conditionalFormatting sqref="AJ3:AJ4">
    <cfRule type="cellIs" dxfId="189" priority="33" operator="equal">
      <formula>-6.5</formula>
    </cfRule>
    <cfRule type="containsText" dxfId="188" priority="34" operator="containsText" text="CONGES">
      <formula>NOT(ISERROR(SEARCH("CONGES",AJ3)))</formula>
    </cfRule>
  </conditionalFormatting>
  <conditionalFormatting sqref="E10">
    <cfRule type="containsText" dxfId="187" priority="30" operator="containsText" text="VOYAGES">
      <formula>NOT(ISERROR(SEARCH("VOYAGES",E10)))</formula>
    </cfRule>
    <cfRule type="containsText" dxfId="186" priority="31" operator="containsText" text="CONGES">
      <formula>NOT(ISERROR(SEARCH("CONGES",E10)))</formula>
    </cfRule>
    <cfRule type="containsText" dxfId="185" priority="32" operator="containsText" text="recup">
      <formula>NOT(ISERROR(SEARCH("recup",E10)))</formula>
    </cfRule>
  </conditionalFormatting>
  <conditionalFormatting sqref="F10">
    <cfRule type="containsText" dxfId="184" priority="27" operator="containsText" text="VOYAGES">
      <formula>NOT(ISERROR(SEARCH("VOYAGES",F10)))</formula>
    </cfRule>
    <cfRule type="containsText" dxfId="183" priority="28" operator="containsText" text="CONGES">
      <formula>NOT(ISERROR(SEARCH("CONGES",F10)))</formula>
    </cfRule>
    <cfRule type="containsText" dxfId="182" priority="29" operator="containsText" text="recup">
      <formula>NOT(ISERROR(SEARCH("recup",F10)))</formula>
    </cfRule>
  </conditionalFormatting>
  <dataValidations count="1">
    <dataValidation showInputMessage="1" showErrorMessage="1" promptTitle="INTITULE" prompt="Veuillez utiiser la liste deroulante" sqref="F2 H2:I2"/>
  </dataValidations>
  <pageMargins left="3.937007874015748E-2" right="3.937007874015748E-2" top="0.74803149606299213" bottom="0.74803149606299213" header="0.31496062992125984" footer="0.31496062992125984"/>
  <pageSetup paperSize="9" scale="75" fitToHeight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INTITULE" prompt="Veuillez utiiser la liste deroulante">
          <x14:formula1>
            <xm:f>LISTE!$A$2:$A$12</xm:f>
          </x14:formula1>
          <xm:sqref>E2</xm:sqref>
        </x14:dataValidation>
        <x14:dataValidation type="list" allowBlank="1" showInputMessage="1" showErrorMessage="1">
          <x14:formula1>
            <xm:f>LISTE!$A$14:$A$25</xm:f>
          </x14:formula1>
          <xm:sqref>E28:E34 E3:E10 E20:E26 E12:E18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45"/>
  <sheetViews>
    <sheetView topLeftCell="B7" zoomScale="115" zoomScaleNormal="115" workbookViewId="0">
      <selection activeCell="J7" sqref="J7"/>
    </sheetView>
  </sheetViews>
  <sheetFormatPr baseColWidth="10" defaultColWidth="8.42578125" defaultRowHeight="8.25" x14ac:dyDescent="0.15"/>
  <cols>
    <col min="1" max="1" width="1.85546875" style="16" hidden="1" customWidth="1"/>
    <col min="2" max="2" width="3.140625" style="17" customWidth="1"/>
    <col min="3" max="3" width="9" style="16" customWidth="1"/>
    <col min="4" max="4" width="8.42578125" style="16" customWidth="1"/>
    <col min="5" max="5" width="13.28515625" style="16" customWidth="1"/>
    <col min="6" max="6" width="17.28515625" style="16" customWidth="1"/>
    <col min="7" max="7" width="6.5703125" style="16" bestFit="1" customWidth="1"/>
    <col min="8" max="8" width="3.5703125" style="16" customWidth="1"/>
    <col min="9" max="9" width="6.5703125" style="16" bestFit="1" customWidth="1"/>
    <col min="10" max="10" width="5.7109375" style="16" bestFit="1" customWidth="1"/>
    <col min="11" max="11" width="5.7109375" style="18" bestFit="1" customWidth="1"/>
    <col min="12" max="12" width="5" style="16" bestFit="1" customWidth="1"/>
    <col min="13" max="13" width="7.42578125" style="16" bestFit="1" customWidth="1"/>
    <col min="14" max="14" width="5.85546875" style="16" bestFit="1" customWidth="1"/>
    <col min="15" max="15" width="4" style="16" bestFit="1" customWidth="1"/>
    <col min="16" max="16" width="5" style="18" bestFit="1" customWidth="1"/>
    <col min="17" max="17" width="7.42578125" style="16" bestFit="1" customWidth="1"/>
    <col min="18" max="18" width="5.85546875" style="16" bestFit="1" customWidth="1"/>
    <col min="19" max="19" width="5.85546875" style="16" customWidth="1"/>
    <col min="20" max="20" width="6.28515625" style="16" customWidth="1"/>
    <col min="21" max="21" width="5.140625" style="16" bestFit="1" customWidth="1"/>
    <col min="22" max="22" width="6.7109375" style="16" bestFit="1" customWidth="1"/>
    <col min="23" max="23" width="7.42578125" style="16" bestFit="1" customWidth="1"/>
    <col min="24" max="24" width="6.7109375" style="16" customWidth="1"/>
    <col min="25" max="25" width="5.85546875" style="16" bestFit="1" customWidth="1"/>
    <col min="26" max="26" width="5.28515625" style="16" customWidth="1"/>
    <col min="27" max="27" width="4.28515625" style="16" bestFit="1" customWidth="1"/>
    <col min="28" max="28" width="8.140625" style="16" bestFit="1" customWidth="1"/>
    <col min="29" max="29" width="6.5703125" style="16" bestFit="1" customWidth="1"/>
    <col min="30" max="30" width="7.5703125" style="16" bestFit="1" customWidth="1"/>
    <col min="31" max="31" width="6.5703125" style="16" bestFit="1" customWidth="1"/>
    <col min="32" max="32" width="5.85546875" style="16" bestFit="1" customWidth="1"/>
    <col min="33" max="33" width="6.42578125" style="16" bestFit="1" customWidth="1"/>
    <col min="34" max="34" width="7.42578125" style="90" customWidth="1"/>
    <col min="35" max="35" width="6.7109375" style="16" customWidth="1"/>
    <col min="36" max="36" width="7.5703125" style="16" customWidth="1"/>
    <col min="37" max="39" width="8.42578125" style="16" customWidth="1"/>
    <col min="40" max="16384" width="8.42578125" style="16"/>
  </cols>
  <sheetData>
    <row r="1" spans="2:39" s="4" customFormat="1" ht="46.5" customHeight="1" thickBot="1" x14ac:dyDescent="0.2">
      <c r="B1" s="139" t="s">
        <v>90</v>
      </c>
      <c r="C1" s="140"/>
      <c r="D1" s="140"/>
      <c r="E1" s="141"/>
      <c r="F1" s="142" t="s">
        <v>67</v>
      </c>
      <c r="G1" s="143"/>
      <c r="H1" s="144"/>
      <c r="I1" s="5" t="s">
        <v>28</v>
      </c>
      <c r="J1" s="145" t="s">
        <v>2</v>
      </c>
      <c r="K1" s="146"/>
      <c r="L1" s="19" t="s">
        <v>2</v>
      </c>
      <c r="M1" s="145" t="s">
        <v>47</v>
      </c>
      <c r="N1" s="146"/>
      <c r="O1" s="6" t="s">
        <v>31</v>
      </c>
      <c r="P1" s="20" t="s">
        <v>24</v>
      </c>
      <c r="Q1" s="21" t="s">
        <v>22</v>
      </c>
      <c r="R1" s="21" t="s">
        <v>29</v>
      </c>
      <c r="S1" s="22" t="s">
        <v>48</v>
      </c>
      <c r="T1" s="29" t="s">
        <v>33</v>
      </c>
      <c r="U1" s="23" t="s">
        <v>32</v>
      </c>
      <c r="V1" s="24" t="s">
        <v>30</v>
      </c>
      <c r="W1" s="24" t="s">
        <v>46</v>
      </c>
      <c r="X1" s="24" t="s">
        <v>34</v>
      </c>
      <c r="Y1" s="25" t="s">
        <v>38</v>
      </c>
      <c r="Z1" s="25" t="s">
        <v>37</v>
      </c>
      <c r="AA1" s="25" t="s">
        <v>39</v>
      </c>
      <c r="AB1" s="25" t="s">
        <v>40</v>
      </c>
      <c r="AC1" s="24" t="s">
        <v>36</v>
      </c>
      <c r="AD1" s="24" t="s">
        <v>35</v>
      </c>
      <c r="AE1" s="26" t="s">
        <v>44</v>
      </c>
      <c r="AF1" s="27" t="s">
        <v>23</v>
      </c>
      <c r="AG1" s="28" t="s">
        <v>43</v>
      </c>
      <c r="AH1" s="88" t="s">
        <v>49</v>
      </c>
      <c r="AI1" s="7" t="s">
        <v>27</v>
      </c>
      <c r="AJ1" s="37" t="s">
        <v>58</v>
      </c>
      <c r="AK1" s="36" t="s">
        <v>52</v>
      </c>
      <c r="AL1" s="7" t="s">
        <v>56</v>
      </c>
      <c r="AM1" s="8" t="s">
        <v>57</v>
      </c>
    </row>
    <row r="2" spans="2:39" s="4" customFormat="1" ht="36" customHeight="1" thickTop="1" thickBot="1" x14ac:dyDescent="0.2">
      <c r="B2" s="147"/>
      <c r="C2" s="148"/>
      <c r="D2" s="9" t="s">
        <v>4</v>
      </c>
      <c r="E2" s="9" t="s">
        <v>12</v>
      </c>
      <c r="F2" s="10" t="s">
        <v>26</v>
      </c>
      <c r="G2" s="11" t="s">
        <v>41</v>
      </c>
      <c r="H2" s="11" t="s">
        <v>42</v>
      </c>
      <c r="I2" s="9"/>
      <c r="J2" s="12" t="s">
        <v>0</v>
      </c>
      <c r="K2" s="12" t="s">
        <v>1</v>
      </c>
      <c r="L2" s="9"/>
      <c r="M2" s="9" t="s">
        <v>0</v>
      </c>
      <c r="N2" s="9" t="s">
        <v>1</v>
      </c>
      <c r="O2" s="9"/>
      <c r="P2" s="12"/>
      <c r="Q2" s="9"/>
      <c r="R2" s="9"/>
      <c r="S2" s="9"/>
      <c r="T2" s="30"/>
      <c r="U2" s="9">
        <v>0.25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82"/>
      <c r="AH2" s="82"/>
      <c r="AI2" s="14"/>
      <c r="AJ2" s="39"/>
      <c r="AK2" s="38"/>
      <c r="AL2" s="14">
        <f>AM2*6.5</f>
        <v>52</v>
      </c>
      <c r="AM2" s="15">
        <v>8</v>
      </c>
    </row>
    <row r="3" spans="2:39" s="44" customFormat="1" ht="11.1" customHeight="1" thickTop="1" x14ac:dyDescent="0.2">
      <c r="B3" s="126" t="s">
        <v>15</v>
      </c>
      <c r="C3" s="127">
        <v>40938</v>
      </c>
      <c r="D3" s="58" t="s">
        <v>65</v>
      </c>
      <c r="E3" s="52" t="s">
        <v>45</v>
      </c>
      <c r="F3" s="52" t="s">
        <v>68</v>
      </c>
      <c r="G3" s="70"/>
      <c r="H3" s="70"/>
      <c r="I3" s="71">
        <v>0</v>
      </c>
      <c r="J3" s="70"/>
      <c r="K3" s="72"/>
      <c r="L3" s="73">
        <v>0</v>
      </c>
      <c r="M3" s="70">
        <v>0.375</v>
      </c>
      <c r="N3" s="70">
        <v>0.79166666666666663</v>
      </c>
      <c r="O3" s="70">
        <v>0</v>
      </c>
      <c r="P3" s="70">
        <v>4.1666666666666664E-2</v>
      </c>
      <c r="Q3" s="74">
        <v>0.375</v>
      </c>
      <c r="R3" s="75">
        <v>0</v>
      </c>
      <c r="S3" s="76">
        <v>0</v>
      </c>
      <c r="T3" s="77">
        <v>0.375</v>
      </c>
      <c r="U3" s="78" t="str">
        <f>IF(N3="","",IF(AND(OR(B3="dim",A3="F")),(T3*$U$2),""))</f>
        <v/>
      </c>
      <c r="V3" s="79">
        <f t="shared" ref="V3:V32" si="0">IF(R3="","",R3*1.75)</f>
        <v>0</v>
      </c>
      <c r="W3" s="79" t="str">
        <f>IF(N3&gt;1,(N3-1)*0.25,"")</f>
        <v/>
      </c>
      <c r="X3" s="79"/>
      <c r="Y3" s="79"/>
      <c r="Z3" s="79"/>
      <c r="AA3" s="79"/>
      <c r="AB3" s="79"/>
      <c r="AC3" s="79"/>
      <c r="AD3" s="79"/>
      <c r="AE3" s="79"/>
      <c r="AF3" s="80" t="str">
        <f>IF(E3="RECUP",LISTE!$B$22,"")</f>
        <v/>
      </c>
      <c r="AG3" s="81"/>
      <c r="AH3" s="87"/>
      <c r="AI3" s="46" t="str">
        <f>IF(E3=LISTE!$A$17,LISTE!$B$17,"")</f>
        <v/>
      </c>
      <c r="AJ3" s="47"/>
      <c r="AK3" s="48"/>
      <c r="AL3" s="49"/>
      <c r="AM3" s="50"/>
    </row>
    <row r="4" spans="2:39" s="44" customFormat="1" ht="11.1" customHeight="1" x14ac:dyDescent="0.2">
      <c r="B4" s="126" t="s">
        <v>18</v>
      </c>
      <c r="C4" s="127">
        <v>40939</v>
      </c>
      <c r="D4" s="58" t="s">
        <v>65</v>
      </c>
      <c r="E4" s="52" t="s">
        <v>45</v>
      </c>
      <c r="F4" s="52" t="s">
        <v>68</v>
      </c>
      <c r="G4" s="52"/>
      <c r="H4" s="45"/>
      <c r="I4" s="71">
        <v>0</v>
      </c>
      <c r="J4" s="70"/>
      <c r="K4" s="72"/>
      <c r="L4" s="73">
        <v>0</v>
      </c>
      <c r="M4" s="70">
        <v>0.41666666666666669</v>
      </c>
      <c r="N4" s="70">
        <v>0.89583333333333337</v>
      </c>
      <c r="O4" s="70">
        <v>0</v>
      </c>
      <c r="P4" s="70">
        <v>4.1666666666666664E-2</v>
      </c>
      <c r="Q4" s="74">
        <v>0.4375</v>
      </c>
      <c r="R4" s="75">
        <v>0</v>
      </c>
      <c r="S4" s="76">
        <v>0</v>
      </c>
      <c r="T4" s="77">
        <v>0.4375</v>
      </c>
      <c r="U4" s="78" t="str">
        <f>IF(N4="","",IF(AND(OR(B4="dim",A4="F")),(T4*$U$2),""))</f>
        <v/>
      </c>
      <c r="V4" s="79">
        <f t="shared" si="0"/>
        <v>0</v>
      </c>
      <c r="W4" s="79" t="str">
        <f>IF(N4&gt;1,(N4-1)*0.25,"")</f>
        <v/>
      </c>
      <c r="X4" s="79"/>
      <c r="Y4" s="79"/>
      <c r="Z4" s="79"/>
      <c r="AA4" s="79"/>
      <c r="AB4" s="79"/>
      <c r="AC4" s="79"/>
      <c r="AD4" s="79"/>
      <c r="AE4" s="79"/>
      <c r="AF4" s="80" t="str">
        <f>IF(E4="RECUP",LISTE!$B$22,"")</f>
        <v/>
      </c>
      <c r="AG4" s="81"/>
      <c r="AH4" s="87"/>
      <c r="AI4" s="46" t="str">
        <f>IF(E4=LISTE!$A$17,LISTE!$B$17,"")</f>
        <v/>
      </c>
      <c r="AJ4" s="47"/>
      <c r="AK4" s="48"/>
      <c r="AL4" s="49"/>
      <c r="AM4" s="50"/>
    </row>
    <row r="5" spans="2:39" s="44" customFormat="1" ht="11.1" customHeight="1" x14ac:dyDescent="0.2">
      <c r="B5" s="62" t="s">
        <v>17</v>
      </c>
      <c r="C5" s="103">
        <v>40940</v>
      </c>
      <c r="D5" s="58" t="s">
        <v>65</v>
      </c>
      <c r="E5" s="52" t="s">
        <v>45</v>
      </c>
      <c r="F5" s="52" t="s">
        <v>68</v>
      </c>
      <c r="G5" s="45"/>
      <c r="H5" s="45"/>
      <c r="I5" s="71">
        <v>0</v>
      </c>
      <c r="J5" s="70"/>
      <c r="K5" s="72"/>
      <c r="L5" s="73">
        <v>0</v>
      </c>
      <c r="M5" s="70">
        <v>0.5</v>
      </c>
      <c r="N5" s="70">
        <v>0.89583333333333337</v>
      </c>
      <c r="O5" s="70">
        <v>0</v>
      </c>
      <c r="P5" s="70">
        <v>4.1666666666666664E-2</v>
      </c>
      <c r="Q5" s="74">
        <v>0.35416666666666669</v>
      </c>
      <c r="R5" s="75">
        <v>0</v>
      </c>
      <c r="S5" s="76">
        <v>0</v>
      </c>
      <c r="T5" s="77">
        <v>0.35416666666666669</v>
      </c>
      <c r="U5" s="83" t="str">
        <f>IF(N5="","",IF(AND(OR(B5="dim",A5="F")),(T5*$U$2),""))</f>
        <v/>
      </c>
      <c r="V5" s="79">
        <f t="shared" si="0"/>
        <v>0</v>
      </c>
      <c r="W5" s="79" t="str">
        <f>IF(N5&gt;1,(N5-1)*0.25,"")</f>
        <v/>
      </c>
      <c r="X5" s="79" t="str">
        <f t="shared" ref="X5:X9" si="1">U5</f>
        <v/>
      </c>
      <c r="Y5" s="79"/>
      <c r="Z5" s="79"/>
      <c r="AA5" s="79"/>
      <c r="AB5" s="79"/>
      <c r="AC5" s="79"/>
      <c r="AD5" s="79"/>
      <c r="AE5" s="79"/>
      <c r="AF5" s="80" t="str">
        <f>IF(E5="RECUP",LISTE!$B$22,"")</f>
        <v/>
      </c>
      <c r="AG5" s="81"/>
      <c r="AH5" s="87"/>
      <c r="AI5" s="46" t="str">
        <f>IF(E5=LISTE!$A$17,LISTE!$B$17,"")</f>
        <v/>
      </c>
      <c r="AJ5" s="47"/>
      <c r="AK5" s="48"/>
      <c r="AL5" s="49"/>
      <c r="AM5" s="50"/>
    </row>
    <row r="6" spans="2:39" s="44" customFormat="1" ht="11.1" customHeight="1" x14ac:dyDescent="0.2">
      <c r="B6" s="62" t="s">
        <v>19</v>
      </c>
      <c r="C6" s="103">
        <v>40941</v>
      </c>
      <c r="D6" s="58" t="s">
        <v>65</v>
      </c>
      <c r="E6" s="52" t="s">
        <v>45</v>
      </c>
      <c r="F6" s="52" t="s">
        <v>68</v>
      </c>
      <c r="G6" s="45"/>
      <c r="H6" s="45"/>
      <c r="I6" s="71">
        <v>0</v>
      </c>
      <c r="J6" s="70"/>
      <c r="K6" s="72"/>
      <c r="L6" s="73">
        <v>0</v>
      </c>
      <c r="M6" s="128">
        <v>0.58333333333333337</v>
      </c>
      <c r="N6" s="128">
        <v>0.95833333333333337</v>
      </c>
      <c r="O6" s="70">
        <v>0</v>
      </c>
      <c r="P6" s="70">
        <v>6.25E-2</v>
      </c>
      <c r="Q6" s="74">
        <v>0.3125</v>
      </c>
      <c r="R6" s="75">
        <v>0</v>
      </c>
      <c r="S6" s="76">
        <v>0</v>
      </c>
      <c r="T6" s="77">
        <v>0.3125</v>
      </c>
      <c r="U6" s="83" t="str">
        <f>IF(N7="","",IF(AND(OR(B6="dim",A6="F")),(T6*$U$2),""))</f>
        <v/>
      </c>
      <c r="V6" s="79">
        <f t="shared" si="0"/>
        <v>0</v>
      </c>
      <c r="W6" s="79" t="str">
        <f>IF(N7&gt;1,(N7-1)*0.25,"")</f>
        <v/>
      </c>
      <c r="X6" s="79" t="str">
        <f t="shared" si="1"/>
        <v/>
      </c>
      <c r="Y6" s="79"/>
      <c r="Z6" s="79"/>
      <c r="AA6" s="79"/>
      <c r="AB6" s="79"/>
      <c r="AC6" s="79"/>
      <c r="AD6" s="79"/>
      <c r="AE6" s="79"/>
      <c r="AF6" s="80" t="str">
        <f>IF(E6="RECUP",LISTE!$B$22,"")</f>
        <v/>
      </c>
      <c r="AG6" s="81"/>
      <c r="AH6" s="87"/>
      <c r="AI6" s="46" t="str">
        <f>IF(E6=LISTE!$A$17,LISTE!$B$17,"")</f>
        <v/>
      </c>
      <c r="AJ6" s="47"/>
      <c r="AK6" s="48"/>
      <c r="AL6" s="49"/>
      <c r="AM6" s="50"/>
    </row>
    <row r="7" spans="2:39" s="44" customFormat="1" ht="11.1" customHeight="1" x14ac:dyDescent="0.2">
      <c r="B7" s="62" t="s">
        <v>20</v>
      </c>
      <c r="C7" s="103">
        <v>40942</v>
      </c>
      <c r="D7" s="58" t="s">
        <v>65</v>
      </c>
      <c r="E7" s="52" t="s">
        <v>45</v>
      </c>
      <c r="F7" s="52" t="s">
        <v>68</v>
      </c>
      <c r="G7" s="45"/>
      <c r="H7" s="45"/>
      <c r="I7" s="71">
        <v>0</v>
      </c>
      <c r="J7" s="70"/>
      <c r="K7" s="72"/>
      <c r="L7" s="73">
        <v>0</v>
      </c>
      <c r="M7" s="107">
        <v>0.54166666666666663</v>
      </c>
      <c r="N7" s="107">
        <v>0.89583333333333337</v>
      </c>
      <c r="O7" s="70">
        <v>0</v>
      </c>
      <c r="P7" s="70">
        <v>4.1666666666666664E-2</v>
      </c>
      <c r="Q7" s="74">
        <v>0.3125</v>
      </c>
      <c r="R7" s="75">
        <v>0</v>
      </c>
      <c r="S7" s="76">
        <v>0</v>
      </c>
      <c r="T7" s="77">
        <v>0.3125</v>
      </c>
      <c r="U7" s="83"/>
      <c r="V7" s="79">
        <f t="shared" si="0"/>
        <v>0</v>
      </c>
      <c r="W7" s="79"/>
      <c r="X7" s="79"/>
      <c r="Y7" s="79"/>
      <c r="Z7" s="79"/>
      <c r="AA7" s="79"/>
      <c r="AB7" s="79"/>
      <c r="AC7" s="79"/>
      <c r="AD7" s="79"/>
      <c r="AE7" s="79"/>
      <c r="AF7" s="80" t="str">
        <f>IF(E7="RECUP",LISTE!$B$22,"")</f>
        <v/>
      </c>
      <c r="AG7" s="81"/>
      <c r="AH7" s="87"/>
      <c r="AI7" s="46" t="str">
        <f>IF(E7=LISTE!$A$17,LISTE!$B$17,"")</f>
        <v/>
      </c>
      <c r="AJ7" s="47"/>
      <c r="AK7" s="48"/>
      <c r="AL7" s="49"/>
      <c r="AM7" s="50"/>
    </row>
    <row r="8" spans="2:39" s="44" customFormat="1" ht="11.1" customHeight="1" x14ac:dyDescent="0.2">
      <c r="B8" s="63" t="s">
        <v>21</v>
      </c>
      <c r="C8" s="102">
        <v>40943</v>
      </c>
      <c r="D8" s="58" t="s">
        <v>65</v>
      </c>
      <c r="E8" s="52" t="s">
        <v>45</v>
      </c>
      <c r="F8" s="52" t="s">
        <v>68</v>
      </c>
      <c r="G8" s="45"/>
      <c r="H8" s="45"/>
      <c r="I8" s="71">
        <v>0</v>
      </c>
      <c r="J8" s="70"/>
      <c r="K8" s="72"/>
      <c r="L8" s="73">
        <v>0</v>
      </c>
      <c r="M8" s="70">
        <v>0.45833333333333331</v>
      </c>
      <c r="N8" s="70">
        <v>0.79166666666666663</v>
      </c>
      <c r="O8" s="70">
        <v>0</v>
      </c>
      <c r="P8" s="70">
        <v>4.1666666666666664E-2</v>
      </c>
      <c r="Q8" s="74">
        <v>0.29166666666666669</v>
      </c>
      <c r="R8" s="75">
        <v>0</v>
      </c>
      <c r="S8" s="76">
        <v>0</v>
      </c>
      <c r="T8" s="77">
        <v>0.29166666666666669</v>
      </c>
      <c r="U8" s="83" t="str">
        <f>IF(N8="","",IF(AND(OR(B8="dim",A8="F")),(T8*$U$2),""))</f>
        <v/>
      </c>
      <c r="V8" s="79">
        <f t="shared" si="0"/>
        <v>0</v>
      </c>
      <c r="W8" s="79" t="str">
        <f>IF(N8&gt;1,(N8-1)*0.25,"")</f>
        <v/>
      </c>
      <c r="X8" s="79" t="str">
        <f t="shared" si="1"/>
        <v/>
      </c>
      <c r="Y8" s="79"/>
      <c r="Z8" s="79"/>
      <c r="AA8" s="79"/>
      <c r="AB8" s="79"/>
      <c r="AC8" s="79"/>
      <c r="AD8" s="79"/>
      <c r="AE8" s="79"/>
      <c r="AF8" s="80" t="str">
        <f>IF(E8="RECUP",LISTE!$B$22,"")</f>
        <v/>
      </c>
      <c r="AG8" s="81"/>
      <c r="AH8" s="87"/>
      <c r="AI8" s="46" t="str">
        <f>IF(E8=LISTE!$A$17,LISTE!$B$17,"")</f>
        <v/>
      </c>
      <c r="AJ8" s="47"/>
      <c r="AK8" s="48"/>
      <c r="AL8" s="49"/>
      <c r="AM8" s="50"/>
    </row>
    <row r="9" spans="2:39" s="44" customFormat="1" ht="11.1" customHeight="1" x14ac:dyDescent="0.2">
      <c r="B9" s="63" t="s">
        <v>14</v>
      </c>
      <c r="C9" s="102">
        <v>40944</v>
      </c>
      <c r="D9" s="58" t="s">
        <v>65</v>
      </c>
      <c r="E9" s="52" t="s">
        <v>45</v>
      </c>
      <c r="F9" s="52" t="s">
        <v>68</v>
      </c>
      <c r="G9" s="45"/>
      <c r="H9" s="45"/>
      <c r="I9" s="71">
        <v>0</v>
      </c>
      <c r="J9" s="70"/>
      <c r="K9" s="72"/>
      <c r="L9" s="73">
        <v>0</v>
      </c>
      <c r="M9" s="70">
        <v>0.5</v>
      </c>
      <c r="N9" s="70">
        <v>0.83333333333333337</v>
      </c>
      <c r="O9" s="70">
        <v>0</v>
      </c>
      <c r="P9" s="70">
        <v>4.1666666666666664E-2</v>
      </c>
      <c r="Q9" s="74">
        <v>0.29166666666666669</v>
      </c>
      <c r="R9" s="75">
        <v>0</v>
      </c>
      <c r="S9" s="76">
        <v>0</v>
      </c>
      <c r="T9" s="77">
        <v>0.29166666666666669</v>
      </c>
      <c r="U9" s="83">
        <f>IF(N9="","",IF(AND(OR(B9="dim",A9="F")),(T9*$U$2),""))</f>
        <v>7.2916666666666671E-2</v>
      </c>
      <c r="V9" s="79">
        <f t="shared" si="0"/>
        <v>0</v>
      </c>
      <c r="W9" s="79"/>
      <c r="X9" s="79">
        <f t="shared" si="1"/>
        <v>7.2916666666666671E-2</v>
      </c>
      <c r="Y9" s="79"/>
      <c r="Z9" s="79"/>
      <c r="AA9" s="79"/>
      <c r="AB9" s="79"/>
      <c r="AC9" s="79"/>
      <c r="AD9" s="79"/>
      <c r="AE9" s="79"/>
      <c r="AF9" s="80" t="str">
        <f>IF(E9="RECUP",LISTE!$B$22,"")</f>
        <v/>
      </c>
      <c r="AG9" s="81"/>
      <c r="AH9" s="87"/>
      <c r="AI9" s="46" t="str">
        <f>IF(E9=LISTE!$A$17,LISTE!$B$17,"")</f>
        <v/>
      </c>
      <c r="AJ9" s="47"/>
      <c r="AK9" s="48"/>
      <c r="AL9" s="49"/>
      <c r="AM9" s="50"/>
    </row>
    <row r="10" spans="2:39" s="44" customFormat="1" ht="11.25" customHeight="1" x14ac:dyDescent="0.2">
      <c r="B10" s="65" t="s">
        <v>53</v>
      </c>
      <c r="C10" s="54"/>
      <c r="D10" s="53"/>
      <c r="E10" s="53"/>
      <c r="F10" s="53"/>
      <c r="G10" s="53"/>
      <c r="H10" s="53"/>
      <c r="I10" s="54"/>
      <c r="J10" s="53"/>
      <c r="K10" s="66"/>
      <c r="L10" s="55"/>
      <c r="M10" s="53"/>
      <c r="N10" s="53"/>
      <c r="O10" s="53"/>
      <c r="P10" s="53"/>
      <c r="Q10" s="55"/>
      <c r="R10" s="55"/>
      <c r="S10" s="56"/>
      <c r="T10" s="84">
        <f>SUM(T3:T9)</f>
        <v>2.375</v>
      </c>
      <c r="U10" s="77">
        <f>SUM(U3:U9)</f>
        <v>7.2916666666666671E-2</v>
      </c>
      <c r="V10" s="85">
        <f>SUM(V3:V9)</f>
        <v>0</v>
      </c>
      <c r="W10" s="85">
        <f>SUM(W3:W9)</f>
        <v>0</v>
      </c>
      <c r="X10" s="85">
        <f>SUM(X3:X9)</f>
        <v>7.2916666666666671E-2</v>
      </c>
      <c r="Y10" s="85" t="str">
        <f>"39:00"</f>
        <v>39:00</v>
      </c>
      <c r="Z10" s="85" t="str">
        <f>IF(T10&lt;Y10,"0:00",T10-Y10)</f>
        <v>0:00</v>
      </c>
      <c r="AA10" s="85"/>
      <c r="AB10" s="85">
        <f>IF(Z10&gt;=TIMEVALUE("5:00"),Z10-AA10,"")</f>
        <v>0</v>
      </c>
      <c r="AC10" s="85">
        <f>$AA10*1.25</f>
        <v>0</v>
      </c>
      <c r="AD10" s="85">
        <f>$AB10*1.5</f>
        <v>0</v>
      </c>
      <c r="AE10" s="86">
        <f>$V10+$X10+$AC10+$AD10+$W10</f>
        <v>7.2916666666666671E-2</v>
      </c>
      <c r="AF10" s="80">
        <f>SUM(AF3:AF9)</f>
        <v>0</v>
      </c>
      <c r="AG10" s="81">
        <f>($AG2+AE10-AF10)</f>
        <v>7.2916666666666671E-2</v>
      </c>
      <c r="AH10" s="87">
        <f>AG10/6.5</f>
        <v>1.1217948717948718E-2</v>
      </c>
      <c r="AI10" s="46">
        <f>SUM(AI3:AI9)</f>
        <v>0</v>
      </c>
      <c r="AJ10" s="47">
        <f>$AJ2+AI10</f>
        <v>0</v>
      </c>
      <c r="AK10" s="57">
        <f t="shared" ref="AK10" si="2">AJ10/6.5</f>
        <v>0</v>
      </c>
      <c r="AL10" s="49"/>
      <c r="AM10" s="50"/>
    </row>
    <row r="11" spans="2:39" s="44" customFormat="1" ht="11.1" customHeight="1" x14ac:dyDescent="0.2">
      <c r="B11" s="62" t="s">
        <v>15</v>
      </c>
      <c r="C11" s="104">
        <v>40945</v>
      </c>
      <c r="D11" s="58" t="s">
        <v>65</v>
      </c>
      <c r="E11" s="52" t="s">
        <v>45</v>
      </c>
      <c r="F11" s="52" t="s">
        <v>68</v>
      </c>
      <c r="G11" s="70">
        <v>4.1666666666666664E-2</v>
      </c>
      <c r="H11" s="70"/>
      <c r="I11" s="71">
        <v>4.1666666666666664E-2</v>
      </c>
      <c r="J11" s="70">
        <v>0.39583333333333331</v>
      </c>
      <c r="K11" s="72">
        <v>0.5625</v>
      </c>
      <c r="L11" s="73">
        <v>0.20833333333333334</v>
      </c>
      <c r="M11" s="70">
        <v>0</v>
      </c>
      <c r="N11" s="70">
        <v>0</v>
      </c>
      <c r="O11" s="70">
        <v>0</v>
      </c>
      <c r="P11" s="70">
        <v>0</v>
      </c>
      <c r="Q11" s="74">
        <v>0</v>
      </c>
      <c r="R11" s="75">
        <v>0</v>
      </c>
      <c r="S11" s="76">
        <v>0.20833333333333334</v>
      </c>
      <c r="T11" s="77">
        <v>0.20833333333333334</v>
      </c>
      <c r="U11" s="83" t="str">
        <f t="shared" ref="U11:U17" si="3">IF(N11="","",IF(AND(OR(B11="dim",A11="F")),(T11*$U$2),""))</f>
        <v/>
      </c>
      <c r="V11" s="79">
        <f t="shared" si="0"/>
        <v>0</v>
      </c>
      <c r="W11" s="79" t="str">
        <f t="shared" ref="W11:W17" si="4">IF(N11&gt;1,(N11-1)*0.25,"")</f>
        <v/>
      </c>
      <c r="X11" s="79"/>
      <c r="Y11" s="79"/>
      <c r="Z11" s="79"/>
      <c r="AA11" s="79"/>
      <c r="AB11" s="79"/>
      <c r="AC11" s="79"/>
      <c r="AD11" s="79"/>
      <c r="AE11" s="79"/>
      <c r="AF11" s="80" t="str">
        <f>IF(E11="RECUP",LISTE!$B$22,"")</f>
        <v/>
      </c>
      <c r="AG11" s="81"/>
      <c r="AH11" s="87"/>
      <c r="AI11" s="80" t="str">
        <f>IF(E11=LISTE!$A$17,LISTE!$B$17,"")</f>
        <v/>
      </c>
      <c r="AJ11" s="91"/>
      <c r="AK11" s="92"/>
      <c r="AL11" s="93"/>
      <c r="AM11" s="94"/>
    </row>
    <row r="12" spans="2:39" s="44" customFormat="1" ht="11.1" customHeight="1" x14ac:dyDescent="0.2">
      <c r="B12" s="62" t="s">
        <v>18</v>
      </c>
      <c r="C12" s="104">
        <v>40946</v>
      </c>
      <c r="D12" s="58"/>
      <c r="E12" s="52" t="s">
        <v>3</v>
      </c>
      <c r="F12" s="52"/>
      <c r="G12" s="70"/>
      <c r="H12" s="70"/>
      <c r="I12" s="71"/>
      <c r="J12" s="70"/>
      <c r="K12" s="72"/>
      <c r="L12" s="73">
        <v>0</v>
      </c>
      <c r="M12" s="70">
        <v>0</v>
      </c>
      <c r="N12" s="70">
        <v>0</v>
      </c>
      <c r="O12" s="70">
        <v>0</v>
      </c>
      <c r="P12" s="70">
        <v>0</v>
      </c>
      <c r="Q12" s="74">
        <v>0</v>
      </c>
      <c r="R12" s="75">
        <v>0</v>
      </c>
      <c r="S12" s="76">
        <v>0</v>
      </c>
      <c r="T12" s="77">
        <v>0</v>
      </c>
      <c r="U12" s="83" t="str">
        <f>IF(N12="","",IF(AND(OR(B12="dim",A12="F")),(T12*$U$2),""))</f>
        <v/>
      </c>
      <c r="V12" s="79">
        <f t="shared" si="0"/>
        <v>0</v>
      </c>
      <c r="W12" s="79" t="str">
        <f>IF(N12&gt;1,(N12-1)*0.25,"")</f>
        <v/>
      </c>
      <c r="X12" s="79"/>
      <c r="Y12" s="79"/>
      <c r="Z12" s="79"/>
      <c r="AA12" s="79"/>
      <c r="AB12" s="79"/>
      <c r="AC12" s="79"/>
      <c r="AD12" s="79"/>
      <c r="AE12" s="79"/>
      <c r="AF12" s="80">
        <f>IF(E12="RECUP",LISTE!$B$22,"")</f>
        <v>0.27083333333333331</v>
      </c>
      <c r="AG12" s="81"/>
      <c r="AH12" s="87"/>
      <c r="AI12" s="80" t="str">
        <f>IF(E12=LISTE!$A$17,LISTE!$B$17,"")</f>
        <v/>
      </c>
      <c r="AJ12" s="91"/>
      <c r="AK12" s="92"/>
      <c r="AL12" s="93"/>
      <c r="AM12" s="94"/>
    </row>
    <row r="13" spans="2:39" s="44" customFormat="1" ht="11.1" customHeight="1" x14ac:dyDescent="0.2">
      <c r="B13" s="62" t="s">
        <v>17</v>
      </c>
      <c r="C13" s="104">
        <v>40947</v>
      </c>
      <c r="D13" s="58"/>
      <c r="E13" s="52" t="s">
        <v>3</v>
      </c>
      <c r="F13" s="52"/>
      <c r="G13" s="70"/>
      <c r="H13" s="70"/>
      <c r="I13" s="71"/>
      <c r="J13" s="70"/>
      <c r="K13" s="72"/>
      <c r="L13" s="73">
        <v>0</v>
      </c>
      <c r="M13" s="70">
        <v>0</v>
      </c>
      <c r="N13" s="70">
        <v>0</v>
      </c>
      <c r="O13" s="70">
        <v>0</v>
      </c>
      <c r="P13" s="70">
        <v>0</v>
      </c>
      <c r="Q13" s="74">
        <v>0</v>
      </c>
      <c r="R13" s="75">
        <v>0</v>
      </c>
      <c r="S13" s="76">
        <v>0</v>
      </c>
      <c r="T13" s="77">
        <v>0</v>
      </c>
      <c r="U13" s="83" t="str">
        <f t="shared" si="3"/>
        <v/>
      </c>
      <c r="V13" s="79">
        <f t="shared" si="0"/>
        <v>0</v>
      </c>
      <c r="W13" s="79" t="str">
        <f t="shared" si="4"/>
        <v/>
      </c>
      <c r="X13" s="79"/>
      <c r="Y13" s="79"/>
      <c r="Z13" s="79"/>
      <c r="AA13" s="79"/>
      <c r="AB13" s="79"/>
      <c r="AC13" s="79"/>
      <c r="AD13" s="79"/>
      <c r="AE13" s="79"/>
      <c r="AF13" s="80">
        <f>IF(E13="RECUP",LISTE!$B$22,"")</f>
        <v>0.27083333333333331</v>
      </c>
      <c r="AG13" s="81"/>
      <c r="AH13" s="87"/>
      <c r="AI13" s="80" t="str">
        <f>IF(E13=LISTE!$A$17,LISTE!$B$17,"")</f>
        <v/>
      </c>
      <c r="AJ13" s="91"/>
      <c r="AK13" s="92"/>
      <c r="AL13" s="93"/>
      <c r="AM13" s="94"/>
    </row>
    <row r="14" spans="2:39" s="44" customFormat="1" ht="11.1" customHeight="1" x14ac:dyDescent="0.2">
      <c r="B14" s="62" t="s">
        <v>19</v>
      </c>
      <c r="C14" s="104">
        <v>40948</v>
      </c>
      <c r="D14" s="58"/>
      <c r="E14" s="52" t="s">
        <v>13</v>
      </c>
      <c r="F14" s="52"/>
      <c r="G14" s="70"/>
      <c r="H14" s="70"/>
      <c r="I14" s="71"/>
      <c r="J14" s="70"/>
      <c r="K14" s="72"/>
      <c r="L14" s="73">
        <v>0</v>
      </c>
      <c r="M14" s="70">
        <v>0</v>
      </c>
      <c r="N14" s="70">
        <v>0</v>
      </c>
      <c r="O14" s="70">
        <v>0</v>
      </c>
      <c r="P14" s="70">
        <v>0</v>
      </c>
      <c r="Q14" s="74">
        <v>0</v>
      </c>
      <c r="R14" s="75">
        <v>0</v>
      </c>
      <c r="S14" s="76">
        <v>0</v>
      </c>
      <c r="T14" s="77">
        <v>0</v>
      </c>
      <c r="U14" s="83" t="str">
        <f t="shared" si="3"/>
        <v/>
      </c>
      <c r="V14" s="79">
        <f t="shared" si="0"/>
        <v>0</v>
      </c>
      <c r="W14" s="79" t="str">
        <f t="shared" si="4"/>
        <v/>
      </c>
      <c r="X14" s="79"/>
      <c r="Y14" s="79"/>
      <c r="Z14" s="79"/>
      <c r="AA14" s="79"/>
      <c r="AB14" s="79"/>
      <c r="AC14" s="79"/>
      <c r="AD14" s="79"/>
      <c r="AE14" s="79"/>
      <c r="AF14" s="80" t="str">
        <f>IF(E14="RECUP",LISTE!$B$22,"")</f>
        <v/>
      </c>
      <c r="AG14" s="81"/>
      <c r="AH14" s="87"/>
      <c r="AI14" s="80">
        <f>IF(E14=LISTE!$A$17,LISTE!$B$17,"")</f>
        <v>0.27083333333333331</v>
      </c>
      <c r="AJ14" s="91"/>
      <c r="AK14" s="92"/>
      <c r="AL14" s="93"/>
      <c r="AM14" s="94"/>
    </row>
    <row r="15" spans="2:39" s="44" customFormat="1" ht="11.1" customHeight="1" x14ac:dyDescent="0.2">
      <c r="B15" s="62" t="s">
        <v>20</v>
      </c>
      <c r="C15" s="104">
        <v>40949</v>
      </c>
      <c r="D15" s="129"/>
      <c r="E15" s="52" t="s">
        <v>13</v>
      </c>
      <c r="F15" s="52"/>
      <c r="G15" s="70"/>
      <c r="H15" s="70"/>
      <c r="I15" s="71"/>
      <c r="J15" s="70"/>
      <c r="K15" s="72"/>
      <c r="L15" s="73">
        <v>0</v>
      </c>
      <c r="M15" s="70">
        <v>0</v>
      </c>
      <c r="N15" s="70">
        <v>0</v>
      </c>
      <c r="O15" s="70">
        <v>0</v>
      </c>
      <c r="P15" s="70">
        <v>0</v>
      </c>
      <c r="Q15" s="74">
        <v>0</v>
      </c>
      <c r="R15" s="75">
        <v>0</v>
      </c>
      <c r="S15" s="76">
        <v>0</v>
      </c>
      <c r="T15" s="77">
        <v>0</v>
      </c>
      <c r="U15" s="83" t="str">
        <f t="shared" si="3"/>
        <v/>
      </c>
      <c r="V15" s="79">
        <f t="shared" si="0"/>
        <v>0</v>
      </c>
      <c r="W15" s="79" t="str">
        <f t="shared" si="4"/>
        <v/>
      </c>
      <c r="X15" s="79"/>
      <c r="Y15" s="79"/>
      <c r="Z15" s="79"/>
      <c r="AA15" s="79"/>
      <c r="AB15" s="79"/>
      <c r="AC15" s="79"/>
      <c r="AD15" s="79"/>
      <c r="AE15" s="79"/>
      <c r="AF15" s="80" t="str">
        <f>IF(E15="RECUP",LISTE!$B$22,"")</f>
        <v/>
      </c>
      <c r="AG15" s="81"/>
      <c r="AH15" s="87"/>
      <c r="AI15" s="80">
        <f>IF(E15=LISTE!$A$17,LISTE!$B$17,"")</f>
        <v>0.27083333333333331</v>
      </c>
      <c r="AJ15" s="91"/>
      <c r="AK15" s="92"/>
      <c r="AL15" s="93"/>
      <c r="AM15" s="94"/>
    </row>
    <row r="16" spans="2:39" s="44" customFormat="1" ht="11.1" customHeight="1" x14ac:dyDescent="0.2">
      <c r="B16" s="63" t="s">
        <v>21</v>
      </c>
      <c r="C16" s="64">
        <v>40950</v>
      </c>
      <c r="D16" s="129"/>
      <c r="E16" s="52" t="s">
        <v>13</v>
      </c>
      <c r="F16" s="52"/>
      <c r="G16" s="70"/>
      <c r="H16" s="70"/>
      <c r="I16" s="71"/>
      <c r="J16" s="70"/>
      <c r="K16" s="72"/>
      <c r="L16" s="73">
        <v>0</v>
      </c>
      <c r="M16" s="70">
        <v>0</v>
      </c>
      <c r="N16" s="70">
        <v>0</v>
      </c>
      <c r="O16" s="70">
        <v>0</v>
      </c>
      <c r="P16" s="70">
        <v>0</v>
      </c>
      <c r="Q16" s="74">
        <v>0</v>
      </c>
      <c r="R16" s="75">
        <v>0</v>
      </c>
      <c r="S16" s="76">
        <v>0</v>
      </c>
      <c r="T16" s="77">
        <v>0</v>
      </c>
      <c r="U16" s="83" t="str">
        <f t="shared" si="3"/>
        <v/>
      </c>
      <c r="V16" s="79">
        <f t="shared" si="0"/>
        <v>0</v>
      </c>
      <c r="W16" s="79" t="str">
        <f t="shared" si="4"/>
        <v/>
      </c>
      <c r="X16" s="79"/>
      <c r="Y16" s="79"/>
      <c r="Z16" s="79"/>
      <c r="AA16" s="79"/>
      <c r="AB16" s="79"/>
      <c r="AC16" s="79"/>
      <c r="AD16" s="79"/>
      <c r="AE16" s="79"/>
      <c r="AF16" s="80" t="str">
        <f>IF(E16="RECUP",LISTE!$B$22,"")</f>
        <v/>
      </c>
      <c r="AG16" s="81"/>
      <c r="AH16" s="87"/>
      <c r="AI16" s="80">
        <f>IF(E16=LISTE!$A$17,LISTE!$B$17,"")</f>
        <v>0.27083333333333331</v>
      </c>
      <c r="AJ16" s="91"/>
      <c r="AK16" s="92"/>
      <c r="AL16" s="93"/>
      <c r="AM16" s="94"/>
    </row>
    <row r="17" spans="2:39" s="44" customFormat="1" ht="11.1" customHeight="1" x14ac:dyDescent="0.2">
      <c r="B17" s="63" t="s">
        <v>14</v>
      </c>
      <c r="C17" s="64">
        <v>40951</v>
      </c>
      <c r="D17" s="129"/>
      <c r="E17" s="130"/>
      <c r="F17" s="52"/>
      <c r="G17" s="70"/>
      <c r="H17" s="70"/>
      <c r="I17" s="71"/>
      <c r="J17" s="70"/>
      <c r="K17" s="72"/>
      <c r="L17" s="73">
        <v>0</v>
      </c>
      <c r="M17" s="70">
        <v>0</v>
      </c>
      <c r="N17" s="70">
        <v>0</v>
      </c>
      <c r="O17" s="70">
        <v>0</v>
      </c>
      <c r="P17" s="70">
        <v>0</v>
      </c>
      <c r="Q17" s="74">
        <v>0</v>
      </c>
      <c r="R17" s="75">
        <v>0</v>
      </c>
      <c r="S17" s="76">
        <v>0</v>
      </c>
      <c r="T17" s="77">
        <v>0</v>
      </c>
      <c r="U17" s="78">
        <f t="shared" si="3"/>
        <v>0</v>
      </c>
      <c r="V17" s="79">
        <f>IF(R17="","",R17*1.75)</f>
        <v>0</v>
      </c>
      <c r="W17" s="79" t="str">
        <f t="shared" si="4"/>
        <v/>
      </c>
      <c r="X17" s="79"/>
      <c r="Y17" s="79"/>
      <c r="Z17" s="79"/>
      <c r="AA17" s="79"/>
      <c r="AB17" s="79"/>
      <c r="AC17" s="79"/>
      <c r="AD17" s="79"/>
      <c r="AE17" s="79"/>
      <c r="AF17" s="80" t="str">
        <f>IF(E17="RECUP",LISTE!$B$22,"")</f>
        <v/>
      </c>
      <c r="AG17" s="81"/>
      <c r="AH17" s="87"/>
      <c r="AI17" s="80" t="str">
        <f>IF(E17=LISTE!$A$17,LISTE!$B$17,"")</f>
        <v/>
      </c>
      <c r="AJ17" s="91"/>
      <c r="AK17" s="92"/>
      <c r="AL17" s="93"/>
      <c r="AM17" s="94"/>
    </row>
    <row r="18" spans="2:39" s="44" customFormat="1" ht="11.1" customHeight="1" x14ac:dyDescent="0.2">
      <c r="B18" s="61" t="s">
        <v>54</v>
      </c>
      <c r="C18" s="60"/>
      <c r="D18" s="59"/>
      <c r="E18" s="59"/>
      <c r="F18" s="59"/>
      <c r="G18" s="95"/>
      <c r="H18" s="95"/>
      <c r="I18" s="96"/>
      <c r="J18" s="95"/>
      <c r="K18" s="97"/>
      <c r="L18" s="98"/>
      <c r="M18" s="95"/>
      <c r="N18" s="95"/>
      <c r="O18" s="95"/>
      <c r="P18" s="95"/>
      <c r="Q18" s="98"/>
      <c r="R18" s="98"/>
      <c r="S18" s="99"/>
      <c r="T18" s="84">
        <f>SUM(T10:T16)</f>
        <v>2.5833333333333335</v>
      </c>
      <c r="U18" s="85">
        <f>SUM(U10:U16)</f>
        <v>7.2916666666666671E-2</v>
      </c>
      <c r="V18" s="85">
        <f>SUM(V10:V16)</f>
        <v>0</v>
      </c>
      <c r="W18" s="85">
        <f>SUM(W10:W16)</f>
        <v>0</v>
      </c>
      <c r="X18" s="85">
        <f>SUM(X10:X16)</f>
        <v>7.2916666666666671E-2</v>
      </c>
      <c r="Y18" s="85" t="str">
        <f>"39:00"</f>
        <v>39:00</v>
      </c>
      <c r="Z18" s="85" t="str">
        <f>IF(T18&lt;Y18,"0:00",T18-Y18)</f>
        <v>0:00</v>
      </c>
      <c r="AA18" s="85"/>
      <c r="AB18" s="85">
        <f>IF(Z18&gt;=TIMEVALUE("5:00"),Z18-AA18,"")</f>
        <v>0</v>
      </c>
      <c r="AC18" s="85">
        <f>$AA18*1.25</f>
        <v>0</v>
      </c>
      <c r="AD18" s="85">
        <f>$AB18*1.5</f>
        <v>0</v>
      </c>
      <c r="AE18" s="86">
        <f>$V18+$X18+$AC18+$AD18+$W18</f>
        <v>7.2916666666666671E-2</v>
      </c>
      <c r="AF18" s="80">
        <f>SUM(AF10:AF16)</f>
        <v>0.54166666666666663</v>
      </c>
      <c r="AG18" s="81">
        <f>$AG10+AE18-AF18</f>
        <v>-0.39583333333333326</v>
      </c>
      <c r="AH18" s="87">
        <f>AG18/6.5</f>
        <v>-6.0897435897435889E-2</v>
      </c>
      <c r="AI18" s="80">
        <f>SUM(AI10:AI16)</f>
        <v>0.8125</v>
      </c>
      <c r="AJ18" s="91">
        <f>$AJ10+AI18</f>
        <v>0.8125</v>
      </c>
      <c r="AK18" s="100">
        <f>AJ18/6.5</f>
        <v>0.125</v>
      </c>
      <c r="AL18" s="93"/>
      <c r="AM18" s="94"/>
    </row>
    <row r="19" spans="2:39" s="44" customFormat="1" ht="11.1" customHeight="1" x14ac:dyDescent="0.2">
      <c r="B19" s="62" t="s">
        <v>15</v>
      </c>
      <c r="C19" s="104">
        <v>40952</v>
      </c>
      <c r="D19" s="58"/>
      <c r="E19" s="52" t="s">
        <v>13</v>
      </c>
      <c r="F19" s="52"/>
      <c r="G19" s="70"/>
      <c r="H19" s="70"/>
      <c r="I19" s="71"/>
      <c r="J19" s="70"/>
      <c r="K19" s="72"/>
      <c r="L19" s="73">
        <v>0</v>
      </c>
      <c r="M19" s="70">
        <v>0</v>
      </c>
      <c r="N19" s="70">
        <v>0</v>
      </c>
      <c r="O19" s="70">
        <v>0</v>
      </c>
      <c r="P19" s="70">
        <v>0</v>
      </c>
      <c r="Q19" s="74">
        <v>0</v>
      </c>
      <c r="R19" s="75">
        <v>0</v>
      </c>
      <c r="S19" s="76">
        <v>0</v>
      </c>
      <c r="T19" s="77">
        <v>0</v>
      </c>
      <c r="U19" s="78" t="str">
        <f t="shared" ref="U19:U25" si="5">IF(N19="","",IF(AND(OR(B19="dim",A19="F")),(T19*$U$2),""))</f>
        <v/>
      </c>
      <c r="V19" s="79">
        <f t="shared" si="0"/>
        <v>0</v>
      </c>
      <c r="W19" s="79" t="str">
        <f t="shared" ref="W19:W25" si="6">IF(N19&gt;1,(N19-1)*0.25,"")</f>
        <v/>
      </c>
      <c r="X19" s="79"/>
      <c r="Y19" s="79"/>
      <c r="Z19" s="79"/>
      <c r="AA19" s="79"/>
      <c r="AB19" s="79"/>
      <c r="AC19" s="79"/>
      <c r="AD19" s="79"/>
      <c r="AE19" s="79"/>
      <c r="AF19" s="80" t="str">
        <f>IF(E19="RECUP",LISTE!$B$22,"")</f>
        <v/>
      </c>
      <c r="AG19" s="81"/>
      <c r="AH19" s="87"/>
      <c r="AI19" s="80">
        <f>IF(E19=LISTE!$A$17,LISTE!$B$17,"")</f>
        <v>0.27083333333333331</v>
      </c>
      <c r="AJ19" s="91"/>
      <c r="AK19" s="92"/>
      <c r="AL19" s="93"/>
      <c r="AM19" s="94"/>
    </row>
    <row r="20" spans="2:39" s="44" customFormat="1" ht="11.1" customHeight="1" x14ac:dyDescent="0.2">
      <c r="B20" s="62" t="s">
        <v>18</v>
      </c>
      <c r="C20" s="104">
        <v>40953</v>
      </c>
      <c r="D20" s="58"/>
      <c r="E20" s="52" t="s">
        <v>13</v>
      </c>
      <c r="F20" s="52"/>
      <c r="G20" s="70"/>
      <c r="H20" s="70"/>
      <c r="I20" s="71"/>
      <c r="J20" s="70"/>
      <c r="K20" s="72"/>
      <c r="L20" s="73">
        <v>0</v>
      </c>
      <c r="M20" s="70">
        <v>0</v>
      </c>
      <c r="N20" s="70">
        <v>0</v>
      </c>
      <c r="O20" s="70">
        <v>0</v>
      </c>
      <c r="P20" s="70">
        <v>0</v>
      </c>
      <c r="Q20" s="74">
        <v>0</v>
      </c>
      <c r="R20" s="75">
        <v>0</v>
      </c>
      <c r="S20" s="76">
        <v>0</v>
      </c>
      <c r="T20" s="77">
        <v>0</v>
      </c>
      <c r="U20" s="78" t="str">
        <f t="shared" si="5"/>
        <v/>
      </c>
      <c r="V20" s="79">
        <f t="shared" si="0"/>
        <v>0</v>
      </c>
      <c r="W20" s="79" t="str">
        <f t="shared" si="6"/>
        <v/>
      </c>
      <c r="X20" s="79"/>
      <c r="Y20" s="79"/>
      <c r="Z20" s="79"/>
      <c r="AA20" s="79"/>
      <c r="AB20" s="79"/>
      <c r="AC20" s="79"/>
      <c r="AD20" s="79"/>
      <c r="AE20" s="79"/>
      <c r="AF20" s="80" t="str">
        <f>IF(E20="RECUP",LISTE!$B$22,"")</f>
        <v/>
      </c>
      <c r="AG20" s="81"/>
      <c r="AH20" s="87"/>
      <c r="AI20" s="80">
        <f>IF(E20=LISTE!$A$17,LISTE!$B$17,"")</f>
        <v>0.27083333333333331</v>
      </c>
      <c r="AJ20" s="91"/>
      <c r="AK20" s="92"/>
      <c r="AL20" s="93"/>
      <c r="AM20" s="94"/>
    </row>
    <row r="21" spans="2:39" s="44" customFormat="1" ht="11.1" customHeight="1" x14ac:dyDescent="0.2">
      <c r="B21" s="62" t="s">
        <v>17</v>
      </c>
      <c r="C21" s="104">
        <v>40954</v>
      </c>
      <c r="D21" s="58"/>
      <c r="E21" s="52" t="s">
        <v>13</v>
      </c>
      <c r="F21" s="52"/>
      <c r="G21" s="70"/>
      <c r="H21" s="70"/>
      <c r="I21" s="71"/>
      <c r="J21" s="70"/>
      <c r="K21" s="72"/>
      <c r="L21" s="73">
        <v>0</v>
      </c>
      <c r="M21" s="70">
        <v>0</v>
      </c>
      <c r="N21" s="70">
        <v>0</v>
      </c>
      <c r="O21" s="70">
        <v>0</v>
      </c>
      <c r="P21" s="70">
        <v>0</v>
      </c>
      <c r="Q21" s="74">
        <v>0</v>
      </c>
      <c r="R21" s="75">
        <v>0</v>
      </c>
      <c r="S21" s="76">
        <v>0</v>
      </c>
      <c r="T21" s="77">
        <v>0</v>
      </c>
      <c r="U21" s="78" t="str">
        <f t="shared" si="5"/>
        <v/>
      </c>
      <c r="V21" s="79">
        <f t="shared" si="0"/>
        <v>0</v>
      </c>
      <c r="W21" s="79" t="str">
        <f t="shared" si="6"/>
        <v/>
      </c>
      <c r="X21" s="79"/>
      <c r="Y21" s="79"/>
      <c r="Z21" s="79"/>
      <c r="AA21" s="79"/>
      <c r="AB21" s="79"/>
      <c r="AC21" s="79"/>
      <c r="AD21" s="79"/>
      <c r="AE21" s="79"/>
      <c r="AF21" s="80" t="str">
        <f>IF(E21="RECUP",LISTE!$B$22,"")</f>
        <v/>
      </c>
      <c r="AG21" s="81"/>
      <c r="AH21" s="87"/>
      <c r="AI21" s="80">
        <f>IF(E21=LISTE!$A$17,LISTE!$B$17,"")</f>
        <v>0.27083333333333331</v>
      </c>
      <c r="AJ21" s="91"/>
      <c r="AK21" s="92"/>
      <c r="AL21" s="93"/>
      <c r="AM21" s="94"/>
    </row>
    <row r="22" spans="2:39" s="44" customFormat="1" ht="11.1" customHeight="1" x14ac:dyDescent="0.2">
      <c r="B22" s="62" t="s">
        <v>19</v>
      </c>
      <c r="C22" s="104">
        <v>40955</v>
      </c>
      <c r="D22" s="58"/>
      <c r="E22" s="52" t="s">
        <v>13</v>
      </c>
      <c r="F22" s="52"/>
      <c r="G22" s="70"/>
      <c r="H22" s="70"/>
      <c r="I22" s="71"/>
      <c r="J22" s="70"/>
      <c r="K22" s="72"/>
      <c r="L22" s="73">
        <v>0</v>
      </c>
      <c r="M22" s="70">
        <v>0</v>
      </c>
      <c r="N22" s="70">
        <v>0</v>
      </c>
      <c r="O22" s="70">
        <v>0</v>
      </c>
      <c r="P22" s="70">
        <v>0</v>
      </c>
      <c r="Q22" s="74">
        <v>0</v>
      </c>
      <c r="R22" s="75">
        <v>0</v>
      </c>
      <c r="S22" s="76">
        <v>0</v>
      </c>
      <c r="T22" s="77">
        <v>0</v>
      </c>
      <c r="U22" s="78" t="str">
        <f t="shared" si="5"/>
        <v/>
      </c>
      <c r="V22" s="79">
        <f t="shared" si="0"/>
        <v>0</v>
      </c>
      <c r="W22" s="79" t="str">
        <f t="shared" si="6"/>
        <v/>
      </c>
      <c r="X22" s="79"/>
      <c r="Y22" s="79"/>
      <c r="Z22" s="79"/>
      <c r="AA22" s="79"/>
      <c r="AB22" s="79"/>
      <c r="AC22" s="79"/>
      <c r="AD22" s="79"/>
      <c r="AE22" s="79"/>
      <c r="AF22" s="80" t="str">
        <f>IF(E22="RECUP",LISTE!$B$22,"")</f>
        <v/>
      </c>
      <c r="AG22" s="81"/>
      <c r="AH22" s="87"/>
      <c r="AI22" s="80">
        <f>IF(E22=LISTE!$A$17,LISTE!$B$17,"")</f>
        <v>0.27083333333333331</v>
      </c>
      <c r="AJ22" s="91"/>
      <c r="AK22" s="92"/>
      <c r="AL22" s="93"/>
      <c r="AM22" s="94"/>
    </row>
    <row r="23" spans="2:39" s="44" customFormat="1" ht="11.1" customHeight="1" x14ac:dyDescent="0.2">
      <c r="B23" s="62" t="s">
        <v>20</v>
      </c>
      <c r="C23" s="104">
        <v>40956</v>
      </c>
      <c r="D23" s="58"/>
      <c r="E23" s="52" t="s">
        <v>13</v>
      </c>
      <c r="F23" s="52"/>
      <c r="G23" s="70"/>
      <c r="H23" s="70"/>
      <c r="I23" s="71"/>
      <c r="J23" s="70"/>
      <c r="K23" s="72"/>
      <c r="L23" s="73">
        <v>0</v>
      </c>
      <c r="M23" s="70">
        <v>0</v>
      </c>
      <c r="N23" s="70">
        <v>0</v>
      </c>
      <c r="O23" s="70">
        <v>0</v>
      </c>
      <c r="P23" s="70">
        <v>0</v>
      </c>
      <c r="Q23" s="74">
        <v>0</v>
      </c>
      <c r="R23" s="75">
        <v>0</v>
      </c>
      <c r="S23" s="76">
        <v>0</v>
      </c>
      <c r="T23" s="77">
        <v>0</v>
      </c>
      <c r="U23" s="78" t="str">
        <f t="shared" si="5"/>
        <v/>
      </c>
      <c r="V23" s="79">
        <f t="shared" si="0"/>
        <v>0</v>
      </c>
      <c r="W23" s="79" t="str">
        <f t="shared" si="6"/>
        <v/>
      </c>
      <c r="X23" s="79"/>
      <c r="Y23" s="79"/>
      <c r="Z23" s="79"/>
      <c r="AA23" s="79"/>
      <c r="AB23" s="79"/>
      <c r="AC23" s="79"/>
      <c r="AD23" s="79"/>
      <c r="AE23" s="79"/>
      <c r="AF23" s="80" t="str">
        <f>IF(E23="RECUP",LISTE!$B$22,"")</f>
        <v/>
      </c>
      <c r="AG23" s="81"/>
      <c r="AH23" s="87"/>
      <c r="AI23" s="80">
        <f>IF(E23=LISTE!$A$17,LISTE!$B$17,"")</f>
        <v>0.27083333333333331</v>
      </c>
      <c r="AJ23" s="91"/>
      <c r="AK23" s="92"/>
      <c r="AL23" s="93"/>
      <c r="AM23" s="94"/>
    </row>
    <row r="24" spans="2:39" s="44" customFormat="1" ht="11.1" customHeight="1" x14ac:dyDescent="0.2">
      <c r="B24" s="63" t="s">
        <v>21</v>
      </c>
      <c r="C24" s="64">
        <v>40957</v>
      </c>
      <c r="D24" s="58"/>
      <c r="E24" s="52" t="s">
        <v>13</v>
      </c>
      <c r="F24" s="52"/>
      <c r="G24" s="70"/>
      <c r="H24" s="70"/>
      <c r="I24" s="71"/>
      <c r="J24" s="70"/>
      <c r="K24" s="72"/>
      <c r="L24" s="73">
        <v>0</v>
      </c>
      <c r="M24" s="70">
        <v>0</v>
      </c>
      <c r="N24" s="70">
        <v>0</v>
      </c>
      <c r="O24" s="70">
        <v>0</v>
      </c>
      <c r="P24" s="70">
        <v>0</v>
      </c>
      <c r="Q24" s="74">
        <v>0</v>
      </c>
      <c r="R24" s="75">
        <v>0</v>
      </c>
      <c r="S24" s="76">
        <v>0</v>
      </c>
      <c r="T24" s="77">
        <v>0</v>
      </c>
      <c r="U24" s="78" t="str">
        <f t="shared" si="5"/>
        <v/>
      </c>
      <c r="V24" s="79">
        <f t="shared" si="0"/>
        <v>0</v>
      </c>
      <c r="W24" s="79" t="str">
        <f t="shared" si="6"/>
        <v/>
      </c>
      <c r="X24" s="79"/>
      <c r="Y24" s="79"/>
      <c r="Z24" s="79"/>
      <c r="AA24" s="79"/>
      <c r="AB24" s="79"/>
      <c r="AC24" s="79"/>
      <c r="AD24" s="79"/>
      <c r="AE24" s="79"/>
      <c r="AF24" s="80" t="str">
        <f>IF(E24="RECUP",LISTE!$B$22,"")</f>
        <v/>
      </c>
      <c r="AG24" s="81"/>
      <c r="AH24" s="87"/>
      <c r="AI24" s="80">
        <f>IF(E24=LISTE!$A$17,LISTE!$B$17,"")</f>
        <v>0.27083333333333331</v>
      </c>
      <c r="AJ24" s="91"/>
      <c r="AK24" s="92"/>
      <c r="AL24" s="93"/>
      <c r="AM24" s="94"/>
    </row>
    <row r="25" spans="2:39" s="44" customFormat="1" ht="11.1" customHeight="1" x14ac:dyDescent="0.2">
      <c r="B25" s="63" t="s">
        <v>14</v>
      </c>
      <c r="C25" s="64">
        <v>40958</v>
      </c>
      <c r="D25" s="68"/>
      <c r="E25" s="52"/>
      <c r="F25" s="52"/>
      <c r="G25" s="70"/>
      <c r="H25" s="70"/>
      <c r="I25" s="71"/>
      <c r="J25" s="70"/>
      <c r="K25" s="72"/>
      <c r="L25" s="73">
        <v>0</v>
      </c>
      <c r="M25" s="70">
        <v>0</v>
      </c>
      <c r="N25" s="70">
        <v>0</v>
      </c>
      <c r="O25" s="70">
        <v>0</v>
      </c>
      <c r="P25" s="70">
        <v>0</v>
      </c>
      <c r="Q25" s="74">
        <v>0</v>
      </c>
      <c r="R25" s="75">
        <v>0</v>
      </c>
      <c r="S25" s="76">
        <v>0</v>
      </c>
      <c r="T25" s="77">
        <v>0</v>
      </c>
      <c r="U25" s="78">
        <f t="shared" si="5"/>
        <v>0</v>
      </c>
      <c r="V25" s="79">
        <f>IF(R25="","",R25*1.75)</f>
        <v>0</v>
      </c>
      <c r="W25" s="79" t="str">
        <f t="shared" si="6"/>
        <v/>
      </c>
      <c r="X25" s="79"/>
      <c r="Y25" s="79"/>
      <c r="Z25" s="79"/>
      <c r="AA25" s="79"/>
      <c r="AB25" s="79"/>
      <c r="AC25" s="79"/>
      <c r="AD25" s="79"/>
      <c r="AE25" s="79"/>
      <c r="AF25" s="80" t="str">
        <f>IF(E25="RECUP",LISTE!$B$22,"")</f>
        <v/>
      </c>
      <c r="AG25" s="81"/>
      <c r="AH25" s="87"/>
      <c r="AI25" s="80" t="str">
        <f>IF(E25=LISTE!$A$17,LISTE!$B$17,"")</f>
        <v/>
      </c>
      <c r="AJ25" s="91"/>
      <c r="AK25" s="92"/>
      <c r="AL25" s="93"/>
      <c r="AM25" s="94"/>
    </row>
    <row r="26" spans="2:39" s="44" customFormat="1" ht="11.1" customHeight="1" x14ac:dyDescent="0.2">
      <c r="B26" s="61" t="s">
        <v>55</v>
      </c>
      <c r="C26" s="60"/>
      <c r="D26" s="59"/>
      <c r="E26" s="59"/>
      <c r="F26" s="59"/>
      <c r="G26" s="95"/>
      <c r="H26" s="95"/>
      <c r="I26" s="96"/>
      <c r="J26" s="95"/>
      <c r="K26" s="97"/>
      <c r="L26" s="98"/>
      <c r="M26" s="95"/>
      <c r="N26" s="95"/>
      <c r="O26" s="95"/>
      <c r="P26" s="95"/>
      <c r="Q26" s="98"/>
      <c r="R26" s="98"/>
      <c r="S26" s="99"/>
      <c r="T26" s="84">
        <f>SUM(T17:T24)</f>
        <v>2.5833333333333335</v>
      </c>
      <c r="U26" s="85">
        <f>SUM(U17:U24)</f>
        <v>7.2916666666666671E-2</v>
      </c>
      <c r="V26" s="77">
        <f>SUM(V17:V24)</f>
        <v>0</v>
      </c>
      <c r="W26" s="85">
        <f>SUM(W17:W22)</f>
        <v>0</v>
      </c>
      <c r="X26" s="85">
        <f>SUM(X17:X24)</f>
        <v>7.2916666666666671E-2</v>
      </c>
      <c r="Y26" s="85" t="str">
        <f>"39:00"</f>
        <v>39:00</v>
      </c>
      <c r="Z26" s="85" t="str">
        <f>IF(T26&lt;Y26,"0:00",T26-Y26)</f>
        <v>0:00</v>
      </c>
      <c r="AA26" s="85"/>
      <c r="AB26" s="85">
        <f>IF(Z26&gt;=5,Z26-AA26,0)</f>
        <v>0</v>
      </c>
      <c r="AC26" s="85">
        <f>$AA26*1.25</f>
        <v>0</v>
      </c>
      <c r="AD26" s="85">
        <f>$AB26*1.5</f>
        <v>0</v>
      </c>
      <c r="AE26" s="86">
        <f>$V26+$X26+$AC26+$AD26+$W26</f>
        <v>7.2916666666666671E-2</v>
      </c>
      <c r="AF26" s="80">
        <f>SUM(AF17:AF24)</f>
        <v>0.54166666666666663</v>
      </c>
      <c r="AG26" s="81">
        <f>$AG18+AE26-AF26</f>
        <v>-0.86458333333333326</v>
      </c>
      <c r="AH26" s="87">
        <f t="shared" ref="AH26" si="7">AG26/6.5</f>
        <v>-0.13301282051282051</v>
      </c>
      <c r="AI26" s="80">
        <f>SUM(AI17:AI24)</f>
        <v>2.4375</v>
      </c>
      <c r="AJ26" s="91">
        <f>$AJ18+AI26</f>
        <v>3.25</v>
      </c>
      <c r="AK26" s="100">
        <f>AJ26/6.5</f>
        <v>0.5</v>
      </c>
      <c r="AL26" s="93"/>
      <c r="AM26" s="94"/>
    </row>
    <row r="27" spans="2:39" s="44" customFormat="1" ht="11.1" customHeight="1" x14ac:dyDescent="0.2">
      <c r="B27" s="62" t="s">
        <v>15</v>
      </c>
      <c r="C27" s="104">
        <v>40959</v>
      </c>
      <c r="D27" s="51"/>
      <c r="E27" s="52" t="s">
        <v>13</v>
      </c>
      <c r="F27" s="52"/>
      <c r="G27" s="70"/>
      <c r="H27" s="70"/>
      <c r="I27" s="71"/>
      <c r="J27" s="70"/>
      <c r="K27" s="72"/>
      <c r="L27" s="73">
        <v>0</v>
      </c>
      <c r="M27" s="70">
        <v>0</v>
      </c>
      <c r="N27" s="70">
        <v>0</v>
      </c>
      <c r="O27" s="70">
        <v>0</v>
      </c>
      <c r="P27" s="70">
        <v>0</v>
      </c>
      <c r="Q27" s="74">
        <v>0</v>
      </c>
      <c r="R27" s="75">
        <v>0</v>
      </c>
      <c r="S27" s="76">
        <v>0</v>
      </c>
      <c r="T27" s="77">
        <v>0</v>
      </c>
      <c r="U27" s="78" t="str">
        <f t="shared" ref="U27:U33" si="8">IF(N27="","",IF(AND(OR(B27="dim",A27="F")),(T27*$U$2),""))</f>
        <v/>
      </c>
      <c r="V27" s="79">
        <f t="shared" si="0"/>
        <v>0</v>
      </c>
      <c r="W27" s="79" t="str">
        <f t="shared" ref="W27:W33" si="9">IF(N27&gt;1,(N27-1)*0.25,"")</f>
        <v/>
      </c>
      <c r="X27" s="79"/>
      <c r="Y27" s="79"/>
      <c r="Z27" s="79"/>
      <c r="AA27" s="79"/>
      <c r="AB27" s="79"/>
      <c r="AC27" s="79"/>
      <c r="AD27" s="79"/>
      <c r="AE27" s="79"/>
      <c r="AF27" s="80" t="str">
        <f>IF(E27="RECUP",LISTE!$B$22,"")</f>
        <v/>
      </c>
      <c r="AG27" s="81"/>
      <c r="AH27" s="87"/>
      <c r="AI27" s="80">
        <f>IF(E27=LISTE!$A$17,LISTE!$B$17,"")</f>
        <v>0.27083333333333331</v>
      </c>
      <c r="AJ27" s="91"/>
      <c r="AK27" s="92"/>
      <c r="AL27" s="93"/>
      <c r="AM27" s="94"/>
    </row>
    <row r="28" spans="2:39" s="44" customFormat="1" ht="11.1" customHeight="1" x14ac:dyDescent="0.2">
      <c r="B28" s="62" t="s">
        <v>18</v>
      </c>
      <c r="C28" s="104">
        <v>40960</v>
      </c>
      <c r="D28" s="58"/>
      <c r="E28" s="52" t="s">
        <v>13</v>
      </c>
      <c r="F28" s="52"/>
      <c r="G28" s="70"/>
      <c r="H28" s="70"/>
      <c r="I28" s="71"/>
      <c r="J28" s="70"/>
      <c r="K28" s="72"/>
      <c r="L28" s="73">
        <v>0</v>
      </c>
      <c r="M28" s="70">
        <v>0</v>
      </c>
      <c r="N28" s="70">
        <v>0</v>
      </c>
      <c r="O28" s="70">
        <v>0</v>
      </c>
      <c r="P28" s="70">
        <v>0</v>
      </c>
      <c r="Q28" s="74">
        <v>0</v>
      </c>
      <c r="R28" s="75">
        <v>0</v>
      </c>
      <c r="S28" s="76">
        <v>0</v>
      </c>
      <c r="T28" s="77">
        <v>0</v>
      </c>
      <c r="U28" s="78" t="str">
        <f t="shared" si="8"/>
        <v/>
      </c>
      <c r="V28" s="79">
        <f t="shared" si="0"/>
        <v>0</v>
      </c>
      <c r="W28" s="79" t="str">
        <f t="shared" si="9"/>
        <v/>
      </c>
      <c r="X28" s="79"/>
      <c r="Y28" s="79"/>
      <c r="Z28" s="79"/>
      <c r="AA28" s="79"/>
      <c r="AB28" s="79"/>
      <c r="AC28" s="79"/>
      <c r="AD28" s="79"/>
      <c r="AE28" s="79"/>
      <c r="AF28" s="80" t="str">
        <f>IF(E28="RECUP",LISTE!$B$22,"")</f>
        <v/>
      </c>
      <c r="AG28" s="81"/>
      <c r="AH28" s="87"/>
      <c r="AI28" s="80">
        <f>IF(E28=LISTE!$A$17,LISTE!$B$17,"")</f>
        <v>0.27083333333333331</v>
      </c>
      <c r="AJ28" s="91"/>
      <c r="AK28" s="92"/>
      <c r="AL28" s="93"/>
      <c r="AM28" s="94"/>
    </row>
    <row r="29" spans="2:39" s="44" customFormat="1" ht="11.1" customHeight="1" x14ac:dyDescent="0.2">
      <c r="B29" s="62" t="s">
        <v>17</v>
      </c>
      <c r="C29" s="104">
        <v>40961</v>
      </c>
      <c r="D29" s="58"/>
      <c r="E29" s="52" t="s">
        <v>13</v>
      </c>
      <c r="F29" s="52"/>
      <c r="G29" s="70"/>
      <c r="H29" s="70"/>
      <c r="I29" s="71"/>
      <c r="J29" s="70"/>
      <c r="K29" s="72"/>
      <c r="L29" s="73">
        <v>0</v>
      </c>
      <c r="M29" s="70">
        <v>0</v>
      </c>
      <c r="N29" s="70">
        <v>0</v>
      </c>
      <c r="O29" s="70">
        <v>0</v>
      </c>
      <c r="P29" s="70">
        <v>0</v>
      </c>
      <c r="Q29" s="74">
        <v>0</v>
      </c>
      <c r="R29" s="75">
        <v>0</v>
      </c>
      <c r="S29" s="76">
        <v>0</v>
      </c>
      <c r="T29" s="77">
        <v>0</v>
      </c>
      <c r="U29" s="78" t="str">
        <f t="shared" si="8"/>
        <v/>
      </c>
      <c r="V29" s="79">
        <f t="shared" si="0"/>
        <v>0</v>
      </c>
      <c r="W29" s="79" t="str">
        <f t="shared" si="9"/>
        <v/>
      </c>
      <c r="X29" s="79"/>
      <c r="Y29" s="79"/>
      <c r="Z29" s="79"/>
      <c r="AA29" s="79"/>
      <c r="AB29" s="79"/>
      <c r="AC29" s="79"/>
      <c r="AD29" s="79"/>
      <c r="AE29" s="79"/>
      <c r="AF29" s="80" t="str">
        <f>IF(E29="RECUP",LISTE!$B$22,"")</f>
        <v/>
      </c>
      <c r="AG29" s="81"/>
      <c r="AH29" s="87"/>
      <c r="AI29" s="80">
        <f>IF(E29=LISTE!$A$17,LISTE!$B$17,"")</f>
        <v>0.27083333333333331</v>
      </c>
      <c r="AJ29" s="91"/>
      <c r="AK29" s="92"/>
      <c r="AL29" s="93"/>
      <c r="AM29" s="94"/>
    </row>
    <row r="30" spans="2:39" s="44" customFormat="1" ht="11.1" customHeight="1" x14ac:dyDescent="0.2">
      <c r="B30" s="62" t="s">
        <v>19</v>
      </c>
      <c r="C30" s="104">
        <v>40962</v>
      </c>
      <c r="D30" s="58"/>
      <c r="E30" s="52" t="s">
        <v>13</v>
      </c>
      <c r="F30" s="52"/>
      <c r="G30" s="70"/>
      <c r="H30" s="70"/>
      <c r="I30" s="71"/>
      <c r="J30" s="70"/>
      <c r="K30" s="72"/>
      <c r="L30" s="73">
        <v>0</v>
      </c>
      <c r="M30" s="70">
        <v>0</v>
      </c>
      <c r="N30" s="70">
        <v>0</v>
      </c>
      <c r="O30" s="70">
        <v>0</v>
      </c>
      <c r="P30" s="70">
        <v>0</v>
      </c>
      <c r="Q30" s="74">
        <v>0</v>
      </c>
      <c r="R30" s="75">
        <v>0</v>
      </c>
      <c r="S30" s="76">
        <v>0</v>
      </c>
      <c r="T30" s="77">
        <v>0</v>
      </c>
      <c r="U30" s="78" t="str">
        <f t="shared" si="8"/>
        <v/>
      </c>
      <c r="V30" s="79">
        <f t="shared" si="0"/>
        <v>0</v>
      </c>
      <c r="W30" s="79" t="str">
        <f t="shared" si="9"/>
        <v/>
      </c>
      <c r="X30" s="79"/>
      <c r="Y30" s="79"/>
      <c r="Z30" s="79"/>
      <c r="AA30" s="79"/>
      <c r="AB30" s="79"/>
      <c r="AC30" s="79"/>
      <c r="AD30" s="79"/>
      <c r="AE30" s="79"/>
      <c r="AF30" s="80" t="str">
        <f>IF(E30="RECUP",LISTE!$B$22,"")</f>
        <v/>
      </c>
      <c r="AG30" s="81"/>
      <c r="AH30" s="87"/>
      <c r="AI30" s="80">
        <f>IF(E30=LISTE!$A$17,LISTE!$B$17,"")</f>
        <v>0.27083333333333331</v>
      </c>
      <c r="AJ30" s="91"/>
      <c r="AK30" s="92"/>
      <c r="AL30" s="93"/>
      <c r="AM30" s="94"/>
    </row>
    <row r="31" spans="2:39" s="44" customFormat="1" ht="11.1" customHeight="1" x14ac:dyDescent="0.2">
      <c r="B31" s="105" t="s">
        <v>20</v>
      </c>
      <c r="C31" s="104">
        <v>40963</v>
      </c>
      <c r="D31" s="58"/>
      <c r="E31" s="52" t="s">
        <v>13</v>
      </c>
      <c r="F31" s="52"/>
      <c r="G31" s="70"/>
      <c r="H31" s="70"/>
      <c r="I31" s="71"/>
      <c r="J31" s="70"/>
      <c r="K31" s="72"/>
      <c r="L31" s="73">
        <v>0</v>
      </c>
      <c r="M31" s="70">
        <v>0</v>
      </c>
      <c r="N31" s="70">
        <v>0</v>
      </c>
      <c r="O31" s="70">
        <v>0</v>
      </c>
      <c r="P31" s="70">
        <v>0</v>
      </c>
      <c r="Q31" s="74">
        <v>0</v>
      </c>
      <c r="R31" s="75">
        <v>0</v>
      </c>
      <c r="S31" s="76">
        <v>0</v>
      </c>
      <c r="T31" s="77">
        <v>0</v>
      </c>
      <c r="U31" s="78" t="str">
        <f t="shared" si="8"/>
        <v/>
      </c>
      <c r="V31" s="79">
        <f t="shared" si="0"/>
        <v>0</v>
      </c>
      <c r="W31" s="79" t="str">
        <f t="shared" si="9"/>
        <v/>
      </c>
      <c r="X31" s="79"/>
      <c r="Y31" s="79"/>
      <c r="Z31" s="79"/>
      <c r="AA31" s="79"/>
      <c r="AB31" s="79"/>
      <c r="AC31" s="79"/>
      <c r="AD31" s="79"/>
      <c r="AE31" s="79"/>
      <c r="AF31" s="80" t="str">
        <f>IF(E31="RECUP",LISTE!$B$22,"")</f>
        <v/>
      </c>
      <c r="AG31" s="81"/>
      <c r="AH31" s="87"/>
      <c r="AI31" s="80">
        <f>IF(E31=LISTE!$A$17,LISTE!$B$17,"")</f>
        <v>0.27083333333333331</v>
      </c>
      <c r="AJ31" s="91"/>
      <c r="AK31" s="92"/>
      <c r="AL31" s="93"/>
      <c r="AM31" s="94"/>
    </row>
    <row r="32" spans="2:39" s="44" customFormat="1" ht="11.1" customHeight="1" x14ac:dyDescent="0.2">
      <c r="B32" s="63" t="s">
        <v>21</v>
      </c>
      <c r="C32" s="64">
        <v>40964</v>
      </c>
      <c r="D32" s="58"/>
      <c r="E32" s="52" t="s">
        <v>13</v>
      </c>
      <c r="F32" s="68"/>
      <c r="G32" s="107"/>
      <c r="H32" s="107"/>
      <c r="I32" s="111"/>
      <c r="J32" s="107"/>
      <c r="K32" s="112"/>
      <c r="L32" s="113">
        <v>0</v>
      </c>
      <c r="M32" s="107">
        <v>0</v>
      </c>
      <c r="N32" s="107">
        <v>0</v>
      </c>
      <c r="O32" s="107">
        <v>0</v>
      </c>
      <c r="P32" s="107">
        <v>0</v>
      </c>
      <c r="Q32" s="114">
        <v>0</v>
      </c>
      <c r="R32" s="115">
        <v>0</v>
      </c>
      <c r="S32" s="116">
        <v>0</v>
      </c>
      <c r="T32" s="117">
        <v>0</v>
      </c>
      <c r="U32" s="118" t="str">
        <f t="shared" si="8"/>
        <v/>
      </c>
      <c r="V32" s="119">
        <f t="shared" si="0"/>
        <v>0</v>
      </c>
      <c r="W32" s="119" t="str">
        <f t="shared" si="9"/>
        <v/>
      </c>
      <c r="X32" s="119"/>
      <c r="Y32" s="119"/>
      <c r="Z32" s="119"/>
      <c r="AA32" s="119"/>
      <c r="AB32" s="119"/>
      <c r="AC32" s="119"/>
      <c r="AD32" s="119"/>
      <c r="AE32" s="119"/>
      <c r="AF32" s="120" t="str">
        <f>IF(E32="RECUP",LISTE!$B$22,"")</f>
        <v/>
      </c>
      <c r="AG32" s="121"/>
      <c r="AH32" s="122"/>
      <c r="AI32" s="120">
        <f>IF(E32=LISTE!$A$17,LISTE!$B$17,"")</f>
        <v>0.27083333333333331</v>
      </c>
      <c r="AJ32" s="123"/>
      <c r="AK32" s="124"/>
      <c r="AL32" s="125"/>
      <c r="AM32" s="125"/>
    </row>
    <row r="33" spans="2:39" s="44" customFormat="1" ht="11.1" customHeight="1" x14ac:dyDescent="0.2">
      <c r="B33" s="108" t="s">
        <v>14</v>
      </c>
      <c r="C33" s="64">
        <v>40965</v>
      </c>
      <c r="D33" s="58"/>
      <c r="E33" s="68"/>
      <c r="F33" s="68"/>
      <c r="G33" s="107"/>
      <c r="H33" s="107"/>
      <c r="I33" s="111"/>
      <c r="J33" s="107"/>
      <c r="K33" s="112"/>
      <c r="L33" s="113">
        <v>0</v>
      </c>
      <c r="M33" s="107">
        <v>0</v>
      </c>
      <c r="N33" s="107">
        <v>0</v>
      </c>
      <c r="O33" s="107">
        <v>0</v>
      </c>
      <c r="P33" s="107">
        <v>0</v>
      </c>
      <c r="Q33" s="114">
        <v>0</v>
      </c>
      <c r="R33" s="115">
        <v>0</v>
      </c>
      <c r="S33" s="116">
        <v>0</v>
      </c>
      <c r="T33" s="117">
        <v>0</v>
      </c>
      <c r="U33" s="118">
        <f t="shared" si="8"/>
        <v>0</v>
      </c>
      <c r="V33" s="119" t="s">
        <v>64</v>
      </c>
      <c r="W33" s="119" t="str">
        <f t="shared" si="9"/>
        <v/>
      </c>
      <c r="X33" s="119"/>
      <c r="Y33" s="119"/>
      <c r="Z33" s="119"/>
      <c r="AA33" s="119"/>
      <c r="AB33" s="119"/>
      <c r="AC33" s="119"/>
      <c r="AD33" s="119"/>
      <c r="AE33" s="119"/>
      <c r="AF33" s="120" t="s">
        <v>64</v>
      </c>
      <c r="AG33" s="121"/>
      <c r="AH33" s="122"/>
      <c r="AI33" s="120" t="s">
        <v>64</v>
      </c>
      <c r="AJ33" s="123"/>
      <c r="AK33" s="124"/>
      <c r="AL33" s="125"/>
      <c r="AM33" s="125"/>
    </row>
    <row r="34" spans="2:39" s="44" customFormat="1" ht="11.1" customHeight="1" x14ac:dyDescent="0.2">
      <c r="B34" s="61" t="s">
        <v>59</v>
      </c>
      <c r="C34" s="60"/>
      <c r="D34" s="59"/>
      <c r="E34" s="59"/>
      <c r="F34" s="59"/>
      <c r="G34" s="95"/>
      <c r="H34" s="95"/>
      <c r="I34" s="96"/>
      <c r="J34" s="95"/>
      <c r="K34" s="97"/>
      <c r="L34" s="98"/>
      <c r="M34" s="95"/>
      <c r="N34" s="95"/>
      <c r="O34" s="95"/>
      <c r="P34" s="95"/>
      <c r="Q34" s="98"/>
      <c r="R34" s="98"/>
      <c r="S34" s="99"/>
      <c r="T34" s="84">
        <f>SUM(T25:T32)</f>
        <v>2.5833333333333335</v>
      </c>
      <c r="U34" s="85">
        <f>SUM(U25:U32)</f>
        <v>7.2916666666666671E-2</v>
      </c>
      <c r="V34" s="77">
        <f>SUM(V25:V32)</f>
        <v>0</v>
      </c>
      <c r="W34" s="85">
        <f>SUM(W25:W30)</f>
        <v>0</v>
      </c>
      <c r="X34" s="85">
        <f>SUM(X25:X32)</f>
        <v>7.2916666666666671E-2</v>
      </c>
      <c r="Y34" s="85" t="str">
        <f>"39:00"</f>
        <v>39:00</v>
      </c>
      <c r="Z34" s="85" t="str">
        <f>IF(T34&lt;Y34,"0:00",T34-Y34)</f>
        <v>0:00</v>
      </c>
      <c r="AA34" s="85"/>
      <c r="AB34" s="85">
        <f>IF(Z34&gt;=5,Z34-AA34,0)</f>
        <v>0</v>
      </c>
      <c r="AC34" s="85">
        <f>$AA34*1.25</f>
        <v>0</v>
      </c>
      <c r="AD34" s="85">
        <f>$AB34*1.5</f>
        <v>0</v>
      </c>
      <c r="AE34" s="86">
        <f>$V34+$X34+$AC34+$AD34+$W34</f>
        <v>7.2916666666666671E-2</v>
      </c>
      <c r="AF34" s="80">
        <f>SUM(AF25:AF32)</f>
        <v>0.54166666666666663</v>
      </c>
      <c r="AG34" s="81">
        <f>$AG26+AE34-AF34</f>
        <v>-1.3333333333333333</v>
      </c>
      <c r="AH34" s="87">
        <f t="shared" ref="AH34" si="10">AG34/6.5</f>
        <v>-0.20512820512820512</v>
      </c>
      <c r="AI34" s="80">
        <f>SUM(AI25:AI32)</f>
        <v>4.0625000000000009</v>
      </c>
      <c r="AJ34" s="91">
        <f>$AJ26+AI34</f>
        <v>7.3125000000000009</v>
      </c>
      <c r="AK34" s="100">
        <f>AJ34/6.5</f>
        <v>1.1250000000000002</v>
      </c>
      <c r="AL34" s="93"/>
      <c r="AM34" s="94"/>
    </row>
    <row r="37" spans="2:39" s="41" customFormat="1" ht="14.25" x14ac:dyDescent="0.2">
      <c r="B37" s="40"/>
      <c r="D37" s="43" t="s">
        <v>66</v>
      </c>
      <c r="E37" s="43"/>
      <c r="F37" s="43"/>
      <c r="K37" s="42"/>
      <c r="P37" s="42"/>
      <c r="S37" s="43"/>
      <c r="T37" s="43"/>
      <c r="U37" s="43"/>
      <c r="V37" s="43"/>
      <c r="W37" s="43"/>
      <c r="AH37" s="89"/>
    </row>
    <row r="45" spans="2:39" ht="14.25" x14ac:dyDescent="0.2">
      <c r="D45" s="43"/>
      <c r="E45" s="43"/>
      <c r="F45" s="43"/>
      <c r="G45" s="43"/>
      <c r="H45" s="43"/>
      <c r="I45" s="41"/>
      <c r="J45" s="41"/>
      <c r="K45" s="41"/>
    </row>
  </sheetData>
  <sheetProtection selectLockedCells="1"/>
  <mergeCells count="5">
    <mergeCell ref="B1:E1"/>
    <mergeCell ref="F1:H1"/>
    <mergeCell ref="J1:K1"/>
    <mergeCell ref="M1:N1"/>
    <mergeCell ref="B2:C2"/>
  </mergeCells>
  <conditionalFormatting sqref="D11:D12">
    <cfRule type="notContainsText" dxfId="181" priority="41" operator="notContains" text="lun,mar,mer,jeu,ven">
      <formula>ISERROR(SEARCH("lun,mar,mer,jeu,ven",D11))</formula>
    </cfRule>
  </conditionalFormatting>
  <conditionalFormatting sqref="G5:H9 E11:H17 E19:H25 E27:H33">
    <cfRule type="containsText" dxfId="180" priority="34" operator="containsText" text="VOYAGES">
      <formula>NOT(ISERROR(SEARCH("VOYAGES",E5)))</formula>
    </cfRule>
    <cfRule type="containsText" dxfId="179" priority="39" operator="containsText" text="CONGES">
      <formula>NOT(ISERROR(SEARCH("CONGES",E5)))</formula>
    </cfRule>
    <cfRule type="containsText" dxfId="178" priority="40" operator="containsText" text="recup">
      <formula>NOT(ISERROR(SEARCH("recup",E5)))</formula>
    </cfRule>
  </conditionalFormatting>
  <conditionalFormatting sqref="AF5:AF34">
    <cfRule type="cellIs" dxfId="177" priority="38" operator="equal">
      <formula>-6.5</formula>
    </cfRule>
  </conditionalFormatting>
  <conditionalFormatting sqref="AI5:AI9 AI11:AI17 AI27:AI33 AI19:AI25">
    <cfRule type="cellIs" dxfId="176" priority="36" operator="equal">
      <formula>-6.5</formula>
    </cfRule>
    <cfRule type="containsText" dxfId="175" priority="37" operator="containsText" text="CONGES">
      <formula>NOT(ISERROR(SEARCH("CONGES",AI5)))</formula>
    </cfRule>
  </conditionalFormatting>
  <conditionalFormatting sqref="G5:H9 G11:H17 G27:H33 G19:H25">
    <cfRule type="containsText" dxfId="174" priority="35" operator="containsText" text="VOYAGE">
      <formula>NOT(ISERROR(SEARCH("VOYAGE",G5)))</formula>
    </cfRule>
  </conditionalFormatting>
  <conditionalFormatting sqref="F16:H17 F27:F31 G27:H33 F19:H25">
    <cfRule type="cellIs" dxfId="173" priority="33" operator="equal">
      <formula>""""""</formula>
    </cfRule>
  </conditionalFormatting>
  <conditionalFormatting sqref="AI10">
    <cfRule type="cellIs" dxfId="172" priority="31" operator="equal">
      <formula>-6.5</formula>
    </cfRule>
    <cfRule type="containsText" dxfId="171" priority="32" operator="containsText" text="CONGES">
      <formula>NOT(ISERROR(SEARCH("CONGES",AI10)))</formula>
    </cfRule>
  </conditionalFormatting>
  <conditionalFormatting sqref="AI18">
    <cfRule type="cellIs" dxfId="170" priority="29" operator="equal">
      <formula>-6.5</formula>
    </cfRule>
    <cfRule type="containsText" dxfId="169" priority="30" operator="containsText" text="CONGES">
      <formula>NOT(ISERROR(SEARCH("CONGES",AI18)))</formula>
    </cfRule>
  </conditionalFormatting>
  <conditionalFormatting sqref="AI26">
    <cfRule type="cellIs" dxfId="168" priority="27" operator="equal">
      <formula>-6.5</formula>
    </cfRule>
    <cfRule type="containsText" dxfId="167" priority="28" operator="containsText" text="CONGES">
      <formula>NOT(ISERROR(SEARCH("CONGES",AI26)))</formula>
    </cfRule>
  </conditionalFormatting>
  <conditionalFormatting sqref="AI34">
    <cfRule type="cellIs" dxfId="166" priority="25" operator="equal">
      <formula>-6.5</formula>
    </cfRule>
    <cfRule type="containsText" dxfId="165" priority="26" operator="containsText" text="CONGES">
      <formula>NOT(ISERROR(SEARCH("CONGES",AI34)))</formula>
    </cfRule>
  </conditionalFormatting>
  <conditionalFormatting sqref="E3:F9">
    <cfRule type="containsText" dxfId="164" priority="21" operator="containsText" text="VOYAGES">
      <formula>NOT(ISERROR(SEARCH("VOYAGES",E3)))</formula>
    </cfRule>
    <cfRule type="containsText" dxfId="163" priority="23" operator="containsText" text="CONGES">
      <formula>NOT(ISERROR(SEARCH("CONGES",E3)))</formula>
    </cfRule>
    <cfRule type="containsText" dxfId="162" priority="24" operator="containsText" text="recup">
      <formula>NOT(ISERROR(SEARCH("recup",E3)))</formula>
    </cfRule>
  </conditionalFormatting>
  <conditionalFormatting sqref="AF3:AF4">
    <cfRule type="cellIs" dxfId="161" priority="22" operator="equal">
      <formula>-6.5</formula>
    </cfRule>
  </conditionalFormatting>
  <conditionalFormatting sqref="G3:G4">
    <cfRule type="containsText" dxfId="160" priority="18" operator="containsText" text="VOYAGES">
      <formula>NOT(ISERROR(SEARCH("VOYAGES",G3)))</formula>
    </cfRule>
    <cfRule type="containsText" dxfId="159" priority="19" operator="containsText" text="CONGES">
      <formula>NOT(ISERROR(SEARCH("CONGES",G3)))</formula>
    </cfRule>
    <cfRule type="containsText" dxfId="158" priority="20" operator="containsText" text="recup">
      <formula>NOT(ISERROR(SEARCH("recup",G3)))</formula>
    </cfRule>
  </conditionalFormatting>
  <conditionalFormatting sqref="G3:G4">
    <cfRule type="cellIs" dxfId="157" priority="17" operator="equal">
      <formula>""""""</formula>
    </cfRule>
  </conditionalFormatting>
  <conditionalFormatting sqref="R3:R9 R11:R17 R27:R33 R19:R25">
    <cfRule type="cellIs" dxfId="156" priority="14" operator="greaterThan">
      <formula>"0.5"</formula>
    </cfRule>
    <cfRule type="cellIs" dxfId="155" priority="15" operator="greaterThan">
      <formula>"0.00"</formula>
    </cfRule>
    <cfRule type="cellIs" dxfId="154" priority="16" operator="greaterThan">
      <formula>"0.00"</formula>
    </cfRule>
  </conditionalFormatting>
  <conditionalFormatting sqref="H3:H4">
    <cfRule type="containsText" dxfId="153" priority="11" operator="containsText" text="VOYAGES">
      <formula>NOT(ISERROR(SEARCH("VOYAGES",H3)))</formula>
    </cfRule>
    <cfRule type="containsText" dxfId="152" priority="12" operator="containsText" text="CONGES">
      <formula>NOT(ISERROR(SEARCH("CONGES",H3)))</formula>
    </cfRule>
    <cfRule type="containsText" dxfId="151" priority="13" operator="containsText" text="recup">
      <formula>NOT(ISERROR(SEARCH("recup",H3)))</formula>
    </cfRule>
  </conditionalFormatting>
  <conditionalFormatting sqref="H3:H4">
    <cfRule type="cellIs" dxfId="150" priority="10" operator="equal">
      <formula>""""""</formula>
    </cfRule>
  </conditionalFormatting>
  <conditionalFormatting sqref="H3:H4">
    <cfRule type="containsText" dxfId="149" priority="9" operator="containsText" text="VOYAGE">
      <formula>NOT(ISERROR(SEARCH("VOYAGE",H3)))</formula>
    </cfRule>
  </conditionalFormatting>
  <conditionalFormatting sqref="AI3:AI4">
    <cfRule type="cellIs" dxfId="148" priority="7" operator="equal">
      <formula>-6.5</formula>
    </cfRule>
    <cfRule type="containsText" dxfId="147" priority="8" operator="containsText" text="CONGES">
      <formula>NOT(ISERROR(SEARCH("CONGES",AI3)))</formula>
    </cfRule>
  </conditionalFormatting>
  <dataValidations count="1">
    <dataValidation showInputMessage="1" showErrorMessage="1" promptTitle="INTITULE" prompt="Veuillez utiiser la liste deroulante" sqref="F2 H2:I2"/>
  </dataValidations>
  <pageMargins left="3.937007874015748E-2" right="3.937007874015748E-2" top="0.74803149606299213" bottom="0.74803149606299213" header="0.31496062992125984" footer="0.31496062992125984"/>
  <pageSetup paperSize="9" scale="75" fitToHeight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LISTE!$A$14:$A$25</xm:f>
          </x14:formula1>
          <xm:sqref>E3:E9 E19:E25 E11:E17 E27:E33</xm:sqref>
        </x14:dataValidation>
        <x14:dataValidation type="list" showInputMessage="1" showErrorMessage="1" promptTitle="INTITULE" prompt="Veuillez utiiser la liste deroulante">
          <x14:formula1>
            <xm:f>LISTE!$A$2:$A$12</xm:f>
          </x14:formula1>
          <xm:sqref>E2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45"/>
  <sheetViews>
    <sheetView topLeftCell="B1" zoomScale="115" zoomScaleNormal="115" workbookViewId="0">
      <selection activeCell="E3" sqref="E3:E5"/>
    </sheetView>
  </sheetViews>
  <sheetFormatPr baseColWidth="10" defaultColWidth="8.42578125" defaultRowHeight="8.25" x14ac:dyDescent="0.15"/>
  <cols>
    <col min="1" max="1" width="1.85546875" style="16" hidden="1" customWidth="1"/>
    <col min="2" max="2" width="3.140625" style="17" customWidth="1"/>
    <col min="3" max="3" width="9" style="16" customWidth="1"/>
    <col min="4" max="4" width="8.42578125" style="16" customWidth="1"/>
    <col min="5" max="5" width="13.28515625" style="16" customWidth="1"/>
    <col min="6" max="6" width="17.28515625" style="16" customWidth="1"/>
    <col min="7" max="7" width="6.5703125" style="16" bestFit="1" customWidth="1"/>
    <col min="8" max="8" width="3.5703125" style="16" customWidth="1"/>
    <col min="9" max="9" width="6.5703125" style="16" bestFit="1" customWidth="1"/>
    <col min="10" max="10" width="5.7109375" style="16" bestFit="1" customWidth="1"/>
    <col min="11" max="11" width="5.7109375" style="18" bestFit="1" customWidth="1"/>
    <col min="12" max="12" width="5" style="16" bestFit="1" customWidth="1"/>
    <col min="13" max="13" width="7.42578125" style="16" bestFit="1" customWidth="1"/>
    <col min="14" max="14" width="5.85546875" style="16" bestFit="1" customWidth="1"/>
    <col min="15" max="15" width="4" style="16" bestFit="1" customWidth="1"/>
    <col min="16" max="16" width="5" style="18" bestFit="1" customWidth="1"/>
    <col min="17" max="17" width="7.42578125" style="16" bestFit="1" customWidth="1"/>
    <col min="18" max="18" width="5.85546875" style="16" bestFit="1" customWidth="1"/>
    <col min="19" max="19" width="5.85546875" style="16" customWidth="1"/>
    <col min="20" max="20" width="6.28515625" style="16" customWidth="1"/>
    <col min="21" max="21" width="5.140625" style="16" bestFit="1" customWidth="1"/>
    <col min="22" max="22" width="6.7109375" style="16" bestFit="1" customWidth="1"/>
    <col min="23" max="23" width="7.42578125" style="16" bestFit="1" customWidth="1"/>
    <col min="24" max="24" width="6.7109375" style="16" customWidth="1"/>
    <col min="25" max="25" width="5.85546875" style="16" bestFit="1" customWidth="1"/>
    <col min="26" max="26" width="5.28515625" style="16" customWidth="1"/>
    <col min="27" max="27" width="4.28515625" style="16" bestFit="1" customWidth="1"/>
    <col min="28" max="28" width="8.140625" style="16" bestFit="1" customWidth="1"/>
    <col min="29" max="29" width="6.5703125" style="16" bestFit="1" customWidth="1"/>
    <col min="30" max="30" width="7.5703125" style="16" bestFit="1" customWidth="1"/>
    <col min="31" max="31" width="6.5703125" style="16" bestFit="1" customWidth="1"/>
    <col min="32" max="32" width="5.85546875" style="16" bestFit="1" customWidth="1"/>
    <col min="33" max="33" width="6.42578125" style="16" bestFit="1" customWidth="1"/>
    <col min="34" max="34" width="7.42578125" style="90" customWidth="1"/>
    <col min="35" max="35" width="6.7109375" style="16" customWidth="1"/>
    <col min="36" max="36" width="7.5703125" style="16" customWidth="1"/>
    <col min="37" max="39" width="8.42578125" style="16" customWidth="1"/>
    <col min="40" max="16384" width="8.42578125" style="16"/>
  </cols>
  <sheetData>
    <row r="1" spans="2:39" s="4" customFormat="1" ht="46.5" customHeight="1" thickBot="1" x14ac:dyDescent="0.2">
      <c r="B1" s="139" t="s">
        <v>90</v>
      </c>
      <c r="C1" s="140"/>
      <c r="D1" s="140"/>
      <c r="E1" s="141"/>
      <c r="F1" s="142" t="s">
        <v>73</v>
      </c>
      <c r="G1" s="143"/>
      <c r="H1" s="144"/>
      <c r="I1" s="5" t="s">
        <v>28</v>
      </c>
      <c r="J1" s="145" t="s">
        <v>2</v>
      </c>
      <c r="K1" s="146"/>
      <c r="L1" s="19" t="s">
        <v>2</v>
      </c>
      <c r="M1" s="145" t="s">
        <v>47</v>
      </c>
      <c r="N1" s="146"/>
      <c r="O1" s="6" t="s">
        <v>31</v>
      </c>
      <c r="P1" s="20" t="s">
        <v>24</v>
      </c>
      <c r="Q1" s="21" t="s">
        <v>22</v>
      </c>
      <c r="R1" s="21" t="s">
        <v>29</v>
      </c>
      <c r="S1" s="22" t="s">
        <v>48</v>
      </c>
      <c r="T1" s="29" t="s">
        <v>33</v>
      </c>
      <c r="U1" s="23" t="s">
        <v>32</v>
      </c>
      <c r="V1" s="24" t="s">
        <v>30</v>
      </c>
      <c r="W1" s="24" t="s">
        <v>46</v>
      </c>
      <c r="X1" s="24" t="s">
        <v>34</v>
      </c>
      <c r="Y1" s="25" t="s">
        <v>38</v>
      </c>
      <c r="Z1" s="25" t="s">
        <v>37</v>
      </c>
      <c r="AA1" s="25" t="s">
        <v>39</v>
      </c>
      <c r="AB1" s="25" t="s">
        <v>40</v>
      </c>
      <c r="AC1" s="24" t="s">
        <v>36</v>
      </c>
      <c r="AD1" s="24" t="s">
        <v>35</v>
      </c>
      <c r="AE1" s="26" t="s">
        <v>44</v>
      </c>
      <c r="AF1" s="27" t="s">
        <v>23</v>
      </c>
      <c r="AG1" s="28" t="s">
        <v>43</v>
      </c>
      <c r="AH1" s="88" t="s">
        <v>49</v>
      </c>
      <c r="AI1" s="7" t="s">
        <v>27</v>
      </c>
      <c r="AJ1" s="37" t="s">
        <v>58</v>
      </c>
      <c r="AK1" s="36" t="s">
        <v>52</v>
      </c>
      <c r="AL1" s="7" t="s">
        <v>56</v>
      </c>
      <c r="AM1" s="8" t="s">
        <v>57</v>
      </c>
    </row>
    <row r="2" spans="2:39" s="4" customFormat="1" ht="36" customHeight="1" thickTop="1" thickBot="1" x14ac:dyDescent="0.2">
      <c r="B2" s="147"/>
      <c r="C2" s="148"/>
      <c r="D2" s="9" t="s">
        <v>4</v>
      </c>
      <c r="E2" s="9" t="s">
        <v>12</v>
      </c>
      <c r="F2" s="10" t="s">
        <v>26</v>
      </c>
      <c r="G2" s="11" t="s">
        <v>41</v>
      </c>
      <c r="H2" s="11" t="s">
        <v>42</v>
      </c>
      <c r="I2" s="9"/>
      <c r="J2" s="12" t="s">
        <v>0</v>
      </c>
      <c r="K2" s="12" t="s">
        <v>1</v>
      </c>
      <c r="L2" s="9"/>
      <c r="M2" s="9" t="s">
        <v>0</v>
      </c>
      <c r="N2" s="9" t="s">
        <v>1</v>
      </c>
      <c r="O2" s="9"/>
      <c r="P2" s="12"/>
      <c r="Q2" s="9"/>
      <c r="R2" s="9"/>
      <c r="S2" s="9"/>
      <c r="T2" s="30"/>
      <c r="U2" s="9">
        <v>0.25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82"/>
      <c r="AH2" s="82"/>
      <c r="AI2" s="14"/>
      <c r="AJ2" s="39"/>
      <c r="AK2" s="38"/>
      <c r="AL2" s="14">
        <f>AM2*6.5</f>
        <v>52</v>
      </c>
      <c r="AM2" s="15">
        <v>8</v>
      </c>
    </row>
    <row r="3" spans="2:39" s="44" customFormat="1" ht="11.1" customHeight="1" thickTop="1" x14ac:dyDescent="0.2">
      <c r="B3" s="131" t="s">
        <v>15</v>
      </c>
      <c r="C3" s="132">
        <v>40966</v>
      </c>
      <c r="D3" s="58"/>
      <c r="E3" s="52" t="s">
        <v>13</v>
      </c>
      <c r="F3" s="52"/>
      <c r="G3" s="70"/>
      <c r="H3" s="70"/>
      <c r="I3" s="71"/>
      <c r="J3" s="70"/>
      <c r="K3" s="72"/>
      <c r="L3" s="73">
        <f t="shared" ref="L3:L8" si="0">IF(K3-J3="00:00","",(K3-J3+I3))</f>
        <v>0</v>
      </c>
      <c r="M3" s="70">
        <v>0</v>
      </c>
      <c r="N3" s="70">
        <v>0</v>
      </c>
      <c r="O3" s="70"/>
      <c r="P3" s="70">
        <v>0</v>
      </c>
      <c r="Q3" s="74">
        <v>0</v>
      </c>
      <c r="R3" s="75" t="str">
        <f t="shared" ref="R3:R9" si="1">IF(Q3&gt;TIMEVALUE("12:00"),Q3-"12:00","")</f>
        <v/>
      </c>
      <c r="S3" s="76">
        <f t="shared" ref="S3:S9" si="2">IF(AND(Q3=0,L3&gt;=2),L3,0)</f>
        <v>0</v>
      </c>
      <c r="T3" s="77">
        <f t="shared" ref="T3:T8" si="3">IF(Q3=0,S3,IF(Q3&gt;12,Q3-R3,L3+Q3))</f>
        <v>0</v>
      </c>
      <c r="U3" s="78" t="str">
        <f>IF(N3="","",IF(AND(OR(B3="dim",A3="F")),(T3*$U$2),""))</f>
        <v/>
      </c>
      <c r="V3" s="79" t="str">
        <f t="shared" ref="V3:V32" si="4">IF(R3="","",R3*1.75)</f>
        <v/>
      </c>
      <c r="W3" s="79" t="str">
        <f>IF(N3&gt;1,(N3-1)*0.25,"")</f>
        <v/>
      </c>
      <c r="X3" s="79"/>
      <c r="Y3" s="79"/>
      <c r="Z3" s="79"/>
      <c r="AA3" s="79"/>
      <c r="AB3" s="79"/>
      <c r="AC3" s="79"/>
      <c r="AD3" s="79"/>
      <c r="AE3" s="79"/>
      <c r="AF3" s="80" t="str">
        <f>IF(E3="RECUP",LISTE!$B$22,"")</f>
        <v/>
      </c>
      <c r="AG3" s="81"/>
      <c r="AH3" s="87"/>
      <c r="AI3" s="46">
        <f>IF(E3=LISTE!$A$17,LISTE!$B$17,"")</f>
        <v>0.27083333333333331</v>
      </c>
      <c r="AJ3" s="47"/>
      <c r="AK3" s="48"/>
      <c r="AL3" s="49"/>
      <c r="AM3" s="50"/>
    </row>
    <row r="4" spans="2:39" s="44" customFormat="1" ht="11.1" customHeight="1" x14ac:dyDescent="0.2">
      <c r="B4" s="131" t="s">
        <v>18</v>
      </c>
      <c r="C4" s="132">
        <v>40967</v>
      </c>
      <c r="D4" s="58"/>
      <c r="E4" s="52" t="s">
        <v>13</v>
      </c>
      <c r="F4" s="52"/>
      <c r="G4" s="52"/>
      <c r="H4" s="45"/>
      <c r="I4" s="71"/>
      <c r="J4" s="70"/>
      <c r="K4" s="72"/>
      <c r="L4" s="73">
        <f t="shared" si="0"/>
        <v>0</v>
      </c>
      <c r="M4" s="70">
        <v>0</v>
      </c>
      <c r="N4" s="70">
        <v>0</v>
      </c>
      <c r="O4" s="70"/>
      <c r="P4" s="70">
        <v>0</v>
      </c>
      <c r="Q4" s="74">
        <v>0</v>
      </c>
      <c r="R4" s="75" t="str">
        <f t="shared" si="1"/>
        <v/>
      </c>
      <c r="S4" s="76">
        <f t="shared" si="2"/>
        <v>0</v>
      </c>
      <c r="T4" s="77">
        <f t="shared" si="3"/>
        <v>0</v>
      </c>
      <c r="U4" s="78" t="str">
        <f>IF(N4="","",IF(AND(OR(B4="dim",A4="F")),(T4*$U$2),""))</f>
        <v/>
      </c>
      <c r="V4" s="79" t="str">
        <f t="shared" si="4"/>
        <v/>
      </c>
      <c r="W4" s="79" t="str">
        <f>IF(N4&gt;1,(N4-1)*0.25,"")</f>
        <v/>
      </c>
      <c r="X4" s="79"/>
      <c r="Y4" s="79"/>
      <c r="Z4" s="79"/>
      <c r="AA4" s="79"/>
      <c r="AB4" s="79"/>
      <c r="AC4" s="79"/>
      <c r="AD4" s="79"/>
      <c r="AE4" s="79"/>
      <c r="AF4" s="80" t="str">
        <f>IF(E4="RECUP",LISTE!$B$22,"")</f>
        <v/>
      </c>
      <c r="AG4" s="81"/>
      <c r="AH4" s="87"/>
      <c r="AI4" s="46">
        <f>IF(E4=LISTE!$A$17,LISTE!$B$17,"")</f>
        <v>0.27083333333333331</v>
      </c>
      <c r="AJ4" s="47"/>
      <c r="AK4" s="48"/>
      <c r="AL4" s="49"/>
      <c r="AM4" s="50"/>
    </row>
    <row r="5" spans="2:39" s="44" customFormat="1" ht="11.1" customHeight="1" x14ac:dyDescent="0.2">
      <c r="B5" s="62" t="s">
        <v>17</v>
      </c>
      <c r="C5" s="103">
        <v>40968</v>
      </c>
      <c r="D5" s="58"/>
      <c r="E5" s="52" t="s">
        <v>13</v>
      </c>
      <c r="F5" s="52"/>
      <c r="G5" s="45"/>
      <c r="H5" s="45"/>
      <c r="I5" s="71"/>
      <c r="J5" s="70"/>
      <c r="K5" s="72"/>
      <c r="L5" s="73">
        <f t="shared" si="0"/>
        <v>0</v>
      </c>
      <c r="M5" s="70">
        <v>0</v>
      </c>
      <c r="N5" s="70">
        <v>0</v>
      </c>
      <c r="O5" s="70"/>
      <c r="P5" s="70">
        <v>0</v>
      </c>
      <c r="Q5" s="74">
        <v>0</v>
      </c>
      <c r="R5" s="75" t="str">
        <f t="shared" si="1"/>
        <v/>
      </c>
      <c r="S5" s="76">
        <f t="shared" si="2"/>
        <v>0</v>
      </c>
      <c r="T5" s="77">
        <f t="shared" si="3"/>
        <v>0</v>
      </c>
      <c r="U5" s="83" t="str">
        <f>IF(N5="","",IF(AND(OR(B5="dim",A5="F")),(T5*$U$2),""))</f>
        <v/>
      </c>
      <c r="V5" s="79" t="str">
        <f t="shared" si="4"/>
        <v/>
      </c>
      <c r="W5" s="79" t="str">
        <f>IF(N5&gt;1,(N5-1)*0.25,"")</f>
        <v/>
      </c>
      <c r="X5" s="79" t="str">
        <f t="shared" ref="X5:X9" si="5">U5</f>
        <v/>
      </c>
      <c r="Y5" s="79"/>
      <c r="Z5" s="79"/>
      <c r="AA5" s="79"/>
      <c r="AB5" s="79"/>
      <c r="AC5" s="79"/>
      <c r="AD5" s="79"/>
      <c r="AE5" s="79"/>
      <c r="AF5" s="80" t="str">
        <f>IF(E5="RECUP",LISTE!$B$22,"")</f>
        <v/>
      </c>
      <c r="AG5" s="81"/>
      <c r="AH5" s="87"/>
      <c r="AI5" s="46">
        <f>IF(E5=LISTE!$A$17,LISTE!$B$17,"")</f>
        <v>0.27083333333333331</v>
      </c>
      <c r="AJ5" s="47"/>
      <c r="AK5" s="48"/>
      <c r="AL5" s="49"/>
      <c r="AM5" s="50"/>
    </row>
    <row r="6" spans="2:39" s="44" customFormat="1" ht="11.1" customHeight="1" x14ac:dyDescent="0.2">
      <c r="B6" s="62" t="s">
        <v>19</v>
      </c>
      <c r="C6" s="103">
        <v>40969</v>
      </c>
      <c r="D6" s="58"/>
      <c r="E6" s="52"/>
      <c r="F6" s="52"/>
      <c r="G6" s="45"/>
      <c r="H6" s="45"/>
      <c r="I6" s="71"/>
      <c r="J6" s="70"/>
      <c r="K6" s="72"/>
      <c r="L6" s="73">
        <f t="shared" si="0"/>
        <v>0</v>
      </c>
      <c r="M6" s="128">
        <v>0</v>
      </c>
      <c r="N6" s="128">
        <v>0</v>
      </c>
      <c r="O6" s="70"/>
      <c r="P6" s="70">
        <v>0</v>
      </c>
      <c r="Q6" s="74">
        <v>0</v>
      </c>
      <c r="R6" s="75" t="str">
        <f t="shared" si="1"/>
        <v/>
      </c>
      <c r="S6" s="76">
        <f t="shared" si="2"/>
        <v>0</v>
      </c>
      <c r="T6" s="77">
        <f t="shared" si="3"/>
        <v>0</v>
      </c>
      <c r="U6" s="83" t="str">
        <f>IF(N7="","",IF(AND(OR(B6="dim",A6="F")),(T6*$U$2),""))</f>
        <v/>
      </c>
      <c r="V6" s="79" t="str">
        <f t="shared" si="4"/>
        <v/>
      </c>
      <c r="W6" s="79" t="str">
        <f>IF(N7&gt;1,(N7-1)*0.25,"")</f>
        <v/>
      </c>
      <c r="X6" s="79" t="str">
        <f t="shared" si="5"/>
        <v/>
      </c>
      <c r="Y6" s="79"/>
      <c r="Z6" s="79"/>
      <c r="AA6" s="79"/>
      <c r="AB6" s="79"/>
      <c r="AC6" s="79"/>
      <c r="AD6" s="79"/>
      <c r="AE6" s="79"/>
      <c r="AF6" s="80" t="str">
        <f>IF(E6="RECUP",LISTE!$B$22,"")</f>
        <v/>
      </c>
      <c r="AG6" s="81"/>
      <c r="AH6" s="87"/>
      <c r="AI6" s="46" t="str">
        <f>IF(E6=LISTE!$A$17,LISTE!$B$17,"")</f>
        <v/>
      </c>
      <c r="AJ6" s="47"/>
      <c r="AK6" s="48"/>
      <c r="AL6" s="49"/>
      <c r="AM6" s="50"/>
    </row>
    <row r="7" spans="2:39" s="44" customFormat="1" ht="11.1" customHeight="1" x14ac:dyDescent="0.2">
      <c r="B7" s="62" t="s">
        <v>20</v>
      </c>
      <c r="C7" s="103">
        <v>40970</v>
      </c>
      <c r="D7" s="58"/>
      <c r="E7" s="52"/>
      <c r="F7" s="52"/>
      <c r="G7" s="45"/>
      <c r="H7" s="45"/>
      <c r="I7" s="71"/>
      <c r="J7" s="70"/>
      <c r="K7" s="72"/>
      <c r="L7" s="73">
        <f t="shared" si="0"/>
        <v>0</v>
      </c>
      <c r="M7" s="107">
        <v>0</v>
      </c>
      <c r="N7" s="107">
        <v>0</v>
      </c>
      <c r="O7" s="70"/>
      <c r="P7" s="70">
        <v>0</v>
      </c>
      <c r="Q7" s="74">
        <v>0</v>
      </c>
      <c r="R7" s="75" t="str">
        <f t="shared" si="1"/>
        <v/>
      </c>
      <c r="S7" s="76">
        <f t="shared" si="2"/>
        <v>0</v>
      </c>
      <c r="T7" s="77">
        <f t="shared" si="3"/>
        <v>0</v>
      </c>
      <c r="U7" s="83"/>
      <c r="V7" s="79" t="str">
        <f t="shared" si="4"/>
        <v/>
      </c>
      <c r="W7" s="79"/>
      <c r="X7" s="79"/>
      <c r="Y7" s="79"/>
      <c r="Z7" s="79"/>
      <c r="AA7" s="79"/>
      <c r="AB7" s="79"/>
      <c r="AC7" s="79"/>
      <c r="AD7" s="79"/>
      <c r="AE7" s="79"/>
      <c r="AF7" s="80" t="str">
        <f>IF(E7="RECUP",LISTE!$B$22,"")</f>
        <v/>
      </c>
      <c r="AG7" s="81"/>
      <c r="AH7" s="87"/>
      <c r="AI7" s="46" t="str">
        <f>IF(E7=LISTE!$A$17,LISTE!$B$17,"")</f>
        <v/>
      </c>
      <c r="AJ7" s="47"/>
      <c r="AK7" s="48"/>
      <c r="AL7" s="49"/>
      <c r="AM7" s="50"/>
    </row>
    <row r="8" spans="2:39" s="44" customFormat="1" ht="11.1" customHeight="1" x14ac:dyDescent="0.2">
      <c r="B8" s="63" t="s">
        <v>21</v>
      </c>
      <c r="C8" s="102">
        <v>40971</v>
      </c>
      <c r="D8" s="58"/>
      <c r="E8" s="52"/>
      <c r="F8" s="52"/>
      <c r="G8" s="45"/>
      <c r="H8" s="45"/>
      <c r="I8" s="71"/>
      <c r="J8" s="70"/>
      <c r="K8" s="72"/>
      <c r="L8" s="73">
        <f t="shared" si="0"/>
        <v>0</v>
      </c>
      <c r="M8" s="70">
        <v>0</v>
      </c>
      <c r="N8" s="70">
        <v>0</v>
      </c>
      <c r="O8" s="70"/>
      <c r="P8" s="70">
        <v>0</v>
      </c>
      <c r="Q8" s="74">
        <v>0</v>
      </c>
      <c r="R8" s="75" t="str">
        <f t="shared" si="1"/>
        <v/>
      </c>
      <c r="S8" s="76">
        <f t="shared" si="2"/>
        <v>0</v>
      </c>
      <c r="T8" s="77">
        <f t="shared" si="3"/>
        <v>0</v>
      </c>
      <c r="U8" s="83" t="str">
        <f>IF(N8="","",IF(AND(OR(B8="dim",A8="F")),(T8*$U$2),""))</f>
        <v/>
      </c>
      <c r="V8" s="79" t="str">
        <f t="shared" si="4"/>
        <v/>
      </c>
      <c r="W8" s="79" t="str">
        <f>IF(N8&gt;1,(N8-1)*0.25,"")</f>
        <v/>
      </c>
      <c r="X8" s="79" t="str">
        <f t="shared" si="5"/>
        <v/>
      </c>
      <c r="Y8" s="79"/>
      <c r="Z8" s="79"/>
      <c r="AA8" s="79"/>
      <c r="AB8" s="79"/>
      <c r="AC8" s="79"/>
      <c r="AD8" s="79"/>
      <c r="AE8" s="79"/>
      <c r="AF8" s="80" t="str">
        <f>IF(E8="RECUP",LISTE!$B$22,"")</f>
        <v/>
      </c>
      <c r="AG8" s="81"/>
      <c r="AH8" s="87"/>
      <c r="AI8" s="46" t="str">
        <f>IF(E8=LISTE!$A$17,LISTE!$B$17,"")</f>
        <v/>
      </c>
      <c r="AJ8" s="47"/>
      <c r="AK8" s="48"/>
      <c r="AL8" s="49"/>
      <c r="AM8" s="50"/>
    </row>
    <row r="9" spans="2:39" s="44" customFormat="1" ht="11.1" customHeight="1" x14ac:dyDescent="0.2">
      <c r="B9" s="63" t="s">
        <v>14</v>
      </c>
      <c r="C9" s="102">
        <v>40972</v>
      </c>
      <c r="D9" s="58"/>
      <c r="E9" s="52"/>
      <c r="F9" s="52"/>
      <c r="G9" s="45"/>
      <c r="H9" s="45"/>
      <c r="I9" s="71"/>
      <c r="J9" s="70"/>
      <c r="K9" s="72"/>
      <c r="L9" s="73">
        <v>6.25E-2</v>
      </c>
      <c r="M9" s="70">
        <v>0</v>
      </c>
      <c r="N9" s="70">
        <v>0</v>
      </c>
      <c r="O9" s="70"/>
      <c r="P9" s="70">
        <v>0</v>
      </c>
      <c r="Q9" s="74">
        <v>0</v>
      </c>
      <c r="R9" s="75" t="str">
        <f t="shared" si="1"/>
        <v/>
      </c>
      <c r="S9" s="76">
        <f t="shared" si="2"/>
        <v>0</v>
      </c>
      <c r="T9" s="77">
        <v>0</v>
      </c>
      <c r="U9" s="83">
        <f>IF(N9="","",IF(AND(OR(B9="dim",A9="F")),(T9*$U$2),""))</f>
        <v>0</v>
      </c>
      <c r="V9" s="79" t="str">
        <f t="shared" si="4"/>
        <v/>
      </c>
      <c r="W9" s="79">
        <v>1.0416666666666666E-2</v>
      </c>
      <c r="X9" s="79">
        <f t="shared" si="5"/>
        <v>0</v>
      </c>
      <c r="Y9" s="79"/>
      <c r="Z9" s="79"/>
      <c r="AA9" s="79"/>
      <c r="AB9" s="79"/>
      <c r="AC9" s="79"/>
      <c r="AD9" s="79"/>
      <c r="AE9" s="79"/>
      <c r="AF9" s="80" t="str">
        <f>IF(E9="RECUP",LISTE!$B$22,"")</f>
        <v/>
      </c>
      <c r="AG9" s="81"/>
      <c r="AH9" s="87"/>
      <c r="AI9" s="46" t="str">
        <f>IF(E9=LISTE!$A$17,LISTE!$B$17,"")</f>
        <v/>
      </c>
      <c r="AJ9" s="47"/>
      <c r="AK9" s="48"/>
      <c r="AL9" s="49"/>
      <c r="AM9" s="50"/>
    </row>
    <row r="10" spans="2:39" s="44" customFormat="1" ht="11.25" customHeight="1" x14ac:dyDescent="0.2">
      <c r="B10" s="65" t="s">
        <v>69</v>
      </c>
      <c r="C10" s="54"/>
      <c r="D10" s="53"/>
      <c r="E10" s="53"/>
      <c r="F10" s="53"/>
      <c r="G10" s="53"/>
      <c r="H10" s="53"/>
      <c r="I10" s="54"/>
      <c r="J10" s="53"/>
      <c r="K10" s="66"/>
      <c r="L10" s="55"/>
      <c r="M10" s="53"/>
      <c r="N10" s="53"/>
      <c r="O10" s="53"/>
      <c r="P10" s="53"/>
      <c r="Q10" s="55"/>
      <c r="R10" s="55"/>
      <c r="S10" s="56"/>
      <c r="T10" s="84">
        <f>SUM(T3:T9)</f>
        <v>0</v>
      </c>
      <c r="U10" s="77">
        <f>SUM(U3:U9)</f>
        <v>0</v>
      </c>
      <c r="V10" s="85">
        <f>SUM(V3:V9)</f>
        <v>0</v>
      </c>
      <c r="W10" s="85">
        <f>SUM(W3:W9)</f>
        <v>1.0416666666666666E-2</v>
      </c>
      <c r="X10" s="85">
        <f>SUM(X3:X9)</f>
        <v>0</v>
      </c>
      <c r="Y10" s="85" t="str">
        <f>"39:00"</f>
        <v>39:00</v>
      </c>
      <c r="Z10" s="85" t="str">
        <f>IF(T10&lt;Y10,"0:00",T10-Y10)</f>
        <v>0:00</v>
      </c>
      <c r="AA10" s="85"/>
      <c r="AB10" s="85">
        <f>IF(Z10&gt;=TIMEVALUE("5:00"),Z10-AA10,"")</f>
        <v>0</v>
      </c>
      <c r="AC10" s="85">
        <f>$AA10*1.25</f>
        <v>0</v>
      </c>
      <c r="AD10" s="85">
        <f>$AB10*1.5</f>
        <v>0</v>
      </c>
      <c r="AE10" s="86">
        <f>$V10+$X10+$AC10+$AD10+$W10</f>
        <v>1.0416666666666666E-2</v>
      </c>
      <c r="AF10" s="80">
        <f>SUM(AF3:AF9)</f>
        <v>0</v>
      </c>
      <c r="AG10" s="81">
        <f>($AG2+AE10-AF10)</f>
        <v>1.0416666666666666E-2</v>
      </c>
      <c r="AH10" s="87">
        <f>AG10/6.5</f>
        <v>1.6025641025641025E-3</v>
      </c>
      <c r="AI10" s="46">
        <f>SUM(AI3:AI9)</f>
        <v>0.8125</v>
      </c>
      <c r="AJ10" s="47">
        <f>$AJ2+AI10</f>
        <v>0.8125</v>
      </c>
      <c r="AK10" s="57">
        <f t="shared" ref="AK10" si="6">AJ10/6.5</f>
        <v>0.125</v>
      </c>
      <c r="AL10" s="49"/>
      <c r="AM10" s="50"/>
    </row>
    <row r="11" spans="2:39" s="44" customFormat="1" ht="11.1" customHeight="1" x14ac:dyDescent="0.2">
      <c r="B11" s="62" t="s">
        <v>15</v>
      </c>
      <c r="C11" s="104">
        <v>40973</v>
      </c>
      <c r="D11" s="58"/>
      <c r="E11" s="52"/>
      <c r="F11" s="52"/>
      <c r="G11" s="70"/>
      <c r="H11" s="70"/>
      <c r="I11" s="71"/>
      <c r="J11" s="70"/>
      <c r="K11" s="72"/>
      <c r="L11" s="73">
        <f t="shared" ref="L11:L16" si="7">IF(K11-J11="00:00","",(K11-J11+I11))</f>
        <v>0</v>
      </c>
      <c r="M11" s="70">
        <v>0</v>
      </c>
      <c r="N11" s="70">
        <v>0</v>
      </c>
      <c r="O11" s="70"/>
      <c r="P11" s="70">
        <v>0</v>
      </c>
      <c r="Q11" s="74">
        <v>0</v>
      </c>
      <c r="R11" s="75" t="str">
        <f t="shared" ref="R11:R17" si="8">IF(Q11&gt;TIMEVALUE("12:00"),Q11-"12:00","")</f>
        <v/>
      </c>
      <c r="S11" s="76">
        <v>0</v>
      </c>
      <c r="T11" s="77">
        <v>0</v>
      </c>
      <c r="U11" s="83" t="str">
        <f t="shared" ref="U11:U17" si="9">IF(N11="","",IF(AND(OR(B11="dim",A11="F")),(T11*$U$2),""))</f>
        <v/>
      </c>
      <c r="V11" s="79" t="str">
        <f t="shared" si="4"/>
        <v/>
      </c>
      <c r="W11" s="79" t="str">
        <f t="shared" ref="W11:W17" si="10">IF(N11&gt;1,(N11-1)*0.25,"")</f>
        <v/>
      </c>
      <c r="X11" s="79"/>
      <c r="Y11" s="79"/>
      <c r="Z11" s="79"/>
      <c r="AA11" s="79"/>
      <c r="AB11" s="79"/>
      <c r="AC11" s="79"/>
      <c r="AD11" s="79"/>
      <c r="AE11" s="79"/>
      <c r="AF11" s="80" t="str">
        <f>IF(E11="RECUP",LISTE!$B$22,"")</f>
        <v/>
      </c>
      <c r="AG11" s="81"/>
      <c r="AH11" s="87"/>
      <c r="AI11" s="80" t="str">
        <f>IF(E11=LISTE!$A$17,LISTE!$B$17,"")</f>
        <v/>
      </c>
      <c r="AJ11" s="91"/>
      <c r="AK11" s="92"/>
      <c r="AL11" s="93"/>
      <c r="AM11" s="94"/>
    </row>
    <row r="12" spans="2:39" s="44" customFormat="1" ht="11.1" customHeight="1" x14ac:dyDescent="0.2">
      <c r="B12" s="62" t="s">
        <v>18</v>
      </c>
      <c r="C12" s="104">
        <v>40974</v>
      </c>
      <c r="D12" s="58"/>
      <c r="E12" s="52"/>
      <c r="F12" s="52"/>
      <c r="G12" s="70"/>
      <c r="H12" s="70"/>
      <c r="I12" s="71"/>
      <c r="J12" s="70"/>
      <c r="K12" s="72"/>
      <c r="L12" s="73">
        <f t="shared" si="7"/>
        <v>0</v>
      </c>
      <c r="M12" s="70">
        <v>0</v>
      </c>
      <c r="N12" s="70">
        <v>0</v>
      </c>
      <c r="O12" s="70"/>
      <c r="P12" s="70">
        <v>0</v>
      </c>
      <c r="Q12" s="74">
        <v>0</v>
      </c>
      <c r="R12" s="75" t="str">
        <f t="shared" si="8"/>
        <v/>
      </c>
      <c r="S12" s="76">
        <v>0</v>
      </c>
      <c r="T12" s="77">
        <v>0</v>
      </c>
      <c r="U12" s="83" t="str">
        <f t="shared" si="9"/>
        <v/>
      </c>
      <c r="V12" s="79" t="str">
        <f t="shared" si="4"/>
        <v/>
      </c>
      <c r="W12" s="79" t="str">
        <f t="shared" si="10"/>
        <v/>
      </c>
      <c r="X12" s="79"/>
      <c r="Y12" s="79"/>
      <c r="Z12" s="79"/>
      <c r="AA12" s="79"/>
      <c r="AB12" s="79"/>
      <c r="AC12" s="79"/>
      <c r="AD12" s="79"/>
      <c r="AE12" s="79"/>
      <c r="AF12" s="80" t="str">
        <f>IF(E12="RECUP",LISTE!$B$22,"")</f>
        <v/>
      </c>
      <c r="AG12" s="81"/>
      <c r="AH12" s="87"/>
      <c r="AI12" s="80" t="str">
        <f>IF(E12=LISTE!$A$17,LISTE!$B$17,"")</f>
        <v/>
      </c>
      <c r="AJ12" s="91"/>
      <c r="AK12" s="92"/>
      <c r="AL12" s="93"/>
      <c r="AM12" s="94"/>
    </row>
    <row r="13" spans="2:39" s="44" customFormat="1" ht="11.1" customHeight="1" x14ac:dyDescent="0.2">
      <c r="B13" s="62" t="s">
        <v>17</v>
      </c>
      <c r="C13" s="104">
        <v>40975</v>
      </c>
      <c r="D13" s="58"/>
      <c r="E13" s="52"/>
      <c r="F13" s="52"/>
      <c r="G13" s="70"/>
      <c r="H13" s="70"/>
      <c r="I13" s="71"/>
      <c r="J13" s="70"/>
      <c r="K13" s="72"/>
      <c r="L13" s="73">
        <f t="shared" si="7"/>
        <v>0</v>
      </c>
      <c r="M13" s="70">
        <v>0</v>
      </c>
      <c r="N13" s="70">
        <v>0</v>
      </c>
      <c r="O13" s="70"/>
      <c r="P13" s="70">
        <v>0</v>
      </c>
      <c r="Q13" s="74">
        <v>0</v>
      </c>
      <c r="R13" s="75" t="str">
        <f t="shared" si="8"/>
        <v/>
      </c>
      <c r="S13" s="76">
        <v>0</v>
      </c>
      <c r="T13" s="77">
        <v>0</v>
      </c>
      <c r="U13" s="83" t="str">
        <f t="shared" si="9"/>
        <v/>
      </c>
      <c r="V13" s="79" t="str">
        <f t="shared" si="4"/>
        <v/>
      </c>
      <c r="W13" s="79" t="str">
        <f t="shared" si="10"/>
        <v/>
      </c>
      <c r="X13" s="79"/>
      <c r="Y13" s="79"/>
      <c r="Z13" s="79"/>
      <c r="AA13" s="79"/>
      <c r="AB13" s="79"/>
      <c r="AC13" s="79"/>
      <c r="AD13" s="79"/>
      <c r="AE13" s="79"/>
      <c r="AF13" s="80" t="str">
        <f>IF(E13="RECUP",LISTE!$B$22,"")</f>
        <v/>
      </c>
      <c r="AG13" s="81"/>
      <c r="AH13" s="87"/>
      <c r="AI13" s="80" t="str">
        <f>IF(E13=LISTE!$A$17,LISTE!$B$17,"")</f>
        <v/>
      </c>
      <c r="AJ13" s="91"/>
      <c r="AK13" s="92"/>
      <c r="AL13" s="93"/>
      <c r="AM13" s="94"/>
    </row>
    <row r="14" spans="2:39" s="44" customFormat="1" ht="11.1" customHeight="1" x14ac:dyDescent="0.2">
      <c r="B14" s="62" t="s">
        <v>19</v>
      </c>
      <c r="C14" s="104">
        <v>40976</v>
      </c>
      <c r="D14" s="58"/>
      <c r="E14" s="52"/>
      <c r="F14" s="52"/>
      <c r="G14" s="70"/>
      <c r="H14" s="70"/>
      <c r="I14" s="71"/>
      <c r="J14" s="70"/>
      <c r="K14" s="72"/>
      <c r="L14" s="73">
        <f t="shared" si="7"/>
        <v>0</v>
      </c>
      <c r="M14" s="70">
        <v>0</v>
      </c>
      <c r="N14" s="70">
        <v>0</v>
      </c>
      <c r="O14" s="70"/>
      <c r="P14" s="70">
        <v>0</v>
      </c>
      <c r="Q14" s="74">
        <v>0</v>
      </c>
      <c r="R14" s="75" t="str">
        <f t="shared" si="8"/>
        <v/>
      </c>
      <c r="S14" s="76">
        <v>0</v>
      </c>
      <c r="T14" s="77">
        <v>0</v>
      </c>
      <c r="U14" s="83" t="str">
        <f t="shared" si="9"/>
        <v/>
      </c>
      <c r="V14" s="79" t="str">
        <f t="shared" si="4"/>
        <v/>
      </c>
      <c r="W14" s="79" t="str">
        <f t="shared" si="10"/>
        <v/>
      </c>
      <c r="X14" s="79"/>
      <c r="Y14" s="79"/>
      <c r="Z14" s="79"/>
      <c r="AA14" s="79"/>
      <c r="AB14" s="79"/>
      <c r="AC14" s="79"/>
      <c r="AD14" s="79"/>
      <c r="AE14" s="79"/>
      <c r="AF14" s="80" t="str">
        <f>IF(E14="RECUP",LISTE!$B$22,"")</f>
        <v/>
      </c>
      <c r="AG14" s="81"/>
      <c r="AH14" s="87"/>
      <c r="AI14" s="80" t="str">
        <f>IF(E14=LISTE!$A$17,LISTE!$B$17,"")</f>
        <v/>
      </c>
      <c r="AJ14" s="91"/>
      <c r="AK14" s="92"/>
      <c r="AL14" s="93"/>
      <c r="AM14" s="94"/>
    </row>
    <row r="15" spans="2:39" s="44" customFormat="1" ht="11.1" customHeight="1" x14ac:dyDescent="0.2">
      <c r="B15" s="62" t="s">
        <v>20</v>
      </c>
      <c r="C15" s="104">
        <v>40977</v>
      </c>
      <c r="D15" s="129"/>
      <c r="E15" s="130"/>
      <c r="F15" s="52"/>
      <c r="G15" s="70"/>
      <c r="H15" s="70"/>
      <c r="I15" s="71"/>
      <c r="J15" s="70"/>
      <c r="K15" s="72"/>
      <c r="L15" s="73">
        <f t="shared" si="7"/>
        <v>0</v>
      </c>
      <c r="M15" s="70">
        <v>0</v>
      </c>
      <c r="N15" s="70">
        <v>0</v>
      </c>
      <c r="O15" s="70"/>
      <c r="P15" s="70">
        <v>0</v>
      </c>
      <c r="Q15" s="74">
        <v>0</v>
      </c>
      <c r="R15" s="75" t="str">
        <f t="shared" si="8"/>
        <v/>
      </c>
      <c r="S15" s="76">
        <v>0</v>
      </c>
      <c r="T15" s="77">
        <v>0</v>
      </c>
      <c r="U15" s="83" t="str">
        <f t="shared" si="9"/>
        <v/>
      </c>
      <c r="V15" s="79" t="str">
        <f t="shared" si="4"/>
        <v/>
      </c>
      <c r="W15" s="79" t="str">
        <f t="shared" si="10"/>
        <v/>
      </c>
      <c r="X15" s="79"/>
      <c r="Y15" s="79"/>
      <c r="Z15" s="79"/>
      <c r="AA15" s="79"/>
      <c r="AB15" s="79"/>
      <c r="AC15" s="79"/>
      <c r="AD15" s="79"/>
      <c r="AE15" s="79"/>
      <c r="AF15" s="80" t="str">
        <f>IF(E15="RECUP",LISTE!$B$22,"")</f>
        <v/>
      </c>
      <c r="AG15" s="81"/>
      <c r="AH15" s="87"/>
      <c r="AI15" s="80" t="str">
        <f>IF(E15=LISTE!$A$17,LISTE!$B$17,"")</f>
        <v/>
      </c>
      <c r="AJ15" s="91"/>
      <c r="AK15" s="92"/>
      <c r="AL15" s="93"/>
      <c r="AM15" s="94"/>
    </row>
    <row r="16" spans="2:39" s="44" customFormat="1" ht="11.1" customHeight="1" x14ac:dyDescent="0.2">
      <c r="B16" s="63" t="s">
        <v>21</v>
      </c>
      <c r="C16" s="64">
        <v>40978</v>
      </c>
      <c r="D16" s="129"/>
      <c r="E16" s="130"/>
      <c r="F16" s="52"/>
      <c r="G16" s="70"/>
      <c r="H16" s="70"/>
      <c r="I16" s="71"/>
      <c r="J16" s="70"/>
      <c r="K16" s="72"/>
      <c r="L16" s="73">
        <f t="shared" si="7"/>
        <v>0</v>
      </c>
      <c r="M16" s="70">
        <v>0</v>
      </c>
      <c r="N16" s="70">
        <v>0</v>
      </c>
      <c r="O16" s="70"/>
      <c r="P16" s="70">
        <v>0</v>
      </c>
      <c r="Q16" s="74">
        <v>0</v>
      </c>
      <c r="R16" s="75" t="str">
        <f t="shared" si="8"/>
        <v/>
      </c>
      <c r="S16" s="76">
        <v>0</v>
      </c>
      <c r="T16" s="77">
        <v>0</v>
      </c>
      <c r="U16" s="83" t="str">
        <f t="shared" si="9"/>
        <v/>
      </c>
      <c r="V16" s="79" t="str">
        <f t="shared" si="4"/>
        <v/>
      </c>
      <c r="W16" s="79" t="str">
        <f t="shared" si="10"/>
        <v/>
      </c>
      <c r="X16" s="79"/>
      <c r="Y16" s="79"/>
      <c r="Z16" s="79"/>
      <c r="AA16" s="79"/>
      <c r="AB16" s="79"/>
      <c r="AC16" s="79"/>
      <c r="AD16" s="79"/>
      <c r="AE16" s="79"/>
      <c r="AF16" s="80" t="str">
        <f>IF(E16="RECUP",LISTE!$B$22,"")</f>
        <v/>
      </c>
      <c r="AG16" s="81"/>
      <c r="AH16" s="87"/>
      <c r="AI16" s="80" t="str">
        <f>IF(E16=LISTE!$A$17,LISTE!$B$17,"")</f>
        <v/>
      </c>
      <c r="AJ16" s="91"/>
      <c r="AK16" s="92"/>
      <c r="AL16" s="93"/>
      <c r="AM16" s="94"/>
    </row>
    <row r="17" spans="2:39" s="44" customFormat="1" ht="11.1" customHeight="1" x14ac:dyDescent="0.2">
      <c r="B17" s="63" t="s">
        <v>14</v>
      </c>
      <c r="C17" s="64">
        <v>40979</v>
      </c>
      <c r="D17" s="129"/>
      <c r="E17" s="130"/>
      <c r="F17" s="52"/>
      <c r="G17" s="70"/>
      <c r="H17" s="70"/>
      <c r="I17" s="71"/>
      <c r="J17" s="70"/>
      <c r="K17" s="72"/>
      <c r="L17" s="73">
        <f>IF(K17-J17="00:00","",(K17-J17+I17))</f>
        <v>0</v>
      </c>
      <c r="M17" s="70">
        <v>0</v>
      </c>
      <c r="N17" s="70">
        <v>0</v>
      </c>
      <c r="O17" s="70"/>
      <c r="P17" s="70">
        <v>0</v>
      </c>
      <c r="Q17" s="74">
        <v>0</v>
      </c>
      <c r="R17" s="75" t="str">
        <f t="shared" si="8"/>
        <v/>
      </c>
      <c r="S17" s="76">
        <v>0</v>
      </c>
      <c r="T17" s="77">
        <v>0</v>
      </c>
      <c r="U17" s="78">
        <f t="shared" si="9"/>
        <v>0</v>
      </c>
      <c r="V17" s="79" t="str">
        <f>IF(R17="","",R17*1.75)</f>
        <v/>
      </c>
      <c r="W17" s="79" t="str">
        <f t="shared" si="10"/>
        <v/>
      </c>
      <c r="X17" s="79"/>
      <c r="Y17" s="79"/>
      <c r="Z17" s="79"/>
      <c r="AA17" s="79"/>
      <c r="AB17" s="79"/>
      <c r="AC17" s="79"/>
      <c r="AD17" s="79"/>
      <c r="AE17" s="79"/>
      <c r="AF17" s="80" t="str">
        <f>IF(E17="RECUP",LISTE!$B$22,"")</f>
        <v/>
      </c>
      <c r="AG17" s="81"/>
      <c r="AH17" s="87"/>
      <c r="AI17" s="80" t="str">
        <f>IF(E17=LISTE!$A$17,LISTE!$B$17,"")</f>
        <v/>
      </c>
      <c r="AJ17" s="91"/>
      <c r="AK17" s="92"/>
      <c r="AL17" s="93"/>
      <c r="AM17" s="94"/>
    </row>
    <row r="18" spans="2:39" s="44" customFormat="1" ht="11.1" customHeight="1" x14ac:dyDescent="0.2">
      <c r="B18" s="61" t="s">
        <v>70</v>
      </c>
      <c r="C18" s="60"/>
      <c r="D18" s="59"/>
      <c r="E18" s="59"/>
      <c r="F18" s="59"/>
      <c r="G18" s="95"/>
      <c r="H18" s="95"/>
      <c r="I18" s="96"/>
      <c r="J18" s="95"/>
      <c r="K18" s="97"/>
      <c r="L18" s="98"/>
      <c r="M18" s="95"/>
      <c r="N18" s="95"/>
      <c r="O18" s="95"/>
      <c r="P18" s="95"/>
      <c r="Q18" s="98"/>
      <c r="R18" s="98"/>
      <c r="S18" s="99"/>
      <c r="T18" s="84">
        <f>SUM(T10:T16)</f>
        <v>0</v>
      </c>
      <c r="U18" s="85">
        <f>SUM(U10:U16)</f>
        <v>0</v>
      </c>
      <c r="V18" s="85">
        <f>SUM(V10:V16)</f>
        <v>0</v>
      </c>
      <c r="W18" s="85">
        <f>SUM(W10:W16)</f>
        <v>1.0416666666666666E-2</v>
      </c>
      <c r="X18" s="85">
        <f>SUM(X10:X16)</f>
        <v>0</v>
      </c>
      <c r="Y18" s="85" t="str">
        <f>"39:00"</f>
        <v>39:00</v>
      </c>
      <c r="Z18" s="85" t="str">
        <f>IF(T18&lt;Y18,"0:00",T18-Y18)</f>
        <v>0:00</v>
      </c>
      <c r="AA18" s="85"/>
      <c r="AB18" s="85">
        <f>IF(Z18&gt;=TIMEVALUE("5:00"),Z18-AA18,"")</f>
        <v>0</v>
      </c>
      <c r="AC18" s="85">
        <f>$AA18*1.25</f>
        <v>0</v>
      </c>
      <c r="AD18" s="85">
        <f>$AB18*1.5</f>
        <v>0</v>
      </c>
      <c r="AE18" s="86">
        <f>$V18+$X18+$AC18+$AD18+$W18</f>
        <v>1.0416666666666666E-2</v>
      </c>
      <c r="AF18" s="80">
        <f>SUM(AF10:AF16)</f>
        <v>0</v>
      </c>
      <c r="AG18" s="81">
        <f>$AG10+AE18-AF18</f>
        <v>2.0833333333333332E-2</v>
      </c>
      <c r="AH18" s="87">
        <f>AG18/6.5</f>
        <v>3.205128205128205E-3</v>
      </c>
      <c r="AI18" s="80">
        <f>SUM(AI10:AI16)</f>
        <v>0.8125</v>
      </c>
      <c r="AJ18" s="91">
        <f>$AJ10+AI18</f>
        <v>1.625</v>
      </c>
      <c r="AK18" s="100">
        <f>AJ18/6.5</f>
        <v>0.25</v>
      </c>
      <c r="AL18" s="93"/>
      <c r="AM18" s="94"/>
    </row>
    <row r="19" spans="2:39" s="44" customFormat="1" ht="11.1" customHeight="1" x14ac:dyDescent="0.2">
      <c r="B19" s="62" t="s">
        <v>15</v>
      </c>
      <c r="C19" s="104">
        <v>40980</v>
      </c>
      <c r="D19" s="58"/>
      <c r="E19" s="52"/>
      <c r="F19" s="52"/>
      <c r="G19" s="70"/>
      <c r="H19" s="70"/>
      <c r="I19" s="71"/>
      <c r="J19" s="70"/>
      <c r="K19" s="72"/>
      <c r="L19" s="73">
        <f t="shared" ref="L19:L24" si="11">IF(K19-J19="00:00","",(K19-J19+I19))</f>
        <v>0</v>
      </c>
      <c r="M19" s="70">
        <v>0</v>
      </c>
      <c r="N19" s="70">
        <v>0</v>
      </c>
      <c r="O19" s="70"/>
      <c r="P19" s="70">
        <v>0</v>
      </c>
      <c r="Q19" s="74">
        <v>0</v>
      </c>
      <c r="R19" s="75">
        <v>0</v>
      </c>
      <c r="S19" s="76">
        <v>0</v>
      </c>
      <c r="T19" s="77">
        <v>0</v>
      </c>
      <c r="U19" s="78" t="str">
        <f t="shared" ref="U19:U25" si="12">IF(N19="","",IF(AND(OR(B19="dim",A19="F")),(T19*$U$2),""))</f>
        <v/>
      </c>
      <c r="V19" s="79">
        <f t="shared" si="4"/>
        <v>0</v>
      </c>
      <c r="W19" s="79" t="str">
        <f t="shared" ref="W19:W25" si="13">IF(N19&gt;1,(N19-1)*0.25,"")</f>
        <v/>
      </c>
      <c r="X19" s="79"/>
      <c r="Y19" s="79"/>
      <c r="Z19" s="79"/>
      <c r="AA19" s="79"/>
      <c r="AB19" s="79"/>
      <c r="AC19" s="79"/>
      <c r="AD19" s="79"/>
      <c r="AE19" s="79"/>
      <c r="AF19" s="80" t="str">
        <f>IF(E19="RECUP",LISTE!$B$22,"")</f>
        <v/>
      </c>
      <c r="AG19" s="81"/>
      <c r="AH19" s="87"/>
      <c r="AI19" s="80" t="str">
        <f>IF(E19=LISTE!$A$17,LISTE!$B$17,"")</f>
        <v/>
      </c>
      <c r="AJ19" s="91"/>
      <c r="AK19" s="92"/>
      <c r="AL19" s="93"/>
      <c r="AM19" s="94"/>
    </row>
    <row r="20" spans="2:39" s="44" customFormat="1" ht="11.1" customHeight="1" x14ac:dyDescent="0.2">
      <c r="B20" s="62" t="s">
        <v>18</v>
      </c>
      <c r="C20" s="104">
        <v>40981</v>
      </c>
      <c r="D20" s="58"/>
      <c r="E20" s="52"/>
      <c r="F20" s="52"/>
      <c r="G20" s="70"/>
      <c r="H20" s="70"/>
      <c r="I20" s="71"/>
      <c r="J20" s="70"/>
      <c r="K20" s="72"/>
      <c r="L20" s="73">
        <f t="shared" si="11"/>
        <v>0</v>
      </c>
      <c r="M20" s="70">
        <v>0</v>
      </c>
      <c r="N20" s="70">
        <v>0</v>
      </c>
      <c r="O20" s="70"/>
      <c r="P20" s="70">
        <v>0</v>
      </c>
      <c r="Q20" s="74">
        <v>0</v>
      </c>
      <c r="R20" s="75">
        <v>0</v>
      </c>
      <c r="S20" s="76">
        <v>0</v>
      </c>
      <c r="T20" s="77">
        <v>0</v>
      </c>
      <c r="U20" s="78" t="str">
        <f t="shared" si="12"/>
        <v/>
      </c>
      <c r="V20" s="79">
        <f t="shared" si="4"/>
        <v>0</v>
      </c>
      <c r="W20" s="79" t="str">
        <f t="shared" si="13"/>
        <v/>
      </c>
      <c r="X20" s="79"/>
      <c r="Y20" s="79"/>
      <c r="Z20" s="79"/>
      <c r="AA20" s="79"/>
      <c r="AB20" s="79"/>
      <c r="AC20" s="79"/>
      <c r="AD20" s="79"/>
      <c r="AE20" s="79"/>
      <c r="AF20" s="80" t="str">
        <f>IF(E20="RECUP",LISTE!$B$22,"")</f>
        <v/>
      </c>
      <c r="AG20" s="81"/>
      <c r="AH20" s="87"/>
      <c r="AI20" s="80" t="str">
        <f>IF(E20=LISTE!$A$17,LISTE!$B$17,"")</f>
        <v/>
      </c>
      <c r="AJ20" s="91"/>
      <c r="AK20" s="92"/>
      <c r="AL20" s="93"/>
      <c r="AM20" s="94"/>
    </row>
    <row r="21" spans="2:39" s="44" customFormat="1" ht="11.1" customHeight="1" x14ac:dyDescent="0.2">
      <c r="B21" s="62" t="s">
        <v>17</v>
      </c>
      <c r="C21" s="104">
        <v>40982</v>
      </c>
      <c r="D21" s="58"/>
      <c r="E21" s="52"/>
      <c r="F21" s="52"/>
      <c r="G21" s="70"/>
      <c r="H21" s="70"/>
      <c r="I21" s="71"/>
      <c r="J21" s="70"/>
      <c r="K21" s="72"/>
      <c r="L21" s="73">
        <f t="shared" si="11"/>
        <v>0</v>
      </c>
      <c r="M21" s="70">
        <v>0</v>
      </c>
      <c r="N21" s="70">
        <v>0</v>
      </c>
      <c r="O21" s="70"/>
      <c r="P21" s="70">
        <v>0</v>
      </c>
      <c r="Q21" s="74">
        <v>0</v>
      </c>
      <c r="R21" s="75">
        <v>0</v>
      </c>
      <c r="S21" s="76">
        <v>0</v>
      </c>
      <c r="T21" s="77">
        <v>0</v>
      </c>
      <c r="U21" s="78" t="str">
        <f t="shared" si="12"/>
        <v/>
      </c>
      <c r="V21" s="79">
        <f t="shared" si="4"/>
        <v>0</v>
      </c>
      <c r="W21" s="79" t="str">
        <f t="shared" si="13"/>
        <v/>
      </c>
      <c r="X21" s="79"/>
      <c r="Y21" s="79"/>
      <c r="Z21" s="79"/>
      <c r="AA21" s="79"/>
      <c r="AB21" s="79"/>
      <c r="AC21" s="79"/>
      <c r="AD21" s="79"/>
      <c r="AE21" s="79"/>
      <c r="AF21" s="80" t="str">
        <f>IF(E21="RECUP",LISTE!$B$22,"")</f>
        <v/>
      </c>
      <c r="AG21" s="81"/>
      <c r="AH21" s="87"/>
      <c r="AI21" s="80" t="str">
        <f>IF(E21=LISTE!$A$17,LISTE!$B$17,"")</f>
        <v/>
      </c>
      <c r="AJ21" s="91"/>
      <c r="AK21" s="92"/>
      <c r="AL21" s="93"/>
      <c r="AM21" s="94"/>
    </row>
    <row r="22" spans="2:39" s="44" customFormat="1" ht="11.1" customHeight="1" x14ac:dyDescent="0.2">
      <c r="B22" s="62" t="s">
        <v>19</v>
      </c>
      <c r="C22" s="104">
        <v>40983</v>
      </c>
      <c r="D22" s="58"/>
      <c r="E22" s="52"/>
      <c r="F22" s="52"/>
      <c r="G22" s="70"/>
      <c r="H22" s="70"/>
      <c r="I22" s="71"/>
      <c r="J22" s="70"/>
      <c r="K22" s="72"/>
      <c r="L22" s="73">
        <f t="shared" si="11"/>
        <v>0</v>
      </c>
      <c r="M22" s="70">
        <v>0</v>
      </c>
      <c r="N22" s="70">
        <v>0</v>
      </c>
      <c r="O22" s="70"/>
      <c r="P22" s="70">
        <v>0</v>
      </c>
      <c r="Q22" s="74">
        <v>0</v>
      </c>
      <c r="R22" s="75">
        <v>0</v>
      </c>
      <c r="S22" s="76">
        <v>0</v>
      </c>
      <c r="T22" s="77">
        <v>0</v>
      </c>
      <c r="U22" s="78" t="str">
        <f t="shared" si="12"/>
        <v/>
      </c>
      <c r="V22" s="79">
        <f t="shared" si="4"/>
        <v>0</v>
      </c>
      <c r="W22" s="79" t="str">
        <f t="shared" si="13"/>
        <v/>
      </c>
      <c r="X22" s="79"/>
      <c r="Y22" s="79"/>
      <c r="Z22" s="79"/>
      <c r="AA22" s="79"/>
      <c r="AB22" s="79"/>
      <c r="AC22" s="79"/>
      <c r="AD22" s="79"/>
      <c r="AE22" s="79"/>
      <c r="AF22" s="80" t="str">
        <f>IF(E22="RECUP",LISTE!$B$22,"")</f>
        <v/>
      </c>
      <c r="AG22" s="81"/>
      <c r="AH22" s="87"/>
      <c r="AI22" s="80" t="str">
        <f>IF(E22=LISTE!$A$17,LISTE!$B$17,"")</f>
        <v/>
      </c>
      <c r="AJ22" s="91"/>
      <c r="AK22" s="92"/>
      <c r="AL22" s="93"/>
      <c r="AM22" s="94"/>
    </row>
    <row r="23" spans="2:39" s="44" customFormat="1" ht="11.1" customHeight="1" x14ac:dyDescent="0.2">
      <c r="B23" s="62" t="s">
        <v>20</v>
      </c>
      <c r="C23" s="104">
        <v>40984</v>
      </c>
      <c r="D23" s="58"/>
      <c r="E23" s="52"/>
      <c r="F23" s="52"/>
      <c r="G23" s="70"/>
      <c r="H23" s="70"/>
      <c r="I23" s="71"/>
      <c r="J23" s="70"/>
      <c r="K23" s="72"/>
      <c r="L23" s="73">
        <f t="shared" si="11"/>
        <v>0</v>
      </c>
      <c r="M23" s="70">
        <v>0</v>
      </c>
      <c r="N23" s="70">
        <v>0</v>
      </c>
      <c r="O23" s="70"/>
      <c r="P23" s="70">
        <v>0</v>
      </c>
      <c r="Q23" s="74">
        <v>0</v>
      </c>
      <c r="R23" s="75">
        <v>0</v>
      </c>
      <c r="S23" s="76">
        <v>0</v>
      </c>
      <c r="T23" s="77">
        <v>0</v>
      </c>
      <c r="U23" s="78" t="str">
        <f t="shared" si="12"/>
        <v/>
      </c>
      <c r="V23" s="79">
        <f t="shared" si="4"/>
        <v>0</v>
      </c>
      <c r="W23" s="79" t="str">
        <f t="shared" si="13"/>
        <v/>
      </c>
      <c r="X23" s="79"/>
      <c r="Y23" s="79"/>
      <c r="Z23" s="79"/>
      <c r="AA23" s="79"/>
      <c r="AB23" s="79"/>
      <c r="AC23" s="79"/>
      <c r="AD23" s="79"/>
      <c r="AE23" s="79"/>
      <c r="AF23" s="80" t="str">
        <f>IF(E23="RECUP",LISTE!$B$22,"")</f>
        <v/>
      </c>
      <c r="AG23" s="81"/>
      <c r="AH23" s="87"/>
      <c r="AI23" s="80" t="str">
        <f>IF(E23=LISTE!$A$17,LISTE!$B$17,"")</f>
        <v/>
      </c>
      <c r="AJ23" s="91"/>
      <c r="AK23" s="92"/>
      <c r="AL23" s="93"/>
      <c r="AM23" s="94"/>
    </row>
    <row r="24" spans="2:39" s="44" customFormat="1" ht="11.1" customHeight="1" x14ac:dyDescent="0.2">
      <c r="B24" s="63" t="s">
        <v>21</v>
      </c>
      <c r="C24" s="64">
        <v>40985</v>
      </c>
      <c r="D24" s="58"/>
      <c r="E24" s="52"/>
      <c r="F24" s="52"/>
      <c r="G24" s="70"/>
      <c r="H24" s="70"/>
      <c r="I24" s="71"/>
      <c r="J24" s="70"/>
      <c r="K24" s="72"/>
      <c r="L24" s="73">
        <f t="shared" si="11"/>
        <v>0</v>
      </c>
      <c r="M24" s="70">
        <v>0</v>
      </c>
      <c r="N24" s="70">
        <v>0</v>
      </c>
      <c r="O24" s="70"/>
      <c r="P24" s="70">
        <v>0</v>
      </c>
      <c r="Q24" s="74">
        <v>0</v>
      </c>
      <c r="R24" s="75">
        <v>0</v>
      </c>
      <c r="S24" s="76">
        <v>0</v>
      </c>
      <c r="T24" s="77">
        <v>0</v>
      </c>
      <c r="U24" s="78" t="str">
        <f t="shared" si="12"/>
        <v/>
      </c>
      <c r="V24" s="79">
        <f t="shared" si="4"/>
        <v>0</v>
      </c>
      <c r="W24" s="79" t="str">
        <f t="shared" si="13"/>
        <v/>
      </c>
      <c r="X24" s="79"/>
      <c r="Y24" s="79"/>
      <c r="Z24" s="79"/>
      <c r="AA24" s="79"/>
      <c r="AB24" s="79"/>
      <c r="AC24" s="79"/>
      <c r="AD24" s="79"/>
      <c r="AE24" s="79"/>
      <c r="AF24" s="80" t="str">
        <f>IF(E24="RECUP",LISTE!$B$22,"")</f>
        <v/>
      </c>
      <c r="AG24" s="81"/>
      <c r="AH24" s="87"/>
      <c r="AI24" s="80" t="str">
        <f>IF(E24=LISTE!$A$17,LISTE!$B$17,"")</f>
        <v/>
      </c>
      <c r="AJ24" s="91"/>
      <c r="AK24" s="92"/>
      <c r="AL24" s="93"/>
      <c r="AM24" s="94"/>
    </row>
    <row r="25" spans="2:39" s="44" customFormat="1" ht="11.1" customHeight="1" x14ac:dyDescent="0.2">
      <c r="B25" s="63" t="s">
        <v>14</v>
      </c>
      <c r="C25" s="64">
        <v>40986</v>
      </c>
      <c r="D25" s="68"/>
      <c r="E25" s="52"/>
      <c r="F25" s="52"/>
      <c r="G25" s="70"/>
      <c r="H25" s="70"/>
      <c r="I25" s="71"/>
      <c r="J25" s="70"/>
      <c r="K25" s="72"/>
      <c r="L25" s="73">
        <f>IF(K25-J25="00:00","",(K25-J25+I25))</f>
        <v>0</v>
      </c>
      <c r="M25" s="70">
        <v>0</v>
      </c>
      <c r="N25" s="70">
        <v>0</v>
      </c>
      <c r="O25" s="70"/>
      <c r="P25" s="70">
        <v>0</v>
      </c>
      <c r="Q25" s="74">
        <v>0</v>
      </c>
      <c r="R25" s="75">
        <v>0</v>
      </c>
      <c r="S25" s="76">
        <v>0</v>
      </c>
      <c r="T25" s="77">
        <v>0</v>
      </c>
      <c r="U25" s="78">
        <f t="shared" si="12"/>
        <v>0</v>
      </c>
      <c r="V25" s="79">
        <f>IF(R25="","",R25*1.75)</f>
        <v>0</v>
      </c>
      <c r="W25" s="79" t="str">
        <f t="shared" si="13"/>
        <v/>
      </c>
      <c r="X25" s="79"/>
      <c r="Y25" s="79"/>
      <c r="Z25" s="79"/>
      <c r="AA25" s="79"/>
      <c r="AB25" s="79"/>
      <c r="AC25" s="79"/>
      <c r="AD25" s="79"/>
      <c r="AE25" s="79"/>
      <c r="AF25" s="80" t="str">
        <f>IF(E25="RECUP",LISTE!$B$22,"")</f>
        <v/>
      </c>
      <c r="AG25" s="81"/>
      <c r="AH25" s="87"/>
      <c r="AI25" s="80" t="str">
        <f>IF(E25=LISTE!$A$17,LISTE!$B$17,"")</f>
        <v/>
      </c>
      <c r="AJ25" s="91"/>
      <c r="AK25" s="92"/>
      <c r="AL25" s="93"/>
      <c r="AM25" s="94"/>
    </row>
    <row r="26" spans="2:39" s="44" customFormat="1" ht="11.1" customHeight="1" x14ac:dyDescent="0.2">
      <c r="B26" s="61" t="s">
        <v>71</v>
      </c>
      <c r="C26" s="60"/>
      <c r="D26" s="59"/>
      <c r="E26" s="59"/>
      <c r="F26" s="59"/>
      <c r="G26" s="95"/>
      <c r="H26" s="95"/>
      <c r="I26" s="96"/>
      <c r="J26" s="95"/>
      <c r="K26" s="97"/>
      <c r="L26" s="98"/>
      <c r="M26" s="95"/>
      <c r="N26" s="95"/>
      <c r="O26" s="95"/>
      <c r="P26" s="95"/>
      <c r="Q26" s="98"/>
      <c r="R26" s="98"/>
      <c r="S26" s="99"/>
      <c r="T26" s="84">
        <f>SUM(T17:T24)</f>
        <v>0</v>
      </c>
      <c r="U26" s="85">
        <f>SUM(U17:U24)</f>
        <v>0</v>
      </c>
      <c r="V26" s="77">
        <f>SUM(V17:V24)</f>
        <v>0</v>
      </c>
      <c r="W26" s="85">
        <f>SUM(W17:W22)</f>
        <v>1.0416666666666666E-2</v>
      </c>
      <c r="X26" s="85">
        <f>SUM(X17:X24)</f>
        <v>0</v>
      </c>
      <c r="Y26" s="85" t="str">
        <f>"39:00"</f>
        <v>39:00</v>
      </c>
      <c r="Z26" s="85" t="str">
        <f>IF(T26&lt;Y26,"0:00",T26-Y26)</f>
        <v>0:00</v>
      </c>
      <c r="AA26" s="85"/>
      <c r="AB26" s="85">
        <f>IF(Z26&gt;=5,Z26-AA26,0)</f>
        <v>0</v>
      </c>
      <c r="AC26" s="85">
        <f>$AA26*1.25</f>
        <v>0</v>
      </c>
      <c r="AD26" s="85">
        <f>$AB26*1.5</f>
        <v>0</v>
      </c>
      <c r="AE26" s="86">
        <f>$V26+$X26+$AC26+$AD26+$W26</f>
        <v>1.0416666666666666E-2</v>
      </c>
      <c r="AF26" s="80">
        <f>SUM(AF17:AF24)</f>
        <v>0</v>
      </c>
      <c r="AG26" s="81">
        <f>$AG18+AE26-AF26</f>
        <v>3.125E-2</v>
      </c>
      <c r="AH26" s="87">
        <f t="shared" ref="AH26" si="14">AG26/6.5</f>
        <v>4.807692307692308E-3</v>
      </c>
      <c r="AI26" s="80">
        <f>SUM(AI17:AI24)</f>
        <v>0.8125</v>
      </c>
      <c r="AJ26" s="91">
        <f>$AJ18+AI26</f>
        <v>2.4375</v>
      </c>
      <c r="AK26" s="100">
        <f>AJ26/6.5</f>
        <v>0.375</v>
      </c>
      <c r="AL26" s="93"/>
      <c r="AM26" s="94"/>
    </row>
    <row r="27" spans="2:39" s="44" customFormat="1" ht="11.1" customHeight="1" x14ac:dyDescent="0.2">
      <c r="B27" s="62" t="s">
        <v>15</v>
      </c>
      <c r="C27" s="104">
        <v>40987</v>
      </c>
      <c r="D27" s="51"/>
      <c r="E27" s="52"/>
      <c r="F27" s="52"/>
      <c r="G27" s="70"/>
      <c r="H27" s="70"/>
      <c r="I27" s="71"/>
      <c r="J27" s="70"/>
      <c r="K27" s="72"/>
      <c r="L27" s="73">
        <f t="shared" ref="L27:L32" si="15">IF(K27-J27="00:00","",(K27-J27+I27))</f>
        <v>0</v>
      </c>
      <c r="M27" s="70">
        <v>0</v>
      </c>
      <c r="N27" s="70">
        <v>0</v>
      </c>
      <c r="O27" s="70">
        <v>0</v>
      </c>
      <c r="P27" s="70">
        <v>0</v>
      </c>
      <c r="Q27" s="74">
        <v>0</v>
      </c>
      <c r="R27" s="75">
        <v>0</v>
      </c>
      <c r="S27" s="76">
        <v>0</v>
      </c>
      <c r="T27" s="77">
        <v>0</v>
      </c>
      <c r="U27" s="78" t="str">
        <f t="shared" ref="U27:U33" si="16">IF(N27="","",IF(AND(OR(B27="dim",A27="F")),(T27*$U$2),""))</f>
        <v/>
      </c>
      <c r="V27" s="79">
        <f t="shared" si="4"/>
        <v>0</v>
      </c>
      <c r="W27" s="79" t="str">
        <f t="shared" ref="W27:W33" si="17">IF(N27&gt;1,(N27-1)*0.25,"")</f>
        <v/>
      </c>
      <c r="X27" s="79"/>
      <c r="Y27" s="79"/>
      <c r="Z27" s="79"/>
      <c r="AA27" s="79"/>
      <c r="AB27" s="79"/>
      <c r="AC27" s="79"/>
      <c r="AD27" s="79"/>
      <c r="AE27" s="79"/>
      <c r="AF27" s="80" t="str">
        <f>IF(E27="RECUP",LISTE!$B$22,"")</f>
        <v/>
      </c>
      <c r="AG27" s="81"/>
      <c r="AH27" s="87"/>
      <c r="AI27" s="80" t="str">
        <f>IF(E27=LISTE!$A$17,LISTE!$B$17,"")</f>
        <v/>
      </c>
      <c r="AJ27" s="91"/>
      <c r="AK27" s="92"/>
      <c r="AL27" s="93"/>
      <c r="AM27" s="94"/>
    </row>
    <row r="28" spans="2:39" s="44" customFormat="1" ht="11.1" customHeight="1" x14ac:dyDescent="0.2">
      <c r="B28" s="62" t="s">
        <v>18</v>
      </c>
      <c r="C28" s="104">
        <v>40988</v>
      </c>
      <c r="D28" s="58"/>
      <c r="E28" s="52"/>
      <c r="F28" s="52"/>
      <c r="G28" s="70"/>
      <c r="H28" s="70"/>
      <c r="I28" s="71"/>
      <c r="J28" s="70"/>
      <c r="K28" s="72"/>
      <c r="L28" s="73">
        <f t="shared" si="15"/>
        <v>0</v>
      </c>
      <c r="M28" s="70">
        <v>0</v>
      </c>
      <c r="N28" s="70">
        <v>0</v>
      </c>
      <c r="O28" s="70">
        <v>0</v>
      </c>
      <c r="P28" s="70">
        <v>0</v>
      </c>
      <c r="Q28" s="74">
        <v>0</v>
      </c>
      <c r="R28" s="75">
        <v>0</v>
      </c>
      <c r="S28" s="76">
        <v>0</v>
      </c>
      <c r="T28" s="77">
        <v>0</v>
      </c>
      <c r="U28" s="78" t="str">
        <f t="shared" si="16"/>
        <v/>
      </c>
      <c r="V28" s="79">
        <f t="shared" si="4"/>
        <v>0</v>
      </c>
      <c r="W28" s="79" t="str">
        <f t="shared" si="17"/>
        <v/>
      </c>
      <c r="X28" s="79"/>
      <c r="Y28" s="79"/>
      <c r="Z28" s="79"/>
      <c r="AA28" s="79"/>
      <c r="AB28" s="79"/>
      <c r="AC28" s="79"/>
      <c r="AD28" s="79"/>
      <c r="AE28" s="79"/>
      <c r="AF28" s="80" t="str">
        <f>IF(E28="RECUP",LISTE!$B$22,"")</f>
        <v/>
      </c>
      <c r="AG28" s="81"/>
      <c r="AH28" s="87"/>
      <c r="AI28" s="80" t="str">
        <f>IF(E28=LISTE!$A$17,LISTE!$B$17,"")</f>
        <v/>
      </c>
      <c r="AJ28" s="91"/>
      <c r="AK28" s="92"/>
      <c r="AL28" s="93"/>
      <c r="AM28" s="94"/>
    </row>
    <row r="29" spans="2:39" s="44" customFormat="1" ht="11.1" customHeight="1" x14ac:dyDescent="0.2">
      <c r="B29" s="62" t="s">
        <v>17</v>
      </c>
      <c r="C29" s="104">
        <v>40989</v>
      </c>
      <c r="D29" s="58"/>
      <c r="E29" s="52"/>
      <c r="F29" s="52"/>
      <c r="G29" s="70"/>
      <c r="H29" s="70"/>
      <c r="I29" s="71"/>
      <c r="J29" s="70"/>
      <c r="K29" s="72"/>
      <c r="L29" s="73">
        <f t="shared" si="15"/>
        <v>0</v>
      </c>
      <c r="M29" s="70">
        <v>0</v>
      </c>
      <c r="N29" s="70">
        <v>0</v>
      </c>
      <c r="O29" s="70">
        <v>0</v>
      </c>
      <c r="P29" s="70">
        <v>0</v>
      </c>
      <c r="Q29" s="74">
        <v>0</v>
      </c>
      <c r="R29" s="75">
        <v>0</v>
      </c>
      <c r="S29" s="76">
        <v>0</v>
      </c>
      <c r="T29" s="77">
        <v>0</v>
      </c>
      <c r="U29" s="78" t="str">
        <f t="shared" si="16"/>
        <v/>
      </c>
      <c r="V29" s="79">
        <f t="shared" si="4"/>
        <v>0</v>
      </c>
      <c r="W29" s="79" t="str">
        <f t="shared" si="17"/>
        <v/>
      </c>
      <c r="X29" s="79"/>
      <c r="Y29" s="79"/>
      <c r="Z29" s="79"/>
      <c r="AA29" s="79"/>
      <c r="AB29" s="79"/>
      <c r="AC29" s="79"/>
      <c r="AD29" s="79"/>
      <c r="AE29" s="79"/>
      <c r="AF29" s="80" t="str">
        <f>IF(E29="RECUP",LISTE!$B$22,"")</f>
        <v/>
      </c>
      <c r="AG29" s="81"/>
      <c r="AH29" s="87"/>
      <c r="AI29" s="80" t="str">
        <f>IF(E29=LISTE!$A$17,LISTE!$B$17,"")</f>
        <v/>
      </c>
      <c r="AJ29" s="91"/>
      <c r="AK29" s="92"/>
      <c r="AL29" s="93"/>
      <c r="AM29" s="94"/>
    </row>
    <row r="30" spans="2:39" s="44" customFormat="1" ht="11.1" customHeight="1" x14ac:dyDescent="0.2">
      <c r="B30" s="62" t="s">
        <v>19</v>
      </c>
      <c r="C30" s="104">
        <v>40990</v>
      </c>
      <c r="D30" s="58"/>
      <c r="E30" s="52"/>
      <c r="F30" s="52"/>
      <c r="G30" s="70"/>
      <c r="H30" s="70"/>
      <c r="I30" s="71"/>
      <c r="J30" s="70"/>
      <c r="K30" s="72"/>
      <c r="L30" s="73">
        <f t="shared" si="15"/>
        <v>0</v>
      </c>
      <c r="M30" s="70">
        <v>0</v>
      </c>
      <c r="N30" s="70">
        <v>0</v>
      </c>
      <c r="O30" s="70">
        <v>0</v>
      </c>
      <c r="P30" s="70">
        <v>0</v>
      </c>
      <c r="Q30" s="74">
        <v>0</v>
      </c>
      <c r="R30" s="75">
        <v>0</v>
      </c>
      <c r="S30" s="76">
        <v>0</v>
      </c>
      <c r="T30" s="77">
        <v>0</v>
      </c>
      <c r="U30" s="78" t="str">
        <f t="shared" si="16"/>
        <v/>
      </c>
      <c r="V30" s="79">
        <f t="shared" si="4"/>
        <v>0</v>
      </c>
      <c r="W30" s="79" t="str">
        <f t="shared" si="17"/>
        <v/>
      </c>
      <c r="X30" s="79"/>
      <c r="Y30" s="79"/>
      <c r="Z30" s="79"/>
      <c r="AA30" s="79"/>
      <c r="AB30" s="79"/>
      <c r="AC30" s="79"/>
      <c r="AD30" s="79"/>
      <c r="AE30" s="79"/>
      <c r="AF30" s="80" t="str">
        <f>IF(E30="RECUP",LISTE!$B$22,"")</f>
        <v/>
      </c>
      <c r="AG30" s="81"/>
      <c r="AH30" s="87"/>
      <c r="AI30" s="80" t="str">
        <f>IF(E30=LISTE!$A$17,LISTE!$B$17,"")</f>
        <v/>
      </c>
      <c r="AJ30" s="91"/>
      <c r="AK30" s="92"/>
      <c r="AL30" s="93"/>
      <c r="AM30" s="94"/>
    </row>
    <row r="31" spans="2:39" s="44" customFormat="1" ht="11.1" customHeight="1" x14ac:dyDescent="0.2">
      <c r="B31" s="105" t="s">
        <v>20</v>
      </c>
      <c r="C31" s="104">
        <v>40991</v>
      </c>
      <c r="D31" s="58"/>
      <c r="E31" s="52"/>
      <c r="F31" s="52"/>
      <c r="G31" s="70"/>
      <c r="H31" s="70"/>
      <c r="I31" s="71"/>
      <c r="J31" s="70"/>
      <c r="K31" s="72"/>
      <c r="L31" s="73">
        <f t="shared" si="15"/>
        <v>0</v>
      </c>
      <c r="M31" s="70">
        <v>0</v>
      </c>
      <c r="N31" s="70">
        <v>0</v>
      </c>
      <c r="O31" s="70">
        <v>0</v>
      </c>
      <c r="P31" s="70">
        <v>0</v>
      </c>
      <c r="Q31" s="74">
        <v>0</v>
      </c>
      <c r="R31" s="75">
        <v>0</v>
      </c>
      <c r="S31" s="76">
        <v>0</v>
      </c>
      <c r="T31" s="77">
        <v>0</v>
      </c>
      <c r="U31" s="78" t="str">
        <f t="shared" si="16"/>
        <v/>
      </c>
      <c r="V31" s="79">
        <f t="shared" si="4"/>
        <v>0</v>
      </c>
      <c r="W31" s="79" t="str">
        <f t="shared" si="17"/>
        <v/>
      </c>
      <c r="X31" s="79"/>
      <c r="Y31" s="79"/>
      <c r="Z31" s="79"/>
      <c r="AA31" s="79"/>
      <c r="AB31" s="79"/>
      <c r="AC31" s="79"/>
      <c r="AD31" s="79"/>
      <c r="AE31" s="79"/>
      <c r="AF31" s="80" t="str">
        <f>IF(E31="RECUP",LISTE!$B$22,"")</f>
        <v/>
      </c>
      <c r="AG31" s="81"/>
      <c r="AH31" s="87"/>
      <c r="AI31" s="80" t="str">
        <f>IF(E31=LISTE!$A$17,LISTE!$B$17,"")</f>
        <v/>
      </c>
      <c r="AJ31" s="91"/>
      <c r="AK31" s="92"/>
      <c r="AL31" s="93"/>
      <c r="AM31" s="94"/>
    </row>
    <row r="32" spans="2:39" s="44" customFormat="1" ht="11.1" customHeight="1" x14ac:dyDescent="0.2">
      <c r="B32" s="63" t="s">
        <v>21</v>
      </c>
      <c r="C32" s="64">
        <v>40992</v>
      </c>
      <c r="D32" s="58"/>
      <c r="E32" s="130"/>
      <c r="F32" s="68"/>
      <c r="G32" s="107"/>
      <c r="H32" s="107"/>
      <c r="I32" s="111"/>
      <c r="J32" s="107"/>
      <c r="K32" s="112"/>
      <c r="L32" s="113">
        <f t="shared" si="15"/>
        <v>0</v>
      </c>
      <c r="M32" s="107">
        <v>0</v>
      </c>
      <c r="N32" s="107">
        <v>0</v>
      </c>
      <c r="O32" s="107">
        <v>0</v>
      </c>
      <c r="P32" s="107">
        <v>0</v>
      </c>
      <c r="Q32" s="114">
        <v>0</v>
      </c>
      <c r="R32" s="115">
        <v>0</v>
      </c>
      <c r="S32" s="116">
        <v>0</v>
      </c>
      <c r="T32" s="117">
        <v>0</v>
      </c>
      <c r="U32" s="118" t="str">
        <f t="shared" si="16"/>
        <v/>
      </c>
      <c r="V32" s="119">
        <f t="shared" si="4"/>
        <v>0</v>
      </c>
      <c r="W32" s="119" t="str">
        <f t="shared" si="17"/>
        <v/>
      </c>
      <c r="X32" s="119"/>
      <c r="Y32" s="119"/>
      <c r="Z32" s="119"/>
      <c r="AA32" s="119"/>
      <c r="AB32" s="119"/>
      <c r="AC32" s="119"/>
      <c r="AD32" s="119"/>
      <c r="AE32" s="119"/>
      <c r="AF32" s="120" t="str">
        <f>IF(E32="RECUP",LISTE!$B$22,"")</f>
        <v/>
      </c>
      <c r="AG32" s="121"/>
      <c r="AH32" s="122"/>
      <c r="AI32" s="120" t="str">
        <f>IF(E32=LISTE!$A$17,LISTE!$B$17,"")</f>
        <v/>
      </c>
      <c r="AJ32" s="123"/>
      <c r="AK32" s="124"/>
      <c r="AL32" s="125"/>
      <c r="AM32" s="125"/>
    </row>
    <row r="33" spans="2:39" s="44" customFormat="1" ht="11.1" customHeight="1" x14ac:dyDescent="0.2">
      <c r="B33" s="108" t="s">
        <v>14</v>
      </c>
      <c r="C33" s="64">
        <v>40993</v>
      </c>
      <c r="D33" s="58"/>
      <c r="E33" s="68"/>
      <c r="F33" s="68"/>
      <c r="G33" s="107"/>
      <c r="H33" s="107"/>
      <c r="I33" s="111"/>
      <c r="J33" s="107"/>
      <c r="K33" s="112"/>
      <c r="L33" s="113">
        <v>8.3333333333333329E-2</v>
      </c>
      <c r="M33" s="107">
        <v>0</v>
      </c>
      <c r="N33" s="107">
        <v>0</v>
      </c>
      <c r="O33" s="107">
        <v>0</v>
      </c>
      <c r="P33" s="107">
        <v>0</v>
      </c>
      <c r="Q33" s="114">
        <v>0</v>
      </c>
      <c r="R33" s="115">
        <v>0</v>
      </c>
      <c r="S33" s="116">
        <v>0</v>
      </c>
      <c r="T33" s="117">
        <v>0</v>
      </c>
      <c r="U33" s="118">
        <f t="shared" si="16"/>
        <v>0</v>
      </c>
      <c r="V33" s="119" t="s">
        <v>64</v>
      </c>
      <c r="W33" s="119" t="str">
        <f t="shared" si="17"/>
        <v/>
      </c>
      <c r="X33" s="119"/>
      <c r="Y33" s="119"/>
      <c r="Z33" s="119"/>
      <c r="AA33" s="119"/>
      <c r="AB33" s="119"/>
      <c r="AC33" s="119"/>
      <c r="AD33" s="119"/>
      <c r="AE33" s="119"/>
      <c r="AF33" s="120" t="s">
        <v>64</v>
      </c>
      <c r="AG33" s="121"/>
      <c r="AH33" s="122"/>
      <c r="AI33" s="120" t="s">
        <v>64</v>
      </c>
      <c r="AJ33" s="123"/>
      <c r="AK33" s="124"/>
      <c r="AL33" s="125"/>
      <c r="AM33" s="125"/>
    </row>
    <row r="34" spans="2:39" s="44" customFormat="1" ht="11.1" customHeight="1" x14ac:dyDescent="0.2">
      <c r="B34" s="61" t="s">
        <v>72</v>
      </c>
      <c r="C34" s="60"/>
      <c r="D34" s="59"/>
      <c r="E34" s="59"/>
      <c r="F34" s="59"/>
      <c r="G34" s="95"/>
      <c r="H34" s="95"/>
      <c r="I34" s="96"/>
      <c r="J34" s="95"/>
      <c r="K34" s="97"/>
      <c r="L34" s="98"/>
      <c r="M34" s="95"/>
      <c r="N34" s="95"/>
      <c r="O34" s="95"/>
      <c r="P34" s="95"/>
      <c r="Q34" s="98"/>
      <c r="R34" s="98"/>
      <c r="S34" s="99"/>
      <c r="T34" s="84">
        <f>SUM(T25:T32)</f>
        <v>0</v>
      </c>
      <c r="U34" s="85">
        <f>SUM(U25:U32)</f>
        <v>0</v>
      </c>
      <c r="V34" s="77">
        <f>SUM(V25:V32)</f>
        <v>0</v>
      </c>
      <c r="W34" s="85">
        <f>SUM(W25:W30)</f>
        <v>1.0416666666666666E-2</v>
      </c>
      <c r="X34" s="85">
        <f>SUM(X25:X32)</f>
        <v>0</v>
      </c>
      <c r="Y34" s="85" t="str">
        <f>"39:00"</f>
        <v>39:00</v>
      </c>
      <c r="Z34" s="85" t="str">
        <f>IF(T34&lt;Y34,"0:00",T34-Y34)</f>
        <v>0:00</v>
      </c>
      <c r="AA34" s="85"/>
      <c r="AB34" s="85">
        <f>IF(Z34&gt;=5,Z34-AA34,0)</f>
        <v>0</v>
      </c>
      <c r="AC34" s="85">
        <f>$AA34*1.25</f>
        <v>0</v>
      </c>
      <c r="AD34" s="85">
        <f>$AB34*1.5</f>
        <v>0</v>
      </c>
      <c r="AE34" s="86">
        <f>$V34+$X34+$AC34+$AD34+$W34</f>
        <v>1.0416666666666666E-2</v>
      </c>
      <c r="AF34" s="80">
        <f>SUM(AF25:AF32)</f>
        <v>0</v>
      </c>
      <c r="AG34" s="81">
        <f>$AG26+AE34-AF34</f>
        <v>4.1666666666666664E-2</v>
      </c>
      <c r="AH34" s="87">
        <f t="shared" ref="AH34" si="18">AG34/6.5</f>
        <v>6.41025641025641E-3</v>
      </c>
      <c r="AI34" s="80">
        <f>SUM(AI25:AI32)</f>
        <v>0.8125</v>
      </c>
      <c r="AJ34" s="91">
        <f>$AJ26+AI34</f>
        <v>3.25</v>
      </c>
      <c r="AK34" s="100">
        <f>AJ34/6.5</f>
        <v>0.5</v>
      </c>
      <c r="AL34" s="93"/>
      <c r="AM34" s="94"/>
    </row>
    <row r="37" spans="2:39" s="41" customFormat="1" ht="14.25" x14ac:dyDescent="0.2">
      <c r="B37" s="40"/>
      <c r="D37" s="43" t="s">
        <v>66</v>
      </c>
      <c r="E37" s="43"/>
      <c r="F37" s="43"/>
      <c r="K37" s="42"/>
      <c r="P37" s="42"/>
      <c r="S37" s="43"/>
      <c r="T37" s="43"/>
      <c r="U37" s="43"/>
      <c r="V37" s="43"/>
      <c r="W37" s="43"/>
      <c r="AH37" s="89"/>
    </row>
    <row r="45" spans="2:39" ht="14.25" x14ac:dyDescent="0.2">
      <c r="D45" s="43"/>
      <c r="E45" s="43"/>
      <c r="F45" s="43"/>
      <c r="G45" s="43"/>
      <c r="H45" s="43"/>
      <c r="I45" s="41"/>
      <c r="J45" s="41"/>
      <c r="K45" s="41"/>
    </row>
  </sheetData>
  <sheetProtection selectLockedCells="1"/>
  <mergeCells count="5">
    <mergeCell ref="B1:E1"/>
    <mergeCell ref="F1:H1"/>
    <mergeCell ref="J1:K1"/>
    <mergeCell ref="M1:N1"/>
    <mergeCell ref="B2:C2"/>
  </mergeCells>
  <conditionalFormatting sqref="D11:D12">
    <cfRule type="notContainsText" dxfId="146" priority="35" operator="notContains" text="lun,mar,mer,jeu,ven">
      <formula>ISERROR(SEARCH("lun,mar,mer,jeu,ven",D11))</formula>
    </cfRule>
  </conditionalFormatting>
  <conditionalFormatting sqref="G5:H9 E11:H17 E19:H25 E27:H33">
    <cfRule type="containsText" dxfId="145" priority="28" operator="containsText" text="VOYAGES">
      <formula>NOT(ISERROR(SEARCH("VOYAGES",E5)))</formula>
    </cfRule>
    <cfRule type="containsText" dxfId="144" priority="33" operator="containsText" text="CONGES">
      <formula>NOT(ISERROR(SEARCH("CONGES",E5)))</formula>
    </cfRule>
    <cfRule type="containsText" dxfId="143" priority="34" operator="containsText" text="recup">
      <formula>NOT(ISERROR(SEARCH("recup",E5)))</formula>
    </cfRule>
  </conditionalFormatting>
  <conditionalFormatting sqref="AF5:AF34">
    <cfRule type="cellIs" dxfId="142" priority="32" operator="equal">
      <formula>-6.5</formula>
    </cfRule>
  </conditionalFormatting>
  <conditionalFormatting sqref="AI5:AI9 AI11:AI17 AI27:AI33 AI19:AI25">
    <cfRule type="cellIs" dxfId="141" priority="30" operator="equal">
      <formula>-6.5</formula>
    </cfRule>
    <cfRule type="containsText" dxfId="140" priority="31" operator="containsText" text="CONGES">
      <formula>NOT(ISERROR(SEARCH("CONGES",AI5)))</formula>
    </cfRule>
  </conditionalFormatting>
  <conditionalFormatting sqref="G5:H9 G11:H17 G27:H33 G19:H25">
    <cfRule type="containsText" dxfId="139" priority="29" operator="containsText" text="VOYAGE">
      <formula>NOT(ISERROR(SEARCH("VOYAGE",G5)))</formula>
    </cfRule>
  </conditionalFormatting>
  <conditionalFormatting sqref="F16:H17 F27:F31 G27:H33 F19:H25">
    <cfRule type="cellIs" dxfId="138" priority="27" operator="equal">
      <formula>""""""</formula>
    </cfRule>
  </conditionalFormatting>
  <conditionalFormatting sqref="AI10">
    <cfRule type="cellIs" dxfId="137" priority="25" operator="equal">
      <formula>-6.5</formula>
    </cfRule>
    <cfRule type="containsText" dxfId="136" priority="26" operator="containsText" text="CONGES">
      <formula>NOT(ISERROR(SEARCH("CONGES",AI10)))</formula>
    </cfRule>
  </conditionalFormatting>
  <conditionalFormatting sqref="AI18">
    <cfRule type="cellIs" dxfId="135" priority="23" operator="equal">
      <formula>-6.5</formula>
    </cfRule>
    <cfRule type="containsText" dxfId="134" priority="24" operator="containsText" text="CONGES">
      <formula>NOT(ISERROR(SEARCH("CONGES",AI18)))</formula>
    </cfRule>
  </conditionalFormatting>
  <conditionalFormatting sqref="AI26">
    <cfRule type="cellIs" dxfId="133" priority="21" operator="equal">
      <formula>-6.5</formula>
    </cfRule>
    <cfRule type="containsText" dxfId="132" priority="22" operator="containsText" text="CONGES">
      <formula>NOT(ISERROR(SEARCH("CONGES",AI26)))</formula>
    </cfRule>
  </conditionalFormatting>
  <conditionalFormatting sqref="AI34">
    <cfRule type="cellIs" dxfId="131" priority="19" operator="equal">
      <formula>-6.5</formula>
    </cfRule>
    <cfRule type="containsText" dxfId="130" priority="20" operator="containsText" text="CONGES">
      <formula>NOT(ISERROR(SEARCH("CONGES",AI34)))</formula>
    </cfRule>
  </conditionalFormatting>
  <conditionalFormatting sqref="E3:F9">
    <cfRule type="containsText" dxfId="129" priority="15" operator="containsText" text="VOYAGES">
      <formula>NOT(ISERROR(SEARCH("VOYAGES",E3)))</formula>
    </cfRule>
    <cfRule type="containsText" dxfId="128" priority="17" operator="containsText" text="CONGES">
      <formula>NOT(ISERROR(SEARCH("CONGES",E3)))</formula>
    </cfRule>
    <cfRule type="containsText" dxfId="127" priority="18" operator="containsText" text="recup">
      <formula>NOT(ISERROR(SEARCH("recup",E3)))</formula>
    </cfRule>
  </conditionalFormatting>
  <conditionalFormatting sqref="AF3:AF4">
    <cfRule type="cellIs" dxfId="126" priority="16" operator="equal">
      <formula>-6.5</formula>
    </cfRule>
  </conditionalFormatting>
  <conditionalFormatting sqref="G3:G4">
    <cfRule type="containsText" dxfId="125" priority="12" operator="containsText" text="VOYAGES">
      <formula>NOT(ISERROR(SEARCH("VOYAGES",G3)))</formula>
    </cfRule>
    <cfRule type="containsText" dxfId="124" priority="13" operator="containsText" text="CONGES">
      <formula>NOT(ISERROR(SEARCH("CONGES",G3)))</formula>
    </cfRule>
    <cfRule type="containsText" dxfId="123" priority="14" operator="containsText" text="recup">
      <formula>NOT(ISERROR(SEARCH("recup",G3)))</formula>
    </cfRule>
  </conditionalFormatting>
  <conditionalFormatting sqref="G3:G4">
    <cfRule type="cellIs" dxfId="122" priority="11" operator="equal">
      <formula>""""""</formula>
    </cfRule>
  </conditionalFormatting>
  <conditionalFormatting sqref="R3:R9 R11:R17 R27:R33 R19:R25">
    <cfRule type="cellIs" dxfId="121" priority="8" operator="greaterThan">
      <formula>"0.5"</formula>
    </cfRule>
    <cfRule type="cellIs" dxfId="120" priority="9" operator="greaterThan">
      <formula>"0.00"</formula>
    </cfRule>
    <cfRule type="cellIs" dxfId="119" priority="10" operator="greaterThan">
      <formula>"0.00"</formula>
    </cfRule>
  </conditionalFormatting>
  <conditionalFormatting sqref="H3:H4">
    <cfRule type="containsText" dxfId="118" priority="5" operator="containsText" text="VOYAGES">
      <formula>NOT(ISERROR(SEARCH("VOYAGES",H3)))</formula>
    </cfRule>
    <cfRule type="containsText" dxfId="117" priority="6" operator="containsText" text="CONGES">
      <formula>NOT(ISERROR(SEARCH("CONGES",H3)))</formula>
    </cfRule>
    <cfRule type="containsText" dxfId="116" priority="7" operator="containsText" text="recup">
      <formula>NOT(ISERROR(SEARCH("recup",H3)))</formula>
    </cfRule>
  </conditionalFormatting>
  <conditionalFormatting sqref="H3:H4">
    <cfRule type="cellIs" dxfId="115" priority="4" operator="equal">
      <formula>""""""</formula>
    </cfRule>
  </conditionalFormatting>
  <conditionalFormatting sqref="H3:H4">
    <cfRule type="containsText" dxfId="114" priority="3" operator="containsText" text="VOYAGE">
      <formula>NOT(ISERROR(SEARCH("VOYAGE",H3)))</formula>
    </cfRule>
  </conditionalFormatting>
  <conditionalFormatting sqref="AI3:AI4">
    <cfRule type="cellIs" dxfId="113" priority="1" operator="equal">
      <formula>-6.5</formula>
    </cfRule>
    <cfRule type="containsText" dxfId="112" priority="2" operator="containsText" text="CONGES">
      <formula>NOT(ISERROR(SEARCH("CONGES",AI3)))</formula>
    </cfRule>
  </conditionalFormatting>
  <dataValidations count="1">
    <dataValidation showInputMessage="1" showErrorMessage="1" promptTitle="INTITULE" prompt="Veuillez utiiser la liste deroulante" sqref="F2 H2:I2"/>
  </dataValidations>
  <pageMargins left="3.937007874015748E-2" right="3.937007874015748E-2" top="0.74803149606299213" bottom="0.74803149606299213" header="0.31496062992125984" footer="0.31496062992125984"/>
  <pageSetup paperSize="9" scale="75" fitToHeight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INTITULE" prompt="Veuillez utiiser la liste deroulante">
          <x14:formula1>
            <xm:f>LISTE!$A$2:$A$12</xm:f>
          </x14:formula1>
          <xm:sqref>E2</xm:sqref>
        </x14:dataValidation>
        <x14:dataValidation type="list" allowBlank="1" showInputMessage="1" showErrorMessage="1">
          <x14:formula1>
            <xm:f>LISTE!$A$14:$A$25</xm:f>
          </x14:formula1>
          <xm:sqref>E27:E33 E11:E17 E19:E25 E3:E9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45"/>
  <sheetViews>
    <sheetView topLeftCell="B1" zoomScale="115" zoomScaleNormal="115" workbookViewId="0">
      <selection activeCell="B1" sqref="B1:E1"/>
    </sheetView>
  </sheetViews>
  <sheetFormatPr baseColWidth="10" defaultColWidth="8.42578125" defaultRowHeight="8.25" x14ac:dyDescent="0.15"/>
  <cols>
    <col min="1" max="1" width="1.85546875" style="16" hidden="1" customWidth="1"/>
    <col min="2" max="2" width="3.140625" style="17" customWidth="1"/>
    <col min="3" max="3" width="9" style="16" customWidth="1"/>
    <col min="4" max="4" width="8.42578125" style="16" customWidth="1"/>
    <col min="5" max="5" width="13.28515625" style="16" customWidth="1"/>
    <col min="6" max="6" width="17.28515625" style="16" customWidth="1"/>
    <col min="7" max="7" width="6.5703125" style="16" bestFit="1" customWidth="1"/>
    <col min="8" max="8" width="3.5703125" style="16" customWidth="1"/>
    <col min="9" max="9" width="6.5703125" style="16" bestFit="1" customWidth="1"/>
    <col min="10" max="10" width="5.7109375" style="16" bestFit="1" customWidth="1"/>
    <col min="11" max="11" width="5.7109375" style="18" bestFit="1" customWidth="1"/>
    <col min="12" max="12" width="5" style="16" bestFit="1" customWidth="1"/>
    <col min="13" max="13" width="7.42578125" style="16" bestFit="1" customWidth="1"/>
    <col min="14" max="14" width="5.85546875" style="16" bestFit="1" customWidth="1"/>
    <col min="15" max="15" width="4" style="16" bestFit="1" customWidth="1"/>
    <col min="16" max="16" width="5" style="18" bestFit="1" customWidth="1"/>
    <col min="17" max="17" width="7.42578125" style="16" bestFit="1" customWidth="1"/>
    <col min="18" max="18" width="5.85546875" style="16" bestFit="1" customWidth="1"/>
    <col min="19" max="19" width="5.85546875" style="16" customWidth="1"/>
    <col min="20" max="20" width="6.28515625" style="16" customWidth="1"/>
    <col min="21" max="21" width="5.140625" style="16" bestFit="1" customWidth="1"/>
    <col min="22" max="22" width="6.7109375" style="16" bestFit="1" customWidth="1"/>
    <col min="23" max="23" width="7.42578125" style="16" bestFit="1" customWidth="1"/>
    <col min="24" max="24" width="6.7109375" style="16" customWidth="1"/>
    <col min="25" max="25" width="5.85546875" style="16" bestFit="1" customWidth="1"/>
    <col min="26" max="26" width="5.28515625" style="16" customWidth="1"/>
    <col min="27" max="27" width="4.28515625" style="16" bestFit="1" customWidth="1"/>
    <col min="28" max="28" width="8.140625" style="16" bestFit="1" customWidth="1"/>
    <col min="29" max="29" width="6.5703125" style="16" bestFit="1" customWidth="1"/>
    <col min="30" max="30" width="7.5703125" style="16" bestFit="1" customWidth="1"/>
    <col min="31" max="31" width="6.5703125" style="16" bestFit="1" customWidth="1"/>
    <col min="32" max="32" width="5.85546875" style="16" bestFit="1" customWidth="1"/>
    <col min="33" max="33" width="6.42578125" style="16" bestFit="1" customWidth="1"/>
    <col min="34" max="34" width="7.42578125" style="90" customWidth="1"/>
    <col min="35" max="35" width="6.7109375" style="16" customWidth="1"/>
    <col min="36" max="36" width="7.5703125" style="16" customWidth="1"/>
    <col min="37" max="39" width="8.42578125" style="16" customWidth="1"/>
    <col min="40" max="16384" width="8.42578125" style="16"/>
  </cols>
  <sheetData>
    <row r="1" spans="2:39" s="4" customFormat="1" ht="46.5" customHeight="1" thickBot="1" x14ac:dyDescent="0.2">
      <c r="B1" s="139" t="s">
        <v>90</v>
      </c>
      <c r="C1" s="140"/>
      <c r="D1" s="140"/>
      <c r="E1" s="141"/>
      <c r="F1" s="142" t="s">
        <v>79</v>
      </c>
      <c r="G1" s="143"/>
      <c r="H1" s="144"/>
      <c r="I1" s="5" t="s">
        <v>28</v>
      </c>
      <c r="J1" s="145" t="s">
        <v>2</v>
      </c>
      <c r="K1" s="146"/>
      <c r="L1" s="19" t="s">
        <v>2</v>
      </c>
      <c r="M1" s="145" t="s">
        <v>47</v>
      </c>
      <c r="N1" s="146"/>
      <c r="O1" s="6" t="s">
        <v>31</v>
      </c>
      <c r="P1" s="20" t="s">
        <v>24</v>
      </c>
      <c r="Q1" s="21" t="s">
        <v>22</v>
      </c>
      <c r="R1" s="21" t="s">
        <v>29</v>
      </c>
      <c r="S1" s="22" t="s">
        <v>48</v>
      </c>
      <c r="T1" s="29" t="s">
        <v>33</v>
      </c>
      <c r="U1" s="23" t="s">
        <v>32</v>
      </c>
      <c r="V1" s="24" t="s">
        <v>30</v>
      </c>
      <c r="W1" s="24" t="s">
        <v>46</v>
      </c>
      <c r="X1" s="24" t="s">
        <v>34</v>
      </c>
      <c r="Y1" s="25" t="s">
        <v>38</v>
      </c>
      <c r="Z1" s="25" t="s">
        <v>37</v>
      </c>
      <c r="AA1" s="25" t="s">
        <v>39</v>
      </c>
      <c r="AB1" s="25" t="s">
        <v>40</v>
      </c>
      <c r="AC1" s="24" t="s">
        <v>36</v>
      </c>
      <c r="AD1" s="24" t="s">
        <v>35</v>
      </c>
      <c r="AE1" s="26" t="s">
        <v>44</v>
      </c>
      <c r="AF1" s="27" t="s">
        <v>23</v>
      </c>
      <c r="AG1" s="28" t="s">
        <v>43</v>
      </c>
      <c r="AH1" s="88" t="s">
        <v>49</v>
      </c>
      <c r="AI1" s="7" t="s">
        <v>27</v>
      </c>
      <c r="AJ1" s="37" t="s">
        <v>58</v>
      </c>
      <c r="AK1" s="36" t="s">
        <v>52</v>
      </c>
      <c r="AL1" s="7" t="s">
        <v>56</v>
      </c>
      <c r="AM1" s="8" t="s">
        <v>57</v>
      </c>
    </row>
    <row r="2" spans="2:39" s="4" customFormat="1" ht="36" customHeight="1" thickTop="1" thickBot="1" x14ac:dyDescent="0.2">
      <c r="B2" s="147"/>
      <c r="C2" s="148"/>
      <c r="D2" s="9" t="s">
        <v>4</v>
      </c>
      <c r="E2" s="9" t="s">
        <v>12</v>
      </c>
      <c r="F2" s="10" t="s">
        <v>26</v>
      </c>
      <c r="G2" s="11" t="s">
        <v>41</v>
      </c>
      <c r="H2" s="11" t="s">
        <v>42</v>
      </c>
      <c r="I2" s="9"/>
      <c r="J2" s="12" t="s">
        <v>0</v>
      </c>
      <c r="K2" s="12" t="s">
        <v>1</v>
      </c>
      <c r="L2" s="9"/>
      <c r="M2" s="9" t="s">
        <v>0</v>
      </c>
      <c r="N2" s="9" t="s">
        <v>1</v>
      </c>
      <c r="O2" s="9"/>
      <c r="P2" s="12"/>
      <c r="Q2" s="9"/>
      <c r="R2" s="9"/>
      <c r="S2" s="9"/>
      <c r="T2" s="30"/>
      <c r="U2" s="9">
        <v>0.25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82"/>
      <c r="AH2" s="82"/>
      <c r="AI2" s="14"/>
      <c r="AJ2" s="39"/>
      <c r="AK2" s="38"/>
      <c r="AL2" s="14">
        <f>AM2*6.5</f>
        <v>52</v>
      </c>
      <c r="AM2" s="15">
        <v>8</v>
      </c>
    </row>
    <row r="3" spans="2:39" s="44" customFormat="1" ht="11.1" customHeight="1" thickTop="1" x14ac:dyDescent="0.2">
      <c r="B3" s="131" t="s">
        <v>15</v>
      </c>
      <c r="C3" s="132">
        <v>40994</v>
      </c>
      <c r="D3" s="58"/>
      <c r="E3" s="52"/>
      <c r="F3" s="52"/>
      <c r="G3" s="70"/>
      <c r="H3" s="70"/>
      <c r="I3" s="71"/>
      <c r="J3" s="70"/>
      <c r="K3" s="72"/>
      <c r="L3" s="73">
        <v>0</v>
      </c>
      <c r="M3" s="70">
        <v>0</v>
      </c>
      <c r="N3" s="70">
        <v>0</v>
      </c>
      <c r="O3" s="70">
        <v>0</v>
      </c>
      <c r="P3" s="70">
        <v>0</v>
      </c>
      <c r="Q3" s="74">
        <v>0</v>
      </c>
      <c r="R3" s="75">
        <v>0</v>
      </c>
      <c r="S3" s="76">
        <v>0</v>
      </c>
      <c r="T3" s="77">
        <v>0</v>
      </c>
      <c r="U3" s="78">
        <v>0</v>
      </c>
      <c r="V3" s="79">
        <f t="shared" ref="V3:V32" si="0">IF(R3="","",R3*1.75)</f>
        <v>0</v>
      </c>
      <c r="W3" s="79" t="str">
        <f>IF(N3&gt;1,(N3-1)*0.25,"")</f>
        <v/>
      </c>
      <c r="X3" s="79"/>
      <c r="Y3" s="79"/>
      <c r="Z3" s="79"/>
      <c r="AA3" s="79"/>
      <c r="AB3" s="79"/>
      <c r="AC3" s="79"/>
      <c r="AD3" s="79"/>
      <c r="AE3" s="79"/>
      <c r="AF3" s="80" t="str">
        <f>IF(E3="RECUP",LISTE!$B$22,"")</f>
        <v/>
      </c>
      <c r="AG3" s="81"/>
      <c r="AH3" s="87"/>
      <c r="AI3" s="46" t="str">
        <f>IF(E3=LISTE!$A$17,LISTE!$B$17,"")</f>
        <v/>
      </c>
      <c r="AJ3" s="47"/>
      <c r="AK3" s="48"/>
      <c r="AL3" s="49"/>
      <c r="AM3" s="50"/>
    </row>
    <row r="4" spans="2:39" s="44" customFormat="1" ht="11.1" customHeight="1" x14ac:dyDescent="0.2">
      <c r="B4" s="131" t="s">
        <v>18</v>
      </c>
      <c r="C4" s="132">
        <v>40995</v>
      </c>
      <c r="D4" s="58"/>
      <c r="E4" s="52"/>
      <c r="F4" s="52"/>
      <c r="G4" s="52"/>
      <c r="H4" s="45"/>
      <c r="I4" s="71"/>
      <c r="J4" s="70"/>
      <c r="K4" s="72"/>
      <c r="L4" s="73">
        <v>0</v>
      </c>
      <c r="M4" s="70">
        <v>0</v>
      </c>
      <c r="N4" s="70">
        <v>0</v>
      </c>
      <c r="O4" s="70">
        <v>0</v>
      </c>
      <c r="P4" s="70">
        <v>0</v>
      </c>
      <c r="Q4" s="74">
        <v>0</v>
      </c>
      <c r="R4" s="75">
        <v>0</v>
      </c>
      <c r="S4" s="76">
        <v>0</v>
      </c>
      <c r="T4" s="77">
        <v>0</v>
      </c>
      <c r="U4" s="78">
        <v>0</v>
      </c>
      <c r="V4" s="79">
        <f t="shared" si="0"/>
        <v>0</v>
      </c>
      <c r="W4" s="79" t="str">
        <f>IF(N4&gt;1,(N4-1)*0.25,"")</f>
        <v/>
      </c>
      <c r="X4" s="79"/>
      <c r="Y4" s="79"/>
      <c r="Z4" s="79"/>
      <c r="AA4" s="79"/>
      <c r="AB4" s="79"/>
      <c r="AC4" s="79"/>
      <c r="AD4" s="79"/>
      <c r="AE4" s="79"/>
      <c r="AF4" s="80" t="str">
        <f>IF(E4="RECUP",LISTE!$B$22,"")</f>
        <v/>
      </c>
      <c r="AG4" s="81"/>
      <c r="AH4" s="87"/>
      <c r="AI4" s="46" t="str">
        <f>IF(E4=LISTE!$A$17,LISTE!$B$17,"")</f>
        <v/>
      </c>
      <c r="AJ4" s="47"/>
      <c r="AK4" s="48"/>
      <c r="AL4" s="49"/>
      <c r="AM4" s="50"/>
    </row>
    <row r="5" spans="2:39" s="44" customFormat="1" ht="11.1" customHeight="1" x14ac:dyDescent="0.2">
      <c r="B5" s="131" t="s">
        <v>17</v>
      </c>
      <c r="C5" s="132">
        <v>40996</v>
      </c>
      <c r="D5" s="58"/>
      <c r="E5" s="52"/>
      <c r="F5" s="52"/>
      <c r="G5" s="45"/>
      <c r="H5" s="45"/>
      <c r="I5" s="71"/>
      <c r="J5" s="70"/>
      <c r="K5" s="72"/>
      <c r="L5" s="73">
        <v>0</v>
      </c>
      <c r="M5" s="70">
        <v>0</v>
      </c>
      <c r="N5" s="70">
        <v>0</v>
      </c>
      <c r="O5" s="70">
        <v>0</v>
      </c>
      <c r="P5" s="70">
        <v>0</v>
      </c>
      <c r="Q5" s="74">
        <v>0</v>
      </c>
      <c r="R5" s="75">
        <v>0</v>
      </c>
      <c r="S5" s="76">
        <v>0</v>
      </c>
      <c r="T5" s="77">
        <v>0</v>
      </c>
      <c r="U5" s="83">
        <v>0</v>
      </c>
      <c r="V5" s="79">
        <f t="shared" si="0"/>
        <v>0</v>
      </c>
      <c r="W5" s="79" t="str">
        <f>IF(N5&gt;1,(N5-1)*0.25,"")</f>
        <v/>
      </c>
      <c r="X5" s="79">
        <f t="shared" ref="X5:X9" si="1">U5</f>
        <v>0</v>
      </c>
      <c r="Y5" s="79"/>
      <c r="Z5" s="79"/>
      <c r="AA5" s="79"/>
      <c r="AB5" s="79"/>
      <c r="AC5" s="79"/>
      <c r="AD5" s="79"/>
      <c r="AE5" s="79"/>
      <c r="AF5" s="80" t="str">
        <f>IF(E5="RECUP",LISTE!$B$22,"")</f>
        <v/>
      </c>
      <c r="AG5" s="81"/>
      <c r="AH5" s="87"/>
      <c r="AI5" s="46" t="str">
        <f>IF(E5=LISTE!$A$17,LISTE!$B$17,"")</f>
        <v/>
      </c>
      <c r="AJ5" s="47"/>
      <c r="AK5" s="48"/>
      <c r="AL5" s="49"/>
      <c r="AM5" s="50"/>
    </row>
    <row r="6" spans="2:39" s="44" customFormat="1" ht="11.1" customHeight="1" x14ac:dyDescent="0.2">
      <c r="B6" s="131" t="s">
        <v>19</v>
      </c>
      <c r="C6" s="132">
        <v>40997</v>
      </c>
      <c r="D6" s="58"/>
      <c r="E6" s="52"/>
      <c r="F6" s="52"/>
      <c r="G6" s="45"/>
      <c r="H6" s="45"/>
      <c r="I6" s="71"/>
      <c r="J6" s="70"/>
      <c r="K6" s="72"/>
      <c r="L6" s="73">
        <v>0</v>
      </c>
      <c r="M6" s="128">
        <v>0</v>
      </c>
      <c r="N6" s="128">
        <v>0</v>
      </c>
      <c r="O6" s="70">
        <v>0</v>
      </c>
      <c r="P6" s="70">
        <v>0</v>
      </c>
      <c r="Q6" s="74">
        <v>0</v>
      </c>
      <c r="R6" s="75">
        <v>0</v>
      </c>
      <c r="S6" s="76">
        <v>0</v>
      </c>
      <c r="T6" s="77">
        <v>0</v>
      </c>
      <c r="U6" s="83">
        <v>0</v>
      </c>
      <c r="V6" s="79">
        <f t="shared" si="0"/>
        <v>0</v>
      </c>
      <c r="W6" s="79" t="str">
        <f>IF(N7&gt;1,(N7-1)*0.25,"")</f>
        <v/>
      </c>
      <c r="X6" s="79">
        <f t="shared" si="1"/>
        <v>0</v>
      </c>
      <c r="Y6" s="79"/>
      <c r="Z6" s="79"/>
      <c r="AA6" s="79"/>
      <c r="AB6" s="79"/>
      <c r="AC6" s="79"/>
      <c r="AD6" s="79"/>
      <c r="AE6" s="79"/>
      <c r="AF6" s="80" t="str">
        <f>IF(E6="RECUP",LISTE!$B$22,"")</f>
        <v/>
      </c>
      <c r="AG6" s="81"/>
      <c r="AH6" s="87"/>
      <c r="AI6" s="46" t="str">
        <f>IF(E6=LISTE!$A$17,LISTE!$B$17,"")</f>
        <v/>
      </c>
      <c r="AJ6" s="47"/>
      <c r="AK6" s="48"/>
      <c r="AL6" s="49"/>
      <c r="AM6" s="50"/>
    </row>
    <row r="7" spans="2:39" s="44" customFormat="1" ht="11.1" customHeight="1" x14ac:dyDescent="0.2">
      <c r="B7" s="131" t="s">
        <v>20</v>
      </c>
      <c r="C7" s="132">
        <v>40998</v>
      </c>
      <c r="D7" s="58"/>
      <c r="E7" s="52"/>
      <c r="F7" s="52"/>
      <c r="G7" s="45"/>
      <c r="H7" s="45"/>
      <c r="I7" s="71"/>
      <c r="J7" s="70"/>
      <c r="K7" s="72"/>
      <c r="L7" s="73">
        <v>0</v>
      </c>
      <c r="M7" s="107">
        <v>0</v>
      </c>
      <c r="N7" s="107">
        <v>0</v>
      </c>
      <c r="O7" s="70">
        <v>0</v>
      </c>
      <c r="P7" s="70">
        <v>0</v>
      </c>
      <c r="Q7" s="74">
        <v>0</v>
      </c>
      <c r="R7" s="75">
        <v>0</v>
      </c>
      <c r="S7" s="76">
        <v>0</v>
      </c>
      <c r="T7" s="77">
        <v>0</v>
      </c>
      <c r="U7" s="83">
        <v>0</v>
      </c>
      <c r="V7" s="79">
        <f t="shared" si="0"/>
        <v>0</v>
      </c>
      <c r="W7" s="79"/>
      <c r="X7" s="79"/>
      <c r="Y7" s="79"/>
      <c r="Z7" s="79"/>
      <c r="AA7" s="79"/>
      <c r="AB7" s="79"/>
      <c r="AC7" s="79"/>
      <c r="AD7" s="79"/>
      <c r="AE7" s="79"/>
      <c r="AF7" s="80" t="str">
        <f>IF(E7="RECUP",LISTE!$B$22,"")</f>
        <v/>
      </c>
      <c r="AG7" s="81"/>
      <c r="AH7" s="87"/>
      <c r="AI7" s="46" t="str">
        <f>IF(E7=LISTE!$A$17,LISTE!$B$17,"")</f>
        <v/>
      </c>
      <c r="AJ7" s="47"/>
      <c r="AK7" s="48"/>
      <c r="AL7" s="49"/>
      <c r="AM7" s="50"/>
    </row>
    <row r="8" spans="2:39" s="44" customFormat="1" ht="11.1" customHeight="1" x14ac:dyDescent="0.2">
      <c r="B8" s="133" t="s">
        <v>21</v>
      </c>
      <c r="C8" s="134">
        <v>40999</v>
      </c>
      <c r="D8" s="58"/>
      <c r="E8" s="52"/>
      <c r="F8" s="52"/>
      <c r="G8" s="45"/>
      <c r="H8" s="45"/>
      <c r="I8" s="71"/>
      <c r="J8" s="70"/>
      <c r="K8" s="72"/>
      <c r="L8" s="73">
        <v>0</v>
      </c>
      <c r="M8" s="70">
        <v>0</v>
      </c>
      <c r="N8" s="70">
        <v>0</v>
      </c>
      <c r="O8" s="70">
        <v>0</v>
      </c>
      <c r="P8" s="70">
        <v>0</v>
      </c>
      <c r="Q8" s="74">
        <v>0</v>
      </c>
      <c r="R8" s="75">
        <v>0</v>
      </c>
      <c r="S8" s="76">
        <v>0</v>
      </c>
      <c r="T8" s="77">
        <v>0</v>
      </c>
      <c r="U8" s="83">
        <v>0</v>
      </c>
      <c r="V8" s="79">
        <f t="shared" si="0"/>
        <v>0</v>
      </c>
      <c r="W8" s="79" t="str">
        <f>IF(N8&gt;1,(N8-1)*0.25,"")</f>
        <v/>
      </c>
      <c r="X8" s="79">
        <f t="shared" si="1"/>
        <v>0</v>
      </c>
      <c r="Y8" s="79"/>
      <c r="Z8" s="79"/>
      <c r="AA8" s="79"/>
      <c r="AB8" s="79"/>
      <c r="AC8" s="79"/>
      <c r="AD8" s="79"/>
      <c r="AE8" s="79"/>
      <c r="AF8" s="80" t="str">
        <f>IF(E8="RECUP",LISTE!$B$22,"")</f>
        <v/>
      </c>
      <c r="AG8" s="81"/>
      <c r="AH8" s="87"/>
      <c r="AI8" s="46" t="str">
        <f>IF(E8=LISTE!$A$17,LISTE!$B$17,"")</f>
        <v/>
      </c>
      <c r="AJ8" s="47"/>
      <c r="AK8" s="48"/>
      <c r="AL8" s="49"/>
      <c r="AM8" s="50"/>
    </row>
    <row r="9" spans="2:39" s="44" customFormat="1" ht="11.1" customHeight="1" x14ac:dyDescent="0.2">
      <c r="B9" s="133" t="s">
        <v>14</v>
      </c>
      <c r="C9" s="134">
        <v>41000</v>
      </c>
      <c r="D9" s="58"/>
      <c r="E9" s="52"/>
      <c r="F9" s="52"/>
      <c r="G9" s="45"/>
      <c r="H9" s="45"/>
      <c r="I9" s="71"/>
      <c r="J9" s="70"/>
      <c r="K9" s="72"/>
      <c r="L9" s="73">
        <v>0</v>
      </c>
      <c r="M9" s="70">
        <v>0</v>
      </c>
      <c r="N9" s="70">
        <v>0</v>
      </c>
      <c r="O9" s="70">
        <v>0</v>
      </c>
      <c r="P9" s="70">
        <v>0</v>
      </c>
      <c r="Q9" s="74">
        <v>0</v>
      </c>
      <c r="R9" s="75">
        <v>0</v>
      </c>
      <c r="S9" s="76">
        <v>0</v>
      </c>
      <c r="T9" s="77">
        <v>0</v>
      </c>
      <c r="U9" s="83">
        <v>0</v>
      </c>
      <c r="V9" s="79">
        <f t="shared" si="0"/>
        <v>0</v>
      </c>
      <c r="W9" s="79">
        <v>1.0416666666666666E-2</v>
      </c>
      <c r="X9" s="79">
        <f t="shared" si="1"/>
        <v>0</v>
      </c>
      <c r="Y9" s="79"/>
      <c r="Z9" s="79"/>
      <c r="AA9" s="79"/>
      <c r="AB9" s="79"/>
      <c r="AC9" s="79"/>
      <c r="AD9" s="79"/>
      <c r="AE9" s="79"/>
      <c r="AF9" s="80" t="str">
        <f>IF(E9="RECUP",LISTE!$B$22,"")</f>
        <v/>
      </c>
      <c r="AG9" s="81"/>
      <c r="AH9" s="87"/>
      <c r="AI9" s="46" t="str">
        <f>IF(E9=LISTE!$A$17,LISTE!$B$17,"")</f>
        <v/>
      </c>
      <c r="AJ9" s="47"/>
      <c r="AK9" s="48"/>
      <c r="AL9" s="49"/>
      <c r="AM9" s="50"/>
    </row>
    <row r="10" spans="2:39" s="44" customFormat="1" ht="11.25" customHeight="1" x14ac:dyDescent="0.2">
      <c r="B10" s="65" t="s">
        <v>75</v>
      </c>
      <c r="C10" s="54"/>
      <c r="D10" s="53"/>
      <c r="E10" s="53"/>
      <c r="F10" s="53"/>
      <c r="G10" s="53"/>
      <c r="H10" s="53"/>
      <c r="I10" s="54"/>
      <c r="J10" s="53"/>
      <c r="K10" s="66"/>
      <c r="L10" s="55"/>
      <c r="M10" s="53"/>
      <c r="N10" s="53"/>
      <c r="O10" s="53"/>
      <c r="P10" s="53"/>
      <c r="Q10" s="55"/>
      <c r="R10" s="55"/>
      <c r="S10" s="56"/>
      <c r="T10" s="84">
        <f>SUM(T3:T9)</f>
        <v>0</v>
      </c>
      <c r="U10" s="77">
        <f>SUM(U3:U9)</f>
        <v>0</v>
      </c>
      <c r="V10" s="85">
        <f>SUM(V3:V9)</f>
        <v>0</v>
      </c>
      <c r="W10" s="85">
        <f>SUM(W3:W9)</f>
        <v>1.0416666666666666E-2</v>
      </c>
      <c r="X10" s="85">
        <f>SUM(X3:X9)</f>
        <v>0</v>
      </c>
      <c r="Y10" s="85" t="str">
        <f>"39:00"</f>
        <v>39:00</v>
      </c>
      <c r="Z10" s="85" t="str">
        <f>IF(T10&lt;Y10,"0:00",T10-Y10)</f>
        <v>0:00</v>
      </c>
      <c r="AA10" s="85"/>
      <c r="AB10" s="85">
        <f>IF(Z10&gt;=TIMEVALUE("5:00"),Z10-AA10,"")</f>
        <v>0</v>
      </c>
      <c r="AC10" s="85">
        <f>$AA10*1.25</f>
        <v>0</v>
      </c>
      <c r="AD10" s="85">
        <f>$AB10*1.5</f>
        <v>0</v>
      </c>
      <c r="AE10" s="86">
        <f>$V10+$X10+$AC10+$AD10+$W10</f>
        <v>1.0416666666666666E-2</v>
      </c>
      <c r="AF10" s="80">
        <f>SUM(AF3:AF9)</f>
        <v>0</v>
      </c>
      <c r="AG10" s="81">
        <f>($AG2+AE10-AF10)</f>
        <v>1.0416666666666666E-2</v>
      </c>
      <c r="AH10" s="87">
        <f>AG10/6.5</f>
        <v>1.6025641025641025E-3</v>
      </c>
      <c r="AI10" s="46">
        <f>SUM(AI3:AI9)</f>
        <v>0</v>
      </c>
      <c r="AJ10" s="47">
        <f>$AJ2+AI10</f>
        <v>0</v>
      </c>
      <c r="AK10" s="57">
        <f t="shared" ref="AK10" si="2">AJ10/6.5</f>
        <v>0</v>
      </c>
      <c r="AL10" s="49"/>
      <c r="AM10" s="50"/>
    </row>
    <row r="11" spans="2:39" s="44" customFormat="1" ht="11.1" customHeight="1" x14ac:dyDescent="0.2">
      <c r="B11" s="62" t="s">
        <v>15</v>
      </c>
      <c r="C11" s="104">
        <v>41001</v>
      </c>
      <c r="D11" s="58"/>
      <c r="E11" s="52"/>
      <c r="F11" s="52"/>
      <c r="G11" s="70"/>
      <c r="H11" s="70"/>
      <c r="I11" s="71"/>
      <c r="J11" s="70"/>
      <c r="K11" s="72"/>
      <c r="L11" s="73">
        <v>0</v>
      </c>
      <c r="M11" s="70">
        <v>0</v>
      </c>
      <c r="N11" s="70">
        <v>0</v>
      </c>
      <c r="O11" s="70">
        <v>0</v>
      </c>
      <c r="P11" s="70">
        <v>0</v>
      </c>
      <c r="Q11" s="74">
        <v>0</v>
      </c>
      <c r="R11" s="75">
        <v>0</v>
      </c>
      <c r="S11" s="76">
        <v>0</v>
      </c>
      <c r="T11" s="77">
        <v>0</v>
      </c>
      <c r="U11" s="83">
        <v>0</v>
      </c>
      <c r="V11" s="79">
        <f t="shared" si="0"/>
        <v>0</v>
      </c>
      <c r="W11" s="79" t="str">
        <f t="shared" ref="W11:W17" si="3">IF(N11&gt;1,(N11-1)*0.25,"")</f>
        <v/>
      </c>
      <c r="X11" s="79"/>
      <c r="Y11" s="79"/>
      <c r="Z11" s="79"/>
      <c r="AA11" s="79"/>
      <c r="AB11" s="79"/>
      <c r="AC11" s="79"/>
      <c r="AD11" s="79"/>
      <c r="AE11" s="79"/>
      <c r="AF11" s="80" t="str">
        <f>IF(E11="RECUP",LISTE!$B$22,"")</f>
        <v/>
      </c>
      <c r="AG11" s="81"/>
      <c r="AH11" s="87"/>
      <c r="AI11" s="80" t="str">
        <f>IF(E11=LISTE!$A$17,LISTE!$B$17,"")</f>
        <v/>
      </c>
      <c r="AJ11" s="91"/>
      <c r="AK11" s="92"/>
      <c r="AL11" s="93"/>
      <c r="AM11" s="94"/>
    </row>
    <row r="12" spans="2:39" s="44" customFormat="1" ht="11.1" customHeight="1" x14ac:dyDescent="0.2">
      <c r="B12" s="62" t="s">
        <v>18</v>
      </c>
      <c r="C12" s="104">
        <v>41002</v>
      </c>
      <c r="D12" s="58"/>
      <c r="E12" s="52"/>
      <c r="F12" s="52"/>
      <c r="G12" s="70"/>
      <c r="H12" s="70"/>
      <c r="I12" s="71"/>
      <c r="J12" s="70"/>
      <c r="K12" s="72"/>
      <c r="L12" s="73">
        <v>0</v>
      </c>
      <c r="M12" s="70">
        <v>0</v>
      </c>
      <c r="N12" s="70">
        <v>0</v>
      </c>
      <c r="O12" s="70">
        <v>0</v>
      </c>
      <c r="P12" s="70">
        <v>0</v>
      </c>
      <c r="Q12" s="74">
        <v>0</v>
      </c>
      <c r="R12" s="75">
        <v>0</v>
      </c>
      <c r="S12" s="76">
        <v>0</v>
      </c>
      <c r="T12" s="77">
        <v>0</v>
      </c>
      <c r="U12" s="83">
        <v>0</v>
      </c>
      <c r="V12" s="79">
        <f t="shared" si="0"/>
        <v>0</v>
      </c>
      <c r="W12" s="79" t="str">
        <f t="shared" si="3"/>
        <v/>
      </c>
      <c r="X12" s="79"/>
      <c r="Y12" s="79"/>
      <c r="Z12" s="79"/>
      <c r="AA12" s="79"/>
      <c r="AB12" s="79"/>
      <c r="AC12" s="79"/>
      <c r="AD12" s="79"/>
      <c r="AE12" s="79"/>
      <c r="AF12" s="80" t="str">
        <f>IF(E12="RECUP",LISTE!$B$22,"")</f>
        <v/>
      </c>
      <c r="AG12" s="81"/>
      <c r="AH12" s="87"/>
      <c r="AI12" s="80" t="str">
        <f>IF(E12=LISTE!$A$17,LISTE!$B$17,"")</f>
        <v/>
      </c>
      <c r="AJ12" s="91"/>
      <c r="AK12" s="92"/>
      <c r="AL12" s="93"/>
      <c r="AM12" s="94"/>
    </row>
    <row r="13" spans="2:39" s="44" customFormat="1" ht="11.1" customHeight="1" x14ac:dyDescent="0.2">
      <c r="B13" s="62" t="s">
        <v>17</v>
      </c>
      <c r="C13" s="104">
        <v>41003</v>
      </c>
      <c r="D13" s="58"/>
      <c r="E13" s="52"/>
      <c r="F13" s="52"/>
      <c r="G13" s="70"/>
      <c r="H13" s="70"/>
      <c r="I13" s="71"/>
      <c r="J13" s="70"/>
      <c r="K13" s="72"/>
      <c r="L13" s="73">
        <v>0</v>
      </c>
      <c r="M13" s="70">
        <v>0</v>
      </c>
      <c r="N13" s="70">
        <v>0</v>
      </c>
      <c r="O13" s="70">
        <v>0</v>
      </c>
      <c r="P13" s="70">
        <v>0</v>
      </c>
      <c r="Q13" s="74">
        <v>0</v>
      </c>
      <c r="R13" s="75">
        <v>0</v>
      </c>
      <c r="S13" s="76">
        <v>0</v>
      </c>
      <c r="T13" s="77">
        <v>0</v>
      </c>
      <c r="U13" s="83">
        <v>0</v>
      </c>
      <c r="V13" s="79">
        <f t="shared" si="0"/>
        <v>0</v>
      </c>
      <c r="W13" s="79" t="str">
        <f t="shared" si="3"/>
        <v/>
      </c>
      <c r="X13" s="79"/>
      <c r="Y13" s="79"/>
      <c r="Z13" s="79"/>
      <c r="AA13" s="79"/>
      <c r="AB13" s="79"/>
      <c r="AC13" s="79"/>
      <c r="AD13" s="79"/>
      <c r="AE13" s="79"/>
      <c r="AF13" s="80" t="str">
        <f>IF(E13="RECUP",LISTE!$B$22,"")</f>
        <v/>
      </c>
      <c r="AG13" s="81"/>
      <c r="AH13" s="87"/>
      <c r="AI13" s="80" t="str">
        <f>IF(E13=LISTE!$A$17,LISTE!$B$17,"")</f>
        <v/>
      </c>
      <c r="AJ13" s="91"/>
      <c r="AK13" s="92"/>
      <c r="AL13" s="93"/>
      <c r="AM13" s="94"/>
    </row>
    <row r="14" spans="2:39" s="44" customFormat="1" ht="11.1" customHeight="1" x14ac:dyDescent="0.2">
      <c r="B14" s="62" t="s">
        <v>19</v>
      </c>
      <c r="C14" s="104">
        <v>41004</v>
      </c>
      <c r="D14" s="58"/>
      <c r="E14" s="52"/>
      <c r="F14" s="52"/>
      <c r="G14" s="70"/>
      <c r="H14" s="70"/>
      <c r="I14" s="71"/>
      <c r="J14" s="70"/>
      <c r="K14" s="72"/>
      <c r="L14" s="73">
        <v>0</v>
      </c>
      <c r="M14" s="70">
        <v>0</v>
      </c>
      <c r="N14" s="70">
        <v>0</v>
      </c>
      <c r="O14" s="70">
        <v>0</v>
      </c>
      <c r="P14" s="70">
        <v>0</v>
      </c>
      <c r="Q14" s="74">
        <v>0</v>
      </c>
      <c r="R14" s="75">
        <v>0</v>
      </c>
      <c r="S14" s="76">
        <v>0</v>
      </c>
      <c r="T14" s="77">
        <v>0</v>
      </c>
      <c r="U14" s="83">
        <v>0</v>
      </c>
      <c r="V14" s="79">
        <f t="shared" si="0"/>
        <v>0</v>
      </c>
      <c r="W14" s="79" t="str">
        <f t="shared" si="3"/>
        <v/>
      </c>
      <c r="X14" s="79"/>
      <c r="Y14" s="79"/>
      <c r="Z14" s="79"/>
      <c r="AA14" s="79"/>
      <c r="AB14" s="79"/>
      <c r="AC14" s="79"/>
      <c r="AD14" s="79"/>
      <c r="AE14" s="79"/>
      <c r="AF14" s="80" t="str">
        <f>IF(E14="RECUP",LISTE!$B$22,"")</f>
        <v/>
      </c>
      <c r="AG14" s="81"/>
      <c r="AH14" s="87"/>
      <c r="AI14" s="80" t="str">
        <f>IF(E14=LISTE!$A$17,LISTE!$B$17,"")</f>
        <v/>
      </c>
      <c r="AJ14" s="91"/>
      <c r="AK14" s="92"/>
      <c r="AL14" s="93"/>
      <c r="AM14" s="94"/>
    </row>
    <row r="15" spans="2:39" s="44" customFormat="1" ht="11.1" customHeight="1" x14ac:dyDescent="0.2">
      <c r="B15" s="62" t="s">
        <v>20</v>
      </c>
      <c r="C15" s="104">
        <v>41005</v>
      </c>
      <c r="D15" s="129"/>
      <c r="E15" s="130"/>
      <c r="F15" s="52"/>
      <c r="G15" s="70"/>
      <c r="H15" s="70"/>
      <c r="I15" s="71"/>
      <c r="J15" s="70"/>
      <c r="K15" s="72"/>
      <c r="L15" s="73">
        <v>0</v>
      </c>
      <c r="M15" s="70">
        <v>0</v>
      </c>
      <c r="N15" s="70">
        <v>0</v>
      </c>
      <c r="O15" s="70">
        <v>0</v>
      </c>
      <c r="P15" s="70">
        <v>0</v>
      </c>
      <c r="Q15" s="74">
        <v>0</v>
      </c>
      <c r="R15" s="75">
        <v>0</v>
      </c>
      <c r="S15" s="76">
        <v>0</v>
      </c>
      <c r="T15" s="77">
        <v>0</v>
      </c>
      <c r="U15" s="83">
        <v>0</v>
      </c>
      <c r="V15" s="79">
        <f t="shared" si="0"/>
        <v>0</v>
      </c>
      <c r="W15" s="79" t="str">
        <f t="shared" si="3"/>
        <v/>
      </c>
      <c r="X15" s="79"/>
      <c r="Y15" s="79"/>
      <c r="Z15" s="79"/>
      <c r="AA15" s="79"/>
      <c r="AB15" s="79"/>
      <c r="AC15" s="79"/>
      <c r="AD15" s="79"/>
      <c r="AE15" s="79"/>
      <c r="AF15" s="80" t="str">
        <f>IF(E15="RECUP",LISTE!$B$22,"")</f>
        <v/>
      </c>
      <c r="AG15" s="81"/>
      <c r="AH15" s="87"/>
      <c r="AI15" s="80" t="str">
        <f>IF(E15=LISTE!$A$17,LISTE!$B$17,"")</f>
        <v/>
      </c>
      <c r="AJ15" s="91"/>
      <c r="AK15" s="92"/>
      <c r="AL15" s="93"/>
      <c r="AM15" s="94"/>
    </row>
    <row r="16" spans="2:39" s="44" customFormat="1" ht="11.1" customHeight="1" x14ac:dyDescent="0.2">
      <c r="B16" s="63" t="s">
        <v>21</v>
      </c>
      <c r="C16" s="64">
        <v>41006</v>
      </c>
      <c r="D16" s="129"/>
      <c r="E16" s="130"/>
      <c r="F16" s="52"/>
      <c r="G16" s="70"/>
      <c r="H16" s="70"/>
      <c r="I16" s="71"/>
      <c r="J16" s="70"/>
      <c r="K16" s="72"/>
      <c r="L16" s="73">
        <v>0</v>
      </c>
      <c r="M16" s="70">
        <v>0</v>
      </c>
      <c r="N16" s="70">
        <v>0</v>
      </c>
      <c r="O16" s="70">
        <v>0</v>
      </c>
      <c r="P16" s="70">
        <v>0</v>
      </c>
      <c r="Q16" s="74">
        <v>0</v>
      </c>
      <c r="R16" s="75">
        <v>0</v>
      </c>
      <c r="S16" s="76">
        <v>0</v>
      </c>
      <c r="T16" s="77">
        <v>0</v>
      </c>
      <c r="U16" s="83">
        <v>0</v>
      </c>
      <c r="V16" s="79">
        <f t="shared" si="0"/>
        <v>0</v>
      </c>
      <c r="W16" s="79" t="str">
        <f t="shared" si="3"/>
        <v/>
      </c>
      <c r="X16" s="79"/>
      <c r="Y16" s="79"/>
      <c r="Z16" s="79"/>
      <c r="AA16" s="79"/>
      <c r="AB16" s="79"/>
      <c r="AC16" s="79"/>
      <c r="AD16" s="79"/>
      <c r="AE16" s="79"/>
      <c r="AF16" s="80" t="str">
        <f>IF(E16="RECUP",LISTE!$B$22,"")</f>
        <v/>
      </c>
      <c r="AG16" s="81"/>
      <c r="AH16" s="87"/>
      <c r="AI16" s="80" t="str">
        <f>IF(E16=LISTE!$A$17,LISTE!$B$17,"")</f>
        <v/>
      </c>
      <c r="AJ16" s="91"/>
      <c r="AK16" s="92"/>
      <c r="AL16" s="93"/>
      <c r="AM16" s="94"/>
    </row>
    <row r="17" spans="2:39" s="44" customFormat="1" ht="11.1" customHeight="1" x14ac:dyDescent="0.2">
      <c r="B17" s="63" t="s">
        <v>14</v>
      </c>
      <c r="C17" s="64">
        <v>41007</v>
      </c>
      <c r="D17" s="129"/>
      <c r="E17" s="130"/>
      <c r="F17" s="52"/>
      <c r="G17" s="70"/>
      <c r="H17" s="70"/>
      <c r="I17" s="71"/>
      <c r="J17" s="70"/>
      <c r="K17" s="72"/>
      <c r="L17" s="73">
        <v>0</v>
      </c>
      <c r="M17" s="70">
        <v>0</v>
      </c>
      <c r="N17" s="70">
        <v>0</v>
      </c>
      <c r="O17" s="70">
        <v>0</v>
      </c>
      <c r="P17" s="70">
        <v>0</v>
      </c>
      <c r="Q17" s="74">
        <v>0</v>
      </c>
      <c r="R17" s="75">
        <v>0</v>
      </c>
      <c r="S17" s="76">
        <v>0</v>
      </c>
      <c r="T17" s="77">
        <v>0</v>
      </c>
      <c r="U17" s="78">
        <v>0</v>
      </c>
      <c r="V17" s="79">
        <f>IF(R17="","",R17*1.75)</f>
        <v>0</v>
      </c>
      <c r="W17" s="79" t="str">
        <f t="shared" si="3"/>
        <v/>
      </c>
      <c r="X17" s="79"/>
      <c r="Y17" s="79"/>
      <c r="Z17" s="79"/>
      <c r="AA17" s="79"/>
      <c r="AB17" s="79"/>
      <c r="AC17" s="79"/>
      <c r="AD17" s="79"/>
      <c r="AE17" s="79"/>
      <c r="AF17" s="80" t="str">
        <f>IF(E17="RECUP",LISTE!$B$22,"")</f>
        <v/>
      </c>
      <c r="AG17" s="81"/>
      <c r="AH17" s="87"/>
      <c r="AI17" s="80" t="str">
        <f>IF(E17=LISTE!$A$17,LISTE!$B$17,"")</f>
        <v/>
      </c>
      <c r="AJ17" s="91"/>
      <c r="AK17" s="92"/>
      <c r="AL17" s="93"/>
      <c r="AM17" s="94"/>
    </row>
    <row r="18" spans="2:39" s="44" customFormat="1" ht="11.1" customHeight="1" x14ac:dyDescent="0.2">
      <c r="B18" s="61" t="s">
        <v>76</v>
      </c>
      <c r="C18" s="60"/>
      <c r="D18" s="59"/>
      <c r="E18" s="59"/>
      <c r="F18" s="59"/>
      <c r="G18" s="95"/>
      <c r="H18" s="95"/>
      <c r="I18" s="96"/>
      <c r="J18" s="95"/>
      <c r="K18" s="97"/>
      <c r="L18" s="98"/>
      <c r="M18" s="95"/>
      <c r="N18" s="95"/>
      <c r="O18" s="95"/>
      <c r="P18" s="95"/>
      <c r="Q18" s="98"/>
      <c r="R18" s="98"/>
      <c r="S18" s="99"/>
      <c r="T18" s="84">
        <f>SUM(T10:T16)</f>
        <v>0</v>
      </c>
      <c r="U18" s="85">
        <f>SUM(U10:U16)</f>
        <v>0</v>
      </c>
      <c r="V18" s="85">
        <f>SUM(V10:V16)</f>
        <v>0</v>
      </c>
      <c r="W18" s="85">
        <f>SUM(W10:W16)</f>
        <v>1.0416666666666666E-2</v>
      </c>
      <c r="X18" s="85">
        <f>SUM(X10:X16)</f>
        <v>0</v>
      </c>
      <c r="Y18" s="85" t="str">
        <f>"39:00"</f>
        <v>39:00</v>
      </c>
      <c r="Z18" s="85" t="str">
        <f>IF(T18&lt;Y18,"0:00",T18-Y18)</f>
        <v>0:00</v>
      </c>
      <c r="AA18" s="85"/>
      <c r="AB18" s="85">
        <f>IF(Z18&gt;=TIMEVALUE("5:00"),Z18-AA18,"")</f>
        <v>0</v>
      </c>
      <c r="AC18" s="85">
        <f>$AA18*1.25</f>
        <v>0</v>
      </c>
      <c r="AD18" s="85">
        <f>$AB18*1.5</f>
        <v>0</v>
      </c>
      <c r="AE18" s="86">
        <f>$V18+$X18+$AC18+$AD18+$W18</f>
        <v>1.0416666666666666E-2</v>
      </c>
      <c r="AF18" s="80">
        <f>SUM(AF10:AF16)</f>
        <v>0</v>
      </c>
      <c r="AG18" s="81">
        <f>$AG10+AE18-AF18</f>
        <v>2.0833333333333332E-2</v>
      </c>
      <c r="AH18" s="87">
        <f>AG18/6.5</f>
        <v>3.205128205128205E-3</v>
      </c>
      <c r="AI18" s="80">
        <f>SUM(AI10:AI16)</f>
        <v>0</v>
      </c>
      <c r="AJ18" s="91">
        <f>$AJ10+AI18</f>
        <v>0</v>
      </c>
      <c r="AK18" s="100">
        <f>AJ18/6.5</f>
        <v>0</v>
      </c>
      <c r="AL18" s="93"/>
      <c r="AM18" s="94"/>
    </row>
    <row r="19" spans="2:39" s="44" customFormat="1" ht="11.1" customHeight="1" x14ac:dyDescent="0.2">
      <c r="B19" s="62" t="s">
        <v>15</v>
      </c>
      <c r="C19" s="104">
        <v>41008</v>
      </c>
      <c r="D19" s="58"/>
      <c r="E19" s="52"/>
      <c r="F19" s="52"/>
      <c r="G19" s="70"/>
      <c r="H19" s="70"/>
      <c r="I19" s="71"/>
      <c r="J19" s="70"/>
      <c r="K19" s="72"/>
      <c r="L19" s="73">
        <f t="shared" ref="L19:L24" si="4">IF(K19-J19="00:00","",(K19-J19+I19))</f>
        <v>0</v>
      </c>
      <c r="M19" s="70">
        <v>0</v>
      </c>
      <c r="N19" s="70">
        <v>0</v>
      </c>
      <c r="O19" s="70">
        <v>0</v>
      </c>
      <c r="P19" s="70">
        <v>0</v>
      </c>
      <c r="Q19" s="74">
        <v>0</v>
      </c>
      <c r="R19" s="75">
        <v>0</v>
      </c>
      <c r="S19" s="76">
        <v>0</v>
      </c>
      <c r="T19" s="77">
        <v>0</v>
      </c>
      <c r="U19" s="78" t="str">
        <f t="shared" ref="U19:U25" si="5">IF(N19="","",IF(AND(OR(B19="dim",A19="F")),(T19*$U$2),""))</f>
        <v/>
      </c>
      <c r="V19" s="79">
        <f t="shared" si="0"/>
        <v>0</v>
      </c>
      <c r="W19" s="79" t="str">
        <f t="shared" ref="W19:W25" si="6">IF(N19&gt;1,(N19-1)*0.25,"")</f>
        <v/>
      </c>
      <c r="X19" s="79"/>
      <c r="Y19" s="79"/>
      <c r="Z19" s="79"/>
      <c r="AA19" s="79"/>
      <c r="AB19" s="79"/>
      <c r="AC19" s="79"/>
      <c r="AD19" s="79"/>
      <c r="AE19" s="79"/>
      <c r="AF19" s="80" t="str">
        <f>IF(E19="RECUP",LISTE!$B$22,"")</f>
        <v/>
      </c>
      <c r="AG19" s="81"/>
      <c r="AH19" s="87"/>
      <c r="AI19" s="80" t="str">
        <f>IF(E19=LISTE!$A$17,LISTE!$B$17,"")</f>
        <v/>
      </c>
      <c r="AJ19" s="91"/>
      <c r="AK19" s="92"/>
      <c r="AL19" s="93"/>
      <c r="AM19" s="94"/>
    </row>
    <row r="20" spans="2:39" s="44" customFormat="1" ht="11.1" customHeight="1" x14ac:dyDescent="0.2">
      <c r="B20" s="62" t="s">
        <v>18</v>
      </c>
      <c r="C20" s="104">
        <v>41009</v>
      </c>
      <c r="D20" s="58"/>
      <c r="E20" s="52"/>
      <c r="F20" s="52"/>
      <c r="G20" s="70"/>
      <c r="H20" s="70"/>
      <c r="I20" s="71"/>
      <c r="J20" s="70"/>
      <c r="K20" s="72"/>
      <c r="L20" s="73">
        <f t="shared" si="4"/>
        <v>0</v>
      </c>
      <c r="M20" s="70">
        <v>0</v>
      </c>
      <c r="N20" s="70">
        <v>0</v>
      </c>
      <c r="O20" s="70">
        <v>0</v>
      </c>
      <c r="P20" s="70">
        <v>0</v>
      </c>
      <c r="Q20" s="74">
        <v>0</v>
      </c>
      <c r="R20" s="75">
        <v>0</v>
      </c>
      <c r="S20" s="76">
        <v>0</v>
      </c>
      <c r="T20" s="77">
        <v>0</v>
      </c>
      <c r="U20" s="78" t="str">
        <f t="shared" si="5"/>
        <v/>
      </c>
      <c r="V20" s="79">
        <f t="shared" si="0"/>
        <v>0</v>
      </c>
      <c r="W20" s="79" t="str">
        <f t="shared" si="6"/>
        <v/>
      </c>
      <c r="X20" s="79"/>
      <c r="Y20" s="79"/>
      <c r="Z20" s="79"/>
      <c r="AA20" s="79"/>
      <c r="AB20" s="79"/>
      <c r="AC20" s="79"/>
      <c r="AD20" s="79"/>
      <c r="AE20" s="79"/>
      <c r="AF20" s="80" t="str">
        <f>IF(E20="RECUP",LISTE!$B$22,"")</f>
        <v/>
      </c>
      <c r="AG20" s="81"/>
      <c r="AH20" s="87"/>
      <c r="AI20" s="80" t="str">
        <f>IF(E20=LISTE!$A$17,LISTE!$B$17,"")</f>
        <v/>
      </c>
      <c r="AJ20" s="91"/>
      <c r="AK20" s="92"/>
      <c r="AL20" s="93"/>
      <c r="AM20" s="94"/>
    </row>
    <row r="21" spans="2:39" s="44" customFormat="1" ht="11.1" customHeight="1" x14ac:dyDescent="0.2">
      <c r="B21" s="62" t="s">
        <v>17</v>
      </c>
      <c r="C21" s="104">
        <v>41010</v>
      </c>
      <c r="D21" s="58"/>
      <c r="E21" s="52"/>
      <c r="F21" s="52"/>
      <c r="G21" s="70"/>
      <c r="H21" s="70"/>
      <c r="I21" s="71"/>
      <c r="J21" s="70"/>
      <c r="K21" s="72"/>
      <c r="L21" s="73">
        <f t="shared" si="4"/>
        <v>0</v>
      </c>
      <c r="M21" s="70">
        <v>0</v>
      </c>
      <c r="N21" s="70">
        <v>0</v>
      </c>
      <c r="O21" s="70">
        <v>0</v>
      </c>
      <c r="P21" s="70">
        <v>0</v>
      </c>
      <c r="Q21" s="74">
        <v>0</v>
      </c>
      <c r="R21" s="75">
        <v>0</v>
      </c>
      <c r="S21" s="76">
        <v>0</v>
      </c>
      <c r="T21" s="77">
        <v>0</v>
      </c>
      <c r="U21" s="78" t="str">
        <f t="shared" si="5"/>
        <v/>
      </c>
      <c r="V21" s="79">
        <f t="shared" si="0"/>
        <v>0</v>
      </c>
      <c r="W21" s="79" t="str">
        <f t="shared" si="6"/>
        <v/>
      </c>
      <c r="X21" s="79"/>
      <c r="Y21" s="79"/>
      <c r="Z21" s="79"/>
      <c r="AA21" s="79"/>
      <c r="AB21" s="79"/>
      <c r="AC21" s="79"/>
      <c r="AD21" s="79"/>
      <c r="AE21" s="79"/>
      <c r="AF21" s="80" t="str">
        <f>IF(E21="RECUP",LISTE!$B$22,"")</f>
        <v/>
      </c>
      <c r="AG21" s="81"/>
      <c r="AH21" s="87"/>
      <c r="AI21" s="80" t="str">
        <f>IF(E21=LISTE!$A$17,LISTE!$B$17,"")</f>
        <v/>
      </c>
      <c r="AJ21" s="91"/>
      <c r="AK21" s="92"/>
      <c r="AL21" s="93"/>
      <c r="AM21" s="94"/>
    </row>
    <row r="22" spans="2:39" s="44" customFormat="1" ht="11.1" customHeight="1" x14ac:dyDescent="0.2">
      <c r="B22" s="62" t="s">
        <v>19</v>
      </c>
      <c r="C22" s="104">
        <v>41011</v>
      </c>
      <c r="D22" s="58"/>
      <c r="E22" s="52"/>
      <c r="F22" s="52"/>
      <c r="G22" s="70"/>
      <c r="H22" s="70"/>
      <c r="I22" s="71"/>
      <c r="J22" s="70"/>
      <c r="K22" s="72"/>
      <c r="L22" s="73">
        <f t="shared" si="4"/>
        <v>0</v>
      </c>
      <c r="M22" s="70">
        <v>0</v>
      </c>
      <c r="N22" s="70">
        <v>0</v>
      </c>
      <c r="O22" s="70">
        <v>0</v>
      </c>
      <c r="P22" s="70">
        <v>0</v>
      </c>
      <c r="Q22" s="74">
        <v>0</v>
      </c>
      <c r="R22" s="75">
        <v>0</v>
      </c>
      <c r="S22" s="76">
        <v>0</v>
      </c>
      <c r="T22" s="77">
        <v>0</v>
      </c>
      <c r="U22" s="78" t="str">
        <f t="shared" si="5"/>
        <v/>
      </c>
      <c r="V22" s="79">
        <f t="shared" si="0"/>
        <v>0</v>
      </c>
      <c r="W22" s="79" t="str">
        <f t="shared" si="6"/>
        <v/>
      </c>
      <c r="X22" s="79"/>
      <c r="Y22" s="79"/>
      <c r="Z22" s="79"/>
      <c r="AA22" s="79"/>
      <c r="AB22" s="79"/>
      <c r="AC22" s="79"/>
      <c r="AD22" s="79"/>
      <c r="AE22" s="79"/>
      <c r="AF22" s="80" t="str">
        <f>IF(E22="RECUP",LISTE!$B$22,"")</f>
        <v/>
      </c>
      <c r="AG22" s="81"/>
      <c r="AH22" s="87"/>
      <c r="AI22" s="80" t="str">
        <f>IF(E22=LISTE!$A$17,LISTE!$B$17,"")</f>
        <v/>
      </c>
      <c r="AJ22" s="91"/>
      <c r="AK22" s="92"/>
      <c r="AL22" s="93"/>
      <c r="AM22" s="94"/>
    </row>
    <row r="23" spans="2:39" s="44" customFormat="1" ht="11.1" customHeight="1" x14ac:dyDescent="0.2">
      <c r="B23" s="62" t="s">
        <v>20</v>
      </c>
      <c r="C23" s="104">
        <v>41012</v>
      </c>
      <c r="D23" s="58"/>
      <c r="E23" s="52"/>
      <c r="F23" s="52"/>
      <c r="G23" s="70"/>
      <c r="H23" s="70"/>
      <c r="I23" s="71"/>
      <c r="J23" s="70"/>
      <c r="K23" s="72"/>
      <c r="L23" s="73">
        <f t="shared" si="4"/>
        <v>0</v>
      </c>
      <c r="M23" s="70">
        <v>0</v>
      </c>
      <c r="N23" s="70">
        <v>0</v>
      </c>
      <c r="O23" s="70">
        <v>0</v>
      </c>
      <c r="P23" s="70">
        <v>0</v>
      </c>
      <c r="Q23" s="74">
        <v>0</v>
      </c>
      <c r="R23" s="75">
        <v>0</v>
      </c>
      <c r="S23" s="76">
        <v>0</v>
      </c>
      <c r="T23" s="77">
        <v>0</v>
      </c>
      <c r="U23" s="78" t="str">
        <f t="shared" si="5"/>
        <v/>
      </c>
      <c r="V23" s="79">
        <f t="shared" si="0"/>
        <v>0</v>
      </c>
      <c r="W23" s="79" t="str">
        <f t="shared" si="6"/>
        <v/>
      </c>
      <c r="X23" s="79"/>
      <c r="Y23" s="79"/>
      <c r="Z23" s="79"/>
      <c r="AA23" s="79"/>
      <c r="AB23" s="79"/>
      <c r="AC23" s="79"/>
      <c r="AD23" s="79"/>
      <c r="AE23" s="79"/>
      <c r="AF23" s="80" t="str">
        <f>IF(E23="RECUP",LISTE!$B$22,"")</f>
        <v/>
      </c>
      <c r="AG23" s="81"/>
      <c r="AH23" s="87"/>
      <c r="AI23" s="80" t="str">
        <f>IF(E23=LISTE!$A$17,LISTE!$B$17,"")</f>
        <v/>
      </c>
      <c r="AJ23" s="91"/>
      <c r="AK23" s="92"/>
      <c r="AL23" s="93"/>
      <c r="AM23" s="94"/>
    </row>
    <row r="24" spans="2:39" s="44" customFormat="1" ht="11.1" customHeight="1" x14ac:dyDescent="0.2">
      <c r="B24" s="63" t="s">
        <v>21</v>
      </c>
      <c r="C24" s="64">
        <v>41013</v>
      </c>
      <c r="D24" s="58"/>
      <c r="E24" s="52"/>
      <c r="F24" s="52"/>
      <c r="G24" s="70"/>
      <c r="H24" s="70"/>
      <c r="I24" s="71"/>
      <c r="J24" s="70"/>
      <c r="K24" s="72"/>
      <c r="L24" s="73">
        <f t="shared" si="4"/>
        <v>0</v>
      </c>
      <c r="M24" s="70">
        <v>0</v>
      </c>
      <c r="N24" s="70">
        <v>0</v>
      </c>
      <c r="O24" s="70">
        <v>0</v>
      </c>
      <c r="P24" s="70">
        <v>0</v>
      </c>
      <c r="Q24" s="74">
        <v>0</v>
      </c>
      <c r="R24" s="75">
        <v>0</v>
      </c>
      <c r="S24" s="76">
        <v>0</v>
      </c>
      <c r="T24" s="77">
        <v>0</v>
      </c>
      <c r="U24" s="78" t="str">
        <f t="shared" si="5"/>
        <v/>
      </c>
      <c r="V24" s="79">
        <f t="shared" si="0"/>
        <v>0</v>
      </c>
      <c r="W24" s="79" t="str">
        <f t="shared" si="6"/>
        <v/>
      </c>
      <c r="X24" s="79"/>
      <c r="Y24" s="79"/>
      <c r="Z24" s="79"/>
      <c r="AA24" s="79"/>
      <c r="AB24" s="79"/>
      <c r="AC24" s="79"/>
      <c r="AD24" s="79"/>
      <c r="AE24" s="79"/>
      <c r="AF24" s="80" t="str">
        <f>IF(E24="RECUP",LISTE!$B$22,"")</f>
        <v/>
      </c>
      <c r="AG24" s="81"/>
      <c r="AH24" s="87"/>
      <c r="AI24" s="80" t="str">
        <f>IF(E24=LISTE!$A$17,LISTE!$B$17,"")</f>
        <v/>
      </c>
      <c r="AJ24" s="91"/>
      <c r="AK24" s="92"/>
      <c r="AL24" s="93"/>
      <c r="AM24" s="94"/>
    </row>
    <row r="25" spans="2:39" s="44" customFormat="1" ht="11.1" customHeight="1" x14ac:dyDescent="0.2">
      <c r="B25" s="63" t="s">
        <v>14</v>
      </c>
      <c r="C25" s="64">
        <v>41014</v>
      </c>
      <c r="D25" s="68"/>
      <c r="E25" s="52"/>
      <c r="F25" s="52"/>
      <c r="G25" s="70"/>
      <c r="H25" s="70"/>
      <c r="I25" s="71"/>
      <c r="J25" s="70"/>
      <c r="K25" s="72"/>
      <c r="L25" s="73">
        <f>IF(K25-J25="00:00","",(K25-J25+I25))</f>
        <v>0</v>
      </c>
      <c r="M25" s="70">
        <v>0</v>
      </c>
      <c r="N25" s="70">
        <v>0</v>
      </c>
      <c r="O25" s="70">
        <v>0</v>
      </c>
      <c r="P25" s="70">
        <v>0</v>
      </c>
      <c r="Q25" s="74">
        <v>0</v>
      </c>
      <c r="R25" s="75">
        <v>0</v>
      </c>
      <c r="S25" s="76">
        <v>0</v>
      </c>
      <c r="T25" s="77">
        <v>0</v>
      </c>
      <c r="U25" s="78">
        <f t="shared" si="5"/>
        <v>0</v>
      </c>
      <c r="V25" s="79">
        <f>IF(R25="","",R25*1.75)</f>
        <v>0</v>
      </c>
      <c r="W25" s="79" t="str">
        <f t="shared" si="6"/>
        <v/>
      </c>
      <c r="X25" s="79"/>
      <c r="Y25" s="79"/>
      <c r="Z25" s="79"/>
      <c r="AA25" s="79"/>
      <c r="AB25" s="79"/>
      <c r="AC25" s="79"/>
      <c r="AD25" s="79"/>
      <c r="AE25" s="79"/>
      <c r="AF25" s="80" t="str">
        <f>IF(E25="RECUP",LISTE!$B$22,"")</f>
        <v/>
      </c>
      <c r="AG25" s="81"/>
      <c r="AH25" s="87"/>
      <c r="AI25" s="80" t="str">
        <f>IF(E25=LISTE!$A$17,LISTE!$B$17,"")</f>
        <v/>
      </c>
      <c r="AJ25" s="91"/>
      <c r="AK25" s="92"/>
      <c r="AL25" s="93"/>
      <c r="AM25" s="94"/>
    </row>
    <row r="26" spans="2:39" s="44" customFormat="1" ht="11.1" customHeight="1" x14ac:dyDescent="0.2">
      <c r="B26" s="61" t="s">
        <v>77</v>
      </c>
      <c r="C26" s="60"/>
      <c r="D26" s="59"/>
      <c r="E26" s="59"/>
      <c r="F26" s="59"/>
      <c r="G26" s="95"/>
      <c r="H26" s="95"/>
      <c r="I26" s="96"/>
      <c r="J26" s="95"/>
      <c r="K26" s="97"/>
      <c r="L26" s="98"/>
      <c r="M26" s="95"/>
      <c r="N26" s="95"/>
      <c r="O26" s="95"/>
      <c r="P26" s="95"/>
      <c r="Q26" s="98"/>
      <c r="R26" s="98"/>
      <c r="S26" s="99"/>
      <c r="T26" s="84">
        <f>SUM(T17:T24)</f>
        <v>0</v>
      </c>
      <c r="U26" s="85">
        <f>SUM(U17:U24)</f>
        <v>0</v>
      </c>
      <c r="V26" s="77">
        <f>SUM(V17:V24)</f>
        <v>0</v>
      </c>
      <c r="W26" s="85">
        <f>SUM(W17:W22)</f>
        <v>1.0416666666666666E-2</v>
      </c>
      <c r="X26" s="85">
        <f>SUM(X17:X24)</f>
        <v>0</v>
      </c>
      <c r="Y26" s="85" t="str">
        <f>"39:00"</f>
        <v>39:00</v>
      </c>
      <c r="Z26" s="85" t="str">
        <f>IF(T26&lt;Y26,"0:00",T26-Y26)</f>
        <v>0:00</v>
      </c>
      <c r="AA26" s="85"/>
      <c r="AB26" s="85">
        <f>IF(Z26&gt;=5,Z26-AA26,0)</f>
        <v>0</v>
      </c>
      <c r="AC26" s="85">
        <f>$AA26*1.25</f>
        <v>0</v>
      </c>
      <c r="AD26" s="85">
        <f>$AB26*1.5</f>
        <v>0</v>
      </c>
      <c r="AE26" s="86">
        <f>$V26+$X26+$AC26+$AD26+$W26</f>
        <v>1.0416666666666666E-2</v>
      </c>
      <c r="AF26" s="80">
        <f>SUM(AF17:AF24)</f>
        <v>0</v>
      </c>
      <c r="AG26" s="81">
        <f>$AG18+AE26-AF26</f>
        <v>3.125E-2</v>
      </c>
      <c r="AH26" s="87">
        <f t="shared" ref="AH26" si="7">AG26/6.5</f>
        <v>4.807692307692308E-3</v>
      </c>
      <c r="AI26" s="80">
        <f>SUM(AI17:AI24)</f>
        <v>0</v>
      </c>
      <c r="AJ26" s="91">
        <f>$AJ18+AI26</f>
        <v>0</v>
      </c>
      <c r="AK26" s="100">
        <f>AJ26/6.5</f>
        <v>0</v>
      </c>
      <c r="AL26" s="93"/>
      <c r="AM26" s="94"/>
    </row>
    <row r="27" spans="2:39" s="44" customFormat="1" ht="11.1" customHeight="1" x14ac:dyDescent="0.2">
      <c r="B27" s="62" t="s">
        <v>15</v>
      </c>
      <c r="C27" s="104">
        <v>41015</v>
      </c>
      <c r="D27" s="51"/>
      <c r="E27" s="52"/>
      <c r="F27" s="52"/>
      <c r="G27" s="70"/>
      <c r="H27" s="70"/>
      <c r="I27" s="71"/>
      <c r="J27" s="70"/>
      <c r="K27" s="72"/>
      <c r="L27" s="73">
        <f t="shared" ref="L27:L32" si="8">IF(K27-J27="00:00","",(K27-J27+I27))</f>
        <v>0</v>
      </c>
      <c r="M27" s="70">
        <v>0</v>
      </c>
      <c r="N27" s="70">
        <v>0</v>
      </c>
      <c r="O27" s="70">
        <v>0</v>
      </c>
      <c r="P27" s="70">
        <v>0</v>
      </c>
      <c r="Q27" s="74">
        <v>0</v>
      </c>
      <c r="R27" s="75">
        <v>0</v>
      </c>
      <c r="S27" s="76">
        <v>0</v>
      </c>
      <c r="T27" s="77">
        <v>0</v>
      </c>
      <c r="U27" s="78" t="str">
        <f t="shared" ref="U27:U33" si="9">IF(N27="","",IF(AND(OR(B27="dim",A27="F")),(T27*$U$2),""))</f>
        <v/>
      </c>
      <c r="V27" s="79">
        <f t="shared" si="0"/>
        <v>0</v>
      </c>
      <c r="W27" s="79" t="str">
        <f t="shared" ref="W27:W33" si="10">IF(N27&gt;1,(N27-1)*0.25,"")</f>
        <v/>
      </c>
      <c r="X27" s="79"/>
      <c r="Y27" s="79"/>
      <c r="Z27" s="79"/>
      <c r="AA27" s="79"/>
      <c r="AB27" s="79"/>
      <c r="AC27" s="79"/>
      <c r="AD27" s="79"/>
      <c r="AE27" s="79"/>
      <c r="AF27" s="80" t="str">
        <f>IF(E27="RECUP",LISTE!$B$22,"")</f>
        <v/>
      </c>
      <c r="AG27" s="81"/>
      <c r="AH27" s="87"/>
      <c r="AI27" s="80" t="str">
        <f>IF(E27=LISTE!$A$17,LISTE!$B$17,"")</f>
        <v/>
      </c>
      <c r="AJ27" s="91"/>
      <c r="AK27" s="92"/>
      <c r="AL27" s="93"/>
      <c r="AM27" s="94"/>
    </row>
    <row r="28" spans="2:39" s="44" customFormat="1" ht="11.1" customHeight="1" x14ac:dyDescent="0.2">
      <c r="B28" s="62" t="s">
        <v>18</v>
      </c>
      <c r="C28" s="104">
        <v>41016</v>
      </c>
      <c r="D28" s="58"/>
      <c r="E28" s="52"/>
      <c r="F28" s="52"/>
      <c r="G28" s="70"/>
      <c r="H28" s="70"/>
      <c r="I28" s="71"/>
      <c r="J28" s="70"/>
      <c r="K28" s="72"/>
      <c r="L28" s="73">
        <f t="shared" si="8"/>
        <v>0</v>
      </c>
      <c r="M28" s="70">
        <v>0</v>
      </c>
      <c r="N28" s="70">
        <v>0</v>
      </c>
      <c r="O28" s="70">
        <v>0</v>
      </c>
      <c r="P28" s="70">
        <v>0</v>
      </c>
      <c r="Q28" s="74">
        <v>0</v>
      </c>
      <c r="R28" s="75">
        <v>0</v>
      </c>
      <c r="S28" s="76">
        <v>0</v>
      </c>
      <c r="T28" s="77">
        <v>0</v>
      </c>
      <c r="U28" s="78" t="str">
        <f t="shared" si="9"/>
        <v/>
      </c>
      <c r="V28" s="79">
        <f t="shared" si="0"/>
        <v>0</v>
      </c>
      <c r="W28" s="79" t="str">
        <f t="shared" si="10"/>
        <v/>
      </c>
      <c r="X28" s="79"/>
      <c r="Y28" s="79"/>
      <c r="Z28" s="79"/>
      <c r="AA28" s="79"/>
      <c r="AB28" s="79"/>
      <c r="AC28" s="79"/>
      <c r="AD28" s="79"/>
      <c r="AE28" s="79"/>
      <c r="AF28" s="80" t="str">
        <f>IF(E28="RECUP",LISTE!$B$22,"")</f>
        <v/>
      </c>
      <c r="AG28" s="81"/>
      <c r="AH28" s="87"/>
      <c r="AI28" s="80" t="str">
        <f>IF(E28=LISTE!$A$17,LISTE!$B$17,"")</f>
        <v/>
      </c>
      <c r="AJ28" s="91"/>
      <c r="AK28" s="92"/>
      <c r="AL28" s="93"/>
      <c r="AM28" s="94"/>
    </row>
    <row r="29" spans="2:39" s="44" customFormat="1" ht="11.1" customHeight="1" x14ac:dyDescent="0.2">
      <c r="B29" s="62" t="s">
        <v>17</v>
      </c>
      <c r="C29" s="104">
        <v>41017</v>
      </c>
      <c r="D29" s="58"/>
      <c r="E29" s="52"/>
      <c r="F29" s="52"/>
      <c r="G29" s="70"/>
      <c r="H29" s="70"/>
      <c r="I29" s="71"/>
      <c r="J29" s="70"/>
      <c r="K29" s="72"/>
      <c r="L29" s="73">
        <f t="shared" si="8"/>
        <v>0</v>
      </c>
      <c r="M29" s="70">
        <v>0</v>
      </c>
      <c r="N29" s="70">
        <v>0</v>
      </c>
      <c r="O29" s="70">
        <v>0</v>
      </c>
      <c r="P29" s="70">
        <v>0</v>
      </c>
      <c r="Q29" s="74">
        <v>0</v>
      </c>
      <c r="R29" s="75">
        <v>0</v>
      </c>
      <c r="S29" s="76">
        <v>0</v>
      </c>
      <c r="T29" s="77">
        <v>0</v>
      </c>
      <c r="U29" s="78" t="str">
        <f t="shared" si="9"/>
        <v/>
      </c>
      <c r="V29" s="79">
        <f t="shared" si="0"/>
        <v>0</v>
      </c>
      <c r="W29" s="79" t="str">
        <f t="shared" si="10"/>
        <v/>
      </c>
      <c r="X29" s="79"/>
      <c r="Y29" s="79"/>
      <c r="Z29" s="79"/>
      <c r="AA29" s="79"/>
      <c r="AB29" s="79"/>
      <c r="AC29" s="79"/>
      <c r="AD29" s="79"/>
      <c r="AE29" s="79"/>
      <c r="AF29" s="80" t="str">
        <f>IF(E29="RECUP",LISTE!$B$22,"")</f>
        <v/>
      </c>
      <c r="AG29" s="81"/>
      <c r="AH29" s="87"/>
      <c r="AI29" s="80" t="str">
        <f>IF(E29=LISTE!$A$17,LISTE!$B$17,"")</f>
        <v/>
      </c>
      <c r="AJ29" s="91"/>
      <c r="AK29" s="92"/>
      <c r="AL29" s="93"/>
      <c r="AM29" s="94"/>
    </row>
    <row r="30" spans="2:39" s="44" customFormat="1" ht="11.1" customHeight="1" x14ac:dyDescent="0.2">
      <c r="B30" s="62" t="s">
        <v>19</v>
      </c>
      <c r="C30" s="104">
        <v>41018</v>
      </c>
      <c r="D30" s="58"/>
      <c r="E30" s="52"/>
      <c r="F30" s="52"/>
      <c r="G30" s="70"/>
      <c r="H30" s="70"/>
      <c r="I30" s="71"/>
      <c r="J30" s="70"/>
      <c r="K30" s="72"/>
      <c r="L30" s="73">
        <f t="shared" si="8"/>
        <v>0</v>
      </c>
      <c r="M30" s="70">
        <v>0</v>
      </c>
      <c r="N30" s="70">
        <v>0</v>
      </c>
      <c r="O30" s="70">
        <v>0</v>
      </c>
      <c r="P30" s="70">
        <v>0</v>
      </c>
      <c r="Q30" s="74">
        <v>0</v>
      </c>
      <c r="R30" s="75">
        <v>0</v>
      </c>
      <c r="S30" s="76">
        <v>0</v>
      </c>
      <c r="T30" s="77">
        <v>0</v>
      </c>
      <c r="U30" s="78" t="str">
        <f t="shared" si="9"/>
        <v/>
      </c>
      <c r="V30" s="79">
        <f t="shared" si="0"/>
        <v>0</v>
      </c>
      <c r="W30" s="79" t="str">
        <f t="shared" si="10"/>
        <v/>
      </c>
      <c r="X30" s="79"/>
      <c r="Y30" s="79"/>
      <c r="Z30" s="79"/>
      <c r="AA30" s="79"/>
      <c r="AB30" s="79"/>
      <c r="AC30" s="79"/>
      <c r="AD30" s="79"/>
      <c r="AE30" s="79"/>
      <c r="AF30" s="80" t="str">
        <f>IF(E30="RECUP",LISTE!$B$22,"")</f>
        <v/>
      </c>
      <c r="AG30" s="81"/>
      <c r="AH30" s="87"/>
      <c r="AI30" s="80" t="str">
        <f>IF(E30=LISTE!$A$17,LISTE!$B$17,"")</f>
        <v/>
      </c>
      <c r="AJ30" s="91"/>
      <c r="AK30" s="92"/>
      <c r="AL30" s="93"/>
      <c r="AM30" s="94"/>
    </row>
    <row r="31" spans="2:39" s="44" customFormat="1" ht="11.1" customHeight="1" x14ac:dyDescent="0.2">
      <c r="B31" s="105" t="s">
        <v>20</v>
      </c>
      <c r="C31" s="104">
        <v>41019</v>
      </c>
      <c r="D31" s="58"/>
      <c r="E31" s="52"/>
      <c r="F31" s="52"/>
      <c r="G31" s="70"/>
      <c r="H31" s="70"/>
      <c r="I31" s="71"/>
      <c r="J31" s="70"/>
      <c r="K31" s="72"/>
      <c r="L31" s="73">
        <f t="shared" si="8"/>
        <v>0</v>
      </c>
      <c r="M31" s="70">
        <v>0</v>
      </c>
      <c r="N31" s="70">
        <v>0</v>
      </c>
      <c r="O31" s="70">
        <v>0</v>
      </c>
      <c r="P31" s="70">
        <v>0</v>
      </c>
      <c r="Q31" s="74">
        <v>0</v>
      </c>
      <c r="R31" s="75">
        <v>0</v>
      </c>
      <c r="S31" s="76">
        <v>0</v>
      </c>
      <c r="T31" s="77">
        <v>0</v>
      </c>
      <c r="U31" s="78" t="str">
        <f t="shared" si="9"/>
        <v/>
      </c>
      <c r="V31" s="79">
        <f t="shared" si="0"/>
        <v>0</v>
      </c>
      <c r="W31" s="79" t="str">
        <f t="shared" si="10"/>
        <v/>
      </c>
      <c r="X31" s="79"/>
      <c r="Y31" s="79"/>
      <c r="Z31" s="79"/>
      <c r="AA31" s="79"/>
      <c r="AB31" s="79"/>
      <c r="AC31" s="79"/>
      <c r="AD31" s="79"/>
      <c r="AE31" s="79"/>
      <c r="AF31" s="80" t="str">
        <f>IF(E31="RECUP",LISTE!$B$22,"")</f>
        <v/>
      </c>
      <c r="AG31" s="81"/>
      <c r="AH31" s="87"/>
      <c r="AI31" s="80" t="str">
        <f>IF(E31=LISTE!$A$17,LISTE!$B$17,"")</f>
        <v/>
      </c>
      <c r="AJ31" s="91"/>
      <c r="AK31" s="92"/>
      <c r="AL31" s="93"/>
      <c r="AM31" s="94"/>
    </row>
    <row r="32" spans="2:39" s="44" customFormat="1" ht="11.1" customHeight="1" x14ac:dyDescent="0.2">
      <c r="B32" s="63" t="s">
        <v>21</v>
      </c>
      <c r="C32" s="64">
        <v>41020</v>
      </c>
      <c r="D32" s="58"/>
      <c r="E32" s="130"/>
      <c r="F32" s="68"/>
      <c r="G32" s="107"/>
      <c r="H32" s="107"/>
      <c r="I32" s="111"/>
      <c r="J32" s="107"/>
      <c r="K32" s="112"/>
      <c r="L32" s="113">
        <f t="shared" si="8"/>
        <v>0</v>
      </c>
      <c r="M32" s="107">
        <v>0</v>
      </c>
      <c r="N32" s="107">
        <v>0</v>
      </c>
      <c r="O32" s="107">
        <v>0</v>
      </c>
      <c r="P32" s="107">
        <v>0</v>
      </c>
      <c r="Q32" s="114">
        <v>0</v>
      </c>
      <c r="R32" s="115">
        <v>0</v>
      </c>
      <c r="S32" s="116">
        <v>0</v>
      </c>
      <c r="T32" s="117">
        <v>0</v>
      </c>
      <c r="U32" s="118" t="str">
        <f t="shared" si="9"/>
        <v/>
      </c>
      <c r="V32" s="119">
        <f t="shared" si="0"/>
        <v>0</v>
      </c>
      <c r="W32" s="119" t="str">
        <f t="shared" si="10"/>
        <v/>
      </c>
      <c r="X32" s="119"/>
      <c r="Y32" s="119"/>
      <c r="Z32" s="119"/>
      <c r="AA32" s="119"/>
      <c r="AB32" s="119"/>
      <c r="AC32" s="119"/>
      <c r="AD32" s="119"/>
      <c r="AE32" s="119"/>
      <c r="AF32" s="120" t="str">
        <f>IF(E32="RECUP",LISTE!$B$22,"")</f>
        <v/>
      </c>
      <c r="AG32" s="121"/>
      <c r="AH32" s="122"/>
      <c r="AI32" s="120" t="str">
        <f>IF(E32=LISTE!$A$17,LISTE!$B$17,"")</f>
        <v/>
      </c>
      <c r="AJ32" s="123"/>
      <c r="AK32" s="124"/>
      <c r="AL32" s="125"/>
      <c r="AM32" s="125"/>
    </row>
    <row r="33" spans="2:39" s="44" customFormat="1" ht="11.1" customHeight="1" x14ac:dyDescent="0.2">
      <c r="B33" s="108" t="s">
        <v>14</v>
      </c>
      <c r="C33" s="64">
        <v>41021</v>
      </c>
      <c r="D33" s="58"/>
      <c r="E33" s="68"/>
      <c r="F33" s="68"/>
      <c r="G33" s="107"/>
      <c r="H33" s="107"/>
      <c r="I33" s="111"/>
      <c r="J33" s="107"/>
      <c r="K33" s="112"/>
      <c r="L33" s="113">
        <v>8.3333333333333329E-2</v>
      </c>
      <c r="M33" s="107">
        <v>0</v>
      </c>
      <c r="N33" s="107">
        <v>0</v>
      </c>
      <c r="O33" s="107">
        <v>0</v>
      </c>
      <c r="P33" s="107">
        <v>0</v>
      </c>
      <c r="Q33" s="114">
        <v>0</v>
      </c>
      <c r="R33" s="115">
        <v>0</v>
      </c>
      <c r="S33" s="116">
        <v>0</v>
      </c>
      <c r="T33" s="117">
        <v>0</v>
      </c>
      <c r="U33" s="118">
        <f t="shared" si="9"/>
        <v>0</v>
      </c>
      <c r="V33" s="119" t="s">
        <v>64</v>
      </c>
      <c r="W33" s="119" t="str">
        <f t="shared" si="10"/>
        <v/>
      </c>
      <c r="X33" s="119"/>
      <c r="Y33" s="119"/>
      <c r="Z33" s="119"/>
      <c r="AA33" s="119"/>
      <c r="AB33" s="119"/>
      <c r="AC33" s="119"/>
      <c r="AD33" s="119"/>
      <c r="AE33" s="119"/>
      <c r="AF33" s="120" t="s">
        <v>64</v>
      </c>
      <c r="AG33" s="121"/>
      <c r="AH33" s="122"/>
      <c r="AI33" s="120" t="s">
        <v>64</v>
      </c>
      <c r="AJ33" s="123"/>
      <c r="AK33" s="124"/>
      <c r="AL33" s="125"/>
      <c r="AM33" s="125"/>
    </row>
    <row r="34" spans="2:39" s="44" customFormat="1" ht="11.1" customHeight="1" x14ac:dyDescent="0.2">
      <c r="B34" s="61" t="s">
        <v>78</v>
      </c>
      <c r="C34" s="60"/>
      <c r="D34" s="59"/>
      <c r="E34" s="59"/>
      <c r="F34" s="59"/>
      <c r="G34" s="95"/>
      <c r="H34" s="95"/>
      <c r="I34" s="96"/>
      <c r="J34" s="95"/>
      <c r="K34" s="97"/>
      <c r="L34" s="98"/>
      <c r="M34" s="95"/>
      <c r="N34" s="95"/>
      <c r="O34" s="95"/>
      <c r="P34" s="95"/>
      <c r="Q34" s="98"/>
      <c r="R34" s="98"/>
      <c r="S34" s="99"/>
      <c r="T34" s="84">
        <f>SUM(T25:T32)</f>
        <v>0</v>
      </c>
      <c r="U34" s="85">
        <f>SUM(U25:U32)</f>
        <v>0</v>
      </c>
      <c r="V34" s="77">
        <f>SUM(V25:V32)</f>
        <v>0</v>
      </c>
      <c r="W34" s="85">
        <f>SUM(W25:W30)</f>
        <v>1.0416666666666666E-2</v>
      </c>
      <c r="X34" s="85">
        <f>SUM(X25:X32)</f>
        <v>0</v>
      </c>
      <c r="Y34" s="85" t="str">
        <f>"39:00"</f>
        <v>39:00</v>
      </c>
      <c r="Z34" s="85" t="str">
        <f>IF(T34&lt;Y34,"0:00",T34-Y34)</f>
        <v>0:00</v>
      </c>
      <c r="AA34" s="85"/>
      <c r="AB34" s="85">
        <f>IF(Z34&gt;=5,Z34-AA34,0)</f>
        <v>0</v>
      </c>
      <c r="AC34" s="85">
        <f>$AA34*1.25</f>
        <v>0</v>
      </c>
      <c r="AD34" s="85">
        <f>$AB34*1.5</f>
        <v>0</v>
      </c>
      <c r="AE34" s="86">
        <f>$V34+$X34+$AC34+$AD34+$W34</f>
        <v>1.0416666666666666E-2</v>
      </c>
      <c r="AF34" s="80">
        <f>SUM(AF25:AF32)</f>
        <v>0</v>
      </c>
      <c r="AG34" s="81">
        <f>$AG26+AE34-AF34</f>
        <v>4.1666666666666664E-2</v>
      </c>
      <c r="AH34" s="87">
        <f t="shared" ref="AH34" si="11">AG34/6.5</f>
        <v>6.41025641025641E-3</v>
      </c>
      <c r="AI34" s="80">
        <f>SUM(AI25:AI32)</f>
        <v>0</v>
      </c>
      <c r="AJ34" s="91">
        <f>$AJ26+AI34</f>
        <v>0</v>
      </c>
      <c r="AK34" s="100">
        <f>AJ34/6.5</f>
        <v>0</v>
      </c>
      <c r="AL34" s="93"/>
      <c r="AM34" s="94"/>
    </row>
    <row r="37" spans="2:39" s="41" customFormat="1" ht="14.25" x14ac:dyDescent="0.2">
      <c r="B37" s="40"/>
      <c r="D37" s="43" t="s">
        <v>66</v>
      </c>
      <c r="E37" s="43"/>
      <c r="F37" s="43"/>
      <c r="K37" s="42"/>
      <c r="P37" s="42"/>
      <c r="S37" s="43"/>
      <c r="T37" s="43"/>
      <c r="U37" s="43"/>
      <c r="V37" s="43"/>
      <c r="W37" s="43"/>
      <c r="AH37" s="89"/>
    </row>
    <row r="45" spans="2:39" ht="14.25" x14ac:dyDescent="0.2">
      <c r="D45" s="43"/>
      <c r="E45" s="43"/>
      <c r="F45" s="43"/>
      <c r="G45" s="43"/>
      <c r="H45" s="43"/>
      <c r="I45" s="41"/>
      <c r="J45" s="41"/>
      <c r="K45" s="41"/>
    </row>
  </sheetData>
  <sheetProtection selectLockedCells="1"/>
  <mergeCells count="5">
    <mergeCell ref="B1:E1"/>
    <mergeCell ref="F1:H1"/>
    <mergeCell ref="J1:K1"/>
    <mergeCell ref="M1:N1"/>
    <mergeCell ref="B2:C2"/>
  </mergeCells>
  <conditionalFormatting sqref="D11:D12">
    <cfRule type="notContainsText" dxfId="111" priority="35" operator="notContains" text="lun,mar,mer,jeu,ven">
      <formula>ISERROR(SEARCH("lun,mar,mer,jeu,ven",D11))</formula>
    </cfRule>
  </conditionalFormatting>
  <conditionalFormatting sqref="G5:H9 E11:H17 E19:H25 E27:H33">
    <cfRule type="containsText" dxfId="110" priority="28" operator="containsText" text="VOYAGES">
      <formula>NOT(ISERROR(SEARCH("VOYAGES",E5)))</formula>
    </cfRule>
    <cfRule type="containsText" dxfId="109" priority="33" operator="containsText" text="CONGES">
      <formula>NOT(ISERROR(SEARCH("CONGES",E5)))</formula>
    </cfRule>
    <cfRule type="containsText" dxfId="108" priority="34" operator="containsText" text="recup">
      <formula>NOT(ISERROR(SEARCH("recup",E5)))</formula>
    </cfRule>
  </conditionalFormatting>
  <conditionalFormatting sqref="AF5:AF34">
    <cfRule type="cellIs" dxfId="107" priority="32" operator="equal">
      <formula>-6.5</formula>
    </cfRule>
  </conditionalFormatting>
  <conditionalFormatting sqref="AI5:AI9 AI11:AI17 AI27:AI33 AI19:AI25">
    <cfRule type="cellIs" dxfId="106" priority="30" operator="equal">
      <formula>-6.5</formula>
    </cfRule>
    <cfRule type="containsText" dxfId="105" priority="31" operator="containsText" text="CONGES">
      <formula>NOT(ISERROR(SEARCH("CONGES",AI5)))</formula>
    </cfRule>
  </conditionalFormatting>
  <conditionalFormatting sqref="G5:H9 G11:H17 G27:H33 G19:H25">
    <cfRule type="containsText" dxfId="104" priority="29" operator="containsText" text="VOYAGE">
      <formula>NOT(ISERROR(SEARCH("VOYAGE",G5)))</formula>
    </cfRule>
  </conditionalFormatting>
  <conditionalFormatting sqref="F16:H17 F27:F31 G27:H33 F19:H25">
    <cfRule type="cellIs" dxfId="103" priority="27" operator="equal">
      <formula>""""""</formula>
    </cfRule>
  </conditionalFormatting>
  <conditionalFormatting sqref="AI10">
    <cfRule type="cellIs" dxfId="102" priority="25" operator="equal">
      <formula>-6.5</formula>
    </cfRule>
    <cfRule type="containsText" dxfId="101" priority="26" operator="containsText" text="CONGES">
      <formula>NOT(ISERROR(SEARCH("CONGES",AI10)))</formula>
    </cfRule>
  </conditionalFormatting>
  <conditionalFormatting sqref="AI18">
    <cfRule type="cellIs" dxfId="100" priority="23" operator="equal">
      <formula>-6.5</formula>
    </cfRule>
    <cfRule type="containsText" dxfId="99" priority="24" operator="containsText" text="CONGES">
      <formula>NOT(ISERROR(SEARCH("CONGES",AI18)))</formula>
    </cfRule>
  </conditionalFormatting>
  <conditionalFormatting sqref="AI26">
    <cfRule type="cellIs" dxfId="98" priority="21" operator="equal">
      <formula>-6.5</formula>
    </cfRule>
    <cfRule type="containsText" dxfId="97" priority="22" operator="containsText" text="CONGES">
      <formula>NOT(ISERROR(SEARCH("CONGES",AI26)))</formula>
    </cfRule>
  </conditionalFormatting>
  <conditionalFormatting sqref="AI34">
    <cfRule type="cellIs" dxfId="96" priority="19" operator="equal">
      <formula>-6.5</formula>
    </cfRule>
    <cfRule type="containsText" dxfId="95" priority="20" operator="containsText" text="CONGES">
      <formula>NOT(ISERROR(SEARCH("CONGES",AI34)))</formula>
    </cfRule>
  </conditionalFormatting>
  <conditionalFormatting sqref="E3:F9">
    <cfRule type="containsText" dxfId="94" priority="15" operator="containsText" text="VOYAGES">
      <formula>NOT(ISERROR(SEARCH("VOYAGES",E3)))</formula>
    </cfRule>
    <cfRule type="containsText" dxfId="93" priority="17" operator="containsText" text="CONGES">
      <formula>NOT(ISERROR(SEARCH("CONGES",E3)))</formula>
    </cfRule>
    <cfRule type="containsText" dxfId="92" priority="18" operator="containsText" text="recup">
      <formula>NOT(ISERROR(SEARCH("recup",E3)))</formula>
    </cfRule>
  </conditionalFormatting>
  <conditionalFormatting sqref="AF3:AF4">
    <cfRule type="cellIs" dxfId="91" priority="16" operator="equal">
      <formula>-6.5</formula>
    </cfRule>
  </conditionalFormatting>
  <conditionalFormatting sqref="G3:G4">
    <cfRule type="containsText" dxfId="90" priority="12" operator="containsText" text="VOYAGES">
      <formula>NOT(ISERROR(SEARCH("VOYAGES",G3)))</formula>
    </cfRule>
    <cfRule type="containsText" dxfId="89" priority="13" operator="containsText" text="CONGES">
      <formula>NOT(ISERROR(SEARCH("CONGES",G3)))</formula>
    </cfRule>
    <cfRule type="containsText" dxfId="88" priority="14" operator="containsText" text="recup">
      <formula>NOT(ISERROR(SEARCH("recup",G3)))</formula>
    </cfRule>
  </conditionalFormatting>
  <conditionalFormatting sqref="G3:G4">
    <cfRule type="cellIs" dxfId="87" priority="11" operator="equal">
      <formula>""""""</formula>
    </cfRule>
  </conditionalFormatting>
  <conditionalFormatting sqref="R3:R9 R11:R17 R27:R33 R19:R25">
    <cfRule type="cellIs" dxfId="86" priority="8" operator="greaterThan">
      <formula>"0.5"</formula>
    </cfRule>
    <cfRule type="cellIs" dxfId="85" priority="9" operator="greaterThan">
      <formula>"0.00"</formula>
    </cfRule>
    <cfRule type="cellIs" dxfId="84" priority="10" operator="greaterThan">
      <formula>"0.00"</formula>
    </cfRule>
  </conditionalFormatting>
  <conditionalFormatting sqref="H3:H4">
    <cfRule type="containsText" dxfId="83" priority="5" operator="containsText" text="VOYAGES">
      <formula>NOT(ISERROR(SEARCH("VOYAGES",H3)))</formula>
    </cfRule>
    <cfRule type="containsText" dxfId="82" priority="6" operator="containsText" text="CONGES">
      <formula>NOT(ISERROR(SEARCH("CONGES",H3)))</formula>
    </cfRule>
    <cfRule type="containsText" dxfId="81" priority="7" operator="containsText" text="recup">
      <formula>NOT(ISERROR(SEARCH("recup",H3)))</formula>
    </cfRule>
  </conditionalFormatting>
  <conditionalFormatting sqref="H3:H4">
    <cfRule type="cellIs" dxfId="80" priority="4" operator="equal">
      <formula>""""""</formula>
    </cfRule>
  </conditionalFormatting>
  <conditionalFormatting sqref="H3:H4">
    <cfRule type="containsText" dxfId="79" priority="3" operator="containsText" text="VOYAGE">
      <formula>NOT(ISERROR(SEARCH("VOYAGE",H3)))</formula>
    </cfRule>
  </conditionalFormatting>
  <conditionalFormatting sqref="AI3:AI4">
    <cfRule type="cellIs" dxfId="78" priority="1" operator="equal">
      <formula>-6.5</formula>
    </cfRule>
    <cfRule type="containsText" dxfId="77" priority="2" operator="containsText" text="CONGES">
      <formula>NOT(ISERROR(SEARCH("CONGES",AI3)))</formula>
    </cfRule>
  </conditionalFormatting>
  <dataValidations count="1">
    <dataValidation showInputMessage="1" showErrorMessage="1" promptTitle="INTITULE" prompt="Veuillez utiiser la liste deroulante" sqref="F2 H2:I2"/>
  </dataValidations>
  <pageMargins left="3.937007874015748E-2" right="3.937007874015748E-2" top="0.74803149606299213" bottom="0.74803149606299213" header="0.31496062992125984" footer="0.31496062992125984"/>
  <pageSetup paperSize="9" scale="75" fitToHeight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LISTE!$A$14:$A$25</xm:f>
          </x14:formula1>
          <xm:sqref>E3:E9 E11:E17 E19:E25 E27:E33</xm:sqref>
        </x14:dataValidation>
        <x14:dataValidation type="list" showInputMessage="1" showErrorMessage="1" promptTitle="INTITULE" prompt="Veuillez utiiser la liste deroulante">
          <x14:formula1>
            <xm:f>LISTE!$A$2:$A$12</xm:f>
          </x14:formula1>
          <xm:sqref>E2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45"/>
  <sheetViews>
    <sheetView topLeftCell="B1" zoomScale="115" zoomScaleNormal="115" workbookViewId="0">
      <selection activeCell="B1" sqref="B1:E1"/>
    </sheetView>
  </sheetViews>
  <sheetFormatPr baseColWidth="10" defaultColWidth="8.42578125" defaultRowHeight="8.25" x14ac:dyDescent="0.15"/>
  <cols>
    <col min="1" max="1" width="1.85546875" style="16" hidden="1" customWidth="1"/>
    <col min="2" max="2" width="3.140625" style="17" customWidth="1"/>
    <col min="3" max="3" width="9" style="16" customWidth="1"/>
    <col min="4" max="4" width="8.42578125" style="16" customWidth="1"/>
    <col min="5" max="5" width="13.28515625" style="16" customWidth="1"/>
    <col min="6" max="6" width="17.28515625" style="16" customWidth="1"/>
    <col min="7" max="7" width="6.5703125" style="16" bestFit="1" customWidth="1"/>
    <col min="8" max="8" width="3.5703125" style="16" customWidth="1"/>
    <col min="9" max="9" width="6.5703125" style="16" bestFit="1" customWidth="1"/>
    <col min="10" max="10" width="5.7109375" style="16" bestFit="1" customWidth="1"/>
    <col min="11" max="11" width="5.7109375" style="18" bestFit="1" customWidth="1"/>
    <col min="12" max="12" width="5" style="16" bestFit="1" customWidth="1"/>
    <col min="13" max="13" width="7.42578125" style="16" bestFit="1" customWidth="1"/>
    <col min="14" max="14" width="5.85546875" style="16" bestFit="1" customWidth="1"/>
    <col min="15" max="15" width="4" style="16" bestFit="1" customWidth="1"/>
    <col min="16" max="16" width="5" style="18" bestFit="1" customWidth="1"/>
    <col min="17" max="17" width="7.42578125" style="16" bestFit="1" customWidth="1"/>
    <col min="18" max="18" width="5.85546875" style="16" bestFit="1" customWidth="1"/>
    <col min="19" max="19" width="5.85546875" style="16" customWidth="1"/>
    <col min="20" max="20" width="6.28515625" style="16" customWidth="1"/>
    <col min="21" max="21" width="5.140625" style="16" bestFit="1" customWidth="1"/>
    <col min="22" max="22" width="6.7109375" style="16" bestFit="1" customWidth="1"/>
    <col min="23" max="23" width="7.42578125" style="16" bestFit="1" customWidth="1"/>
    <col min="24" max="24" width="6.7109375" style="16" customWidth="1"/>
    <col min="25" max="25" width="5.85546875" style="16" bestFit="1" customWidth="1"/>
    <col min="26" max="26" width="5.28515625" style="16" customWidth="1"/>
    <col min="27" max="27" width="4.28515625" style="16" bestFit="1" customWidth="1"/>
    <col min="28" max="28" width="8.140625" style="16" bestFit="1" customWidth="1"/>
    <col min="29" max="29" width="6.5703125" style="16" bestFit="1" customWidth="1"/>
    <col min="30" max="30" width="7.5703125" style="16" bestFit="1" customWidth="1"/>
    <col min="31" max="31" width="6.5703125" style="16" bestFit="1" customWidth="1"/>
    <col min="32" max="32" width="5.85546875" style="16" bestFit="1" customWidth="1"/>
    <col min="33" max="33" width="6.42578125" style="16" bestFit="1" customWidth="1"/>
    <col min="34" max="34" width="7.42578125" style="90" customWidth="1"/>
    <col min="35" max="35" width="6.7109375" style="16" customWidth="1"/>
    <col min="36" max="36" width="7.5703125" style="16" customWidth="1"/>
    <col min="37" max="39" width="8.42578125" style="16" customWidth="1"/>
    <col min="40" max="16384" width="8.42578125" style="16"/>
  </cols>
  <sheetData>
    <row r="1" spans="2:39" s="4" customFormat="1" ht="46.5" customHeight="1" thickBot="1" x14ac:dyDescent="0.2">
      <c r="B1" s="139" t="s">
        <v>90</v>
      </c>
      <c r="C1" s="140"/>
      <c r="D1" s="140"/>
      <c r="E1" s="141"/>
      <c r="F1" s="142" t="s">
        <v>80</v>
      </c>
      <c r="G1" s="143"/>
      <c r="H1" s="144"/>
      <c r="I1" s="5" t="s">
        <v>28</v>
      </c>
      <c r="J1" s="145" t="s">
        <v>2</v>
      </c>
      <c r="K1" s="146"/>
      <c r="L1" s="19" t="s">
        <v>2</v>
      </c>
      <c r="M1" s="145" t="s">
        <v>47</v>
      </c>
      <c r="N1" s="146"/>
      <c r="O1" s="6" t="s">
        <v>31</v>
      </c>
      <c r="P1" s="20" t="s">
        <v>24</v>
      </c>
      <c r="Q1" s="21" t="s">
        <v>22</v>
      </c>
      <c r="R1" s="21" t="s">
        <v>29</v>
      </c>
      <c r="S1" s="22" t="s">
        <v>48</v>
      </c>
      <c r="T1" s="29" t="s">
        <v>33</v>
      </c>
      <c r="U1" s="23" t="s">
        <v>32</v>
      </c>
      <c r="V1" s="24" t="s">
        <v>30</v>
      </c>
      <c r="W1" s="24" t="s">
        <v>46</v>
      </c>
      <c r="X1" s="24" t="s">
        <v>34</v>
      </c>
      <c r="Y1" s="25" t="s">
        <v>38</v>
      </c>
      <c r="Z1" s="25" t="s">
        <v>37</v>
      </c>
      <c r="AA1" s="25" t="s">
        <v>39</v>
      </c>
      <c r="AB1" s="25" t="s">
        <v>40</v>
      </c>
      <c r="AC1" s="24" t="s">
        <v>36</v>
      </c>
      <c r="AD1" s="24" t="s">
        <v>35</v>
      </c>
      <c r="AE1" s="26" t="s">
        <v>44</v>
      </c>
      <c r="AF1" s="27" t="s">
        <v>23</v>
      </c>
      <c r="AG1" s="28" t="s">
        <v>43</v>
      </c>
      <c r="AH1" s="88" t="s">
        <v>49</v>
      </c>
      <c r="AI1" s="7" t="s">
        <v>27</v>
      </c>
      <c r="AJ1" s="37" t="s">
        <v>58</v>
      </c>
      <c r="AK1" s="36" t="s">
        <v>52</v>
      </c>
      <c r="AL1" s="7" t="s">
        <v>56</v>
      </c>
      <c r="AM1" s="8" t="s">
        <v>57</v>
      </c>
    </row>
    <row r="2" spans="2:39" s="4" customFormat="1" ht="36" customHeight="1" thickTop="1" thickBot="1" x14ac:dyDescent="0.2">
      <c r="B2" s="147"/>
      <c r="C2" s="148"/>
      <c r="D2" s="9" t="s">
        <v>4</v>
      </c>
      <c r="E2" s="9" t="s">
        <v>12</v>
      </c>
      <c r="F2" s="10" t="s">
        <v>26</v>
      </c>
      <c r="G2" s="11" t="s">
        <v>41</v>
      </c>
      <c r="H2" s="11" t="s">
        <v>42</v>
      </c>
      <c r="I2" s="9"/>
      <c r="J2" s="12" t="s">
        <v>0</v>
      </c>
      <c r="K2" s="12" t="s">
        <v>1</v>
      </c>
      <c r="L2" s="9"/>
      <c r="M2" s="9" t="s">
        <v>0</v>
      </c>
      <c r="N2" s="9" t="s">
        <v>1</v>
      </c>
      <c r="O2" s="9"/>
      <c r="P2" s="12"/>
      <c r="Q2" s="9"/>
      <c r="R2" s="9"/>
      <c r="S2" s="9"/>
      <c r="T2" s="30"/>
      <c r="U2" s="9">
        <v>0.25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82"/>
      <c r="AH2" s="82"/>
      <c r="AI2" s="14"/>
      <c r="AJ2" s="39"/>
      <c r="AK2" s="38"/>
      <c r="AL2" s="14">
        <f>AM2*6.5</f>
        <v>52</v>
      </c>
      <c r="AM2" s="15">
        <v>8</v>
      </c>
    </row>
    <row r="3" spans="2:39" s="44" customFormat="1" ht="11.1" customHeight="1" thickTop="1" x14ac:dyDescent="0.2">
      <c r="B3" s="131" t="s">
        <v>15</v>
      </c>
      <c r="C3" s="132">
        <v>41022</v>
      </c>
      <c r="D3" s="58"/>
      <c r="E3" s="52"/>
      <c r="F3" s="52"/>
      <c r="G3" s="70"/>
      <c r="H3" s="70"/>
      <c r="I3" s="71"/>
      <c r="J3" s="70"/>
      <c r="K3" s="72"/>
      <c r="L3" s="73">
        <v>0</v>
      </c>
      <c r="M3" s="70">
        <v>0</v>
      </c>
      <c r="N3" s="70">
        <v>0</v>
      </c>
      <c r="O3" s="70">
        <v>0</v>
      </c>
      <c r="P3" s="70">
        <v>0</v>
      </c>
      <c r="Q3" s="74">
        <v>0</v>
      </c>
      <c r="R3" s="75">
        <v>0</v>
      </c>
      <c r="S3" s="76">
        <v>0</v>
      </c>
      <c r="T3" s="77">
        <v>0</v>
      </c>
      <c r="U3" s="78">
        <v>0</v>
      </c>
      <c r="V3" s="79">
        <f t="shared" ref="V3:V32" si="0">IF(R3="","",R3*1.75)</f>
        <v>0</v>
      </c>
      <c r="W3" s="79" t="str">
        <f>IF(N3&gt;1,(N3-1)*0.25,"")</f>
        <v/>
      </c>
      <c r="X3" s="79"/>
      <c r="Y3" s="79"/>
      <c r="Z3" s="79"/>
      <c r="AA3" s="79"/>
      <c r="AB3" s="79"/>
      <c r="AC3" s="79"/>
      <c r="AD3" s="79"/>
      <c r="AE3" s="79"/>
      <c r="AF3" s="80" t="str">
        <f>IF(E3="RECUP",LISTE!$B$22,"")</f>
        <v/>
      </c>
      <c r="AG3" s="81"/>
      <c r="AH3" s="87"/>
      <c r="AI3" s="46" t="str">
        <f>IF(E3=LISTE!$A$17,LISTE!$B$17,"")</f>
        <v/>
      </c>
      <c r="AJ3" s="47"/>
      <c r="AK3" s="48"/>
      <c r="AL3" s="49"/>
      <c r="AM3" s="50"/>
    </row>
    <row r="4" spans="2:39" s="44" customFormat="1" ht="11.1" customHeight="1" x14ac:dyDescent="0.2">
      <c r="B4" s="131" t="s">
        <v>18</v>
      </c>
      <c r="C4" s="132">
        <v>41023</v>
      </c>
      <c r="D4" s="58"/>
      <c r="E4" s="52"/>
      <c r="F4" s="52"/>
      <c r="G4" s="52"/>
      <c r="H4" s="45"/>
      <c r="I4" s="71"/>
      <c r="J4" s="70"/>
      <c r="K4" s="72"/>
      <c r="L4" s="73">
        <v>0</v>
      </c>
      <c r="M4" s="70">
        <v>0</v>
      </c>
      <c r="N4" s="70">
        <v>0</v>
      </c>
      <c r="O4" s="70">
        <v>0</v>
      </c>
      <c r="P4" s="70">
        <v>0</v>
      </c>
      <c r="Q4" s="74">
        <v>0</v>
      </c>
      <c r="R4" s="75">
        <v>0</v>
      </c>
      <c r="S4" s="76">
        <v>0</v>
      </c>
      <c r="T4" s="77">
        <v>0</v>
      </c>
      <c r="U4" s="78">
        <v>0</v>
      </c>
      <c r="V4" s="79">
        <f t="shared" si="0"/>
        <v>0</v>
      </c>
      <c r="W4" s="79" t="str">
        <f>IF(N4&gt;1,(N4-1)*0.25,"")</f>
        <v/>
      </c>
      <c r="X4" s="79"/>
      <c r="Y4" s="79"/>
      <c r="Z4" s="79"/>
      <c r="AA4" s="79"/>
      <c r="AB4" s="79"/>
      <c r="AC4" s="79"/>
      <c r="AD4" s="79"/>
      <c r="AE4" s="79"/>
      <c r="AF4" s="80" t="str">
        <f>IF(E4="RECUP",LISTE!$B$22,"")</f>
        <v/>
      </c>
      <c r="AG4" s="81"/>
      <c r="AH4" s="87"/>
      <c r="AI4" s="46" t="str">
        <f>IF(E4=LISTE!$A$17,LISTE!$B$17,"")</f>
        <v/>
      </c>
      <c r="AJ4" s="47"/>
      <c r="AK4" s="48"/>
      <c r="AL4" s="49"/>
      <c r="AM4" s="50"/>
    </row>
    <row r="5" spans="2:39" s="44" customFormat="1" ht="11.1" customHeight="1" x14ac:dyDescent="0.2">
      <c r="B5" s="131" t="s">
        <v>17</v>
      </c>
      <c r="C5" s="132">
        <v>41024</v>
      </c>
      <c r="D5" s="58"/>
      <c r="E5" s="52"/>
      <c r="F5" s="52"/>
      <c r="G5" s="45"/>
      <c r="H5" s="45"/>
      <c r="I5" s="71"/>
      <c r="J5" s="70"/>
      <c r="K5" s="72"/>
      <c r="L5" s="73">
        <v>0</v>
      </c>
      <c r="M5" s="70">
        <v>0</v>
      </c>
      <c r="N5" s="70">
        <v>0</v>
      </c>
      <c r="O5" s="70">
        <v>0</v>
      </c>
      <c r="P5" s="70">
        <v>0</v>
      </c>
      <c r="Q5" s="74">
        <v>0</v>
      </c>
      <c r="R5" s="75">
        <v>0</v>
      </c>
      <c r="S5" s="76">
        <v>0</v>
      </c>
      <c r="T5" s="77">
        <v>0</v>
      </c>
      <c r="U5" s="83">
        <v>0</v>
      </c>
      <c r="V5" s="79">
        <f t="shared" si="0"/>
        <v>0</v>
      </c>
      <c r="W5" s="79" t="str">
        <f>IF(N5&gt;1,(N5-1)*0.25,"")</f>
        <v/>
      </c>
      <c r="X5" s="79">
        <f t="shared" ref="X5:X9" si="1">U5</f>
        <v>0</v>
      </c>
      <c r="Y5" s="79"/>
      <c r="Z5" s="79"/>
      <c r="AA5" s="79"/>
      <c r="AB5" s="79"/>
      <c r="AC5" s="79"/>
      <c r="AD5" s="79"/>
      <c r="AE5" s="79"/>
      <c r="AF5" s="80" t="str">
        <f>IF(E5="RECUP",LISTE!$B$22,"")</f>
        <v/>
      </c>
      <c r="AG5" s="81"/>
      <c r="AH5" s="87"/>
      <c r="AI5" s="46" t="str">
        <f>IF(E5=LISTE!$A$17,LISTE!$B$17,"")</f>
        <v/>
      </c>
      <c r="AJ5" s="47"/>
      <c r="AK5" s="48"/>
      <c r="AL5" s="49"/>
      <c r="AM5" s="50"/>
    </row>
    <row r="6" spans="2:39" s="44" customFormat="1" ht="11.1" customHeight="1" x14ac:dyDescent="0.2">
      <c r="B6" s="131" t="s">
        <v>19</v>
      </c>
      <c r="C6" s="132">
        <v>41025</v>
      </c>
      <c r="D6" s="58"/>
      <c r="E6" s="52"/>
      <c r="F6" s="52"/>
      <c r="G6" s="45"/>
      <c r="H6" s="45"/>
      <c r="I6" s="71"/>
      <c r="J6" s="70"/>
      <c r="K6" s="72"/>
      <c r="L6" s="73">
        <v>0</v>
      </c>
      <c r="M6" s="128">
        <v>0</v>
      </c>
      <c r="N6" s="128">
        <v>0</v>
      </c>
      <c r="O6" s="70">
        <v>0</v>
      </c>
      <c r="P6" s="70">
        <v>0</v>
      </c>
      <c r="Q6" s="74">
        <v>0</v>
      </c>
      <c r="R6" s="75">
        <v>0</v>
      </c>
      <c r="S6" s="76">
        <v>0</v>
      </c>
      <c r="T6" s="77">
        <v>0</v>
      </c>
      <c r="U6" s="83">
        <v>0</v>
      </c>
      <c r="V6" s="79">
        <f t="shared" si="0"/>
        <v>0</v>
      </c>
      <c r="W6" s="79" t="str">
        <f>IF(N7&gt;1,(N7-1)*0.25,"")</f>
        <v/>
      </c>
      <c r="X6" s="79">
        <f t="shared" si="1"/>
        <v>0</v>
      </c>
      <c r="Y6" s="79"/>
      <c r="Z6" s="79"/>
      <c r="AA6" s="79"/>
      <c r="AB6" s="79"/>
      <c r="AC6" s="79"/>
      <c r="AD6" s="79"/>
      <c r="AE6" s="79"/>
      <c r="AF6" s="80" t="str">
        <f>IF(E6="RECUP",LISTE!$B$22,"")</f>
        <v/>
      </c>
      <c r="AG6" s="81"/>
      <c r="AH6" s="87"/>
      <c r="AI6" s="46" t="str">
        <f>IF(E6=LISTE!$A$17,LISTE!$B$17,"")</f>
        <v/>
      </c>
      <c r="AJ6" s="47"/>
      <c r="AK6" s="48"/>
      <c r="AL6" s="49"/>
      <c r="AM6" s="50"/>
    </row>
    <row r="7" spans="2:39" s="44" customFormat="1" ht="11.1" customHeight="1" x14ac:dyDescent="0.2">
      <c r="B7" s="131" t="s">
        <v>20</v>
      </c>
      <c r="C7" s="132">
        <v>41026</v>
      </c>
      <c r="D7" s="58"/>
      <c r="E7" s="52"/>
      <c r="F7" s="52"/>
      <c r="G7" s="45"/>
      <c r="H7" s="45"/>
      <c r="I7" s="71"/>
      <c r="J7" s="70"/>
      <c r="K7" s="72"/>
      <c r="L7" s="73">
        <v>0</v>
      </c>
      <c r="M7" s="107">
        <v>0</v>
      </c>
      <c r="N7" s="107">
        <v>0</v>
      </c>
      <c r="O7" s="70">
        <v>0</v>
      </c>
      <c r="P7" s="70">
        <v>0</v>
      </c>
      <c r="Q7" s="74">
        <v>0</v>
      </c>
      <c r="R7" s="75">
        <v>0</v>
      </c>
      <c r="S7" s="76">
        <v>0</v>
      </c>
      <c r="T7" s="77">
        <v>0</v>
      </c>
      <c r="U7" s="83">
        <v>0</v>
      </c>
      <c r="V7" s="79">
        <f t="shared" si="0"/>
        <v>0</v>
      </c>
      <c r="W7" s="79"/>
      <c r="X7" s="79"/>
      <c r="Y7" s="79"/>
      <c r="Z7" s="79"/>
      <c r="AA7" s="79"/>
      <c r="AB7" s="79"/>
      <c r="AC7" s="79"/>
      <c r="AD7" s="79"/>
      <c r="AE7" s="79"/>
      <c r="AF7" s="80" t="str">
        <f>IF(E7="RECUP",LISTE!$B$22,"")</f>
        <v/>
      </c>
      <c r="AG7" s="81"/>
      <c r="AH7" s="87"/>
      <c r="AI7" s="46" t="str">
        <f>IF(E7=LISTE!$A$17,LISTE!$B$17,"")</f>
        <v/>
      </c>
      <c r="AJ7" s="47"/>
      <c r="AK7" s="48"/>
      <c r="AL7" s="49"/>
      <c r="AM7" s="50"/>
    </row>
    <row r="8" spans="2:39" s="44" customFormat="1" ht="11.1" customHeight="1" x14ac:dyDescent="0.2">
      <c r="B8" s="133" t="s">
        <v>21</v>
      </c>
      <c r="C8" s="134">
        <v>41027</v>
      </c>
      <c r="D8" s="58"/>
      <c r="E8" s="52"/>
      <c r="F8" s="52"/>
      <c r="G8" s="45"/>
      <c r="H8" s="45"/>
      <c r="I8" s="71"/>
      <c r="J8" s="70"/>
      <c r="K8" s="72"/>
      <c r="L8" s="73">
        <v>0</v>
      </c>
      <c r="M8" s="70">
        <v>0</v>
      </c>
      <c r="N8" s="70">
        <v>0</v>
      </c>
      <c r="O8" s="70">
        <v>0</v>
      </c>
      <c r="P8" s="70">
        <v>0</v>
      </c>
      <c r="Q8" s="74">
        <v>0</v>
      </c>
      <c r="R8" s="75">
        <v>0</v>
      </c>
      <c r="S8" s="76">
        <v>0</v>
      </c>
      <c r="T8" s="77">
        <v>0</v>
      </c>
      <c r="U8" s="83">
        <v>0</v>
      </c>
      <c r="V8" s="79">
        <f t="shared" si="0"/>
        <v>0</v>
      </c>
      <c r="W8" s="79" t="str">
        <f>IF(N8&gt;1,(N8-1)*0.25,"")</f>
        <v/>
      </c>
      <c r="X8" s="79">
        <f t="shared" si="1"/>
        <v>0</v>
      </c>
      <c r="Y8" s="79"/>
      <c r="Z8" s="79"/>
      <c r="AA8" s="79"/>
      <c r="AB8" s="79"/>
      <c r="AC8" s="79"/>
      <c r="AD8" s="79"/>
      <c r="AE8" s="79"/>
      <c r="AF8" s="80" t="str">
        <f>IF(E8="RECUP",LISTE!$B$22,"")</f>
        <v/>
      </c>
      <c r="AG8" s="81"/>
      <c r="AH8" s="87"/>
      <c r="AI8" s="46" t="str">
        <f>IF(E8=LISTE!$A$17,LISTE!$B$17,"")</f>
        <v/>
      </c>
      <c r="AJ8" s="47"/>
      <c r="AK8" s="48"/>
      <c r="AL8" s="49"/>
      <c r="AM8" s="50"/>
    </row>
    <row r="9" spans="2:39" s="44" customFormat="1" ht="11.1" customHeight="1" x14ac:dyDescent="0.2">
      <c r="B9" s="133" t="s">
        <v>14</v>
      </c>
      <c r="C9" s="134">
        <v>41028</v>
      </c>
      <c r="D9" s="58"/>
      <c r="E9" s="52"/>
      <c r="F9" s="52"/>
      <c r="G9" s="45"/>
      <c r="H9" s="45"/>
      <c r="I9" s="71"/>
      <c r="J9" s="70"/>
      <c r="K9" s="72"/>
      <c r="L9" s="73">
        <v>0</v>
      </c>
      <c r="M9" s="70">
        <v>0</v>
      </c>
      <c r="N9" s="70">
        <v>0</v>
      </c>
      <c r="O9" s="70">
        <v>0</v>
      </c>
      <c r="P9" s="70">
        <v>0</v>
      </c>
      <c r="Q9" s="74">
        <v>0</v>
      </c>
      <c r="R9" s="75">
        <v>0</v>
      </c>
      <c r="S9" s="76">
        <v>0</v>
      </c>
      <c r="T9" s="77">
        <v>0</v>
      </c>
      <c r="U9" s="83">
        <v>0</v>
      </c>
      <c r="V9" s="79">
        <f t="shared" si="0"/>
        <v>0</v>
      </c>
      <c r="W9" s="79">
        <v>1.0416666666666666E-2</v>
      </c>
      <c r="X9" s="79">
        <f t="shared" si="1"/>
        <v>0</v>
      </c>
      <c r="Y9" s="79"/>
      <c r="Z9" s="79"/>
      <c r="AA9" s="79"/>
      <c r="AB9" s="79"/>
      <c r="AC9" s="79"/>
      <c r="AD9" s="79"/>
      <c r="AE9" s="79"/>
      <c r="AF9" s="80" t="str">
        <f>IF(E9="RECUP",LISTE!$B$22,"")</f>
        <v/>
      </c>
      <c r="AG9" s="81"/>
      <c r="AH9" s="87"/>
      <c r="AI9" s="46" t="str">
        <f>IF(E9=LISTE!$A$17,LISTE!$B$17,"")</f>
        <v/>
      </c>
      <c r="AJ9" s="47"/>
      <c r="AK9" s="48"/>
      <c r="AL9" s="49"/>
      <c r="AM9" s="50"/>
    </row>
    <row r="10" spans="2:39" s="44" customFormat="1" ht="11.25" customHeight="1" x14ac:dyDescent="0.2">
      <c r="B10" s="65" t="s">
        <v>82</v>
      </c>
      <c r="C10" s="54"/>
      <c r="D10" s="53"/>
      <c r="E10" s="53"/>
      <c r="F10" s="53"/>
      <c r="G10" s="53"/>
      <c r="H10" s="53"/>
      <c r="I10" s="54"/>
      <c r="J10" s="53"/>
      <c r="K10" s="66"/>
      <c r="L10" s="55"/>
      <c r="M10" s="53"/>
      <c r="N10" s="53"/>
      <c r="O10" s="53"/>
      <c r="P10" s="53"/>
      <c r="Q10" s="55"/>
      <c r="R10" s="55"/>
      <c r="S10" s="56"/>
      <c r="T10" s="84">
        <f>SUM(T3:T9)</f>
        <v>0</v>
      </c>
      <c r="U10" s="77">
        <f>SUM(U3:U9)</f>
        <v>0</v>
      </c>
      <c r="V10" s="85">
        <f>SUM(V3:V9)</f>
        <v>0</v>
      </c>
      <c r="W10" s="85">
        <f>SUM(W3:W9)</f>
        <v>1.0416666666666666E-2</v>
      </c>
      <c r="X10" s="85">
        <f>SUM(X3:X9)</f>
        <v>0</v>
      </c>
      <c r="Y10" s="85" t="str">
        <f>"39:00"</f>
        <v>39:00</v>
      </c>
      <c r="Z10" s="85" t="str">
        <f>IF(T10&lt;Y10,"0:00",T10-Y10)</f>
        <v>0:00</v>
      </c>
      <c r="AA10" s="85"/>
      <c r="AB10" s="85">
        <f>IF(Z10&gt;=TIMEVALUE("5:00"),Z10-AA10,"")</f>
        <v>0</v>
      </c>
      <c r="AC10" s="85">
        <f>$AA10*1.25</f>
        <v>0</v>
      </c>
      <c r="AD10" s="85">
        <f>$AB10*1.5</f>
        <v>0</v>
      </c>
      <c r="AE10" s="86">
        <f>$V10+$X10+$AC10+$AD10+$W10</f>
        <v>1.0416666666666666E-2</v>
      </c>
      <c r="AF10" s="80">
        <f>SUM(AF3:AF9)</f>
        <v>0</v>
      </c>
      <c r="AG10" s="81">
        <f>($AG2+AE10-AF10)</f>
        <v>1.0416666666666666E-2</v>
      </c>
      <c r="AH10" s="87">
        <f>AG10/6.5</f>
        <v>1.6025641025641025E-3</v>
      </c>
      <c r="AI10" s="46">
        <f>SUM(AI3:AI9)</f>
        <v>0</v>
      </c>
      <c r="AJ10" s="47">
        <f>$AJ2+AI10</f>
        <v>0</v>
      </c>
      <c r="AK10" s="57">
        <f t="shared" ref="AK10" si="2">AJ10/6.5</f>
        <v>0</v>
      </c>
      <c r="AL10" s="49"/>
      <c r="AM10" s="50"/>
    </row>
    <row r="11" spans="2:39" s="44" customFormat="1" ht="11.1" customHeight="1" x14ac:dyDescent="0.2">
      <c r="B11" s="62" t="s">
        <v>15</v>
      </c>
      <c r="C11" s="104">
        <v>41029</v>
      </c>
      <c r="D11" s="58"/>
      <c r="E11" s="52"/>
      <c r="F11" s="52"/>
      <c r="G11" s="70"/>
      <c r="H11" s="70"/>
      <c r="I11" s="71"/>
      <c r="J11" s="70"/>
      <c r="K11" s="72"/>
      <c r="L11" s="73">
        <v>0</v>
      </c>
      <c r="M11" s="70">
        <v>0</v>
      </c>
      <c r="N11" s="70">
        <v>0</v>
      </c>
      <c r="O11" s="70">
        <v>0</v>
      </c>
      <c r="P11" s="70">
        <v>0</v>
      </c>
      <c r="Q11" s="74">
        <v>0</v>
      </c>
      <c r="R11" s="75">
        <v>0</v>
      </c>
      <c r="S11" s="76">
        <v>0</v>
      </c>
      <c r="T11" s="77">
        <v>0</v>
      </c>
      <c r="U11" s="83">
        <v>0</v>
      </c>
      <c r="V11" s="79">
        <f t="shared" si="0"/>
        <v>0</v>
      </c>
      <c r="W11" s="79" t="str">
        <f t="shared" ref="W11:W17" si="3">IF(N11&gt;1,(N11-1)*0.25,"")</f>
        <v/>
      </c>
      <c r="X11" s="79"/>
      <c r="Y11" s="79"/>
      <c r="Z11" s="79"/>
      <c r="AA11" s="79"/>
      <c r="AB11" s="79"/>
      <c r="AC11" s="79"/>
      <c r="AD11" s="79"/>
      <c r="AE11" s="79"/>
      <c r="AF11" s="80" t="str">
        <f>IF(E11="RECUP",LISTE!$B$22,"")</f>
        <v/>
      </c>
      <c r="AG11" s="81"/>
      <c r="AH11" s="87"/>
      <c r="AI11" s="80" t="str">
        <f>IF(E11=LISTE!$A$17,LISTE!$B$17,"")</f>
        <v/>
      </c>
      <c r="AJ11" s="91"/>
      <c r="AK11" s="92"/>
      <c r="AL11" s="93"/>
      <c r="AM11" s="94"/>
    </row>
    <row r="12" spans="2:39" s="44" customFormat="1" ht="11.1" customHeight="1" x14ac:dyDescent="0.2">
      <c r="B12" s="62" t="s">
        <v>18</v>
      </c>
      <c r="C12" s="104">
        <v>41030</v>
      </c>
      <c r="D12" s="58"/>
      <c r="E12" s="52"/>
      <c r="F12" s="52"/>
      <c r="G12" s="70"/>
      <c r="H12" s="70"/>
      <c r="I12" s="71"/>
      <c r="J12" s="70"/>
      <c r="K12" s="72"/>
      <c r="L12" s="73">
        <v>0</v>
      </c>
      <c r="M12" s="70">
        <v>0</v>
      </c>
      <c r="N12" s="70">
        <v>0</v>
      </c>
      <c r="O12" s="70">
        <v>0</v>
      </c>
      <c r="P12" s="70">
        <v>0</v>
      </c>
      <c r="Q12" s="74">
        <v>0</v>
      </c>
      <c r="R12" s="75">
        <v>0</v>
      </c>
      <c r="S12" s="76">
        <v>0</v>
      </c>
      <c r="T12" s="77">
        <v>0</v>
      </c>
      <c r="U12" s="83">
        <v>0</v>
      </c>
      <c r="V12" s="79">
        <f t="shared" si="0"/>
        <v>0</v>
      </c>
      <c r="W12" s="79" t="str">
        <f t="shared" si="3"/>
        <v/>
      </c>
      <c r="X12" s="79"/>
      <c r="Y12" s="79"/>
      <c r="Z12" s="79"/>
      <c r="AA12" s="79"/>
      <c r="AB12" s="79"/>
      <c r="AC12" s="79"/>
      <c r="AD12" s="79"/>
      <c r="AE12" s="79"/>
      <c r="AF12" s="80" t="str">
        <f>IF(E12="RECUP",LISTE!$B$22,"")</f>
        <v/>
      </c>
      <c r="AG12" s="81"/>
      <c r="AH12" s="87"/>
      <c r="AI12" s="80" t="str">
        <f>IF(E12=LISTE!$A$17,LISTE!$B$17,"")</f>
        <v/>
      </c>
      <c r="AJ12" s="91"/>
      <c r="AK12" s="92"/>
      <c r="AL12" s="93"/>
      <c r="AM12" s="94"/>
    </row>
    <row r="13" spans="2:39" s="44" customFormat="1" ht="11.1" customHeight="1" x14ac:dyDescent="0.2">
      <c r="B13" s="62" t="s">
        <v>17</v>
      </c>
      <c r="C13" s="104">
        <v>41031</v>
      </c>
      <c r="D13" s="58"/>
      <c r="E13" s="52"/>
      <c r="F13" s="52"/>
      <c r="G13" s="70"/>
      <c r="H13" s="70"/>
      <c r="I13" s="71"/>
      <c r="J13" s="70"/>
      <c r="K13" s="72"/>
      <c r="L13" s="73">
        <v>0</v>
      </c>
      <c r="M13" s="70">
        <v>0</v>
      </c>
      <c r="N13" s="70">
        <v>0</v>
      </c>
      <c r="O13" s="70">
        <v>0</v>
      </c>
      <c r="P13" s="70">
        <v>0</v>
      </c>
      <c r="Q13" s="74">
        <v>0</v>
      </c>
      <c r="R13" s="75">
        <v>0</v>
      </c>
      <c r="S13" s="76">
        <v>0</v>
      </c>
      <c r="T13" s="77">
        <v>0</v>
      </c>
      <c r="U13" s="83">
        <v>0</v>
      </c>
      <c r="V13" s="79">
        <f t="shared" si="0"/>
        <v>0</v>
      </c>
      <c r="W13" s="79" t="str">
        <f t="shared" si="3"/>
        <v/>
      </c>
      <c r="X13" s="79"/>
      <c r="Y13" s="79"/>
      <c r="Z13" s="79"/>
      <c r="AA13" s="79"/>
      <c r="AB13" s="79"/>
      <c r="AC13" s="79"/>
      <c r="AD13" s="79"/>
      <c r="AE13" s="79"/>
      <c r="AF13" s="80" t="str">
        <f>IF(E13="RECUP",LISTE!$B$22,"")</f>
        <v/>
      </c>
      <c r="AG13" s="81"/>
      <c r="AH13" s="87"/>
      <c r="AI13" s="80" t="str">
        <f>IF(E13=LISTE!$A$17,LISTE!$B$17,"")</f>
        <v/>
      </c>
      <c r="AJ13" s="91"/>
      <c r="AK13" s="92"/>
      <c r="AL13" s="93"/>
      <c r="AM13" s="94"/>
    </row>
    <row r="14" spans="2:39" s="44" customFormat="1" ht="11.1" customHeight="1" x14ac:dyDescent="0.2">
      <c r="B14" s="62" t="s">
        <v>19</v>
      </c>
      <c r="C14" s="104">
        <v>41032</v>
      </c>
      <c r="D14" s="58"/>
      <c r="E14" s="52"/>
      <c r="F14" s="52"/>
      <c r="G14" s="70"/>
      <c r="H14" s="70"/>
      <c r="I14" s="71"/>
      <c r="J14" s="70"/>
      <c r="K14" s="72"/>
      <c r="L14" s="73">
        <v>0</v>
      </c>
      <c r="M14" s="70">
        <v>0</v>
      </c>
      <c r="N14" s="70">
        <v>0</v>
      </c>
      <c r="O14" s="70">
        <v>0</v>
      </c>
      <c r="P14" s="70">
        <v>0</v>
      </c>
      <c r="Q14" s="74">
        <v>0</v>
      </c>
      <c r="R14" s="75">
        <v>0</v>
      </c>
      <c r="S14" s="76">
        <v>0</v>
      </c>
      <c r="T14" s="77">
        <v>0</v>
      </c>
      <c r="U14" s="83">
        <v>0</v>
      </c>
      <c r="V14" s="79">
        <f t="shared" si="0"/>
        <v>0</v>
      </c>
      <c r="W14" s="79" t="str">
        <f t="shared" si="3"/>
        <v/>
      </c>
      <c r="X14" s="79"/>
      <c r="Y14" s="79"/>
      <c r="Z14" s="79"/>
      <c r="AA14" s="79"/>
      <c r="AB14" s="79"/>
      <c r="AC14" s="79"/>
      <c r="AD14" s="79"/>
      <c r="AE14" s="79"/>
      <c r="AF14" s="80" t="str">
        <f>IF(E14="RECUP",LISTE!$B$22,"")</f>
        <v/>
      </c>
      <c r="AG14" s="81"/>
      <c r="AH14" s="87"/>
      <c r="AI14" s="80" t="str">
        <f>IF(E14=LISTE!$A$17,LISTE!$B$17,"")</f>
        <v/>
      </c>
      <c r="AJ14" s="91"/>
      <c r="AK14" s="92"/>
      <c r="AL14" s="93"/>
      <c r="AM14" s="94"/>
    </row>
    <row r="15" spans="2:39" s="44" customFormat="1" ht="11.1" customHeight="1" x14ac:dyDescent="0.2">
      <c r="B15" s="62" t="s">
        <v>20</v>
      </c>
      <c r="C15" s="104">
        <v>41033</v>
      </c>
      <c r="D15" s="129"/>
      <c r="E15" s="130"/>
      <c r="F15" s="52"/>
      <c r="G15" s="70"/>
      <c r="H15" s="70"/>
      <c r="I15" s="71"/>
      <c r="J15" s="70"/>
      <c r="K15" s="72"/>
      <c r="L15" s="73">
        <v>0</v>
      </c>
      <c r="M15" s="70">
        <v>0</v>
      </c>
      <c r="N15" s="70">
        <v>0</v>
      </c>
      <c r="O15" s="70">
        <v>0</v>
      </c>
      <c r="P15" s="70">
        <v>0</v>
      </c>
      <c r="Q15" s="74">
        <v>0</v>
      </c>
      <c r="R15" s="75">
        <v>0</v>
      </c>
      <c r="S15" s="76">
        <v>0</v>
      </c>
      <c r="T15" s="77">
        <v>0</v>
      </c>
      <c r="U15" s="83">
        <v>0</v>
      </c>
      <c r="V15" s="79">
        <f t="shared" si="0"/>
        <v>0</v>
      </c>
      <c r="W15" s="79" t="str">
        <f t="shared" si="3"/>
        <v/>
      </c>
      <c r="X15" s="79"/>
      <c r="Y15" s="79"/>
      <c r="Z15" s="79"/>
      <c r="AA15" s="79"/>
      <c r="AB15" s="79"/>
      <c r="AC15" s="79"/>
      <c r="AD15" s="79"/>
      <c r="AE15" s="79"/>
      <c r="AF15" s="80" t="str">
        <f>IF(E15="RECUP",LISTE!$B$22,"")</f>
        <v/>
      </c>
      <c r="AG15" s="81"/>
      <c r="AH15" s="87"/>
      <c r="AI15" s="80" t="str">
        <f>IF(E15=LISTE!$A$17,LISTE!$B$17,"")</f>
        <v/>
      </c>
      <c r="AJ15" s="91"/>
      <c r="AK15" s="92"/>
      <c r="AL15" s="93"/>
      <c r="AM15" s="94"/>
    </row>
    <row r="16" spans="2:39" s="44" customFormat="1" ht="11.1" customHeight="1" x14ac:dyDescent="0.2">
      <c r="B16" s="63" t="s">
        <v>21</v>
      </c>
      <c r="C16" s="64">
        <v>41034</v>
      </c>
      <c r="D16" s="129"/>
      <c r="E16" s="130"/>
      <c r="F16" s="52"/>
      <c r="G16" s="70"/>
      <c r="H16" s="70"/>
      <c r="I16" s="71"/>
      <c r="J16" s="70"/>
      <c r="K16" s="72"/>
      <c r="L16" s="73">
        <v>0</v>
      </c>
      <c r="M16" s="70">
        <v>0</v>
      </c>
      <c r="N16" s="70">
        <v>0</v>
      </c>
      <c r="O16" s="70">
        <v>0</v>
      </c>
      <c r="P16" s="70">
        <v>0</v>
      </c>
      <c r="Q16" s="74">
        <v>0</v>
      </c>
      <c r="R16" s="75">
        <v>0</v>
      </c>
      <c r="S16" s="76">
        <v>0</v>
      </c>
      <c r="T16" s="77">
        <v>0</v>
      </c>
      <c r="U16" s="83">
        <v>0</v>
      </c>
      <c r="V16" s="79">
        <f t="shared" si="0"/>
        <v>0</v>
      </c>
      <c r="W16" s="79" t="str">
        <f t="shared" si="3"/>
        <v/>
      </c>
      <c r="X16" s="79"/>
      <c r="Y16" s="79"/>
      <c r="Z16" s="79"/>
      <c r="AA16" s="79"/>
      <c r="AB16" s="79"/>
      <c r="AC16" s="79"/>
      <c r="AD16" s="79"/>
      <c r="AE16" s="79"/>
      <c r="AF16" s="80" t="str">
        <f>IF(E16="RECUP",LISTE!$B$22,"")</f>
        <v/>
      </c>
      <c r="AG16" s="81"/>
      <c r="AH16" s="87"/>
      <c r="AI16" s="80" t="str">
        <f>IF(E16=LISTE!$A$17,LISTE!$B$17,"")</f>
        <v/>
      </c>
      <c r="AJ16" s="91"/>
      <c r="AK16" s="92"/>
      <c r="AL16" s="93"/>
      <c r="AM16" s="94"/>
    </row>
    <row r="17" spans="2:39" s="44" customFormat="1" ht="11.1" customHeight="1" x14ac:dyDescent="0.2">
      <c r="B17" s="63" t="s">
        <v>14</v>
      </c>
      <c r="C17" s="64">
        <v>41035</v>
      </c>
      <c r="D17" s="129"/>
      <c r="E17" s="130"/>
      <c r="F17" s="52"/>
      <c r="G17" s="70"/>
      <c r="H17" s="70"/>
      <c r="I17" s="71"/>
      <c r="J17" s="70"/>
      <c r="K17" s="72"/>
      <c r="L17" s="73">
        <v>0</v>
      </c>
      <c r="M17" s="70">
        <v>0</v>
      </c>
      <c r="N17" s="70">
        <v>0</v>
      </c>
      <c r="O17" s="70">
        <v>0</v>
      </c>
      <c r="P17" s="70">
        <v>0</v>
      </c>
      <c r="Q17" s="74">
        <v>0</v>
      </c>
      <c r="R17" s="75">
        <v>0</v>
      </c>
      <c r="S17" s="76">
        <v>0</v>
      </c>
      <c r="T17" s="77">
        <v>0</v>
      </c>
      <c r="U17" s="78">
        <v>0</v>
      </c>
      <c r="V17" s="79">
        <f>IF(R17="","",R17*1.75)</f>
        <v>0</v>
      </c>
      <c r="W17" s="79" t="str">
        <f t="shared" si="3"/>
        <v/>
      </c>
      <c r="X17" s="79"/>
      <c r="Y17" s="79"/>
      <c r="Z17" s="79"/>
      <c r="AA17" s="79"/>
      <c r="AB17" s="79"/>
      <c r="AC17" s="79"/>
      <c r="AD17" s="79"/>
      <c r="AE17" s="79"/>
      <c r="AF17" s="80" t="str">
        <f>IF(E17="RECUP",LISTE!$B$22,"")</f>
        <v/>
      </c>
      <c r="AG17" s="81"/>
      <c r="AH17" s="87"/>
      <c r="AI17" s="80" t="str">
        <f>IF(E17=LISTE!$A$17,LISTE!$B$17,"")</f>
        <v/>
      </c>
      <c r="AJ17" s="91"/>
      <c r="AK17" s="92"/>
      <c r="AL17" s="93"/>
      <c r="AM17" s="94"/>
    </row>
    <row r="18" spans="2:39" s="44" customFormat="1" ht="11.1" customHeight="1" x14ac:dyDescent="0.2">
      <c r="B18" s="61" t="s">
        <v>83</v>
      </c>
      <c r="C18" s="60"/>
      <c r="D18" s="59"/>
      <c r="E18" s="59"/>
      <c r="F18" s="59"/>
      <c r="G18" s="95"/>
      <c r="H18" s="95"/>
      <c r="I18" s="96"/>
      <c r="J18" s="95"/>
      <c r="K18" s="97"/>
      <c r="L18" s="98"/>
      <c r="M18" s="95"/>
      <c r="N18" s="95"/>
      <c r="O18" s="95"/>
      <c r="P18" s="95"/>
      <c r="Q18" s="98"/>
      <c r="R18" s="98"/>
      <c r="S18" s="99"/>
      <c r="T18" s="84">
        <f>SUM(T10:T16)</f>
        <v>0</v>
      </c>
      <c r="U18" s="85">
        <f>SUM(U10:U16)</f>
        <v>0</v>
      </c>
      <c r="V18" s="85">
        <f>SUM(V10:V16)</f>
        <v>0</v>
      </c>
      <c r="W18" s="85">
        <f>SUM(W10:W16)</f>
        <v>1.0416666666666666E-2</v>
      </c>
      <c r="X18" s="85">
        <f>SUM(X10:X16)</f>
        <v>0</v>
      </c>
      <c r="Y18" s="85" t="str">
        <f>"39:00"</f>
        <v>39:00</v>
      </c>
      <c r="Z18" s="85" t="str">
        <f>IF(T18&lt;Y18,"0:00",T18-Y18)</f>
        <v>0:00</v>
      </c>
      <c r="AA18" s="85"/>
      <c r="AB18" s="85">
        <f>IF(Z18&gt;=TIMEVALUE("5:00"),Z18-AA18,"")</f>
        <v>0</v>
      </c>
      <c r="AC18" s="85">
        <f>$AA18*1.25</f>
        <v>0</v>
      </c>
      <c r="AD18" s="85">
        <f>$AB18*1.5</f>
        <v>0</v>
      </c>
      <c r="AE18" s="86">
        <f>$V18+$X18+$AC18+$AD18+$W18</f>
        <v>1.0416666666666666E-2</v>
      </c>
      <c r="AF18" s="80">
        <f>SUM(AF10:AF16)</f>
        <v>0</v>
      </c>
      <c r="AG18" s="81">
        <f>$AG10+AE18-AF18</f>
        <v>2.0833333333333332E-2</v>
      </c>
      <c r="AH18" s="87">
        <f>AG18/6.5</f>
        <v>3.205128205128205E-3</v>
      </c>
      <c r="AI18" s="80">
        <f>SUM(AI10:AI16)</f>
        <v>0</v>
      </c>
      <c r="AJ18" s="91">
        <f>$AJ10+AI18</f>
        <v>0</v>
      </c>
      <c r="AK18" s="100">
        <f>AJ18/6.5</f>
        <v>0</v>
      </c>
      <c r="AL18" s="93"/>
      <c r="AM18" s="94"/>
    </row>
    <row r="19" spans="2:39" s="44" customFormat="1" ht="11.1" customHeight="1" x14ac:dyDescent="0.2">
      <c r="B19" s="62" t="s">
        <v>15</v>
      </c>
      <c r="C19" s="104">
        <v>41036</v>
      </c>
      <c r="D19" s="58"/>
      <c r="E19" s="52"/>
      <c r="F19" s="52"/>
      <c r="G19" s="70"/>
      <c r="H19" s="70"/>
      <c r="I19" s="71"/>
      <c r="J19" s="70"/>
      <c r="K19" s="72"/>
      <c r="L19" s="73">
        <f t="shared" ref="L19:L24" si="4">IF(K19-J19="00:00","",(K19-J19+I19))</f>
        <v>0</v>
      </c>
      <c r="M19" s="70">
        <v>0</v>
      </c>
      <c r="N19" s="70">
        <v>0</v>
      </c>
      <c r="O19" s="70">
        <v>0</v>
      </c>
      <c r="P19" s="70">
        <v>0</v>
      </c>
      <c r="Q19" s="74">
        <v>0</v>
      </c>
      <c r="R19" s="75">
        <v>0</v>
      </c>
      <c r="S19" s="76">
        <v>0</v>
      </c>
      <c r="T19" s="77">
        <v>0</v>
      </c>
      <c r="U19" s="78" t="str">
        <f t="shared" ref="U19:U25" si="5">IF(N19="","",IF(AND(OR(B19="dim",A19="F")),(T19*$U$2),""))</f>
        <v/>
      </c>
      <c r="V19" s="79">
        <f t="shared" si="0"/>
        <v>0</v>
      </c>
      <c r="W19" s="79" t="str">
        <f t="shared" ref="W19:W25" si="6">IF(N19&gt;1,(N19-1)*0.25,"")</f>
        <v/>
      </c>
      <c r="X19" s="79"/>
      <c r="Y19" s="79"/>
      <c r="Z19" s="79"/>
      <c r="AA19" s="79"/>
      <c r="AB19" s="79"/>
      <c r="AC19" s="79"/>
      <c r="AD19" s="79"/>
      <c r="AE19" s="79"/>
      <c r="AF19" s="80" t="str">
        <f>IF(E19="RECUP",LISTE!$B$22,"")</f>
        <v/>
      </c>
      <c r="AG19" s="81"/>
      <c r="AH19" s="87"/>
      <c r="AI19" s="80" t="str">
        <f>IF(E19=LISTE!$A$17,LISTE!$B$17,"")</f>
        <v/>
      </c>
      <c r="AJ19" s="91"/>
      <c r="AK19" s="92"/>
      <c r="AL19" s="93"/>
      <c r="AM19" s="94"/>
    </row>
    <row r="20" spans="2:39" s="44" customFormat="1" ht="11.1" customHeight="1" x14ac:dyDescent="0.2">
      <c r="B20" s="62" t="s">
        <v>18</v>
      </c>
      <c r="C20" s="104">
        <v>41037</v>
      </c>
      <c r="D20" s="58"/>
      <c r="E20" s="52"/>
      <c r="F20" s="52"/>
      <c r="G20" s="70"/>
      <c r="H20" s="70"/>
      <c r="I20" s="71"/>
      <c r="J20" s="70"/>
      <c r="K20" s="72"/>
      <c r="L20" s="73">
        <f t="shared" si="4"/>
        <v>0</v>
      </c>
      <c r="M20" s="70">
        <v>0</v>
      </c>
      <c r="N20" s="70">
        <v>0</v>
      </c>
      <c r="O20" s="70">
        <v>0</v>
      </c>
      <c r="P20" s="70">
        <v>0</v>
      </c>
      <c r="Q20" s="74">
        <v>0</v>
      </c>
      <c r="R20" s="75">
        <v>0</v>
      </c>
      <c r="S20" s="76">
        <v>0</v>
      </c>
      <c r="T20" s="77">
        <v>0</v>
      </c>
      <c r="U20" s="78" t="str">
        <f t="shared" si="5"/>
        <v/>
      </c>
      <c r="V20" s="79">
        <f t="shared" si="0"/>
        <v>0</v>
      </c>
      <c r="W20" s="79" t="str">
        <f t="shared" si="6"/>
        <v/>
      </c>
      <c r="X20" s="79"/>
      <c r="Y20" s="79"/>
      <c r="Z20" s="79"/>
      <c r="AA20" s="79"/>
      <c r="AB20" s="79"/>
      <c r="AC20" s="79"/>
      <c r="AD20" s="79"/>
      <c r="AE20" s="79"/>
      <c r="AF20" s="80" t="str">
        <f>IF(E20="RECUP",LISTE!$B$22,"")</f>
        <v/>
      </c>
      <c r="AG20" s="81"/>
      <c r="AH20" s="87"/>
      <c r="AI20" s="80" t="str">
        <f>IF(E20=LISTE!$A$17,LISTE!$B$17,"")</f>
        <v/>
      </c>
      <c r="AJ20" s="91"/>
      <c r="AK20" s="92"/>
      <c r="AL20" s="93"/>
      <c r="AM20" s="94"/>
    </row>
    <row r="21" spans="2:39" s="44" customFormat="1" ht="11.1" customHeight="1" x14ac:dyDescent="0.2">
      <c r="B21" s="62" t="s">
        <v>17</v>
      </c>
      <c r="C21" s="104">
        <v>41038</v>
      </c>
      <c r="D21" s="58"/>
      <c r="E21" s="52"/>
      <c r="F21" s="52"/>
      <c r="G21" s="70"/>
      <c r="H21" s="70"/>
      <c r="I21" s="71"/>
      <c r="J21" s="70"/>
      <c r="K21" s="72"/>
      <c r="L21" s="73">
        <f t="shared" si="4"/>
        <v>0</v>
      </c>
      <c r="M21" s="70">
        <v>0</v>
      </c>
      <c r="N21" s="70">
        <v>0</v>
      </c>
      <c r="O21" s="70">
        <v>0</v>
      </c>
      <c r="P21" s="70">
        <v>0</v>
      </c>
      <c r="Q21" s="74">
        <v>0</v>
      </c>
      <c r="R21" s="75">
        <v>0</v>
      </c>
      <c r="S21" s="76">
        <v>0</v>
      </c>
      <c r="T21" s="77">
        <v>0</v>
      </c>
      <c r="U21" s="78" t="str">
        <f t="shared" si="5"/>
        <v/>
      </c>
      <c r="V21" s="79">
        <f t="shared" si="0"/>
        <v>0</v>
      </c>
      <c r="W21" s="79" t="str">
        <f t="shared" si="6"/>
        <v/>
      </c>
      <c r="X21" s="79"/>
      <c r="Y21" s="79"/>
      <c r="Z21" s="79"/>
      <c r="AA21" s="79"/>
      <c r="AB21" s="79"/>
      <c r="AC21" s="79"/>
      <c r="AD21" s="79"/>
      <c r="AE21" s="79"/>
      <c r="AF21" s="80" t="str">
        <f>IF(E21="RECUP",LISTE!$B$22,"")</f>
        <v/>
      </c>
      <c r="AG21" s="81"/>
      <c r="AH21" s="87"/>
      <c r="AI21" s="80" t="str">
        <f>IF(E21=LISTE!$A$17,LISTE!$B$17,"")</f>
        <v/>
      </c>
      <c r="AJ21" s="91"/>
      <c r="AK21" s="92"/>
      <c r="AL21" s="93"/>
      <c r="AM21" s="94"/>
    </row>
    <row r="22" spans="2:39" s="44" customFormat="1" ht="11.1" customHeight="1" x14ac:dyDescent="0.2">
      <c r="B22" s="62" t="s">
        <v>19</v>
      </c>
      <c r="C22" s="104">
        <v>41039</v>
      </c>
      <c r="D22" s="58"/>
      <c r="E22" s="52"/>
      <c r="F22" s="52"/>
      <c r="G22" s="70"/>
      <c r="H22" s="70"/>
      <c r="I22" s="71"/>
      <c r="J22" s="70"/>
      <c r="K22" s="72"/>
      <c r="L22" s="73">
        <f t="shared" si="4"/>
        <v>0</v>
      </c>
      <c r="M22" s="70">
        <v>0</v>
      </c>
      <c r="N22" s="70">
        <v>0</v>
      </c>
      <c r="O22" s="70">
        <v>0</v>
      </c>
      <c r="P22" s="70">
        <v>0</v>
      </c>
      <c r="Q22" s="74">
        <v>0</v>
      </c>
      <c r="R22" s="75">
        <v>0</v>
      </c>
      <c r="S22" s="76">
        <v>0</v>
      </c>
      <c r="T22" s="77">
        <v>0</v>
      </c>
      <c r="U22" s="78" t="str">
        <f t="shared" si="5"/>
        <v/>
      </c>
      <c r="V22" s="79">
        <f t="shared" si="0"/>
        <v>0</v>
      </c>
      <c r="W22" s="79" t="str">
        <f t="shared" si="6"/>
        <v/>
      </c>
      <c r="X22" s="79"/>
      <c r="Y22" s="79"/>
      <c r="Z22" s="79"/>
      <c r="AA22" s="79"/>
      <c r="AB22" s="79"/>
      <c r="AC22" s="79"/>
      <c r="AD22" s="79"/>
      <c r="AE22" s="79"/>
      <c r="AF22" s="80" t="str">
        <f>IF(E22="RECUP",LISTE!$B$22,"")</f>
        <v/>
      </c>
      <c r="AG22" s="81"/>
      <c r="AH22" s="87"/>
      <c r="AI22" s="80" t="str">
        <f>IF(E22=LISTE!$A$17,LISTE!$B$17,"")</f>
        <v/>
      </c>
      <c r="AJ22" s="91"/>
      <c r="AK22" s="92"/>
      <c r="AL22" s="93"/>
      <c r="AM22" s="94"/>
    </row>
    <row r="23" spans="2:39" s="44" customFormat="1" ht="11.1" customHeight="1" x14ac:dyDescent="0.2">
      <c r="B23" s="62" t="s">
        <v>20</v>
      </c>
      <c r="C23" s="104">
        <v>41040</v>
      </c>
      <c r="D23" s="58"/>
      <c r="E23" s="52"/>
      <c r="F23" s="52"/>
      <c r="G23" s="70"/>
      <c r="H23" s="70"/>
      <c r="I23" s="71"/>
      <c r="J23" s="70"/>
      <c r="K23" s="72"/>
      <c r="L23" s="73">
        <f t="shared" si="4"/>
        <v>0</v>
      </c>
      <c r="M23" s="70">
        <v>0</v>
      </c>
      <c r="N23" s="70">
        <v>0</v>
      </c>
      <c r="O23" s="70">
        <v>0</v>
      </c>
      <c r="P23" s="70">
        <v>0</v>
      </c>
      <c r="Q23" s="74">
        <v>0</v>
      </c>
      <c r="R23" s="75">
        <v>0</v>
      </c>
      <c r="S23" s="76">
        <v>0</v>
      </c>
      <c r="T23" s="77">
        <v>0</v>
      </c>
      <c r="U23" s="78" t="str">
        <f t="shared" si="5"/>
        <v/>
      </c>
      <c r="V23" s="79">
        <f t="shared" si="0"/>
        <v>0</v>
      </c>
      <c r="W23" s="79" t="str">
        <f t="shared" si="6"/>
        <v/>
      </c>
      <c r="X23" s="79"/>
      <c r="Y23" s="79"/>
      <c r="Z23" s="79"/>
      <c r="AA23" s="79"/>
      <c r="AB23" s="79"/>
      <c r="AC23" s="79"/>
      <c r="AD23" s="79"/>
      <c r="AE23" s="79"/>
      <c r="AF23" s="80" t="str">
        <f>IF(E23="RECUP",LISTE!$B$22,"")</f>
        <v/>
      </c>
      <c r="AG23" s="81"/>
      <c r="AH23" s="87"/>
      <c r="AI23" s="80" t="str">
        <f>IF(E23=LISTE!$A$17,LISTE!$B$17,"")</f>
        <v/>
      </c>
      <c r="AJ23" s="91"/>
      <c r="AK23" s="92"/>
      <c r="AL23" s="93"/>
      <c r="AM23" s="94"/>
    </row>
    <row r="24" spans="2:39" s="44" customFormat="1" ht="11.1" customHeight="1" x14ac:dyDescent="0.2">
      <c r="B24" s="63" t="s">
        <v>21</v>
      </c>
      <c r="C24" s="64">
        <v>41041</v>
      </c>
      <c r="D24" s="58"/>
      <c r="E24" s="52"/>
      <c r="F24" s="52"/>
      <c r="G24" s="70"/>
      <c r="H24" s="70"/>
      <c r="I24" s="71"/>
      <c r="J24" s="70"/>
      <c r="K24" s="72"/>
      <c r="L24" s="73">
        <f t="shared" si="4"/>
        <v>0</v>
      </c>
      <c r="M24" s="70">
        <v>0</v>
      </c>
      <c r="N24" s="70">
        <v>0</v>
      </c>
      <c r="O24" s="70">
        <v>0</v>
      </c>
      <c r="P24" s="70">
        <v>0</v>
      </c>
      <c r="Q24" s="74">
        <v>0</v>
      </c>
      <c r="R24" s="75">
        <v>0</v>
      </c>
      <c r="S24" s="76">
        <v>0</v>
      </c>
      <c r="T24" s="77">
        <v>0</v>
      </c>
      <c r="U24" s="78" t="str">
        <f t="shared" si="5"/>
        <v/>
      </c>
      <c r="V24" s="79">
        <f t="shared" si="0"/>
        <v>0</v>
      </c>
      <c r="W24" s="79" t="str">
        <f t="shared" si="6"/>
        <v/>
      </c>
      <c r="X24" s="79"/>
      <c r="Y24" s="79"/>
      <c r="Z24" s="79"/>
      <c r="AA24" s="79"/>
      <c r="AB24" s="79"/>
      <c r="AC24" s="79"/>
      <c r="AD24" s="79"/>
      <c r="AE24" s="79"/>
      <c r="AF24" s="80" t="str">
        <f>IF(E24="RECUP",LISTE!$B$22,"")</f>
        <v/>
      </c>
      <c r="AG24" s="81"/>
      <c r="AH24" s="87"/>
      <c r="AI24" s="80" t="str">
        <f>IF(E24=LISTE!$A$17,LISTE!$B$17,"")</f>
        <v/>
      </c>
      <c r="AJ24" s="91"/>
      <c r="AK24" s="92"/>
      <c r="AL24" s="93"/>
      <c r="AM24" s="94"/>
    </row>
    <row r="25" spans="2:39" s="44" customFormat="1" ht="11.1" customHeight="1" x14ac:dyDescent="0.2">
      <c r="B25" s="63" t="s">
        <v>14</v>
      </c>
      <c r="C25" s="64">
        <v>41042</v>
      </c>
      <c r="D25" s="68"/>
      <c r="E25" s="52"/>
      <c r="F25" s="52"/>
      <c r="G25" s="70"/>
      <c r="H25" s="70"/>
      <c r="I25" s="71"/>
      <c r="J25" s="70"/>
      <c r="K25" s="72"/>
      <c r="L25" s="73">
        <f>IF(K25-J25="00:00","",(K25-J25+I25))</f>
        <v>0</v>
      </c>
      <c r="M25" s="70">
        <v>0</v>
      </c>
      <c r="N25" s="70">
        <v>0</v>
      </c>
      <c r="O25" s="70">
        <v>0</v>
      </c>
      <c r="P25" s="70">
        <v>0</v>
      </c>
      <c r="Q25" s="74">
        <v>0</v>
      </c>
      <c r="R25" s="75">
        <v>0</v>
      </c>
      <c r="S25" s="76">
        <v>0</v>
      </c>
      <c r="T25" s="77">
        <v>0</v>
      </c>
      <c r="U25" s="78">
        <f t="shared" si="5"/>
        <v>0</v>
      </c>
      <c r="V25" s="79">
        <f>IF(R25="","",R25*1.75)</f>
        <v>0</v>
      </c>
      <c r="W25" s="79" t="str">
        <f t="shared" si="6"/>
        <v/>
      </c>
      <c r="X25" s="79"/>
      <c r="Y25" s="79"/>
      <c r="Z25" s="79"/>
      <c r="AA25" s="79"/>
      <c r="AB25" s="79"/>
      <c r="AC25" s="79"/>
      <c r="AD25" s="79"/>
      <c r="AE25" s="79"/>
      <c r="AF25" s="80" t="str">
        <f>IF(E25="RECUP",LISTE!$B$22,"")</f>
        <v/>
      </c>
      <c r="AG25" s="81"/>
      <c r="AH25" s="87"/>
      <c r="AI25" s="80" t="str">
        <f>IF(E25=LISTE!$A$17,LISTE!$B$17,"")</f>
        <v/>
      </c>
      <c r="AJ25" s="91"/>
      <c r="AK25" s="92"/>
      <c r="AL25" s="93"/>
      <c r="AM25" s="94"/>
    </row>
    <row r="26" spans="2:39" s="44" customFormat="1" ht="11.1" customHeight="1" x14ac:dyDescent="0.2">
      <c r="B26" s="61" t="s">
        <v>84</v>
      </c>
      <c r="C26" s="60"/>
      <c r="D26" s="59"/>
      <c r="E26" s="59"/>
      <c r="F26" s="59"/>
      <c r="G26" s="95"/>
      <c r="H26" s="95"/>
      <c r="I26" s="96"/>
      <c r="J26" s="95"/>
      <c r="K26" s="97"/>
      <c r="L26" s="98"/>
      <c r="M26" s="95"/>
      <c r="N26" s="95"/>
      <c r="O26" s="95"/>
      <c r="P26" s="95"/>
      <c r="Q26" s="98"/>
      <c r="R26" s="98"/>
      <c r="S26" s="99"/>
      <c r="T26" s="84">
        <f>SUM(T17:T24)</f>
        <v>0</v>
      </c>
      <c r="U26" s="85">
        <f>SUM(U17:U24)</f>
        <v>0</v>
      </c>
      <c r="V26" s="77">
        <f>SUM(V17:V24)</f>
        <v>0</v>
      </c>
      <c r="W26" s="85">
        <f>SUM(W17:W22)</f>
        <v>1.0416666666666666E-2</v>
      </c>
      <c r="X26" s="85">
        <f>SUM(X17:X24)</f>
        <v>0</v>
      </c>
      <c r="Y26" s="85" t="str">
        <f>"39:00"</f>
        <v>39:00</v>
      </c>
      <c r="Z26" s="85" t="str">
        <f>IF(T26&lt;Y26,"0:00",T26-Y26)</f>
        <v>0:00</v>
      </c>
      <c r="AA26" s="85"/>
      <c r="AB26" s="85">
        <f>IF(Z26&gt;=5,Z26-AA26,0)</f>
        <v>0</v>
      </c>
      <c r="AC26" s="85">
        <f>$AA26*1.25</f>
        <v>0</v>
      </c>
      <c r="AD26" s="85">
        <f>$AB26*1.5</f>
        <v>0</v>
      </c>
      <c r="AE26" s="86">
        <f>$V26+$X26+$AC26+$AD26+$W26</f>
        <v>1.0416666666666666E-2</v>
      </c>
      <c r="AF26" s="80">
        <f>SUM(AF17:AF24)</f>
        <v>0</v>
      </c>
      <c r="AG26" s="81">
        <f>$AG18+AE26-AF26</f>
        <v>3.125E-2</v>
      </c>
      <c r="AH26" s="87">
        <f t="shared" ref="AH26" si="7">AG26/6.5</f>
        <v>4.807692307692308E-3</v>
      </c>
      <c r="AI26" s="80">
        <f>SUM(AI17:AI24)</f>
        <v>0</v>
      </c>
      <c r="AJ26" s="91">
        <f>$AJ18+AI26</f>
        <v>0</v>
      </c>
      <c r="AK26" s="100">
        <f>AJ26/6.5</f>
        <v>0</v>
      </c>
      <c r="AL26" s="93"/>
      <c r="AM26" s="94"/>
    </row>
    <row r="27" spans="2:39" s="44" customFormat="1" ht="11.1" customHeight="1" x14ac:dyDescent="0.2">
      <c r="B27" s="62" t="s">
        <v>15</v>
      </c>
      <c r="C27" s="104">
        <v>41043</v>
      </c>
      <c r="D27" s="51"/>
      <c r="E27" s="52"/>
      <c r="F27" s="52"/>
      <c r="G27" s="70"/>
      <c r="H27" s="70"/>
      <c r="I27" s="71"/>
      <c r="J27" s="70"/>
      <c r="K27" s="72"/>
      <c r="L27" s="73">
        <f t="shared" ref="L27:L32" si="8">IF(K27-J27="00:00","",(K27-J27+I27))</f>
        <v>0</v>
      </c>
      <c r="M27" s="70">
        <v>0</v>
      </c>
      <c r="N27" s="70">
        <v>0</v>
      </c>
      <c r="O27" s="70">
        <v>0</v>
      </c>
      <c r="P27" s="70">
        <v>0</v>
      </c>
      <c r="Q27" s="74">
        <v>0</v>
      </c>
      <c r="R27" s="75">
        <v>0</v>
      </c>
      <c r="S27" s="76">
        <v>0</v>
      </c>
      <c r="T27" s="77">
        <v>0</v>
      </c>
      <c r="U27" s="78" t="str">
        <f t="shared" ref="U27:U33" si="9">IF(N27="","",IF(AND(OR(B27="dim",A27="F")),(T27*$U$2),""))</f>
        <v/>
      </c>
      <c r="V27" s="79">
        <f t="shared" si="0"/>
        <v>0</v>
      </c>
      <c r="W27" s="79" t="str">
        <f t="shared" ref="W27:W33" si="10">IF(N27&gt;1,(N27-1)*0.25,"")</f>
        <v/>
      </c>
      <c r="X27" s="79"/>
      <c r="Y27" s="79"/>
      <c r="Z27" s="79"/>
      <c r="AA27" s="79"/>
      <c r="AB27" s="79"/>
      <c r="AC27" s="79"/>
      <c r="AD27" s="79"/>
      <c r="AE27" s="79"/>
      <c r="AF27" s="80" t="str">
        <f>IF(E27="RECUP",LISTE!$B$22,"")</f>
        <v/>
      </c>
      <c r="AG27" s="81"/>
      <c r="AH27" s="87"/>
      <c r="AI27" s="80" t="str">
        <f>IF(E27=LISTE!$A$17,LISTE!$B$17,"")</f>
        <v/>
      </c>
      <c r="AJ27" s="91"/>
      <c r="AK27" s="92"/>
      <c r="AL27" s="93"/>
      <c r="AM27" s="94"/>
    </row>
    <row r="28" spans="2:39" s="44" customFormat="1" ht="11.1" customHeight="1" x14ac:dyDescent="0.2">
      <c r="B28" s="62" t="s">
        <v>18</v>
      </c>
      <c r="C28" s="104">
        <v>41044</v>
      </c>
      <c r="D28" s="58"/>
      <c r="E28" s="52"/>
      <c r="F28" s="52"/>
      <c r="G28" s="70"/>
      <c r="H28" s="70"/>
      <c r="I28" s="71"/>
      <c r="J28" s="70"/>
      <c r="K28" s="72"/>
      <c r="L28" s="73">
        <f t="shared" si="8"/>
        <v>0</v>
      </c>
      <c r="M28" s="70">
        <v>0</v>
      </c>
      <c r="N28" s="70">
        <v>0</v>
      </c>
      <c r="O28" s="70">
        <v>0</v>
      </c>
      <c r="P28" s="70">
        <v>0</v>
      </c>
      <c r="Q28" s="74">
        <v>0</v>
      </c>
      <c r="R28" s="75">
        <v>0</v>
      </c>
      <c r="S28" s="76">
        <v>0</v>
      </c>
      <c r="T28" s="77">
        <v>0</v>
      </c>
      <c r="U28" s="78" t="str">
        <f t="shared" si="9"/>
        <v/>
      </c>
      <c r="V28" s="79">
        <f t="shared" si="0"/>
        <v>0</v>
      </c>
      <c r="W28" s="79" t="str">
        <f t="shared" si="10"/>
        <v/>
      </c>
      <c r="X28" s="79"/>
      <c r="Y28" s="79"/>
      <c r="Z28" s="79"/>
      <c r="AA28" s="79"/>
      <c r="AB28" s="79"/>
      <c r="AC28" s="79"/>
      <c r="AD28" s="79"/>
      <c r="AE28" s="79"/>
      <c r="AF28" s="80" t="str">
        <f>IF(E28="RECUP",LISTE!$B$22,"")</f>
        <v/>
      </c>
      <c r="AG28" s="81"/>
      <c r="AH28" s="87"/>
      <c r="AI28" s="80" t="str">
        <f>IF(E28=LISTE!$A$17,LISTE!$B$17,"")</f>
        <v/>
      </c>
      <c r="AJ28" s="91"/>
      <c r="AK28" s="92"/>
      <c r="AL28" s="93"/>
      <c r="AM28" s="94"/>
    </row>
    <row r="29" spans="2:39" s="44" customFormat="1" ht="11.1" customHeight="1" x14ac:dyDescent="0.2">
      <c r="B29" s="62" t="s">
        <v>17</v>
      </c>
      <c r="C29" s="104">
        <v>41045</v>
      </c>
      <c r="D29" s="58"/>
      <c r="E29" s="52"/>
      <c r="F29" s="52"/>
      <c r="G29" s="70"/>
      <c r="H29" s="70"/>
      <c r="I29" s="71"/>
      <c r="J29" s="70"/>
      <c r="K29" s="72"/>
      <c r="L29" s="73">
        <f t="shared" si="8"/>
        <v>0</v>
      </c>
      <c r="M29" s="70">
        <v>0</v>
      </c>
      <c r="N29" s="70">
        <v>0</v>
      </c>
      <c r="O29" s="70">
        <v>0</v>
      </c>
      <c r="P29" s="70">
        <v>0</v>
      </c>
      <c r="Q29" s="74">
        <v>0</v>
      </c>
      <c r="R29" s="75">
        <v>0</v>
      </c>
      <c r="S29" s="76">
        <v>0</v>
      </c>
      <c r="T29" s="77">
        <v>0</v>
      </c>
      <c r="U29" s="78" t="str">
        <f t="shared" si="9"/>
        <v/>
      </c>
      <c r="V29" s="79">
        <f t="shared" si="0"/>
        <v>0</v>
      </c>
      <c r="W29" s="79" t="str">
        <f t="shared" si="10"/>
        <v/>
      </c>
      <c r="X29" s="79"/>
      <c r="Y29" s="79"/>
      <c r="Z29" s="79"/>
      <c r="AA29" s="79"/>
      <c r="AB29" s="79"/>
      <c r="AC29" s="79"/>
      <c r="AD29" s="79"/>
      <c r="AE29" s="79"/>
      <c r="AF29" s="80" t="str">
        <f>IF(E29="RECUP",LISTE!$B$22,"")</f>
        <v/>
      </c>
      <c r="AG29" s="81"/>
      <c r="AH29" s="87"/>
      <c r="AI29" s="80" t="str">
        <f>IF(E29=LISTE!$A$17,LISTE!$B$17,"")</f>
        <v/>
      </c>
      <c r="AJ29" s="91"/>
      <c r="AK29" s="92"/>
      <c r="AL29" s="93"/>
      <c r="AM29" s="94"/>
    </row>
    <row r="30" spans="2:39" s="44" customFormat="1" ht="11.1" customHeight="1" x14ac:dyDescent="0.2">
      <c r="B30" s="62" t="s">
        <v>19</v>
      </c>
      <c r="C30" s="104">
        <v>41046</v>
      </c>
      <c r="D30" s="58"/>
      <c r="E30" s="52"/>
      <c r="F30" s="52"/>
      <c r="G30" s="70"/>
      <c r="H30" s="70"/>
      <c r="I30" s="71"/>
      <c r="J30" s="70"/>
      <c r="K30" s="72"/>
      <c r="L30" s="73">
        <f t="shared" si="8"/>
        <v>0</v>
      </c>
      <c r="M30" s="70">
        <v>0</v>
      </c>
      <c r="N30" s="70">
        <v>0</v>
      </c>
      <c r="O30" s="70">
        <v>0</v>
      </c>
      <c r="P30" s="70">
        <v>0</v>
      </c>
      <c r="Q30" s="74">
        <v>0</v>
      </c>
      <c r="R30" s="75">
        <v>0</v>
      </c>
      <c r="S30" s="76">
        <v>0</v>
      </c>
      <c r="T30" s="77">
        <v>0</v>
      </c>
      <c r="U30" s="78" t="str">
        <f t="shared" si="9"/>
        <v/>
      </c>
      <c r="V30" s="79">
        <f t="shared" si="0"/>
        <v>0</v>
      </c>
      <c r="W30" s="79" t="str">
        <f t="shared" si="10"/>
        <v/>
      </c>
      <c r="X30" s="79"/>
      <c r="Y30" s="79"/>
      <c r="Z30" s="79"/>
      <c r="AA30" s="79"/>
      <c r="AB30" s="79"/>
      <c r="AC30" s="79"/>
      <c r="AD30" s="79"/>
      <c r="AE30" s="79"/>
      <c r="AF30" s="80" t="str">
        <f>IF(E30="RECUP",LISTE!$B$22,"")</f>
        <v/>
      </c>
      <c r="AG30" s="81"/>
      <c r="AH30" s="87"/>
      <c r="AI30" s="80" t="str">
        <f>IF(E30=LISTE!$A$17,LISTE!$B$17,"")</f>
        <v/>
      </c>
      <c r="AJ30" s="91"/>
      <c r="AK30" s="92"/>
      <c r="AL30" s="93"/>
      <c r="AM30" s="94"/>
    </row>
    <row r="31" spans="2:39" s="44" customFormat="1" ht="11.1" customHeight="1" x14ac:dyDescent="0.2">
      <c r="B31" s="105" t="s">
        <v>20</v>
      </c>
      <c r="C31" s="104">
        <v>41047</v>
      </c>
      <c r="D31" s="58"/>
      <c r="E31" s="52"/>
      <c r="F31" s="52"/>
      <c r="G31" s="70"/>
      <c r="H31" s="70"/>
      <c r="I31" s="71"/>
      <c r="J31" s="70"/>
      <c r="K31" s="72"/>
      <c r="L31" s="73">
        <f t="shared" si="8"/>
        <v>0</v>
      </c>
      <c r="M31" s="70">
        <v>0</v>
      </c>
      <c r="N31" s="70">
        <v>0</v>
      </c>
      <c r="O31" s="70">
        <v>0</v>
      </c>
      <c r="P31" s="70">
        <v>0</v>
      </c>
      <c r="Q31" s="74">
        <v>0</v>
      </c>
      <c r="R31" s="75">
        <v>0</v>
      </c>
      <c r="S31" s="76">
        <v>0</v>
      </c>
      <c r="T31" s="77">
        <v>0</v>
      </c>
      <c r="U31" s="78" t="str">
        <f t="shared" si="9"/>
        <v/>
      </c>
      <c r="V31" s="79">
        <f t="shared" si="0"/>
        <v>0</v>
      </c>
      <c r="W31" s="79" t="str">
        <f t="shared" si="10"/>
        <v/>
      </c>
      <c r="X31" s="79"/>
      <c r="Y31" s="79"/>
      <c r="Z31" s="79"/>
      <c r="AA31" s="79"/>
      <c r="AB31" s="79"/>
      <c r="AC31" s="79"/>
      <c r="AD31" s="79"/>
      <c r="AE31" s="79"/>
      <c r="AF31" s="80" t="str">
        <f>IF(E31="RECUP",LISTE!$B$22,"")</f>
        <v/>
      </c>
      <c r="AG31" s="81"/>
      <c r="AH31" s="87"/>
      <c r="AI31" s="80" t="str">
        <f>IF(E31=LISTE!$A$17,LISTE!$B$17,"")</f>
        <v/>
      </c>
      <c r="AJ31" s="91"/>
      <c r="AK31" s="92"/>
      <c r="AL31" s="93"/>
      <c r="AM31" s="94"/>
    </row>
    <row r="32" spans="2:39" s="44" customFormat="1" ht="11.1" customHeight="1" x14ac:dyDescent="0.2">
      <c r="B32" s="63" t="s">
        <v>21</v>
      </c>
      <c r="C32" s="64">
        <v>41048</v>
      </c>
      <c r="D32" s="58"/>
      <c r="E32" s="130"/>
      <c r="F32" s="68"/>
      <c r="G32" s="107"/>
      <c r="H32" s="107"/>
      <c r="I32" s="111"/>
      <c r="J32" s="107"/>
      <c r="K32" s="112"/>
      <c r="L32" s="113">
        <f t="shared" si="8"/>
        <v>0</v>
      </c>
      <c r="M32" s="107">
        <v>0</v>
      </c>
      <c r="N32" s="107">
        <v>0</v>
      </c>
      <c r="O32" s="107">
        <v>0</v>
      </c>
      <c r="P32" s="107">
        <v>0</v>
      </c>
      <c r="Q32" s="114">
        <v>0</v>
      </c>
      <c r="R32" s="115">
        <v>0</v>
      </c>
      <c r="S32" s="116">
        <v>0</v>
      </c>
      <c r="T32" s="117">
        <v>0</v>
      </c>
      <c r="U32" s="118" t="str">
        <f t="shared" si="9"/>
        <v/>
      </c>
      <c r="V32" s="119">
        <f t="shared" si="0"/>
        <v>0</v>
      </c>
      <c r="W32" s="119" t="str">
        <f t="shared" si="10"/>
        <v/>
      </c>
      <c r="X32" s="119"/>
      <c r="Y32" s="119"/>
      <c r="Z32" s="119"/>
      <c r="AA32" s="119"/>
      <c r="AB32" s="119"/>
      <c r="AC32" s="119"/>
      <c r="AD32" s="119"/>
      <c r="AE32" s="119"/>
      <c r="AF32" s="120" t="str">
        <f>IF(E32="RECUP",LISTE!$B$22,"")</f>
        <v/>
      </c>
      <c r="AG32" s="121"/>
      <c r="AH32" s="122"/>
      <c r="AI32" s="120" t="str">
        <f>IF(E32=LISTE!$A$17,LISTE!$B$17,"")</f>
        <v/>
      </c>
      <c r="AJ32" s="123"/>
      <c r="AK32" s="124"/>
      <c r="AL32" s="125"/>
      <c r="AM32" s="125"/>
    </row>
    <row r="33" spans="2:39" s="44" customFormat="1" ht="11.1" customHeight="1" x14ac:dyDescent="0.2">
      <c r="B33" s="108" t="s">
        <v>14</v>
      </c>
      <c r="C33" s="64">
        <v>41049</v>
      </c>
      <c r="D33" s="58"/>
      <c r="E33" s="68"/>
      <c r="F33" s="68"/>
      <c r="G33" s="107"/>
      <c r="H33" s="107"/>
      <c r="I33" s="111"/>
      <c r="J33" s="107"/>
      <c r="K33" s="112"/>
      <c r="L33" s="113">
        <v>8.3333333333333329E-2</v>
      </c>
      <c r="M33" s="107">
        <v>0</v>
      </c>
      <c r="N33" s="107">
        <v>0</v>
      </c>
      <c r="O33" s="107">
        <v>0</v>
      </c>
      <c r="P33" s="107">
        <v>0</v>
      </c>
      <c r="Q33" s="114">
        <v>0</v>
      </c>
      <c r="R33" s="115">
        <v>0</v>
      </c>
      <c r="S33" s="116">
        <v>0</v>
      </c>
      <c r="T33" s="117">
        <v>0</v>
      </c>
      <c r="U33" s="118">
        <f t="shared" si="9"/>
        <v>0</v>
      </c>
      <c r="V33" s="119" t="s">
        <v>64</v>
      </c>
      <c r="W33" s="119" t="str">
        <f t="shared" si="10"/>
        <v/>
      </c>
      <c r="X33" s="119"/>
      <c r="Y33" s="119"/>
      <c r="Z33" s="119"/>
      <c r="AA33" s="119"/>
      <c r="AB33" s="119"/>
      <c r="AC33" s="119"/>
      <c r="AD33" s="119"/>
      <c r="AE33" s="119"/>
      <c r="AF33" s="120" t="s">
        <v>64</v>
      </c>
      <c r="AG33" s="121"/>
      <c r="AH33" s="122"/>
      <c r="AI33" s="120" t="s">
        <v>64</v>
      </c>
      <c r="AJ33" s="123"/>
      <c r="AK33" s="124"/>
      <c r="AL33" s="125"/>
      <c r="AM33" s="125"/>
    </row>
    <row r="34" spans="2:39" s="44" customFormat="1" ht="11.1" customHeight="1" x14ac:dyDescent="0.2">
      <c r="B34" s="61" t="s">
        <v>85</v>
      </c>
      <c r="C34" s="60"/>
      <c r="D34" s="59"/>
      <c r="E34" s="59"/>
      <c r="F34" s="59"/>
      <c r="G34" s="95"/>
      <c r="H34" s="95"/>
      <c r="I34" s="96"/>
      <c r="J34" s="95"/>
      <c r="K34" s="97"/>
      <c r="L34" s="98"/>
      <c r="M34" s="95"/>
      <c r="N34" s="95"/>
      <c r="O34" s="95"/>
      <c r="P34" s="95"/>
      <c r="Q34" s="98"/>
      <c r="R34" s="98"/>
      <c r="S34" s="99"/>
      <c r="T34" s="84">
        <f>SUM(T25:T32)</f>
        <v>0</v>
      </c>
      <c r="U34" s="85">
        <f>SUM(U25:U32)</f>
        <v>0</v>
      </c>
      <c r="V34" s="77">
        <f>SUM(V25:V32)</f>
        <v>0</v>
      </c>
      <c r="W34" s="85">
        <f>SUM(W25:W30)</f>
        <v>1.0416666666666666E-2</v>
      </c>
      <c r="X34" s="85">
        <f>SUM(X25:X32)</f>
        <v>0</v>
      </c>
      <c r="Y34" s="85" t="str">
        <f>"39:00"</f>
        <v>39:00</v>
      </c>
      <c r="Z34" s="85" t="str">
        <f>IF(T34&lt;Y34,"0:00",T34-Y34)</f>
        <v>0:00</v>
      </c>
      <c r="AA34" s="85"/>
      <c r="AB34" s="85">
        <f>IF(Z34&gt;=5,Z34-AA34,0)</f>
        <v>0</v>
      </c>
      <c r="AC34" s="85">
        <f>$AA34*1.25</f>
        <v>0</v>
      </c>
      <c r="AD34" s="85">
        <f>$AB34*1.5</f>
        <v>0</v>
      </c>
      <c r="AE34" s="86">
        <f>$V34+$X34+$AC34+$AD34+$W34</f>
        <v>1.0416666666666666E-2</v>
      </c>
      <c r="AF34" s="80">
        <f>SUM(AF25:AF32)</f>
        <v>0</v>
      </c>
      <c r="AG34" s="81">
        <f>$AG26+AE34-AF34</f>
        <v>4.1666666666666664E-2</v>
      </c>
      <c r="AH34" s="87">
        <f t="shared" ref="AH34" si="11">AG34/6.5</f>
        <v>6.41025641025641E-3</v>
      </c>
      <c r="AI34" s="80">
        <f>SUM(AI25:AI32)</f>
        <v>0</v>
      </c>
      <c r="AJ34" s="91">
        <f>$AJ26+AI34</f>
        <v>0</v>
      </c>
      <c r="AK34" s="100">
        <f>AJ34/6.5</f>
        <v>0</v>
      </c>
      <c r="AL34" s="93"/>
      <c r="AM34" s="94"/>
    </row>
    <row r="37" spans="2:39" s="41" customFormat="1" ht="14.25" x14ac:dyDescent="0.2">
      <c r="B37" s="40"/>
      <c r="D37" s="43" t="s">
        <v>66</v>
      </c>
      <c r="E37" s="43"/>
      <c r="F37" s="43"/>
      <c r="K37" s="42"/>
      <c r="P37" s="42"/>
      <c r="S37" s="43"/>
      <c r="T37" s="43"/>
      <c r="U37" s="43"/>
      <c r="V37" s="43"/>
      <c r="W37" s="43"/>
      <c r="AH37" s="89"/>
    </row>
    <row r="45" spans="2:39" ht="14.25" x14ac:dyDescent="0.2">
      <c r="D45" s="43"/>
      <c r="E45" s="43"/>
      <c r="F45" s="43"/>
      <c r="G45" s="43"/>
      <c r="H45" s="43"/>
      <c r="I45" s="41"/>
      <c r="J45" s="41"/>
      <c r="K45" s="41"/>
    </row>
  </sheetData>
  <sheetProtection selectLockedCells="1"/>
  <mergeCells count="5">
    <mergeCell ref="B1:E1"/>
    <mergeCell ref="F1:H1"/>
    <mergeCell ref="J1:K1"/>
    <mergeCell ref="M1:N1"/>
    <mergeCell ref="B2:C2"/>
  </mergeCells>
  <conditionalFormatting sqref="D11:D12">
    <cfRule type="notContainsText" dxfId="76" priority="35" operator="notContains" text="lun,mar,mer,jeu,ven">
      <formula>ISERROR(SEARCH("lun,mar,mer,jeu,ven",D11))</formula>
    </cfRule>
  </conditionalFormatting>
  <conditionalFormatting sqref="G5:H9 E11:H17 E19:H25 E27:H33">
    <cfRule type="containsText" dxfId="75" priority="28" operator="containsText" text="VOYAGES">
      <formula>NOT(ISERROR(SEARCH("VOYAGES",E5)))</formula>
    </cfRule>
    <cfRule type="containsText" dxfId="74" priority="33" operator="containsText" text="CONGES">
      <formula>NOT(ISERROR(SEARCH("CONGES",E5)))</formula>
    </cfRule>
    <cfRule type="containsText" dxfId="73" priority="34" operator="containsText" text="recup">
      <formula>NOT(ISERROR(SEARCH("recup",E5)))</formula>
    </cfRule>
  </conditionalFormatting>
  <conditionalFormatting sqref="AF5:AF34">
    <cfRule type="cellIs" dxfId="72" priority="32" operator="equal">
      <formula>-6.5</formula>
    </cfRule>
  </conditionalFormatting>
  <conditionalFormatting sqref="AI5:AI9 AI11:AI17 AI27:AI33 AI19:AI25">
    <cfRule type="cellIs" dxfId="71" priority="30" operator="equal">
      <formula>-6.5</formula>
    </cfRule>
    <cfRule type="containsText" dxfId="70" priority="31" operator="containsText" text="CONGES">
      <formula>NOT(ISERROR(SEARCH("CONGES",AI5)))</formula>
    </cfRule>
  </conditionalFormatting>
  <conditionalFormatting sqref="G5:H9 G11:H17 G27:H33 G19:H25">
    <cfRule type="containsText" dxfId="69" priority="29" operator="containsText" text="VOYAGE">
      <formula>NOT(ISERROR(SEARCH("VOYAGE",G5)))</formula>
    </cfRule>
  </conditionalFormatting>
  <conditionalFormatting sqref="F16:H17 F27:F31 G27:H33 F19:H25">
    <cfRule type="cellIs" dxfId="68" priority="27" operator="equal">
      <formula>""""""</formula>
    </cfRule>
  </conditionalFormatting>
  <conditionalFormatting sqref="AI10">
    <cfRule type="cellIs" dxfId="67" priority="25" operator="equal">
      <formula>-6.5</formula>
    </cfRule>
    <cfRule type="containsText" dxfId="66" priority="26" operator="containsText" text="CONGES">
      <formula>NOT(ISERROR(SEARCH("CONGES",AI10)))</formula>
    </cfRule>
  </conditionalFormatting>
  <conditionalFormatting sqref="AI18">
    <cfRule type="cellIs" dxfId="65" priority="23" operator="equal">
      <formula>-6.5</formula>
    </cfRule>
    <cfRule type="containsText" dxfId="64" priority="24" operator="containsText" text="CONGES">
      <formula>NOT(ISERROR(SEARCH("CONGES",AI18)))</formula>
    </cfRule>
  </conditionalFormatting>
  <conditionalFormatting sqref="AI26">
    <cfRule type="cellIs" dxfId="63" priority="21" operator="equal">
      <formula>-6.5</formula>
    </cfRule>
    <cfRule type="containsText" dxfId="62" priority="22" operator="containsText" text="CONGES">
      <formula>NOT(ISERROR(SEARCH("CONGES",AI26)))</formula>
    </cfRule>
  </conditionalFormatting>
  <conditionalFormatting sqref="AI34">
    <cfRule type="cellIs" dxfId="61" priority="19" operator="equal">
      <formula>-6.5</formula>
    </cfRule>
    <cfRule type="containsText" dxfId="60" priority="20" operator="containsText" text="CONGES">
      <formula>NOT(ISERROR(SEARCH("CONGES",AI34)))</formula>
    </cfRule>
  </conditionalFormatting>
  <conditionalFormatting sqref="E3:F9">
    <cfRule type="containsText" dxfId="59" priority="15" operator="containsText" text="VOYAGES">
      <formula>NOT(ISERROR(SEARCH("VOYAGES",E3)))</formula>
    </cfRule>
    <cfRule type="containsText" dxfId="58" priority="17" operator="containsText" text="CONGES">
      <formula>NOT(ISERROR(SEARCH("CONGES",E3)))</formula>
    </cfRule>
    <cfRule type="containsText" dxfId="57" priority="18" operator="containsText" text="recup">
      <formula>NOT(ISERROR(SEARCH("recup",E3)))</formula>
    </cfRule>
  </conditionalFormatting>
  <conditionalFormatting sqref="AF3:AF4">
    <cfRule type="cellIs" dxfId="56" priority="16" operator="equal">
      <formula>-6.5</formula>
    </cfRule>
  </conditionalFormatting>
  <conditionalFormatting sqref="G3:G4">
    <cfRule type="containsText" dxfId="55" priority="12" operator="containsText" text="VOYAGES">
      <formula>NOT(ISERROR(SEARCH("VOYAGES",G3)))</formula>
    </cfRule>
    <cfRule type="containsText" dxfId="54" priority="13" operator="containsText" text="CONGES">
      <formula>NOT(ISERROR(SEARCH("CONGES",G3)))</formula>
    </cfRule>
    <cfRule type="containsText" dxfId="53" priority="14" operator="containsText" text="recup">
      <formula>NOT(ISERROR(SEARCH("recup",G3)))</formula>
    </cfRule>
  </conditionalFormatting>
  <conditionalFormatting sqref="G3:G4">
    <cfRule type="cellIs" dxfId="52" priority="11" operator="equal">
      <formula>""""""</formula>
    </cfRule>
  </conditionalFormatting>
  <conditionalFormatting sqref="R3:R9 R11:R17 R27:R33 R19:R25">
    <cfRule type="cellIs" dxfId="51" priority="8" operator="greaterThan">
      <formula>"0.5"</formula>
    </cfRule>
    <cfRule type="cellIs" dxfId="50" priority="9" operator="greaterThan">
      <formula>"0.00"</formula>
    </cfRule>
    <cfRule type="cellIs" dxfId="49" priority="10" operator="greaterThan">
      <formula>"0.00"</formula>
    </cfRule>
  </conditionalFormatting>
  <conditionalFormatting sqref="H3:H4">
    <cfRule type="containsText" dxfId="48" priority="5" operator="containsText" text="VOYAGES">
      <formula>NOT(ISERROR(SEARCH("VOYAGES",H3)))</formula>
    </cfRule>
    <cfRule type="containsText" dxfId="47" priority="6" operator="containsText" text="CONGES">
      <formula>NOT(ISERROR(SEARCH("CONGES",H3)))</formula>
    </cfRule>
    <cfRule type="containsText" dxfId="46" priority="7" operator="containsText" text="recup">
      <formula>NOT(ISERROR(SEARCH("recup",H3)))</formula>
    </cfRule>
  </conditionalFormatting>
  <conditionalFormatting sqref="H3:H4">
    <cfRule type="cellIs" dxfId="45" priority="4" operator="equal">
      <formula>""""""</formula>
    </cfRule>
  </conditionalFormatting>
  <conditionalFormatting sqref="H3:H4">
    <cfRule type="containsText" dxfId="44" priority="3" operator="containsText" text="VOYAGE">
      <formula>NOT(ISERROR(SEARCH("VOYAGE",H3)))</formula>
    </cfRule>
  </conditionalFormatting>
  <conditionalFormatting sqref="AI3:AI4">
    <cfRule type="cellIs" dxfId="43" priority="1" operator="equal">
      <formula>-6.5</formula>
    </cfRule>
    <cfRule type="containsText" dxfId="42" priority="2" operator="containsText" text="CONGES">
      <formula>NOT(ISERROR(SEARCH("CONGES",AI3)))</formula>
    </cfRule>
  </conditionalFormatting>
  <dataValidations count="1">
    <dataValidation showInputMessage="1" showErrorMessage="1" promptTitle="INTITULE" prompt="Veuillez utiiser la liste deroulante" sqref="F2 H2:I2"/>
  </dataValidations>
  <pageMargins left="3.937007874015748E-2" right="3.937007874015748E-2" top="0.74803149606299213" bottom="0.74803149606299213" header="0.31496062992125984" footer="0.31496062992125984"/>
  <pageSetup paperSize="9" scale="75" fitToHeight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INTITULE" prompt="Veuillez utiiser la liste deroulante">
          <x14:formula1>
            <xm:f>LISTE!$A$2:$A$12</xm:f>
          </x14:formula1>
          <xm:sqref>E2</xm:sqref>
        </x14:dataValidation>
        <x14:dataValidation type="list" allowBlank="1" showInputMessage="1" showErrorMessage="1">
          <x14:formula1>
            <xm:f>LISTE!$A$14:$A$25</xm:f>
          </x14:formula1>
          <xm:sqref>E3:E9 E11:E17 E19:E25 E27:E33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45"/>
  <sheetViews>
    <sheetView topLeftCell="B1" zoomScale="115" zoomScaleNormal="115" workbookViewId="0">
      <selection activeCell="F17" sqref="F17"/>
    </sheetView>
  </sheetViews>
  <sheetFormatPr baseColWidth="10" defaultColWidth="8.42578125" defaultRowHeight="8.25" x14ac:dyDescent="0.15"/>
  <cols>
    <col min="1" max="1" width="1.85546875" style="16" hidden="1" customWidth="1"/>
    <col min="2" max="2" width="3.140625" style="17" customWidth="1"/>
    <col min="3" max="3" width="9" style="16" customWidth="1"/>
    <col min="4" max="4" width="8.42578125" style="16" customWidth="1"/>
    <col min="5" max="5" width="13.28515625" style="16" customWidth="1"/>
    <col min="6" max="6" width="17.28515625" style="16" customWidth="1"/>
    <col min="7" max="7" width="6.5703125" style="16" bestFit="1" customWidth="1"/>
    <col min="8" max="8" width="3.5703125" style="16" customWidth="1"/>
    <col min="9" max="9" width="6.5703125" style="16" bestFit="1" customWidth="1"/>
    <col min="10" max="10" width="5.7109375" style="16" bestFit="1" customWidth="1"/>
    <col min="11" max="11" width="5.7109375" style="18" bestFit="1" customWidth="1"/>
    <col min="12" max="12" width="5" style="16" bestFit="1" customWidth="1"/>
    <col min="13" max="13" width="7.42578125" style="16" bestFit="1" customWidth="1"/>
    <col min="14" max="14" width="5.85546875" style="16" bestFit="1" customWidth="1"/>
    <col min="15" max="15" width="4" style="16" bestFit="1" customWidth="1"/>
    <col min="16" max="16" width="5" style="18" bestFit="1" customWidth="1"/>
    <col min="17" max="17" width="7.42578125" style="16" bestFit="1" customWidth="1"/>
    <col min="18" max="18" width="5.85546875" style="16" bestFit="1" customWidth="1"/>
    <col min="19" max="19" width="5.85546875" style="16" customWidth="1"/>
    <col min="20" max="20" width="6.28515625" style="16" customWidth="1"/>
    <col min="21" max="21" width="5.140625" style="16" bestFit="1" customWidth="1"/>
    <col min="22" max="22" width="6.7109375" style="16" bestFit="1" customWidth="1"/>
    <col min="23" max="23" width="7.42578125" style="16" bestFit="1" customWidth="1"/>
    <col min="24" max="24" width="6.7109375" style="16" customWidth="1"/>
    <col min="25" max="25" width="5.85546875" style="16" bestFit="1" customWidth="1"/>
    <col min="26" max="26" width="5.28515625" style="16" customWidth="1"/>
    <col min="27" max="27" width="4.28515625" style="16" bestFit="1" customWidth="1"/>
    <col min="28" max="28" width="8.140625" style="16" bestFit="1" customWidth="1"/>
    <col min="29" max="29" width="6.5703125" style="16" bestFit="1" customWidth="1"/>
    <col min="30" max="30" width="7.5703125" style="16" bestFit="1" customWidth="1"/>
    <col min="31" max="31" width="6.5703125" style="16" bestFit="1" customWidth="1"/>
    <col min="32" max="32" width="5.85546875" style="16" bestFit="1" customWidth="1"/>
    <col min="33" max="33" width="6.42578125" style="16" bestFit="1" customWidth="1"/>
    <col min="34" max="34" width="7.42578125" style="90" customWidth="1"/>
    <col min="35" max="35" width="6.7109375" style="16" customWidth="1"/>
    <col min="36" max="36" width="7.5703125" style="16" customWidth="1"/>
    <col min="37" max="39" width="8.42578125" style="16" customWidth="1"/>
    <col min="40" max="16384" width="8.42578125" style="16"/>
  </cols>
  <sheetData>
    <row r="1" spans="2:39" s="4" customFormat="1" ht="46.5" customHeight="1" thickBot="1" x14ac:dyDescent="0.2">
      <c r="B1" s="139" t="s">
        <v>90</v>
      </c>
      <c r="C1" s="140"/>
      <c r="D1" s="140"/>
      <c r="E1" s="141"/>
      <c r="F1" s="142" t="s">
        <v>81</v>
      </c>
      <c r="G1" s="143"/>
      <c r="H1" s="144"/>
      <c r="I1" s="5" t="s">
        <v>28</v>
      </c>
      <c r="J1" s="145" t="s">
        <v>2</v>
      </c>
      <c r="K1" s="146"/>
      <c r="L1" s="19" t="s">
        <v>2</v>
      </c>
      <c r="M1" s="145" t="s">
        <v>47</v>
      </c>
      <c r="N1" s="146"/>
      <c r="O1" s="6" t="s">
        <v>31</v>
      </c>
      <c r="P1" s="20" t="s">
        <v>24</v>
      </c>
      <c r="Q1" s="21" t="s">
        <v>22</v>
      </c>
      <c r="R1" s="21" t="s">
        <v>29</v>
      </c>
      <c r="S1" s="22" t="s">
        <v>48</v>
      </c>
      <c r="T1" s="29" t="s">
        <v>33</v>
      </c>
      <c r="U1" s="23" t="s">
        <v>32</v>
      </c>
      <c r="V1" s="24" t="s">
        <v>30</v>
      </c>
      <c r="W1" s="24" t="s">
        <v>46</v>
      </c>
      <c r="X1" s="24" t="s">
        <v>34</v>
      </c>
      <c r="Y1" s="25" t="s">
        <v>38</v>
      </c>
      <c r="Z1" s="25" t="s">
        <v>37</v>
      </c>
      <c r="AA1" s="25" t="s">
        <v>39</v>
      </c>
      <c r="AB1" s="25" t="s">
        <v>40</v>
      </c>
      <c r="AC1" s="24" t="s">
        <v>36</v>
      </c>
      <c r="AD1" s="24" t="s">
        <v>35</v>
      </c>
      <c r="AE1" s="26" t="s">
        <v>44</v>
      </c>
      <c r="AF1" s="27" t="s">
        <v>23</v>
      </c>
      <c r="AG1" s="28" t="s">
        <v>43</v>
      </c>
      <c r="AH1" s="88" t="s">
        <v>49</v>
      </c>
      <c r="AI1" s="7" t="s">
        <v>27</v>
      </c>
      <c r="AJ1" s="37" t="s">
        <v>58</v>
      </c>
      <c r="AK1" s="36" t="s">
        <v>52</v>
      </c>
      <c r="AL1" s="7" t="s">
        <v>56</v>
      </c>
      <c r="AM1" s="8" t="s">
        <v>57</v>
      </c>
    </row>
    <row r="2" spans="2:39" s="4" customFormat="1" ht="36" customHeight="1" thickTop="1" thickBot="1" x14ac:dyDescent="0.2">
      <c r="B2" s="147"/>
      <c r="C2" s="148"/>
      <c r="D2" s="9" t="s">
        <v>4</v>
      </c>
      <c r="E2" s="9" t="s">
        <v>12</v>
      </c>
      <c r="F2" s="10" t="s">
        <v>26</v>
      </c>
      <c r="G2" s="11" t="s">
        <v>41</v>
      </c>
      <c r="H2" s="11" t="s">
        <v>42</v>
      </c>
      <c r="I2" s="9"/>
      <c r="J2" s="12" t="s">
        <v>0</v>
      </c>
      <c r="K2" s="12" t="s">
        <v>1</v>
      </c>
      <c r="L2" s="9"/>
      <c r="M2" s="9" t="s">
        <v>0</v>
      </c>
      <c r="N2" s="9" t="s">
        <v>1</v>
      </c>
      <c r="O2" s="9"/>
      <c r="P2" s="12"/>
      <c r="Q2" s="9"/>
      <c r="R2" s="9"/>
      <c r="S2" s="9"/>
      <c r="T2" s="30"/>
      <c r="U2" s="9">
        <v>0.25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82"/>
      <c r="AH2" s="82"/>
      <c r="AI2" s="14"/>
      <c r="AJ2" s="39"/>
      <c r="AK2" s="38"/>
      <c r="AL2" s="14">
        <f>AM2*6.5</f>
        <v>52</v>
      </c>
      <c r="AM2" s="15">
        <v>8</v>
      </c>
    </row>
    <row r="3" spans="2:39" s="44" customFormat="1" ht="11.1" customHeight="1" thickTop="1" x14ac:dyDescent="0.2">
      <c r="B3" s="131" t="s">
        <v>15</v>
      </c>
      <c r="C3" s="132">
        <v>41050</v>
      </c>
      <c r="D3" s="58"/>
      <c r="E3" s="52"/>
      <c r="F3" s="52"/>
      <c r="G3" s="70"/>
      <c r="H3" s="70"/>
      <c r="I3" s="71"/>
      <c r="J3" s="70"/>
      <c r="K3" s="72"/>
      <c r="L3" s="73">
        <v>0</v>
      </c>
      <c r="M3" s="70">
        <v>0</v>
      </c>
      <c r="N3" s="70">
        <v>0</v>
      </c>
      <c r="O3" s="70">
        <v>0</v>
      </c>
      <c r="P3" s="70">
        <v>0</v>
      </c>
      <c r="Q3" s="74">
        <v>0</v>
      </c>
      <c r="R3" s="75">
        <v>0</v>
      </c>
      <c r="S3" s="76">
        <v>0</v>
      </c>
      <c r="T3" s="77">
        <v>0</v>
      </c>
      <c r="U3" s="78">
        <v>0</v>
      </c>
      <c r="V3" s="79">
        <f t="shared" ref="V3:V32" si="0">IF(R3="","",R3*1.75)</f>
        <v>0</v>
      </c>
      <c r="W3" s="79" t="str">
        <f>IF(N3&gt;1,(N3-1)*0.25,"")</f>
        <v/>
      </c>
      <c r="X3" s="79"/>
      <c r="Y3" s="79"/>
      <c r="Z3" s="79"/>
      <c r="AA3" s="79"/>
      <c r="AB3" s="79"/>
      <c r="AC3" s="79"/>
      <c r="AD3" s="79"/>
      <c r="AE3" s="79"/>
      <c r="AF3" s="80" t="str">
        <f>IF(E3="RECUP",LISTE!$B$22,"")</f>
        <v/>
      </c>
      <c r="AG3" s="81"/>
      <c r="AH3" s="87"/>
      <c r="AI3" s="46" t="str">
        <f>IF(E3=LISTE!$A$17,LISTE!$B$17,"")</f>
        <v/>
      </c>
      <c r="AJ3" s="47"/>
      <c r="AK3" s="48"/>
      <c r="AL3" s="49"/>
      <c r="AM3" s="50"/>
    </row>
    <row r="4" spans="2:39" s="44" customFormat="1" ht="11.1" customHeight="1" x14ac:dyDescent="0.2">
      <c r="B4" s="131" t="s">
        <v>18</v>
      </c>
      <c r="C4" s="132">
        <v>41051</v>
      </c>
      <c r="D4" s="58"/>
      <c r="E4" s="52"/>
      <c r="F4" s="52"/>
      <c r="G4" s="52"/>
      <c r="H4" s="45"/>
      <c r="I4" s="71"/>
      <c r="J4" s="70"/>
      <c r="K4" s="72"/>
      <c r="L4" s="73">
        <v>0</v>
      </c>
      <c r="M4" s="70">
        <v>0</v>
      </c>
      <c r="N4" s="70">
        <v>0</v>
      </c>
      <c r="O4" s="70">
        <v>0</v>
      </c>
      <c r="P4" s="70">
        <v>0</v>
      </c>
      <c r="Q4" s="74">
        <v>0</v>
      </c>
      <c r="R4" s="75">
        <v>0</v>
      </c>
      <c r="S4" s="76">
        <v>0</v>
      </c>
      <c r="T4" s="77">
        <v>0</v>
      </c>
      <c r="U4" s="78">
        <v>0</v>
      </c>
      <c r="V4" s="79">
        <f t="shared" si="0"/>
        <v>0</v>
      </c>
      <c r="W4" s="79" t="str">
        <f>IF(N4&gt;1,(N4-1)*0.25,"")</f>
        <v/>
      </c>
      <c r="X4" s="79"/>
      <c r="Y4" s="79"/>
      <c r="Z4" s="79"/>
      <c r="AA4" s="79"/>
      <c r="AB4" s="79"/>
      <c r="AC4" s="79"/>
      <c r="AD4" s="79"/>
      <c r="AE4" s="79"/>
      <c r="AF4" s="80" t="str">
        <f>IF(E4="RECUP",LISTE!$B$22,"")</f>
        <v/>
      </c>
      <c r="AG4" s="81"/>
      <c r="AH4" s="87"/>
      <c r="AI4" s="46" t="str">
        <f>IF(E4=LISTE!$A$17,LISTE!$B$17,"")</f>
        <v/>
      </c>
      <c r="AJ4" s="47"/>
      <c r="AK4" s="48"/>
      <c r="AL4" s="49"/>
      <c r="AM4" s="50"/>
    </row>
    <row r="5" spans="2:39" s="44" customFormat="1" ht="11.1" customHeight="1" x14ac:dyDescent="0.2">
      <c r="B5" s="131" t="s">
        <v>17</v>
      </c>
      <c r="C5" s="132">
        <v>41052</v>
      </c>
      <c r="D5" s="58"/>
      <c r="E5" s="52"/>
      <c r="F5" s="52"/>
      <c r="G5" s="45"/>
      <c r="H5" s="45"/>
      <c r="I5" s="71"/>
      <c r="J5" s="70"/>
      <c r="K5" s="72"/>
      <c r="L5" s="73">
        <v>0</v>
      </c>
      <c r="M5" s="70">
        <v>0</v>
      </c>
      <c r="N5" s="70">
        <v>0</v>
      </c>
      <c r="O5" s="70">
        <v>0</v>
      </c>
      <c r="P5" s="70">
        <v>0</v>
      </c>
      <c r="Q5" s="74">
        <v>0</v>
      </c>
      <c r="R5" s="75">
        <v>0</v>
      </c>
      <c r="S5" s="76">
        <v>0</v>
      </c>
      <c r="T5" s="77">
        <v>0</v>
      </c>
      <c r="U5" s="83">
        <v>0</v>
      </c>
      <c r="V5" s="79">
        <f t="shared" si="0"/>
        <v>0</v>
      </c>
      <c r="W5" s="79" t="str">
        <f>IF(N5&gt;1,(N5-1)*0.25,"")</f>
        <v/>
      </c>
      <c r="X5" s="79">
        <f t="shared" ref="X5:X9" si="1">U5</f>
        <v>0</v>
      </c>
      <c r="Y5" s="79"/>
      <c r="Z5" s="79"/>
      <c r="AA5" s="79"/>
      <c r="AB5" s="79"/>
      <c r="AC5" s="79"/>
      <c r="AD5" s="79"/>
      <c r="AE5" s="79"/>
      <c r="AF5" s="80" t="str">
        <f>IF(E5="RECUP",LISTE!$B$22,"")</f>
        <v/>
      </c>
      <c r="AG5" s="81"/>
      <c r="AH5" s="87"/>
      <c r="AI5" s="46" t="str">
        <f>IF(E5=LISTE!$A$17,LISTE!$B$17,"")</f>
        <v/>
      </c>
      <c r="AJ5" s="47"/>
      <c r="AK5" s="48"/>
      <c r="AL5" s="49"/>
      <c r="AM5" s="50"/>
    </row>
    <row r="6" spans="2:39" s="44" customFormat="1" ht="11.1" customHeight="1" x14ac:dyDescent="0.2">
      <c r="B6" s="131" t="s">
        <v>19</v>
      </c>
      <c r="C6" s="132">
        <v>41053</v>
      </c>
      <c r="D6" s="58"/>
      <c r="E6" s="52"/>
      <c r="F6" s="52"/>
      <c r="G6" s="45"/>
      <c r="H6" s="45"/>
      <c r="I6" s="71"/>
      <c r="J6" s="70"/>
      <c r="K6" s="72"/>
      <c r="L6" s="73">
        <v>0</v>
      </c>
      <c r="M6" s="128">
        <v>0</v>
      </c>
      <c r="N6" s="128">
        <v>0</v>
      </c>
      <c r="O6" s="70">
        <v>0</v>
      </c>
      <c r="P6" s="70">
        <v>0</v>
      </c>
      <c r="Q6" s="74">
        <v>0</v>
      </c>
      <c r="R6" s="75">
        <v>0</v>
      </c>
      <c r="S6" s="76">
        <v>0</v>
      </c>
      <c r="T6" s="77">
        <v>0</v>
      </c>
      <c r="U6" s="83">
        <v>0</v>
      </c>
      <c r="V6" s="79">
        <f t="shared" si="0"/>
        <v>0</v>
      </c>
      <c r="W6" s="79" t="str">
        <f>IF(N7&gt;1,(N7-1)*0.25,"")</f>
        <v/>
      </c>
      <c r="X6" s="79">
        <f t="shared" si="1"/>
        <v>0</v>
      </c>
      <c r="Y6" s="79"/>
      <c r="Z6" s="79"/>
      <c r="AA6" s="79"/>
      <c r="AB6" s="79"/>
      <c r="AC6" s="79"/>
      <c r="AD6" s="79"/>
      <c r="AE6" s="79"/>
      <c r="AF6" s="80" t="str">
        <f>IF(E6="RECUP",LISTE!$B$22,"")</f>
        <v/>
      </c>
      <c r="AG6" s="81"/>
      <c r="AH6" s="87"/>
      <c r="AI6" s="46" t="str">
        <f>IF(E6=LISTE!$A$17,LISTE!$B$17,"")</f>
        <v/>
      </c>
      <c r="AJ6" s="47"/>
      <c r="AK6" s="48"/>
      <c r="AL6" s="49"/>
      <c r="AM6" s="50"/>
    </row>
    <row r="7" spans="2:39" s="44" customFormat="1" ht="11.1" customHeight="1" x14ac:dyDescent="0.2">
      <c r="B7" s="131" t="s">
        <v>20</v>
      </c>
      <c r="C7" s="132">
        <v>41054</v>
      </c>
      <c r="D7" s="58"/>
      <c r="E7" s="52"/>
      <c r="F7" s="52"/>
      <c r="G7" s="45"/>
      <c r="H7" s="45"/>
      <c r="I7" s="71"/>
      <c r="J7" s="70"/>
      <c r="K7" s="72"/>
      <c r="L7" s="73">
        <v>0</v>
      </c>
      <c r="M7" s="107">
        <v>0</v>
      </c>
      <c r="N7" s="107">
        <v>0</v>
      </c>
      <c r="O7" s="70">
        <v>0</v>
      </c>
      <c r="P7" s="70">
        <v>0</v>
      </c>
      <c r="Q7" s="74">
        <v>0</v>
      </c>
      <c r="R7" s="75">
        <v>0</v>
      </c>
      <c r="S7" s="76">
        <v>0</v>
      </c>
      <c r="T7" s="77">
        <v>0</v>
      </c>
      <c r="U7" s="83">
        <v>0</v>
      </c>
      <c r="V7" s="79">
        <f t="shared" si="0"/>
        <v>0</v>
      </c>
      <c r="W7" s="79"/>
      <c r="X7" s="79"/>
      <c r="Y7" s="79"/>
      <c r="Z7" s="79"/>
      <c r="AA7" s="79"/>
      <c r="AB7" s="79"/>
      <c r="AC7" s="79"/>
      <c r="AD7" s="79"/>
      <c r="AE7" s="79"/>
      <c r="AF7" s="80" t="str">
        <f>IF(E7="RECUP",LISTE!$B$22,"")</f>
        <v/>
      </c>
      <c r="AG7" s="81"/>
      <c r="AH7" s="87"/>
      <c r="AI7" s="46" t="str">
        <f>IF(E7=LISTE!$A$17,LISTE!$B$17,"")</f>
        <v/>
      </c>
      <c r="AJ7" s="47"/>
      <c r="AK7" s="48"/>
      <c r="AL7" s="49"/>
      <c r="AM7" s="50"/>
    </row>
    <row r="8" spans="2:39" s="44" customFormat="1" ht="11.1" customHeight="1" x14ac:dyDescent="0.2">
      <c r="B8" s="133" t="s">
        <v>21</v>
      </c>
      <c r="C8" s="134">
        <v>41055</v>
      </c>
      <c r="D8" s="58"/>
      <c r="E8" s="52"/>
      <c r="F8" s="52"/>
      <c r="G8" s="45"/>
      <c r="H8" s="45"/>
      <c r="I8" s="71"/>
      <c r="J8" s="70"/>
      <c r="K8" s="72"/>
      <c r="L8" s="73">
        <v>0</v>
      </c>
      <c r="M8" s="70">
        <v>0</v>
      </c>
      <c r="N8" s="70">
        <v>0</v>
      </c>
      <c r="O8" s="70">
        <v>0</v>
      </c>
      <c r="P8" s="70">
        <v>0</v>
      </c>
      <c r="Q8" s="74">
        <v>0</v>
      </c>
      <c r="R8" s="75">
        <v>0</v>
      </c>
      <c r="S8" s="76">
        <v>0</v>
      </c>
      <c r="T8" s="77">
        <v>0</v>
      </c>
      <c r="U8" s="83">
        <v>0</v>
      </c>
      <c r="V8" s="79">
        <f t="shared" si="0"/>
        <v>0</v>
      </c>
      <c r="W8" s="79" t="str">
        <f>IF(N8&gt;1,(N8-1)*0.25,"")</f>
        <v/>
      </c>
      <c r="X8" s="79">
        <f t="shared" si="1"/>
        <v>0</v>
      </c>
      <c r="Y8" s="79"/>
      <c r="Z8" s="79"/>
      <c r="AA8" s="79"/>
      <c r="AB8" s="79"/>
      <c r="AC8" s="79"/>
      <c r="AD8" s="79"/>
      <c r="AE8" s="79"/>
      <c r="AF8" s="80" t="str">
        <f>IF(E8="RECUP",LISTE!$B$22,"")</f>
        <v/>
      </c>
      <c r="AG8" s="81"/>
      <c r="AH8" s="87"/>
      <c r="AI8" s="46" t="str">
        <f>IF(E8=LISTE!$A$17,LISTE!$B$17,"")</f>
        <v/>
      </c>
      <c r="AJ8" s="47"/>
      <c r="AK8" s="48"/>
      <c r="AL8" s="49"/>
      <c r="AM8" s="50"/>
    </row>
    <row r="9" spans="2:39" s="44" customFormat="1" ht="11.1" customHeight="1" x14ac:dyDescent="0.2">
      <c r="B9" s="133" t="s">
        <v>14</v>
      </c>
      <c r="C9" s="134">
        <v>41056</v>
      </c>
      <c r="D9" s="58"/>
      <c r="E9" s="52"/>
      <c r="F9" s="52"/>
      <c r="G9" s="45"/>
      <c r="H9" s="45"/>
      <c r="I9" s="71"/>
      <c r="J9" s="70"/>
      <c r="K9" s="72"/>
      <c r="L9" s="73">
        <v>0</v>
      </c>
      <c r="M9" s="70">
        <v>0</v>
      </c>
      <c r="N9" s="70">
        <v>0</v>
      </c>
      <c r="O9" s="70">
        <v>0</v>
      </c>
      <c r="P9" s="70">
        <v>0</v>
      </c>
      <c r="Q9" s="74">
        <v>0</v>
      </c>
      <c r="R9" s="75">
        <v>0</v>
      </c>
      <c r="S9" s="76">
        <v>0</v>
      </c>
      <c r="T9" s="77">
        <v>0</v>
      </c>
      <c r="U9" s="83">
        <v>0</v>
      </c>
      <c r="V9" s="79">
        <f t="shared" si="0"/>
        <v>0</v>
      </c>
      <c r="W9" s="79">
        <v>1.0416666666666666E-2</v>
      </c>
      <c r="X9" s="79">
        <f t="shared" si="1"/>
        <v>0</v>
      </c>
      <c r="Y9" s="79"/>
      <c r="Z9" s="79"/>
      <c r="AA9" s="79"/>
      <c r="AB9" s="79"/>
      <c r="AC9" s="79"/>
      <c r="AD9" s="79"/>
      <c r="AE9" s="79"/>
      <c r="AF9" s="80" t="str">
        <f>IF(E9="RECUP",LISTE!$B$22,"")</f>
        <v/>
      </c>
      <c r="AG9" s="81"/>
      <c r="AH9" s="87"/>
      <c r="AI9" s="46" t="str">
        <f>IF(E9=LISTE!$A$17,LISTE!$B$17,"")</f>
        <v/>
      </c>
      <c r="AJ9" s="47"/>
      <c r="AK9" s="48"/>
      <c r="AL9" s="49"/>
      <c r="AM9" s="50"/>
    </row>
    <row r="10" spans="2:39" s="44" customFormat="1" ht="11.25" customHeight="1" x14ac:dyDescent="0.2">
      <c r="B10" s="65" t="s">
        <v>86</v>
      </c>
      <c r="C10" s="54"/>
      <c r="D10" s="53"/>
      <c r="E10" s="53"/>
      <c r="F10" s="53"/>
      <c r="G10" s="53"/>
      <c r="H10" s="53"/>
      <c r="I10" s="54"/>
      <c r="J10" s="53"/>
      <c r="K10" s="66"/>
      <c r="L10" s="55"/>
      <c r="M10" s="53"/>
      <c r="N10" s="53"/>
      <c r="O10" s="53"/>
      <c r="P10" s="53"/>
      <c r="Q10" s="55"/>
      <c r="R10" s="55"/>
      <c r="S10" s="56"/>
      <c r="T10" s="84">
        <f>SUM(T3:T9)</f>
        <v>0</v>
      </c>
      <c r="U10" s="77">
        <f>SUM(U3:U9)</f>
        <v>0</v>
      </c>
      <c r="V10" s="85">
        <f>SUM(V3:V9)</f>
        <v>0</v>
      </c>
      <c r="W10" s="85">
        <f>SUM(W3:W9)</f>
        <v>1.0416666666666666E-2</v>
      </c>
      <c r="X10" s="85">
        <f>SUM(X3:X9)</f>
        <v>0</v>
      </c>
      <c r="Y10" s="85" t="str">
        <f>"39:00"</f>
        <v>39:00</v>
      </c>
      <c r="Z10" s="85" t="str">
        <f>IF(T10&lt;Y10,"0:00",T10-Y10)</f>
        <v>0:00</v>
      </c>
      <c r="AA10" s="85"/>
      <c r="AB10" s="85">
        <f>IF(Z10&gt;=TIMEVALUE("5:00"),Z10-AA10,"")</f>
        <v>0</v>
      </c>
      <c r="AC10" s="85">
        <f>$AA10*1.25</f>
        <v>0</v>
      </c>
      <c r="AD10" s="85">
        <f>$AB10*1.5</f>
        <v>0</v>
      </c>
      <c r="AE10" s="86">
        <f>$V10+$X10+$AC10+$AD10+$W10</f>
        <v>1.0416666666666666E-2</v>
      </c>
      <c r="AF10" s="80">
        <f>SUM(AF3:AF9)</f>
        <v>0</v>
      </c>
      <c r="AG10" s="81">
        <f>($AG2+AE10-AF10)</f>
        <v>1.0416666666666666E-2</v>
      </c>
      <c r="AH10" s="87">
        <f>AG10/6.5</f>
        <v>1.6025641025641025E-3</v>
      </c>
      <c r="AI10" s="46">
        <f>SUM(AI3:AI9)</f>
        <v>0</v>
      </c>
      <c r="AJ10" s="47">
        <f>$AJ2+AI10</f>
        <v>0</v>
      </c>
      <c r="AK10" s="57">
        <f t="shared" ref="AK10" si="2">AJ10/6.5</f>
        <v>0</v>
      </c>
      <c r="AL10" s="49"/>
      <c r="AM10" s="50"/>
    </row>
    <row r="11" spans="2:39" s="44" customFormat="1" ht="11.1" customHeight="1" x14ac:dyDescent="0.2">
      <c r="B11" s="62" t="s">
        <v>15</v>
      </c>
      <c r="C11" s="104">
        <v>41057</v>
      </c>
      <c r="D11" s="58"/>
      <c r="E11" s="52"/>
      <c r="F11" s="52"/>
      <c r="G11" s="70"/>
      <c r="H11" s="70"/>
      <c r="I11" s="71"/>
      <c r="J11" s="70"/>
      <c r="K11" s="72"/>
      <c r="L11" s="73">
        <v>0</v>
      </c>
      <c r="M11" s="70">
        <v>0</v>
      </c>
      <c r="N11" s="70">
        <v>0</v>
      </c>
      <c r="O11" s="70">
        <v>0</v>
      </c>
      <c r="P11" s="70">
        <v>0</v>
      </c>
      <c r="Q11" s="74">
        <v>0</v>
      </c>
      <c r="R11" s="75">
        <v>0</v>
      </c>
      <c r="S11" s="76">
        <v>0</v>
      </c>
      <c r="T11" s="77">
        <v>0</v>
      </c>
      <c r="U11" s="83">
        <v>0</v>
      </c>
      <c r="V11" s="79">
        <f t="shared" si="0"/>
        <v>0</v>
      </c>
      <c r="W11" s="79" t="str">
        <f t="shared" ref="W11:W17" si="3">IF(N11&gt;1,(N11-1)*0.25,"")</f>
        <v/>
      </c>
      <c r="X11" s="79"/>
      <c r="Y11" s="79"/>
      <c r="Z11" s="79"/>
      <c r="AA11" s="79"/>
      <c r="AB11" s="79"/>
      <c r="AC11" s="79"/>
      <c r="AD11" s="79"/>
      <c r="AE11" s="79"/>
      <c r="AF11" s="80" t="str">
        <f>IF(E11="RECUP",LISTE!$B$22,"")</f>
        <v/>
      </c>
      <c r="AG11" s="81"/>
      <c r="AH11" s="87"/>
      <c r="AI11" s="80" t="str">
        <f>IF(E11=LISTE!$A$17,LISTE!$B$17,"")</f>
        <v/>
      </c>
      <c r="AJ11" s="91"/>
      <c r="AK11" s="92"/>
      <c r="AL11" s="93"/>
      <c r="AM11" s="94"/>
    </row>
    <row r="12" spans="2:39" s="44" customFormat="1" ht="11.1" customHeight="1" x14ac:dyDescent="0.2">
      <c r="B12" s="62" t="s">
        <v>18</v>
      </c>
      <c r="C12" s="104">
        <v>41058</v>
      </c>
      <c r="D12" s="58"/>
      <c r="E12" s="52"/>
      <c r="F12" s="52"/>
      <c r="G12" s="70"/>
      <c r="H12" s="70"/>
      <c r="I12" s="71"/>
      <c r="J12" s="70"/>
      <c r="K12" s="72"/>
      <c r="L12" s="73">
        <v>0</v>
      </c>
      <c r="M12" s="70">
        <v>0</v>
      </c>
      <c r="N12" s="70">
        <v>0</v>
      </c>
      <c r="O12" s="70">
        <v>0</v>
      </c>
      <c r="P12" s="70">
        <v>0</v>
      </c>
      <c r="Q12" s="74">
        <v>0</v>
      </c>
      <c r="R12" s="75">
        <v>0</v>
      </c>
      <c r="S12" s="76">
        <v>0</v>
      </c>
      <c r="T12" s="77">
        <v>0</v>
      </c>
      <c r="U12" s="83">
        <v>0</v>
      </c>
      <c r="V12" s="79">
        <f t="shared" si="0"/>
        <v>0</v>
      </c>
      <c r="W12" s="79" t="str">
        <f t="shared" si="3"/>
        <v/>
      </c>
      <c r="X12" s="79"/>
      <c r="Y12" s="79"/>
      <c r="Z12" s="79"/>
      <c r="AA12" s="79"/>
      <c r="AB12" s="79"/>
      <c r="AC12" s="79"/>
      <c r="AD12" s="79"/>
      <c r="AE12" s="79"/>
      <c r="AF12" s="80" t="str">
        <f>IF(E12="RECUP",LISTE!$B$22,"")</f>
        <v/>
      </c>
      <c r="AG12" s="81"/>
      <c r="AH12" s="87"/>
      <c r="AI12" s="80" t="str">
        <f>IF(E12=LISTE!$A$17,LISTE!$B$17,"")</f>
        <v/>
      </c>
      <c r="AJ12" s="91"/>
      <c r="AK12" s="92"/>
      <c r="AL12" s="93"/>
      <c r="AM12" s="94"/>
    </row>
    <row r="13" spans="2:39" s="44" customFormat="1" ht="11.1" customHeight="1" x14ac:dyDescent="0.2">
      <c r="B13" s="62" t="s">
        <v>17</v>
      </c>
      <c r="C13" s="104">
        <v>41059</v>
      </c>
      <c r="D13" s="58"/>
      <c r="E13" s="52"/>
      <c r="F13" s="52"/>
      <c r="G13" s="70"/>
      <c r="H13" s="70"/>
      <c r="I13" s="71"/>
      <c r="J13" s="70"/>
      <c r="K13" s="72"/>
      <c r="L13" s="73">
        <v>0</v>
      </c>
      <c r="M13" s="70">
        <v>0</v>
      </c>
      <c r="N13" s="70">
        <v>0</v>
      </c>
      <c r="O13" s="70">
        <v>0</v>
      </c>
      <c r="P13" s="70">
        <v>0</v>
      </c>
      <c r="Q13" s="74">
        <v>0</v>
      </c>
      <c r="R13" s="75">
        <v>0</v>
      </c>
      <c r="S13" s="76">
        <v>0</v>
      </c>
      <c r="T13" s="77">
        <v>0</v>
      </c>
      <c r="U13" s="83">
        <v>0</v>
      </c>
      <c r="V13" s="79">
        <f t="shared" si="0"/>
        <v>0</v>
      </c>
      <c r="W13" s="79" t="str">
        <f t="shared" si="3"/>
        <v/>
      </c>
      <c r="X13" s="79"/>
      <c r="Y13" s="79"/>
      <c r="Z13" s="79"/>
      <c r="AA13" s="79"/>
      <c r="AB13" s="79"/>
      <c r="AC13" s="79"/>
      <c r="AD13" s="79"/>
      <c r="AE13" s="79"/>
      <c r="AF13" s="80" t="str">
        <f>IF(E13="RECUP",LISTE!$B$22,"")</f>
        <v/>
      </c>
      <c r="AG13" s="81"/>
      <c r="AH13" s="87"/>
      <c r="AI13" s="80" t="str">
        <f>IF(E13=LISTE!$A$17,LISTE!$B$17,"")</f>
        <v/>
      </c>
      <c r="AJ13" s="91"/>
      <c r="AK13" s="92"/>
      <c r="AL13" s="93"/>
      <c r="AM13" s="94"/>
    </row>
    <row r="14" spans="2:39" s="44" customFormat="1" ht="11.1" customHeight="1" x14ac:dyDescent="0.2">
      <c r="B14" s="62" t="s">
        <v>19</v>
      </c>
      <c r="C14" s="104">
        <v>41060</v>
      </c>
      <c r="D14" s="58"/>
      <c r="E14" s="52"/>
      <c r="F14" s="52"/>
      <c r="G14" s="70"/>
      <c r="H14" s="70"/>
      <c r="I14" s="71"/>
      <c r="J14" s="70"/>
      <c r="K14" s="72"/>
      <c r="L14" s="73">
        <v>0</v>
      </c>
      <c r="M14" s="70">
        <v>0</v>
      </c>
      <c r="N14" s="70">
        <v>0</v>
      </c>
      <c r="O14" s="70">
        <v>0</v>
      </c>
      <c r="P14" s="70">
        <v>0</v>
      </c>
      <c r="Q14" s="74">
        <v>0</v>
      </c>
      <c r="R14" s="75">
        <v>0</v>
      </c>
      <c r="S14" s="76">
        <v>0</v>
      </c>
      <c r="T14" s="77">
        <v>0</v>
      </c>
      <c r="U14" s="83">
        <v>0</v>
      </c>
      <c r="V14" s="79">
        <f t="shared" si="0"/>
        <v>0</v>
      </c>
      <c r="W14" s="79" t="str">
        <f t="shared" si="3"/>
        <v/>
      </c>
      <c r="X14" s="79"/>
      <c r="Y14" s="79"/>
      <c r="Z14" s="79"/>
      <c r="AA14" s="79"/>
      <c r="AB14" s="79"/>
      <c r="AC14" s="79"/>
      <c r="AD14" s="79"/>
      <c r="AE14" s="79"/>
      <c r="AF14" s="80" t="str">
        <f>IF(E14="RECUP",LISTE!$B$22,"")</f>
        <v/>
      </c>
      <c r="AG14" s="81"/>
      <c r="AH14" s="87"/>
      <c r="AI14" s="80" t="str">
        <f>IF(E14=LISTE!$A$17,LISTE!$B$17,"")</f>
        <v/>
      </c>
      <c r="AJ14" s="91"/>
      <c r="AK14" s="92"/>
      <c r="AL14" s="93"/>
      <c r="AM14" s="94"/>
    </row>
    <row r="15" spans="2:39" s="44" customFormat="1" ht="11.1" customHeight="1" x14ac:dyDescent="0.2">
      <c r="B15" s="62" t="s">
        <v>20</v>
      </c>
      <c r="C15" s="104">
        <v>41061</v>
      </c>
      <c r="D15" s="129"/>
      <c r="E15" s="130"/>
      <c r="F15" s="52"/>
      <c r="G15" s="70"/>
      <c r="H15" s="70"/>
      <c r="I15" s="71"/>
      <c r="J15" s="70"/>
      <c r="K15" s="72"/>
      <c r="L15" s="73">
        <v>0</v>
      </c>
      <c r="M15" s="70">
        <v>0</v>
      </c>
      <c r="N15" s="70">
        <v>0</v>
      </c>
      <c r="O15" s="70">
        <v>0</v>
      </c>
      <c r="P15" s="70">
        <v>0</v>
      </c>
      <c r="Q15" s="74">
        <v>0</v>
      </c>
      <c r="R15" s="75">
        <v>0</v>
      </c>
      <c r="S15" s="76">
        <v>0</v>
      </c>
      <c r="T15" s="77">
        <v>0</v>
      </c>
      <c r="U15" s="83">
        <v>0</v>
      </c>
      <c r="V15" s="79">
        <f t="shared" si="0"/>
        <v>0</v>
      </c>
      <c r="W15" s="79" t="str">
        <f t="shared" si="3"/>
        <v/>
      </c>
      <c r="X15" s="79"/>
      <c r="Y15" s="79"/>
      <c r="Z15" s="79"/>
      <c r="AA15" s="79"/>
      <c r="AB15" s="79"/>
      <c r="AC15" s="79"/>
      <c r="AD15" s="79"/>
      <c r="AE15" s="79"/>
      <c r="AF15" s="80" t="str">
        <f>IF(E15="RECUP",LISTE!$B$22,"")</f>
        <v/>
      </c>
      <c r="AG15" s="81"/>
      <c r="AH15" s="87"/>
      <c r="AI15" s="80" t="str">
        <f>IF(E15=LISTE!$A$17,LISTE!$B$17,"")</f>
        <v/>
      </c>
      <c r="AJ15" s="91"/>
      <c r="AK15" s="92"/>
      <c r="AL15" s="93"/>
      <c r="AM15" s="94"/>
    </row>
    <row r="16" spans="2:39" s="44" customFormat="1" ht="11.1" customHeight="1" x14ac:dyDescent="0.2">
      <c r="B16" s="63" t="s">
        <v>21</v>
      </c>
      <c r="C16" s="64">
        <v>41062</v>
      </c>
      <c r="D16" s="129"/>
      <c r="E16" s="130"/>
      <c r="F16" s="52"/>
      <c r="G16" s="70"/>
      <c r="H16" s="70"/>
      <c r="I16" s="71"/>
      <c r="J16" s="70"/>
      <c r="K16" s="72"/>
      <c r="L16" s="73">
        <v>0</v>
      </c>
      <c r="M16" s="70">
        <v>0</v>
      </c>
      <c r="N16" s="70">
        <v>0</v>
      </c>
      <c r="O16" s="70">
        <v>0</v>
      </c>
      <c r="P16" s="70">
        <v>0</v>
      </c>
      <c r="Q16" s="74">
        <v>0</v>
      </c>
      <c r="R16" s="75">
        <v>0</v>
      </c>
      <c r="S16" s="76">
        <v>0</v>
      </c>
      <c r="T16" s="77">
        <v>0</v>
      </c>
      <c r="U16" s="83">
        <v>0</v>
      </c>
      <c r="V16" s="79">
        <f t="shared" si="0"/>
        <v>0</v>
      </c>
      <c r="W16" s="79" t="str">
        <f t="shared" si="3"/>
        <v/>
      </c>
      <c r="X16" s="79"/>
      <c r="Y16" s="79"/>
      <c r="Z16" s="79"/>
      <c r="AA16" s="79"/>
      <c r="AB16" s="79"/>
      <c r="AC16" s="79"/>
      <c r="AD16" s="79"/>
      <c r="AE16" s="79"/>
      <c r="AF16" s="80" t="str">
        <f>IF(E16="RECUP",LISTE!$B$22,"")</f>
        <v/>
      </c>
      <c r="AG16" s="81"/>
      <c r="AH16" s="87"/>
      <c r="AI16" s="80" t="str">
        <f>IF(E16=LISTE!$A$17,LISTE!$B$17,"")</f>
        <v/>
      </c>
      <c r="AJ16" s="91"/>
      <c r="AK16" s="92"/>
      <c r="AL16" s="93"/>
      <c r="AM16" s="94"/>
    </row>
    <row r="17" spans="2:39" s="44" customFormat="1" ht="11.1" customHeight="1" x14ac:dyDescent="0.2">
      <c r="B17" s="63" t="s">
        <v>14</v>
      </c>
      <c r="C17" s="64">
        <v>41063</v>
      </c>
      <c r="D17" s="129"/>
      <c r="E17" s="130"/>
      <c r="F17" s="52"/>
      <c r="G17" s="70"/>
      <c r="H17" s="70"/>
      <c r="I17" s="71"/>
      <c r="J17" s="70"/>
      <c r="K17" s="72"/>
      <c r="L17" s="73">
        <v>0</v>
      </c>
      <c r="M17" s="70">
        <v>0</v>
      </c>
      <c r="N17" s="70">
        <v>0</v>
      </c>
      <c r="O17" s="70">
        <v>0</v>
      </c>
      <c r="P17" s="70">
        <v>0</v>
      </c>
      <c r="Q17" s="74">
        <v>0</v>
      </c>
      <c r="R17" s="75">
        <v>0</v>
      </c>
      <c r="S17" s="76">
        <v>0</v>
      </c>
      <c r="T17" s="77">
        <v>0</v>
      </c>
      <c r="U17" s="78">
        <v>0</v>
      </c>
      <c r="V17" s="79">
        <f>IF(R17="","",R17*1.75)</f>
        <v>0</v>
      </c>
      <c r="W17" s="79" t="str">
        <f t="shared" si="3"/>
        <v/>
      </c>
      <c r="X17" s="79"/>
      <c r="Y17" s="79"/>
      <c r="Z17" s="79"/>
      <c r="AA17" s="79"/>
      <c r="AB17" s="79"/>
      <c r="AC17" s="79"/>
      <c r="AD17" s="79"/>
      <c r="AE17" s="79"/>
      <c r="AF17" s="80" t="str">
        <f>IF(E17="RECUP",LISTE!$B$22,"")</f>
        <v/>
      </c>
      <c r="AG17" s="81"/>
      <c r="AH17" s="87"/>
      <c r="AI17" s="80" t="str">
        <f>IF(E17=LISTE!$A$17,LISTE!$B$17,"")</f>
        <v/>
      </c>
      <c r="AJ17" s="91"/>
      <c r="AK17" s="92"/>
      <c r="AL17" s="93"/>
      <c r="AM17" s="94"/>
    </row>
    <row r="18" spans="2:39" s="44" customFormat="1" ht="11.1" customHeight="1" x14ac:dyDescent="0.2">
      <c r="B18" s="61" t="s">
        <v>87</v>
      </c>
      <c r="C18" s="60"/>
      <c r="D18" s="59"/>
      <c r="E18" s="59"/>
      <c r="F18" s="59"/>
      <c r="G18" s="95"/>
      <c r="H18" s="95"/>
      <c r="I18" s="96"/>
      <c r="J18" s="95"/>
      <c r="K18" s="97"/>
      <c r="L18" s="98"/>
      <c r="M18" s="95"/>
      <c r="N18" s="95"/>
      <c r="O18" s="95"/>
      <c r="P18" s="95"/>
      <c r="Q18" s="98"/>
      <c r="R18" s="98"/>
      <c r="S18" s="99"/>
      <c r="T18" s="84">
        <f>SUM(T10:T16)</f>
        <v>0</v>
      </c>
      <c r="U18" s="85">
        <f>SUM(U10:U16)</f>
        <v>0</v>
      </c>
      <c r="V18" s="85">
        <f>SUM(V10:V16)</f>
        <v>0</v>
      </c>
      <c r="W18" s="85">
        <f>SUM(W10:W16)</f>
        <v>1.0416666666666666E-2</v>
      </c>
      <c r="X18" s="85">
        <f>SUM(X10:X16)</f>
        <v>0</v>
      </c>
      <c r="Y18" s="85" t="str">
        <f>"39:00"</f>
        <v>39:00</v>
      </c>
      <c r="Z18" s="85" t="str">
        <f>IF(T18&lt;Y18,"0:00",T18-Y18)</f>
        <v>0:00</v>
      </c>
      <c r="AA18" s="85"/>
      <c r="AB18" s="85">
        <f>IF(Z18&gt;=TIMEVALUE("5:00"),Z18-AA18,"")</f>
        <v>0</v>
      </c>
      <c r="AC18" s="85">
        <f>$AA18*1.25</f>
        <v>0</v>
      </c>
      <c r="AD18" s="85">
        <f>$AB18*1.5</f>
        <v>0</v>
      </c>
      <c r="AE18" s="86">
        <f>$V18+$X18+$AC18+$AD18+$W18</f>
        <v>1.0416666666666666E-2</v>
      </c>
      <c r="AF18" s="80">
        <f>SUM(AF10:AF16)</f>
        <v>0</v>
      </c>
      <c r="AG18" s="81">
        <f>$AG10+AE18-AF18</f>
        <v>2.0833333333333332E-2</v>
      </c>
      <c r="AH18" s="87">
        <f>AG18/6.5</f>
        <v>3.205128205128205E-3</v>
      </c>
      <c r="AI18" s="80">
        <f>SUM(AI10:AI16)</f>
        <v>0</v>
      </c>
      <c r="AJ18" s="91">
        <f>$AJ10+AI18</f>
        <v>0</v>
      </c>
      <c r="AK18" s="100">
        <f>AJ18/6.5</f>
        <v>0</v>
      </c>
      <c r="AL18" s="93"/>
      <c r="AM18" s="94"/>
    </row>
    <row r="19" spans="2:39" s="44" customFormat="1" ht="11.1" customHeight="1" x14ac:dyDescent="0.2">
      <c r="B19" s="62" t="s">
        <v>15</v>
      </c>
      <c r="C19" s="104">
        <v>41064</v>
      </c>
      <c r="D19" s="58"/>
      <c r="E19" s="52"/>
      <c r="F19" s="52"/>
      <c r="G19" s="70"/>
      <c r="H19" s="70"/>
      <c r="I19" s="71"/>
      <c r="J19" s="70"/>
      <c r="K19" s="72"/>
      <c r="L19" s="73">
        <f t="shared" ref="L19:L24" si="4">IF(K19-J19="00:00","",(K19-J19+I19))</f>
        <v>0</v>
      </c>
      <c r="M19" s="70">
        <v>0</v>
      </c>
      <c r="N19" s="70">
        <v>0</v>
      </c>
      <c r="O19" s="70">
        <v>0</v>
      </c>
      <c r="P19" s="70">
        <v>0</v>
      </c>
      <c r="Q19" s="74">
        <v>0</v>
      </c>
      <c r="R19" s="75">
        <v>0</v>
      </c>
      <c r="S19" s="76">
        <v>0</v>
      </c>
      <c r="T19" s="77">
        <v>0</v>
      </c>
      <c r="U19" s="78" t="str">
        <f t="shared" ref="U19:U25" si="5">IF(N19="","",IF(AND(OR(B19="dim",A19="F")),(T19*$U$2),""))</f>
        <v/>
      </c>
      <c r="V19" s="79">
        <f t="shared" si="0"/>
        <v>0</v>
      </c>
      <c r="W19" s="79" t="str">
        <f t="shared" ref="W19:W25" si="6">IF(N19&gt;1,(N19-1)*0.25,"")</f>
        <v/>
      </c>
      <c r="X19" s="79"/>
      <c r="Y19" s="79"/>
      <c r="Z19" s="79"/>
      <c r="AA19" s="79"/>
      <c r="AB19" s="79"/>
      <c r="AC19" s="79"/>
      <c r="AD19" s="79"/>
      <c r="AE19" s="79"/>
      <c r="AF19" s="80" t="str">
        <f>IF(E19="RECUP",LISTE!$B$22,"")</f>
        <v/>
      </c>
      <c r="AG19" s="81"/>
      <c r="AH19" s="87"/>
      <c r="AI19" s="80" t="str">
        <f>IF(E19=LISTE!$A$17,LISTE!$B$17,"")</f>
        <v/>
      </c>
      <c r="AJ19" s="91"/>
      <c r="AK19" s="92"/>
      <c r="AL19" s="93"/>
      <c r="AM19" s="94"/>
    </row>
    <row r="20" spans="2:39" s="44" customFormat="1" ht="11.1" customHeight="1" x14ac:dyDescent="0.2">
      <c r="B20" s="62" t="s">
        <v>18</v>
      </c>
      <c r="C20" s="104">
        <v>41065</v>
      </c>
      <c r="D20" s="58"/>
      <c r="E20" s="52"/>
      <c r="F20" s="52"/>
      <c r="G20" s="70"/>
      <c r="H20" s="70"/>
      <c r="I20" s="71"/>
      <c r="J20" s="70"/>
      <c r="K20" s="72"/>
      <c r="L20" s="73">
        <f t="shared" si="4"/>
        <v>0</v>
      </c>
      <c r="M20" s="70">
        <v>0</v>
      </c>
      <c r="N20" s="70">
        <v>0</v>
      </c>
      <c r="O20" s="70">
        <v>0</v>
      </c>
      <c r="P20" s="70">
        <v>0</v>
      </c>
      <c r="Q20" s="74">
        <v>0</v>
      </c>
      <c r="R20" s="75">
        <v>0</v>
      </c>
      <c r="S20" s="76">
        <v>0</v>
      </c>
      <c r="T20" s="77">
        <v>0</v>
      </c>
      <c r="U20" s="78" t="str">
        <f t="shared" si="5"/>
        <v/>
      </c>
      <c r="V20" s="79">
        <f t="shared" si="0"/>
        <v>0</v>
      </c>
      <c r="W20" s="79" t="str">
        <f t="shared" si="6"/>
        <v/>
      </c>
      <c r="X20" s="79"/>
      <c r="Y20" s="79"/>
      <c r="Z20" s="79"/>
      <c r="AA20" s="79"/>
      <c r="AB20" s="79"/>
      <c r="AC20" s="79"/>
      <c r="AD20" s="79"/>
      <c r="AE20" s="79"/>
      <c r="AF20" s="80" t="str">
        <f>IF(E20="RECUP",LISTE!$B$22,"")</f>
        <v/>
      </c>
      <c r="AG20" s="81"/>
      <c r="AH20" s="87"/>
      <c r="AI20" s="80" t="str">
        <f>IF(E20=LISTE!$A$17,LISTE!$B$17,"")</f>
        <v/>
      </c>
      <c r="AJ20" s="91"/>
      <c r="AK20" s="92"/>
      <c r="AL20" s="93"/>
      <c r="AM20" s="94"/>
    </row>
    <row r="21" spans="2:39" s="44" customFormat="1" ht="11.1" customHeight="1" x14ac:dyDescent="0.2">
      <c r="B21" s="62" t="s">
        <v>17</v>
      </c>
      <c r="C21" s="104">
        <v>41066</v>
      </c>
      <c r="D21" s="58"/>
      <c r="E21" s="52"/>
      <c r="F21" s="52"/>
      <c r="G21" s="70"/>
      <c r="H21" s="70"/>
      <c r="I21" s="71"/>
      <c r="J21" s="70"/>
      <c r="K21" s="72"/>
      <c r="L21" s="73">
        <f t="shared" si="4"/>
        <v>0</v>
      </c>
      <c r="M21" s="70">
        <v>0</v>
      </c>
      <c r="N21" s="70">
        <v>0</v>
      </c>
      <c r="O21" s="70">
        <v>0</v>
      </c>
      <c r="P21" s="70">
        <v>0</v>
      </c>
      <c r="Q21" s="74">
        <v>0</v>
      </c>
      <c r="R21" s="75">
        <v>0</v>
      </c>
      <c r="S21" s="76">
        <v>0</v>
      </c>
      <c r="T21" s="77">
        <v>0</v>
      </c>
      <c r="U21" s="78" t="str">
        <f t="shared" si="5"/>
        <v/>
      </c>
      <c r="V21" s="79">
        <f t="shared" si="0"/>
        <v>0</v>
      </c>
      <c r="W21" s="79" t="str">
        <f t="shared" si="6"/>
        <v/>
      </c>
      <c r="X21" s="79"/>
      <c r="Y21" s="79"/>
      <c r="Z21" s="79"/>
      <c r="AA21" s="79"/>
      <c r="AB21" s="79"/>
      <c r="AC21" s="79"/>
      <c r="AD21" s="79"/>
      <c r="AE21" s="79"/>
      <c r="AF21" s="80" t="str">
        <f>IF(E21="RECUP",LISTE!$B$22,"")</f>
        <v/>
      </c>
      <c r="AG21" s="81"/>
      <c r="AH21" s="87"/>
      <c r="AI21" s="80" t="str">
        <f>IF(E21=LISTE!$A$17,LISTE!$B$17,"")</f>
        <v/>
      </c>
      <c r="AJ21" s="91"/>
      <c r="AK21" s="92"/>
      <c r="AL21" s="93"/>
      <c r="AM21" s="94"/>
    </row>
    <row r="22" spans="2:39" s="44" customFormat="1" ht="11.1" customHeight="1" x14ac:dyDescent="0.2">
      <c r="B22" s="62" t="s">
        <v>19</v>
      </c>
      <c r="C22" s="104">
        <v>41067</v>
      </c>
      <c r="D22" s="58"/>
      <c r="E22" s="52"/>
      <c r="F22" s="52"/>
      <c r="G22" s="70"/>
      <c r="H22" s="70"/>
      <c r="I22" s="71"/>
      <c r="J22" s="70"/>
      <c r="K22" s="72"/>
      <c r="L22" s="73">
        <f t="shared" si="4"/>
        <v>0</v>
      </c>
      <c r="M22" s="70">
        <v>0</v>
      </c>
      <c r="N22" s="70">
        <v>0</v>
      </c>
      <c r="O22" s="70">
        <v>0</v>
      </c>
      <c r="P22" s="70">
        <v>0</v>
      </c>
      <c r="Q22" s="74">
        <v>0</v>
      </c>
      <c r="R22" s="75">
        <v>0</v>
      </c>
      <c r="S22" s="76">
        <v>0</v>
      </c>
      <c r="T22" s="77">
        <v>0</v>
      </c>
      <c r="U22" s="78" t="str">
        <f t="shared" si="5"/>
        <v/>
      </c>
      <c r="V22" s="79">
        <f t="shared" si="0"/>
        <v>0</v>
      </c>
      <c r="W22" s="79" t="str">
        <f t="shared" si="6"/>
        <v/>
      </c>
      <c r="X22" s="79"/>
      <c r="Y22" s="79"/>
      <c r="Z22" s="79"/>
      <c r="AA22" s="79"/>
      <c r="AB22" s="79"/>
      <c r="AC22" s="79"/>
      <c r="AD22" s="79"/>
      <c r="AE22" s="79"/>
      <c r="AF22" s="80" t="str">
        <f>IF(E22="RECUP",LISTE!$B$22,"")</f>
        <v/>
      </c>
      <c r="AG22" s="81"/>
      <c r="AH22" s="87"/>
      <c r="AI22" s="80" t="str">
        <f>IF(E22=LISTE!$A$17,LISTE!$B$17,"")</f>
        <v/>
      </c>
      <c r="AJ22" s="91"/>
      <c r="AK22" s="92"/>
      <c r="AL22" s="93"/>
      <c r="AM22" s="94"/>
    </row>
    <row r="23" spans="2:39" s="44" customFormat="1" ht="11.1" customHeight="1" x14ac:dyDescent="0.2">
      <c r="B23" s="62" t="s">
        <v>20</v>
      </c>
      <c r="C23" s="104">
        <v>41068</v>
      </c>
      <c r="D23" s="58"/>
      <c r="E23" s="52"/>
      <c r="F23" s="52"/>
      <c r="G23" s="70"/>
      <c r="H23" s="70"/>
      <c r="I23" s="71"/>
      <c r="J23" s="70"/>
      <c r="K23" s="72"/>
      <c r="L23" s="73">
        <f t="shared" si="4"/>
        <v>0</v>
      </c>
      <c r="M23" s="70">
        <v>0</v>
      </c>
      <c r="N23" s="70">
        <v>0</v>
      </c>
      <c r="O23" s="70">
        <v>0</v>
      </c>
      <c r="P23" s="70">
        <v>0</v>
      </c>
      <c r="Q23" s="74">
        <v>0</v>
      </c>
      <c r="R23" s="75">
        <v>0</v>
      </c>
      <c r="S23" s="76">
        <v>0</v>
      </c>
      <c r="T23" s="77">
        <v>0</v>
      </c>
      <c r="U23" s="78" t="str">
        <f t="shared" si="5"/>
        <v/>
      </c>
      <c r="V23" s="79">
        <f t="shared" si="0"/>
        <v>0</v>
      </c>
      <c r="W23" s="79" t="str">
        <f t="shared" si="6"/>
        <v/>
      </c>
      <c r="X23" s="79"/>
      <c r="Y23" s="79"/>
      <c r="Z23" s="79"/>
      <c r="AA23" s="79"/>
      <c r="AB23" s="79"/>
      <c r="AC23" s="79"/>
      <c r="AD23" s="79"/>
      <c r="AE23" s="79"/>
      <c r="AF23" s="80" t="str">
        <f>IF(E23="RECUP",LISTE!$B$22,"")</f>
        <v/>
      </c>
      <c r="AG23" s="81"/>
      <c r="AH23" s="87"/>
      <c r="AI23" s="80" t="str">
        <f>IF(E23=LISTE!$A$17,LISTE!$B$17,"")</f>
        <v/>
      </c>
      <c r="AJ23" s="91"/>
      <c r="AK23" s="92"/>
      <c r="AL23" s="93"/>
      <c r="AM23" s="94"/>
    </row>
    <row r="24" spans="2:39" s="44" customFormat="1" ht="11.1" customHeight="1" x14ac:dyDescent="0.2">
      <c r="B24" s="63" t="s">
        <v>21</v>
      </c>
      <c r="C24" s="64">
        <v>41069</v>
      </c>
      <c r="D24" s="58"/>
      <c r="E24" s="52"/>
      <c r="F24" s="52"/>
      <c r="G24" s="70"/>
      <c r="H24" s="70"/>
      <c r="I24" s="71"/>
      <c r="J24" s="70"/>
      <c r="K24" s="72"/>
      <c r="L24" s="73">
        <f t="shared" si="4"/>
        <v>0</v>
      </c>
      <c r="M24" s="70">
        <v>0</v>
      </c>
      <c r="N24" s="70">
        <v>0</v>
      </c>
      <c r="O24" s="70">
        <v>0</v>
      </c>
      <c r="P24" s="70">
        <v>0</v>
      </c>
      <c r="Q24" s="74">
        <v>0</v>
      </c>
      <c r="R24" s="75">
        <v>0</v>
      </c>
      <c r="S24" s="76">
        <v>0</v>
      </c>
      <c r="T24" s="77">
        <v>0</v>
      </c>
      <c r="U24" s="78" t="str">
        <f t="shared" si="5"/>
        <v/>
      </c>
      <c r="V24" s="79">
        <f t="shared" si="0"/>
        <v>0</v>
      </c>
      <c r="W24" s="79" t="str">
        <f t="shared" si="6"/>
        <v/>
      </c>
      <c r="X24" s="79"/>
      <c r="Y24" s="79"/>
      <c r="Z24" s="79"/>
      <c r="AA24" s="79"/>
      <c r="AB24" s="79"/>
      <c r="AC24" s="79"/>
      <c r="AD24" s="79"/>
      <c r="AE24" s="79"/>
      <c r="AF24" s="80" t="str">
        <f>IF(E24="RECUP",LISTE!$B$22,"")</f>
        <v/>
      </c>
      <c r="AG24" s="81"/>
      <c r="AH24" s="87"/>
      <c r="AI24" s="80" t="str">
        <f>IF(E24=LISTE!$A$17,LISTE!$B$17,"")</f>
        <v/>
      </c>
      <c r="AJ24" s="91"/>
      <c r="AK24" s="92"/>
      <c r="AL24" s="93"/>
      <c r="AM24" s="94"/>
    </row>
    <row r="25" spans="2:39" s="44" customFormat="1" ht="11.1" customHeight="1" x14ac:dyDescent="0.2">
      <c r="B25" s="63" t="s">
        <v>14</v>
      </c>
      <c r="C25" s="64">
        <v>41070</v>
      </c>
      <c r="D25" s="68"/>
      <c r="E25" s="52"/>
      <c r="F25" s="52"/>
      <c r="G25" s="70"/>
      <c r="H25" s="70"/>
      <c r="I25" s="71"/>
      <c r="J25" s="70"/>
      <c r="K25" s="72"/>
      <c r="L25" s="73">
        <f>IF(K25-J25="00:00","",(K25-J25+I25))</f>
        <v>0</v>
      </c>
      <c r="M25" s="70">
        <v>0</v>
      </c>
      <c r="N25" s="70">
        <v>0</v>
      </c>
      <c r="O25" s="70">
        <v>0</v>
      </c>
      <c r="P25" s="70">
        <v>0</v>
      </c>
      <c r="Q25" s="74">
        <v>0</v>
      </c>
      <c r="R25" s="75">
        <v>0</v>
      </c>
      <c r="S25" s="76">
        <v>0</v>
      </c>
      <c r="T25" s="77">
        <v>0</v>
      </c>
      <c r="U25" s="78">
        <f t="shared" si="5"/>
        <v>0</v>
      </c>
      <c r="V25" s="79">
        <f>IF(R25="","",R25*1.75)</f>
        <v>0</v>
      </c>
      <c r="W25" s="79" t="str">
        <f t="shared" si="6"/>
        <v/>
      </c>
      <c r="X25" s="79"/>
      <c r="Y25" s="79"/>
      <c r="Z25" s="79"/>
      <c r="AA25" s="79"/>
      <c r="AB25" s="79"/>
      <c r="AC25" s="79"/>
      <c r="AD25" s="79"/>
      <c r="AE25" s="79"/>
      <c r="AF25" s="80" t="str">
        <f>IF(E25="RECUP",LISTE!$B$22,"")</f>
        <v/>
      </c>
      <c r="AG25" s="81"/>
      <c r="AH25" s="87"/>
      <c r="AI25" s="80" t="str">
        <f>IF(E25=LISTE!$A$17,LISTE!$B$17,"")</f>
        <v/>
      </c>
      <c r="AJ25" s="91"/>
      <c r="AK25" s="92"/>
      <c r="AL25" s="93"/>
      <c r="AM25" s="94"/>
    </row>
    <row r="26" spans="2:39" s="44" customFormat="1" ht="11.1" customHeight="1" x14ac:dyDescent="0.2">
      <c r="B26" s="61" t="s">
        <v>88</v>
      </c>
      <c r="C26" s="60"/>
      <c r="D26" s="59"/>
      <c r="E26" s="59"/>
      <c r="F26" s="59"/>
      <c r="G26" s="95"/>
      <c r="H26" s="95"/>
      <c r="I26" s="96"/>
      <c r="J26" s="95"/>
      <c r="K26" s="97"/>
      <c r="L26" s="98"/>
      <c r="M26" s="95"/>
      <c r="N26" s="95"/>
      <c r="O26" s="95"/>
      <c r="P26" s="95"/>
      <c r="Q26" s="98"/>
      <c r="R26" s="98"/>
      <c r="S26" s="99"/>
      <c r="T26" s="84">
        <f>SUM(T17:T24)</f>
        <v>0</v>
      </c>
      <c r="U26" s="85">
        <f>SUM(U17:U24)</f>
        <v>0</v>
      </c>
      <c r="V26" s="77">
        <f>SUM(V17:V24)</f>
        <v>0</v>
      </c>
      <c r="W26" s="85">
        <f>SUM(W17:W22)</f>
        <v>1.0416666666666666E-2</v>
      </c>
      <c r="X26" s="85">
        <f>SUM(X17:X24)</f>
        <v>0</v>
      </c>
      <c r="Y26" s="85" t="str">
        <f>"39:00"</f>
        <v>39:00</v>
      </c>
      <c r="Z26" s="85" t="str">
        <f>IF(T26&lt;Y26,"0:00",T26-Y26)</f>
        <v>0:00</v>
      </c>
      <c r="AA26" s="85"/>
      <c r="AB26" s="85">
        <f>IF(Z26&gt;=5,Z26-AA26,0)</f>
        <v>0</v>
      </c>
      <c r="AC26" s="85">
        <f>$AA26*1.25</f>
        <v>0</v>
      </c>
      <c r="AD26" s="85">
        <f>$AB26*1.5</f>
        <v>0</v>
      </c>
      <c r="AE26" s="86">
        <f>$V26+$X26+$AC26+$AD26+$W26</f>
        <v>1.0416666666666666E-2</v>
      </c>
      <c r="AF26" s="80">
        <f>SUM(AF17:AF24)</f>
        <v>0</v>
      </c>
      <c r="AG26" s="81">
        <f>$AG18+AE26-AF26</f>
        <v>3.125E-2</v>
      </c>
      <c r="AH26" s="87">
        <f t="shared" ref="AH26" si="7">AG26/6.5</f>
        <v>4.807692307692308E-3</v>
      </c>
      <c r="AI26" s="80">
        <f>SUM(AI17:AI24)</f>
        <v>0</v>
      </c>
      <c r="AJ26" s="91">
        <f>$AJ18+AI26</f>
        <v>0</v>
      </c>
      <c r="AK26" s="100">
        <f>AJ26/6.5</f>
        <v>0</v>
      </c>
      <c r="AL26" s="93"/>
      <c r="AM26" s="94"/>
    </row>
    <row r="27" spans="2:39" s="44" customFormat="1" ht="11.1" customHeight="1" x14ac:dyDescent="0.2">
      <c r="B27" s="62" t="s">
        <v>15</v>
      </c>
      <c r="C27" s="104">
        <v>41071</v>
      </c>
      <c r="D27" s="51"/>
      <c r="E27" s="52"/>
      <c r="F27" s="52"/>
      <c r="G27" s="70"/>
      <c r="H27" s="70"/>
      <c r="I27" s="71"/>
      <c r="J27" s="70"/>
      <c r="K27" s="72"/>
      <c r="L27" s="73">
        <f t="shared" ref="L27:L32" si="8">IF(K27-J27="00:00","",(K27-J27+I27))</f>
        <v>0</v>
      </c>
      <c r="M27" s="70">
        <v>0</v>
      </c>
      <c r="N27" s="70">
        <v>0</v>
      </c>
      <c r="O27" s="70">
        <v>0</v>
      </c>
      <c r="P27" s="70">
        <v>0</v>
      </c>
      <c r="Q27" s="74">
        <v>0</v>
      </c>
      <c r="R27" s="75">
        <v>0</v>
      </c>
      <c r="S27" s="76">
        <v>0</v>
      </c>
      <c r="T27" s="77">
        <v>0</v>
      </c>
      <c r="U27" s="78" t="str">
        <f t="shared" ref="U27:U33" si="9">IF(N27="","",IF(AND(OR(B27="dim",A27="F")),(T27*$U$2),""))</f>
        <v/>
      </c>
      <c r="V27" s="79">
        <f t="shared" si="0"/>
        <v>0</v>
      </c>
      <c r="W27" s="79" t="str">
        <f t="shared" ref="W27:W33" si="10">IF(N27&gt;1,(N27-1)*0.25,"")</f>
        <v/>
      </c>
      <c r="X27" s="79"/>
      <c r="Y27" s="79"/>
      <c r="Z27" s="79"/>
      <c r="AA27" s="79"/>
      <c r="AB27" s="79"/>
      <c r="AC27" s="79"/>
      <c r="AD27" s="79"/>
      <c r="AE27" s="79"/>
      <c r="AF27" s="80" t="str">
        <f>IF(E27="RECUP",LISTE!$B$22,"")</f>
        <v/>
      </c>
      <c r="AG27" s="81"/>
      <c r="AH27" s="87"/>
      <c r="AI27" s="80" t="str">
        <f>IF(E27=LISTE!$A$17,LISTE!$B$17,"")</f>
        <v/>
      </c>
      <c r="AJ27" s="91"/>
      <c r="AK27" s="92"/>
      <c r="AL27" s="93"/>
      <c r="AM27" s="94"/>
    </row>
    <row r="28" spans="2:39" s="44" customFormat="1" ht="11.1" customHeight="1" x14ac:dyDescent="0.2">
      <c r="B28" s="62" t="s">
        <v>18</v>
      </c>
      <c r="C28" s="104">
        <v>41072</v>
      </c>
      <c r="D28" s="58"/>
      <c r="E28" s="52"/>
      <c r="F28" s="52"/>
      <c r="G28" s="70"/>
      <c r="H28" s="70"/>
      <c r="I28" s="71"/>
      <c r="J28" s="70"/>
      <c r="K28" s="72"/>
      <c r="L28" s="73">
        <f t="shared" si="8"/>
        <v>0</v>
      </c>
      <c r="M28" s="70">
        <v>0</v>
      </c>
      <c r="N28" s="70">
        <v>0</v>
      </c>
      <c r="O28" s="70">
        <v>0</v>
      </c>
      <c r="P28" s="70">
        <v>0</v>
      </c>
      <c r="Q28" s="74">
        <v>0</v>
      </c>
      <c r="R28" s="75">
        <v>0</v>
      </c>
      <c r="S28" s="76">
        <v>0</v>
      </c>
      <c r="T28" s="77">
        <v>0</v>
      </c>
      <c r="U28" s="78" t="str">
        <f t="shared" si="9"/>
        <v/>
      </c>
      <c r="V28" s="79">
        <f t="shared" si="0"/>
        <v>0</v>
      </c>
      <c r="W28" s="79" t="str">
        <f t="shared" si="10"/>
        <v/>
      </c>
      <c r="X28" s="79"/>
      <c r="Y28" s="79"/>
      <c r="Z28" s="79"/>
      <c r="AA28" s="79"/>
      <c r="AB28" s="79"/>
      <c r="AC28" s="79"/>
      <c r="AD28" s="79"/>
      <c r="AE28" s="79"/>
      <c r="AF28" s="80" t="str">
        <f>IF(E28="RECUP",LISTE!$B$22,"")</f>
        <v/>
      </c>
      <c r="AG28" s="81"/>
      <c r="AH28" s="87"/>
      <c r="AI28" s="80" t="str">
        <f>IF(E28=LISTE!$A$17,LISTE!$B$17,"")</f>
        <v/>
      </c>
      <c r="AJ28" s="91"/>
      <c r="AK28" s="92"/>
      <c r="AL28" s="93"/>
      <c r="AM28" s="94"/>
    </row>
    <row r="29" spans="2:39" s="44" customFormat="1" ht="11.1" customHeight="1" x14ac:dyDescent="0.2">
      <c r="B29" s="62" t="s">
        <v>17</v>
      </c>
      <c r="C29" s="104">
        <v>41073</v>
      </c>
      <c r="D29" s="58"/>
      <c r="E29" s="52"/>
      <c r="F29" s="52"/>
      <c r="G29" s="70"/>
      <c r="H29" s="70"/>
      <c r="I29" s="71"/>
      <c r="J29" s="70"/>
      <c r="K29" s="72"/>
      <c r="L29" s="73">
        <f t="shared" si="8"/>
        <v>0</v>
      </c>
      <c r="M29" s="70">
        <v>0</v>
      </c>
      <c r="N29" s="70">
        <v>0</v>
      </c>
      <c r="O29" s="70">
        <v>0</v>
      </c>
      <c r="P29" s="70">
        <v>0</v>
      </c>
      <c r="Q29" s="74">
        <v>0</v>
      </c>
      <c r="R29" s="75">
        <v>0</v>
      </c>
      <c r="S29" s="76">
        <v>0</v>
      </c>
      <c r="T29" s="77">
        <v>0</v>
      </c>
      <c r="U29" s="78" t="str">
        <f t="shared" si="9"/>
        <v/>
      </c>
      <c r="V29" s="79">
        <f t="shared" si="0"/>
        <v>0</v>
      </c>
      <c r="W29" s="79" t="str">
        <f t="shared" si="10"/>
        <v/>
      </c>
      <c r="X29" s="79"/>
      <c r="Y29" s="79"/>
      <c r="Z29" s="79"/>
      <c r="AA29" s="79"/>
      <c r="AB29" s="79"/>
      <c r="AC29" s="79"/>
      <c r="AD29" s="79"/>
      <c r="AE29" s="79"/>
      <c r="AF29" s="80" t="str">
        <f>IF(E29="RECUP",LISTE!$B$22,"")</f>
        <v/>
      </c>
      <c r="AG29" s="81"/>
      <c r="AH29" s="87"/>
      <c r="AI29" s="80" t="str">
        <f>IF(E29=LISTE!$A$17,LISTE!$B$17,"")</f>
        <v/>
      </c>
      <c r="AJ29" s="91"/>
      <c r="AK29" s="92"/>
      <c r="AL29" s="93"/>
      <c r="AM29" s="94"/>
    </row>
    <row r="30" spans="2:39" s="44" customFormat="1" ht="11.1" customHeight="1" x14ac:dyDescent="0.2">
      <c r="B30" s="62" t="s">
        <v>19</v>
      </c>
      <c r="C30" s="104">
        <v>41074</v>
      </c>
      <c r="D30" s="58"/>
      <c r="E30" s="52"/>
      <c r="F30" s="52"/>
      <c r="G30" s="70"/>
      <c r="H30" s="70"/>
      <c r="I30" s="71"/>
      <c r="J30" s="70"/>
      <c r="K30" s="72"/>
      <c r="L30" s="73">
        <f t="shared" si="8"/>
        <v>0</v>
      </c>
      <c r="M30" s="70">
        <v>0</v>
      </c>
      <c r="N30" s="70">
        <v>0</v>
      </c>
      <c r="O30" s="70">
        <v>0</v>
      </c>
      <c r="P30" s="70">
        <v>0</v>
      </c>
      <c r="Q30" s="74">
        <v>0</v>
      </c>
      <c r="R30" s="75">
        <v>0</v>
      </c>
      <c r="S30" s="76">
        <v>0</v>
      </c>
      <c r="T30" s="77">
        <v>0</v>
      </c>
      <c r="U30" s="78" t="str">
        <f t="shared" si="9"/>
        <v/>
      </c>
      <c r="V30" s="79">
        <f t="shared" si="0"/>
        <v>0</v>
      </c>
      <c r="W30" s="79" t="str">
        <f t="shared" si="10"/>
        <v/>
      </c>
      <c r="X30" s="79"/>
      <c r="Y30" s="79"/>
      <c r="Z30" s="79"/>
      <c r="AA30" s="79"/>
      <c r="AB30" s="79"/>
      <c r="AC30" s="79"/>
      <c r="AD30" s="79"/>
      <c r="AE30" s="79"/>
      <c r="AF30" s="80" t="str">
        <f>IF(E30="RECUP",LISTE!$B$22,"")</f>
        <v/>
      </c>
      <c r="AG30" s="81"/>
      <c r="AH30" s="87"/>
      <c r="AI30" s="80" t="str">
        <f>IF(E30=LISTE!$A$17,LISTE!$B$17,"")</f>
        <v/>
      </c>
      <c r="AJ30" s="91"/>
      <c r="AK30" s="92"/>
      <c r="AL30" s="93"/>
      <c r="AM30" s="94"/>
    </row>
    <row r="31" spans="2:39" s="44" customFormat="1" ht="11.1" customHeight="1" x14ac:dyDescent="0.2">
      <c r="B31" s="105" t="s">
        <v>20</v>
      </c>
      <c r="C31" s="104">
        <v>41075</v>
      </c>
      <c r="D31" s="58"/>
      <c r="E31" s="52"/>
      <c r="F31" s="52"/>
      <c r="G31" s="70"/>
      <c r="H31" s="70"/>
      <c r="I31" s="71"/>
      <c r="J31" s="70"/>
      <c r="K31" s="72"/>
      <c r="L31" s="73">
        <f t="shared" si="8"/>
        <v>0</v>
      </c>
      <c r="M31" s="70">
        <v>0</v>
      </c>
      <c r="N31" s="70">
        <v>0</v>
      </c>
      <c r="O31" s="70">
        <v>0</v>
      </c>
      <c r="P31" s="70">
        <v>0</v>
      </c>
      <c r="Q31" s="74">
        <v>0</v>
      </c>
      <c r="R31" s="75">
        <v>0</v>
      </c>
      <c r="S31" s="76">
        <v>0</v>
      </c>
      <c r="T31" s="77">
        <v>0</v>
      </c>
      <c r="U31" s="78" t="str">
        <f t="shared" si="9"/>
        <v/>
      </c>
      <c r="V31" s="79">
        <f t="shared" si="0"/>
        <v>0</v>
      </c>
      <c r="W31" s="79" t="str">
        <f t="shared" si="10"/>
        <v/>
      </c>
      <c r="X31" s="79"/>
      <c r="Y31" s="79"/>
      <c r="Z31" s="79"/>
      <c r="AA31" s="79"/>
      <c r="AB31" s="79"/>
      <c r="AC31" s="79"/>
      <c r="AD31" s="79"/>
      <c r="AE31" s="79"/>
      <c r="AF31" s="80" t="str">
        <f>IF(E31="RECUP",LISTE!$B$22,"")</f>
        <v/>
      </c>
      <c r="AG31" s="81"/>
      <c r="AH31" s="87"/>
      <c r="AI31" s="80" t="str">
        <f>IF(E31=LISTE!$A$17,LISTE!$B$17,"")</f>
        <v/>
      </c>
      <c r="AJ31" s="91"/>
      <c r="AK31" s="92"/>
      <c r="AL31" s="93"/>
      <c r="AM31" s="94"/>
    </row>
    <row r="32" spans="2:39" s="44" customFormat="1" ht="11.1" customHeight="1" x14ac:dyDescent="0.2">
      <c r="B32" s="63" t="s">
        <v>21</v>
      </c>
      <c r="C32" s="64">
        <v>41076</v>
      </c>
      <c r="D32" s="58"/>
      <c r="E32" s="130"/>
      <c r="F32" s="68"/>
      <c r="G32" s="107"/>
      <c r="H32" s="107"/>
      <c r="I32" s="111"/>
      <c r="J32" s="107"/>
      <c r="K32" s="112"/>
      <c r="L32" s="113">
        <f t="shared" si="8"/>
        <v>0</v>
      </c>
      <c r="M32" s="107">
        <v>0</v>
      </c>
      <c r="N32" s="107">
        <v>0</v>
      </c>
      <c r="O32" s="107">
        <v>0</v>
      </c>
      <c r="P32" s="107">
        <v>0</v>
      </c>
      <c r="Q32" s="114">
        <v>0</v>
      </c>
      <c r="R32" s="115">
        <v>0</v>
      </c>
      <c r="S32" s="116">
        <v>0</v>
      </c>
      <c r="T32" s="117">
        <v>0</v>
      </c>
      <c r="U32" s="118" t="str">
        <f t="shared" si="9"/>
        <v/>
      </c>
      <c r="V32" s="119">
        <f t="shared" si="0"/>
        <v>0</v>
      </c>
      <c r="W32" s="119" t="str">
        <f t="shared" si="10"/>
        <v/>
      </c>
      <c r="X32" s="119"/>
      <c r="Y32" s="119"/>
      <c r="Z32" s="119"/>
      <c r="AA32" s="119"/>
      <c r="AB32" s="119"/>
      <c r="AC32" s="119"/>
      <c r="AD32" s="119"/>
      <c r="AE32" s="119"/>
      <c r="AF32" s="120" t="str">
        <f>IF(E32="RECUP",LISTE!$B$22,"")</f>
        <v/>
      </c>
      <c r="AG32" s="121"/>
      <c r="AH32" s="122"/>
      <c r="AI32" s="120" t="str">
        <f>IF(E32=LISTE!$A$17,LISTE!$B$17,"")</f>
        <v/>
      </c>
      <c r="AJ32" s="123"/>
      <c r="AK32" s="124"/>
      <c r="AL32" s="125"/>
      <c r="AM32" s="125"/>
    </row>
    <row r="33" spans="2:39" s="44" customFormat="1" ht="11.1" customHeight="1" x14ac:dyDescent="0.2">
      <c r="B33" s="108" t="s">
        <v>14</v>
      </c>
      <c r="C33" s="64">
        <v>41077</v>
      </c>
      <c r="D33" s="58"/>
      <c r="E33" s="68"/>
      <c r="F33" s="68"/>
      <c r="G33" s="107"/>
      <c r="H33" s="107"/>
      <c r="I33" s="111"/>
      <c r="J33" s="107"/>
      <c r="K33" s="112"/>
      <c r="L33" s="113">
        <v>8.3333333333333329E-2</v>
      </c>
      <c r="M33" s="107">
        <v>0</v>
      </c>
      <c r="N33" s="107">
        <v>0</v>
      </c>
      <c r="O33" s="107">
        <v>0</v>
      </c>
      <c r="P33" s="107">
        <v>0</v>
      </c>
      <c r="Q33" s="114">
        <v>0</v>
      </c>
      <c r="R33" s="115">
        <v>0</v>
      </c>
      <c r="S33" s="116">
        <v>0</v>
      </c>
      <c r="T33" s="117">
        <v>0</v>
      </c>
      <c r="U33" s="118">
        <f t="shared" si="9"/>
        <v>0</v>
      </c>
      <c r="V33" s="119" t="s">
        <v>64</v>
      </c>
      <c r="W33" s="119" t="str">
        <f t="shared" si="10"/>
        <v/>
      </c>
      <c r="X33" s="119"/>
      <c r="Y33" s="119"/>
      <c r="Z33" s="119"/>
      <c r="AA33" s="119"/>
      <c r="AB33" s="119"/>
      <c r="AC33" s="119"/>
      <c r="AD33" s="119"/>
      <c r="AE33" s="119"/>
      <c r="AF33" s="120" t="s">
        <v>64</v>
      </c>
      <c r="AG33" s="121"/>
      <c r="AH33" s="122"/>
      <c r="AI33" s="120" t="s">
        <v>64</v>
      </c>
      <c r="AJ33" s="123"/>
      <c r="AK33" s="124"/>
      <c r="AL33" s="125"/>
      <c r="AM33" s="125"/>
    </row>
    <row r="34" spans="2:39" s="44" customFormat="1" ht="11.1" customHeight="1" x14ac:dyDescent="0.2">
      <c r="B34" s="61" t="s">
        <v>89</v>
      </c>
      <c r="C34" s="60"/>
      <c r="D34" s="59"/>
      <c r="E34" s="59"/>
      <c r="F34" s="59"/>
      <c r="G34" s="95"/>
      <c r="H34" s="95"/>
      <c r="I34" s="96"/>
      <c r="J34" s="95"/>
      <c r="K34" s="97"/>
      <c r="L34" s="98"/>
      <c r="M34" s="95"/>
      <c r="N34" s="95"/>
      <c r="O34" s="95"/>
      <c r="P34" s="95"/>
      <c r="Q34" s="98"/>
      <c r="R34" s="98"/>
      <c r="S34" s="99"/>
      <c r="T34" s="84">
        <f>SUM(T25:T32)</f>
        <v>0</v>
      </c>
      <c r="U34" s="85">
        <f>SUM(U25:U32)</f>
        <v>0</v>
      </c>
      <c r="V34" s="77">
        <f>SUM(V25:V32)</f>
        <v>0</v>
      </c>
      <c r="W34" s="85">
        <f>SUM(W25:W30)</f>
        <v>1.0416666666666666E-2</v>
      </c>
      <c r="X34" s="85">
        <f>SUM(X25:X32)</f>
        <v>0</v>
      </c>
      <c r="Y34" s="85" t="str">
        <f>"39:00"</f>
        <v>39:00</v>
      </c>
      <c r="Z34" s="85" t="str">
        <f>IF(T34&lt;Y34,"0:00",T34-Y34)</f>
        <v>0:00</v>
      </c>
      <c r="AA34" s="85"/>
      <c r="AB34" s="85">
        <f>IF(Z34&gt;=5,Z34-AA34,0)</f>
        <v>0</v>
      </c>
      <c r="AC34" s="85">
        <f>$AA34*1.25</f>
        <v>0</v>
      </c>
      <c r="AD34" s="85">
        <f>$AB34*1.5</f>
        <v>0</v>
      </c>
      <c r="AE34" s="86">
        <f>$V34+$X34+$AC34+$AD34+$W34</f>
        <v>1.0416666666666666E-2</v>
      </c>
      <c r="AF34" s="80">
        <f>SUM(AF25:AF32)</f>
        <v>0</v>
      </c>
      <c r="AG34" s="81">
        <f>$AG26+AE34-AF34</f>
        <v>4.1666666666666664E-2</v>
      </c>
      <c r="AH34" s="87">
        <f t="shared" ref="AH34" si="11">AG34/6.5</f>
        <v>6.41025641025641E-3</v>
      </c>
      <c r="AI34" s="80">
        <f>SUM(AI25:AI32)</f>
        <v>0</v>
      </c>
      <c r="AJ34" s="91">
        <f>$AJ26+AI34</f>
        <v>0</v>
      </c>
      <c r="AK34" s="100">
        <f>AJ34/6.5</f>
        <v>0</v>
      </c>
      <c r="AL34" s="93"/>
      <c r="AM34" s="94"/>
    </row>
    <row r="37" spans="2:39" s="41" customFormat="1" ht="14.25" x14ac:dyDescent="0.2">
      <c r="B37" s="40"/>
      <c r="D37" s="43" t="s">
        <v>66</v>
      </c>
      <c r="E37" s="43"/>
      <c r="F37" s="43"/>
      <c r="K37" s="42"/>
      <c r="P37" s="42"/>
      <c r="S37" s="43"/>
      <c r="T37" s="43"/>
      <c r="U37" s="43"/>
      <c r="V37" s="43"/>
      <c r="W37" s="43"/>
      <c r="AH37" s="89"/>
    </row>
    <row r="45" spans="2:39" ht="14.25" x14ac:dyDescent="0.2">
      <c r="D45" s="43"/>
      <c r="E45" s="43"/>
      <c r="F45" s="43"/>
      <c r="G45" s="43"/>
      <c r="H45" s="43"/>
      <c r="I45" s="41"/>
      <c r="J45" s="41"/>
      <c r="K45" s="41"/>
    </row>
  </sheetData>
  <sheetProtection selectLockedCells="1"/>
  <mergeCells count="5">
    <mergeCell ref="B1:E1"/>
    <mergeCell ref="F1:H1"/>
    <mergeCell ref="J1:K1"/>
    <mergeCell ref="M1:N1"/>
    <mergeCell ref="B2:C2"/>
  </mergeCells>
  <conditionalFormatting sqref="D11:D12">
    <cfRule type="notContainsText" dxfId="41" priority="35" operator="notContains" text="lun,mar,mer,jeu,ven">
      <formula>ISERROR(SEARCH("lun,mar,mer,jeu,ven",D11))</formula>
    </cfRule>
  </conditionalFormatting>
  <conditionalFormatting sqref="G5:H9 E11:H17 E19:H25 E27:H33">
    <cfRule type="containsText" dxfId="40" priority="28" operator="containsText" text="VOYAGES">
      <formula>NOT(ISERROR(SEARCH("VOYAGES",E5)))</formula>
    </cfRule>
    <cfRule type="containsText" dxfId="39" priority="33" operator="containsText" text="CONGES">
      <formula>NOT(ISERROR(SEARCH("CONGES",E5)))</formula>
    </cfRule>
    <cfRule type="containsText" dxfId="38" priority="34" operator="containsText" text="recup">
      <formula>NOT(ISERROR(SEARCH("recup",E5)))</formula>
    </cfRule>
  </conditionalFormatting>
  <conditionalFormatting sqref="AF5:AF34">
    <cfRule type="cellIs" dxfId="37" priority="32" operator="equal">
      <formula>-6.5</formula>
    </cfRule>
  </conditionalFormatting>
  <conditionalFormatting sqref="AI5:AI9 AI11:AI17 AI27:AI33 AI19:AI25">
    <cfRule type="cellIs" dxfId="36" priority="30" operator="equal">
      <formula>-6.5</formula>
    </cfRule>
    <cfRule type="containsText" dxfId="35" priority="31" operator="containsText" text="CONGES">
      <formula>NOT(ISERROR(SEARCH("CONGES",AI5)))</formula>
    </cfRule>
  </conditionalFormatting>
  <conditionalFormatting sqref="G5:H9 G11:H17 G27:H33 G19:H25">
    <cfRule type="containsText" dxfId="34" priority="29" operator="containsText" text="VOYAGE">
      <formula>NOT(ISERROR(SEARCH("VOYAGE",G5)))</formula>
    </cfRule>
  </conditionalFormatting>
  <conditionalFormatting sqref="F16:H17 F27:F31 G27:H33 F19:H25">
    <cfRule type="cellIs" dxfId="33" priority="27" operator="equal">
      <formula>""""""</formula>
    </cfRule>
  </conditionalFormatting>
  <conditionalFormatting sqref="AI10">
    <cfRule type="cellIs" dxfId="32" priority="25" operator="equal">
      <formula>-6.5</formula>
    </cfRule>
    <cfRule type="containsText" dxfId="31" priority="26" operator="containsText" text="CONGES">
      <formula>NOT(ISERROR(SEARCH("CONGES",AI10)))</formula>
    </cfRule>
  </conditionalFormatting>
  <conditionalFormatting sqref="AI18">
    <cfRule type="cellIs" dxfId="30" priority="23" operator="equal">
      <formula>-6.5</formula>
    </cfRule>
    <cfRule type="containsText" dxfId="29" priority="24" operator="containsText" text="CONGES">
      <formula>NOT(ISERROR(SEARCH("CONGES",AI18)))</formula>
    </cfRule>
  </conditionalFormatting>
  <conditionalFormatting sqref="AI26">
    <cfRule type="cellIs" dxfId="28" priority="21" operator="equal">
      <formula>-6.5</formula>
    </cfRule>
    <cfRule type="containsText" dxfId="27" priority="22" operator="containsText" text="CONGES">
      <formula>NOT(ISERROR(SEARCH("CONGES",AI26)))</formula>
    </cfRule>
  </conditionalFormatting>
  <conditionalFormatting sqref="AI34">
    <cfRule type="cellIs" dxfId="26" priority="19" operator="equal">
      <formula>-6.5</formula>
    </cfRule>
    <cfRule type="containsText" dxfId="25" priority="20" operator="containsText" text="CONGES">
      <formula>NOT(ISERROR(SEARCH("CONGES",AI34)))</formula>
    </cfRule>
  </conditionalFormatting>
  <conditionalFormatting sqref="E3:F9">
    <cfRule type="containsText" dxfId="24" priority="15" operator="containsText" text="VOYAGES">
      <formula>NOT(ISERROR(SEARCH("VOYAGES",E3)))</formula>
    </cfRule>
    <cfRule type="containsText" dxfId="23" priority="17" operator="containsText" text="CONGES">
      <formula>NOT(ISERROR(SEARCH("CONGES",E3)))</formula>
    </cfRule>
    <cfRule type="containsText" dxfId="22" priority="18" operator="containsText" text="recup">
      <formula>NOT(ISERROR(SEARCH("recup",E3)))</formula>
    </cfRule>
  </conditionalFormatting>
  <conditionalFormatting sqref="AF3:AF4">
    <cfRule type="cellIs" dxfId="21" priority="16" operator="equal">
      <formula>-6.5</formula>
    </cfRule>
  </conditionalFormatting>
  <conditionalFormatting sqref="G3:G4">
    <cfRule type="containsText" dxfId="20" priority="12" operator="containsText" text="VOYAGES">
      <formula>NOT(ISERROR(SEARCH("VOYAGES",G3)))</formula>
    </cfRule>
    <cfRule type="containsText" dxfId="19" priority="13" operator="containsText" text="CONGES">
      <formula>NOT(ISERROR(SEARCH("CONGES",G3)))</formula>
    </cfRule>
    <cfRule type="containsText" dxfId="18" priority="14" operator="containsText" text="recup">
      <formula>NOT(ISERROR(SEARCH("recup",G3)))</formula>
    </cfRule>
  </conditionalFormatting>
  <conditionalFormatting sqref="G3:G4">
    <cfRule type="cellIs" dxfId="17" priority="11" operator="equal">
      <formula>""""""</formula>
    </cfRule>
  </conditionalFormatting>
  <conditionalFormatting sqref="R3:R9 R11:R17 R27:R33 R19:R25">
    <cfRule type="cellIs" dxfId="16" priority="8" operator="greaterThan">
      <formula>"0.5"</formula>
    </cfRule>
    <cfRule type="cellIs" dxfId="15" priority="9" operator="greaterThan">
      <formula>"0.00"</formula>
    </cfRule>
    <cfRule type="cellIs" dxfId="14" priority="10" operator="greaterThan">
      <formula>"0.00"</formula>
    </cfRule>
  </conditionalFormatting>
  <conditionalFormatting sqref="H3:H4">
    <cfRule type="containsText" dxfId="13" priority="5" operator="containsText" text="VOYAGES">
      <formula>NOT(ISERROR(SEARCH("VOYAGES",H3)))</formula>
    </cfRule>
    <cfRule type="containsText" dxfId="12" priority="6" operator="containsText" text="CONGES">
      <formula>NOT(ISERROR(SEARCH("CONGES",H3)))</formula>
    </cfRule>
    <cfRule type="containsText" dxfId="11" priority="7" operator="containsText" text="recup">
      <formula>NOT(ISERROR(SEARCH("recup",H3)))</formula>
    </cfRule>
  </conditionalFormatting>
  <conditionalFormatting sqref="H3:H4">
    <cfRule type="cellIs" dxfId="10" priority="4" operator="equal">
      <formula>""""""</formula>
    </cfRule>
  </conditionalFormatting>
  <conditionalFormatting sqref="H3:H4">
    <cfRule type="containsText" dxfId="9" priority="3" operator="containsText" text="VOYAGE">
      <formula>NOT(ISERROR(SEARCH("VOYAGE",H3)))</formula>
    </cfRule>
  </conditionalFormatting>
  <conditionalFormatting sqref="AI3:AI4">
    <cfRule type="cellIs" dxfId="8" priority="1" operator="equal">
      <formula>-6.5</formula>
    </cfRule>
    <cfRule type="containsText" dxfId="7" priority="2" operator="containsText" text="CONGES">
      <formula>NOT(ISERROR(SEARCH("CONGES",AI3)))</formula>
    </cfRule>
  </conditionalFormatting>
  <dataValidations count="1">
    <dataValidation showInputMessage="1" showErrorMessage="1" promptTitle="INTITULE" prompt="Veuillez utiiser la liste deroulante" sqref="F2 H2:I2"/>
  </dataValidations>
  <pageMargins left="3.937007874015748E-2" right="3.937007874015748E-2" top="0.74803149606299213" bottom="0.74803149606299213" header="0.31496062992125984" footer="0.31496062992125984"/>
  <pageSetup paperSize="9" scale="75" fitToHeight="9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LISTE!$A$14:$A$25</xm:f>
          </x14:formula1>
          <xm:sqref>E3:E9 E11:E17 E19:E25 E27:E33</xm:sqref>
        </x14:dataValidation>
        <x14:dataValidation type="list" showInputMessage="1" showErrorMessage="1" promptTitle="INTITULE" prompt="Veuillez utiiser la liste deroulante">
          <x14:formula1>
            <xm:f>LISTE!$A$2:$A$12</xm:f>
          </x14:formula1>
          <xm:sqref>E2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"/>
  <sheetViews>
    <sheetView topLeftCell="A13" workbookViewId="0">
      <selection activeCell="B25" sqref="B25"/>
    </sheetView>
  </sheetViews>
  <sheetFormatPr baseColWidth="10" defaultRowHeight="15" x14ac:dyDescent="0.25"/>
  <sheetData>
    <row r="1" spans="1:4" x14ac:dyDescent="0.25">
      <c r="A1" s="2" t="s">
        <v>51</v>
      </c>
    </row>
    <row r="2" spans="1:4" x14ac:dyDescent="0.25">
      <c r="A2" s="33">
        <v>40909</v>
      </c>
      <c r="B2" s="34">
        <v>40909</v>
      </c>
      <c r="D2" s="3" t="s">
        <v>14</v>
      </c>
    </row>
    <row r="3" spans="1:4" x14ac:dyDescent="0.25">
      <c r="A3" s="33">
        <v>41008</v>
      </c>
      <c r="B3" s="35">
        <v>41008</v>
      </c>
    </row>
    <row r="4" spans="1:4" x14ac:dyDescent="0.25">
      <c r="A4" s="33">
        <v>41030</v>
      </c>
      <c r="B4" s="35">
        <v>41030</v>
      </c>
    </row>
    <row r="5" spans="1:4" x14ac:dyDescent="0.25">
      <c r="A5" s="33">
        <v>41037</v>
      </c>
      <c r="B5" s="35">
        <v>41037</v>
      </c>
    </row>
    <row r="6" spans="1:4" x14ac:dyDescent="0.25">
      <c r="A6" s="33">
        <v>41046</v>
      </c>
      <c r="B6" s="35">
        <v>41046</v>
      </c>
    </row>
    <row r="7" spans="1:4" x14ac:dyDescent="0.25">
      <c r="A7" s="33">
        <v>41057</v>
      </c>
      <c r="B7" s="35">
        <v>41057</v>
      </c>
    </row>
    <row r="8" spans="1:4" x14ac:dyDescent="0.25">
      <c r="A8" s="33">
        <v>41136</v>
      </c>
      <c r="B8" s="35">
        <v>41136</v>
      </c>
    </row>
    <row r="9" spans="1:4" x14ac:dyDescent="0.25">
      <c r="A9" s="33">
        <v>41214</v>
      </c>
      <c r="B9" s="35">
        <v>41214</v>
      </c>
    </row>
    <row r="10" spans="1:4" x14ac:dyDescent="0.25">
      <c r="A10" s="33">
        <v>41224</v>
      </c>
      <c r="B10" s="34">
        <v>41224</v>
      </c>
    </row>
    <row r="11" spans="1:4" x14ac:dyDescent="0.25">
      <c r="A11" s="33">
        <v>41268</v>
      </c>
      <c r="B11" s="35">
        <v>41268</v>
      </c>
    </row>
    <row r="12" spans="1:4" x14ac:dyDescent="0.25">
      <c r="A12" s="33">
        <v>41274</v>
      </c>
      <c r="B12" s="35">
        <v>41274</v>
      </c>
      <c r="D12" t="s">
        <v>50</v>
      </c>
    </row>
    <row r="13" spans="1:4" x14ac:dyDescent="0.25">
      <c r="A13" s="31" t="s">
        <v>12</v>
      </c>
      <c r="B13" s="32"/>
    </row>
    <row r="14" spans="1:4" x14ac:dyDescent="0.25">
      <c r="A14" s="1" t="s">
        <v>11</v>
      </c>
    </row>
    <row r="15" spans="1:4" x14ac:dyDescent="0.25">
      <c r="A15" s="1" t="s">
        <v>10</v>
      </c>
    </row>
    <row r="16" spans="1:4" x14ac:dyDescent="0.25">
      <c r="A16" s="1" t="s">
        <v>5</v>
      </c>
    </row>
    <row r="17" spans="1:2" x14ac:dyDescent="0.25">
      <c r="A17" s="1" t="s">
        <v>13</v>
      </c>
      <c r="B17" s="69">
        <v>0.27083333333333331</v>
      </c>
    </row>
    <row r="18" spans="1:2" x14ac:dyDescent="0.25">
      <c r="A18" s="1" t="s">
        <v>8</v>
      </c>
      <c r="B18" s="69"/>
    </row>
    <row r="19" spans="1:2" x14ac:dyDescent="0.25">
      <c r="A19" s="1" t="s">
        <v>16</v>
      </c>
      <c r="B19" s="69"/>
    </row>
    <row r="20" spans="1:2" x14ac:dyDescent="0.25">
      <c r="A20" s="1" t="s">
        <v>7</v>
      </c>
      <c r="B20" s="69"/>
    </row>
    <row r="21" spans="1:2" x14ac:dyDescent="0.25">
      <c r="A21" s="1" t="s">
        <v>6</v>
      </c>
      <c r="B21" s="69"/>
    </row>
    <row r="22" spans="1:2" x14ac:dyDescent="0.25">
      <c r="A22" s="1" t="s">
        <v>3</v>
      </c>
      <c r="B22" s="69">
        <v>0.27083333333333331</v>
      </c>
    </row>
    <row r="23" spans="1:2" x14ac:dyDescent="0.25">
      <c r="A23" s="1" t="s">
        <v>9</v>
      </c>
      <c r="B23" s="69"/>
    </row>
    <row r="24" spans="1:2" x14ac:dyDescent="0.25">
      <c r="A24" s="1" t="s">
        <v>45</v>
      </c>
      <c r="B24" s="69"/>
    </row>
    <row r="25" spans="1:2" x14ac:dyDescent="0.25">
      <c r="A25" s="1" t="s">
        <v>25</v>
      </c>
      <c r="B25" s="69">
        <v>0.5</v>
      </c>
    </row>
  </sheetData>
  <sortState ref="A2:B24">
    <sortCondition ref="A2"/>
  </sortState>
  <conditionalFormatting sqref="A24:A25 A16:A22">
    <cfRule type="containsText" dxfId="6" priority="3" operator="containsText" text="lun">
      <formula>NOT(ISERROR(SEARCH("lun",A16)))</formula>
    </cfRule>
    <cfRule type="containsText" dxfId="5" priority="4" operator="containsText" text="dim">
      <formula>NOT(ISERROR(SEARCH("dim",A16)))</formula>
    </cfRule>
    <cfRule type="containsText" dxfId="4" priority="7" operator="containsText" text="dim">
      <formula>NOT(ISERROR(SEARCH("dim",A16)))</formula>
    </cfRule>
    <cfRule type="cellIs" dxfId="3" priority="8" operator="equal">
      <formula>"dim ; sam"</formula>
    </cfRule>
  </conditionalFormatting>
  <conditionalFormatting sqref="A24:A25 A16:A22">
    <cfRule type="containsText" dxfId="2" priority="2" operator="containsText" text="DIM">
      <formula>NOT(ISERROR(SEARCH("DIM",A16)))</formula>
    </cfRule>
    <cfRule type="containsText" dxfId="1" priority="5" operator="containsText" text="dim">
      <formula>NOT(ISERROR(SEARCH("dim",A16)))</formula>
    </cfRule>
    <cfRule type="containsText" priority="6" operator="containsText" text="dim">
      <formula>NOT(ISERROR(SEARCH("dim",A16)))</formula>
    </cfRule>
  </conditionalFormatting>
  <conditionalFormatting sqref="A25">
    <cfRule type="expression" dxfId="0" priority="1">
      <formula>"lun;mar;mer;jeu;ven"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16" workbookViewId="0">
      <selection activeCell="D43" sqref="D4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0101 2901</vt:lpstr>
      <vt:lpstr>3001 2602</vt:lpstr>
      <vt:lpstr>2702 2503</vt:lpstr>
      <vt:lpstr>2603 2204</vt:lpstr>
      <vt:lpstr>2304 2005</vt:lpstr>
      <vt:lpstr>2105 1706</vt:lpstr>
      <vt:lpstr>LISTE</vt:lpstr>
      <vt:lpstr>BD</vt:lpstr>
      <vt:lpstr>'0101 2901'!Impression_des_titres</vt:lpstr>
      <vt:lpstr>'2105 1706'!Impression_des_titres</vt:lpstr>
      <vt:lpstr>'2304 2005'!Impression_des_titres</vt:lpstr>
      <vt:lpstr>'2603 2204'!Impression_des_titres</vt:lpstr>
      <vt:lpstr>'2702 2503'!Impression_des_titres</vt:lpstr>
      <vt:lpstr>'3001 2602'!Impression_des_titres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Amiot</dc:creator>
  <cp:lastModifiedBy>Raphaelle Amiot</cp:lastModifiedBy>
  <cp:lastPrinted>2012-03-15T14:49:51Z</cp:lastPrinted>
  <dcterms:created xsi:type="dcterms:W3CDTF">2011-10-18T13:21:43Z</dcterms:created>
  <dcterms:modified xsi:type="dcterms:W3CDTF">2012-04-18T09:55:45Z</dcterms:modified>
</cp:coreProperties>
</file>