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85" windowWidth="15480" windowHeight="10590" activeTab="1"/>
  </bookViews>
  <sheets>
    <sheet name="Vacances et Fériés" sheetId="45" r:id="rId1"/>
    <sheet name="Mickaël" sheetId="43" r:id="rId2"/>
    <sheet name="Morefunc Storage Sheet" sheetId="46" state="veryHidden" r:id="rId3"/>
  </sheets>
  <externalReferences>
    <externalReference r:id="rId4"/>
  </externalReferences>
  <definedNames>
    <definedName name="_xlnm.Print_Area" localSheetId="1">Mickaël!$A$1:$AY$53,Mickaël!$A$54:$S$97</definedName>
  </definedNames>
  <calcPr calcId="145621"/>
</workbook>
</file>

<file path=xl/calcChain.xml><?xml version="1.0" encoding="utf-8"?>
<calcChain xmlns="http://schemas.openxmlformats.org/spreadsheetml/2006/main">
  <c r="T1" i="43" l="1"/>
  <c r="X1" i="43"/>
  <c r="AB1" i="43"/>
  <c r="AF1" i="43"/>
  <c r="AJ1" i="43"/>
  <c r="AN1" i="43"/>
  <c r="AR1" i="43"/>
  <c r="AV1" i="43"/>
  <c r="U38" i="43"/>
  <c r="Y38" i="43"/>
  <c r="AC38" i="43"/>
  <c r="AG38" i="43"/>
  <c r="AK38" i="43"/>
  <c r="AO38" i="43"/>
  <c r="AS38" i="43"/>
  <c r="AW38" i="43"/>
  <c r="U39" i="43"/>
  <c r="Y39" i="43"/>
  <c r="AC39" i="43"/>
  <c r="AG39" i="43"/>
  <c r="AK39" i="43"/>
  <c r="AO39" i="43"/>
  <c r="AS39" i="43"/>
  <c r="AW39" i="43"/>
  <c r="P1" i="43"/>
  <c r="Q38" i="43"/>
  <c r="Q39" i="43"/>
  <c r="S67" i="43"/>
  <c r="S80" i="43" s="1"/>
  <c r="F3" i="45" l="1"/>
  <c r="F4" i="45"/>
  <c r="F14" i="45" l="1"/>
  <c r="F5" i="45"/>
  <c r="F6" i="45"/>
  <c r="F7" i="45"/>
  <c r="F8" i="45" s="1"/>
  <c r="F9" i="45"/>
  <c r="F13" i="45"/>
  <c r="F10" i="45"/>
  <c r="E14" i="45"/>
  <c r="A10" i="45"/>
  <c r="A4" i="45"/>
  <c r="F12" i="45" l="1"/>
  <c r="F11" i="45"/>
  <c r="A4" i="43" l="1"/>
  <c r="A5" i="43" l="1"/>
  <c r="C4" i="43"/>
  <c r="F37" i="43"/>
  <c r="B4" i="43"/>
  <c r="D4" i="43" s="1"/>
  <c r="A6" i="43" l="1"/>
  <c r="C5" i="43"/>
  <c r="B5" i="43"/>
  <c r="D5" i="43" s="1"/>
  <c r="E5" i="43" s="1"/>
  <c r="A7" i="43" l="1"/>
  <c r="C6" i="43"/>
  <c r="B6" i="43"/>
  <c r="D6" i="43" s="1"/>
  <c r="E6" i="43" s="1"/>
  <c r="A8" i="43" l="1"/>
  <c r="C7" i="43"/>
  <c r="B7" i="43"/>
  <c r="D7" i="43" s="1"/>
  <c r="E7" i="43" s="1"/>
  <c r="A9" i="43" l="1"/>
  <c r="C8" i="43"/>
  <c r="B8" i="43"/>
  <c r="D8" i="43" s="1"/>
  <c r="E8" i="43" s="1"/>
  <c r="F55" i="43"/>
  <c r="A10" i="43" l="1"/>
  <c r="C9" i="43"/>
  <c r="B9" i="43"/>
  <c r="D9" i="43" s="1"/>
  <c r="E9" i="43" s="1"/>
  <c r="A11" i="43" l="1"/>
  <c r="C10" i="43"/>
  <c r="B10" i="43"/>
  <c r="D10" i="43" s="1"/>
  <c r="E10" i="43" s="1"/>
  <c r="F4" i="43"/>
  <c r="F5" i="43" l="1"/>
  <c r="H4" i="43"/>
  <c r="K4" i="43"/>
  <c r="P4" i="43" s="1"/>
  <c r="T4" i="43" s="1"/>
  <c r="G4" i="43"/>
  <c r="A12" i="43"/>
  <c r="C11" i="43"/>
  <c r="B11" i="43"/>
  <c r="D11" i="43" s="1"/>
  <c r="E11" i="43" s="1"/>
  <c r="U4" i="43" l="1"/>
  <c r="X4" i="43"/>
  <c r="T5" i="43"/>
  <c r="P5" i="43"/>
  <c r="Q4" i="43"/>
  <c r="M4" i="43"/>
  <c r="K5" i="43"/>
  <c r="L4" i="43"/>
  <c r="A13" i="43"/>
  <c r="C12" i="43"/>
  <c r="B12" i="43"/>
  <c r="D12" i="43" s="1"/>
  <c r="E12" i="43" s="1"/>
  <c r="F6" i="43"/>
  <c r="H5" i="43"/>
  <c r="G5" i="43"/>
  <c r="K1" i="43"/>
  <c r="F1" i="43"/>
  <c r="U5" i="43" l="1"/>
  <c r="V5" i="43" s="1"/>
  <c r="W5" i="43" s="1"/>
  <c r="T6" i="43"/>
  <c r="Y4" i="43"/>
  <c r="X5" i="43"/>
  <c r="AB4" i="43"/>
  <c r="V4" i="43"/>
  <c r="R4" i="43"/>
  <c r="P6" i="43"/>
  <c r="Q5" i="43"/>
  <c r="R5" i="43" s="1"/>
  <c r="S5" i="43" s="1"/>
  <c r="K6" i="43"/>
  <c r="M5" i="43"/>
  <c r="L5" i="43"/>
  <c r="A14" i="43"/>
  <c r="C13" i="43"/>
  <c r="B13" i="43"/>
  <c r="D13" i="43" s="1"/>
  <c r="E13" i="43" s="1"/>
  <c r="F7" i="43"/>
  <c r="H6" i="43"/>
  <c r="G6" i="43"/>
  <c r="Y5" i="43" l="1"/>
  <c r="Z5" i="43" s="1"/>
  <c r="AA5" i="43" s="1"/>
  <c r="X6" i="43"/>
  <c r="Z4" i="43"/>
  <c r="W4" i="43"/>
  <c r="U6" i="43"/>
  <c r="T7" i="43"/>
  <c r="AC4" i="43"/>
  <c r="AF4" i="43"/>
  <c r="AB5" i="43"/>
  <c r="P7" i="43"/>
  <c r="Q6" i="43"/>
  <c r="S4" i="43"/>
  <c r="A15" i="43"/>
  <c r="C14" i="43"/>
  <c r="B14" i="43"/>
  <c r="D14" i="43" s="1"/>
  <c r="E14" i="43" s="1"/>
  <c r="F8" i="43"/>
  <c r="H7" i="43"/>
  <c r="G7" i="43"/>
  <c r="K7" i="43"/>
  <c r="M6" i="43"/>
  <c r="L6" i="43"/>
  <c r="U7" i="43" l="1"/>
  <c r="V7" i="43" s="1"/>
  <c r="W7" i="43" s="1"/>
  <c r="T8" i="43"/>
  <c r="AC5" i="43"/>
  <c r="AD5" i="43" s="1"/>
  <c r="AE5" i="43" s="1"/>
  <c r="AB6" i="43"/>
  <c r="V6" i="43"/>
  <c r="AA4" i="43"/>
  <c r="AG4" i="43"/>
  <c r="AF5" i="43"/>
  <c r="AJ4" i="43"/>
  <c r="Y6" i="43"/>
  <c r="X7" i="43"/>
  <c r="AD4" i="43"/>
  <c r="R6" i="43"/>
  <c r="P8" i="43"/>
  <c r="Q7" i="43"/>
  <c r="A16" i="43"/>
  <c r="C15" i="43"/>
  <c r="B15" i="43"/>
  <c r="D15" i="43" s="1"/>
  <c r="E15" i="43" s="1"/>
  <c r="F9" i="43"/>
  <c r="H8" i="43"/>
  <c r="G8" i="43"/>
  <c r="K8" i="43"/>
  <c r="M7" i="43"/>
  <c r="L7" i="43"/>
  <c r="Z6" i="43" l="1"/>
  <c r="AC6" i="43"/>
  <c r="AB7" i="43"/>
  <c r="AK4" i="43"/>
  <c r="AN4" i="43"/>
  <c r="AJ5" i="43"/>
  <c r="AE4" i="43"/>
  <c r="AG5" i="43"/>
  <c r="AH5" i="43" s="1"/>
  <c r="AI5" i="43" s="1"/>
  <c r="AF6" i="43"/>
  <c r="U8" i="43"/>
  <c r="T9" i="43"/>
  <c r="Y7" i="43"/>
  <c r="Z7" i="43" s="1"/>
  <c r="AA7" i="43" s="1"/>
  <c r="X8" i="43"/>
  <c r="AH4" i="43"/>
  <c r="W6" i="43"/>
  <c r="R7" i="43"/>
  <c r="S7" i="43" s="1"/>
  <c r="S6" i="43"/>
  <c r="P9" i="43"/>
  <c r="Q8" i="43"/>
  <c r="R8" i="43" s="1"/>
  <c r="S8" i="43" s="1"/>
  <c r="A17" i="43"/>
  <c r="C16" i="43"/>
  <c r="B16" i="43"/>
  <c r="D16" i="43" s="1"/>
  <c r="E16" i="43" s="1"/>
  <c r="F10" i="43"/>
  <c r="H9" i="43"/>
  <c r="G9" i="43"/>
  <c r="K9" i="43"/>
  <c r="M8" i="43"/>
  <c r="L8" i="43"/>
  <c r="Y8" i="43" l="1"/>
  <c r="Z8" i="43" s="1"/>
  <c r="AA8" i="43" s="1"/>
  <c r="X9" i="43"/>
  <c r="AG6" i="43"/>
  <c r="AF7" i="43"/>
  <c r="AC7" i="43"/>
  <c r="AD7" i="43" s="1"/>
  <c r="AE7" i="43" s="1"/>
  <c r="AB8" i="43"/>
  <c r="AK5" i="43"/>
  <c r="AL5" i="43" s="1"/>
  <c r="AM5" i="43" s="1"/>
  <c r="AJ6" i="43"/>
  <c r="AD6" i="43"/>
  <c r="U9" i="43"/>
  <c r="V9" i="43" s="1"/>
  <c r="W9" i="43" s="1"/>
  <c r="T10" i="43"/>
  <c r="AO4" i="43"/>
  <c r="AN5" i="43"/>
  <c r="AR4" i="43"/>
  <c r="AI4" i="43"/>
  <c r="V8" i="43"/>
  <c r="AL4" i="43"/>
  <c r="AA6" i="43"/>
  <c r="P10" i="43"/>
  <c r="Q9" i="43"/>
  <c r="A18" i="43"/>
  <c r="C17" i="43"/>
  <c r="B17" i="43"/>
  <c r="D17" i="43" s="1"/>
  <c r="E17" i="43" s="1"/>
  <c r="F11" i="43"/>
  <c r="H10" i="43"/>
  <c r="G10" i="43"/>
  <c r="K10" i="43"/>
  <c r="M9" i="43"/>
  <c r="L9" i="43"/>
  <c r="AO5" i="43" l="1"/>
  <c r="AP5" i="43" s="1"/>
  <c r="AQ5" i="43" s="1"/>
  <c r="AN6" i="43"/>
  <c r="AC8" i="43"/>
  <c r="AB9" i="43"/>
  <c r="Y9" i="43"/>
  <c r="X10" i="43"/>
  <c r="W8" i="43"/>
  <c r="AP4" i="43"/>
  <c r="AM4" i="43"/>
  <c r="U10" i="43"/>
  <c r="T11" i="43"/>
  <c r="AE6" i="43"/>
  <c r="AG7" i="43"/>
  <c r="AF8" i="43"/>
  <c r="AS4" i="43"/>
  <c r="AV4" i="43"/>
  <c r="AR5" i="43"/>
  <c r="AK6" i="43"/>
  <c r="AJ7" i="43"/>
  <c r="AH6" i="43"/>
  <c r="R9" i="43"/>
  <c r="P11" i="43"/>
  <c r="Q10" i="43"/>
  <c r="A19" i="43"/>
  <c r="C18" i="43"/>
  <c r="B18" i="43"/>
  <c r="D18" i="43" s="1"/>
  <c r="E18" i="43" s="1"/>
  <c r="F12" i="43"/>
  <c r="H11" i="43"/>
  <c r="G11" i="43"/>
  <c r="K11" i="43"/>
  <c r="M10" i="43"/>
  <c r="L10" i="43"/>
  <c r="AL6" i="43" l="1"/>
  <c r="AW4" i="43"/>
  <c r="AV5" i="43"/>
  <c r="AH7" i="43"/>
  <c r="AI7" i="43" s="1"/>
  <c r="AQ4" i="43"/>
  <c r="Z9" i="43"/>
  <c r="AI6" i="43"/>
  <c r="AT4" i="43"/>
  <c r="AC9" i="43"/>
  <c r="AB10" i="43"/>
  <c r="AO6" i="43"/>
  <c r="AN7" i="43"/>
  <c r="U11" i="43"/>
  <c r="V11" i="43" s="1"/>
  <c r="W11" i="43" s="1"/>
  <c r="T12" i="43"/>
  <c r="AD8" i="43"/>
  <c r="AK7" i="43"/>
  <c r="AL7" i="43" s="1"/>
  <c r="AM7" i="43" s="1"/>
  <c r="AJ8" i="43"/>
  <c r="AS5" i="43"/>
  <c r="AT5" i="43" s="1"/>
  <c r="AU5" i="43" s="1"/>
  <c r="AR6" i="43"/>
  <c r="AG8" i="43"/>
  <c r="AF9" i="43"/>
  <c r="V10" i="43"/>
  <c r="Y10" i="43"/>
  <c r="X11" i="43"/>
  <c r="R10" i="43"/>
  <c r="S10" i="43" s="1"/>
  <c r="S9" i="43"/>
  <c r="P12" i="43"/>
  <c r="Q11" i="43"/>
  <c r="A20" i="43"/>
  <c r="C19" i="43"/>
  <c r="B19" i="43"/>
  <c r="D19" i="43" s="1"/>
  <c r="E19" i="43" s="1"/>
  <c r="F13" i="43"/>
  <c r="H12" i="43"/>
  <c r="G12" i="43"/>
  <c r="K12" i="43"/>
  <c r="M11" i="43"/>
  <c r="L11" i="43"/>
  <c r="Z10" i="43" l="1"/>
  <c r="AA10" i="43" s="1"/>
  <c r="AG9" i="43"/>
  <c r="AH9" i="43" s="1"/>
  <c r="AI9" i="43" s="1"/>
  <c r="AF10" i="43"/>
  <c r="AK8" i="43"/>
  <c r="AL8" i="43" s="1"/>
  <c r="AM8" i="43" s="1"/>
  <c r="AJ9" i="43"/>
  <c r="U12" i="43"/>
  <c r="T13" i="43"/>
  <c r="AP6" i="43"/>
  <c r="AA9" i="43"/>
  <c r="AX4" i="43"/>
  <c r="AH8" i="43"/>
  <c r="AC10" i="43"/>
  <c r="AB11" i="43"/>
  <c r="AU4" i="43"/>
  <c r="W10" i="43"/>
  <c r="AS6" i="43"/>
  <c r="AT6" i="43" s="1"/>
  <c r="AU6" i="43" s="1"/>
  <c r="AR7" i="43"/>
  <c r="AE8" i="43"/>
  <c r="AD9" i="43"/>
  <c r="AE9" i="43" s="1"/>
  <c r="AM6" i="43"/>
  <c r="Y11" i="43"/>
  <c r="Z11" i="43" s="1"/>
  <c r="AA11" i="43" s="1"/>
  <c r="X12" i="43"/>
  <c r="AO7" i="43"/>
  <c r="AP7" i="43" s="1"/>
  <c r="AQ7" i="43" s="1"/>
  <c r="AN8" i="43"/>
  <c r="AW5" i="43"/>
  <c r="AX5" i="43" s="1"/>
  <c r="AY5" i="43" s="1"/>
  <c r="AV6" i="43"/>
  <c r="R11" i="43"/>
  <c r="P13" i="43"/>
  <c r="Q12" i="43"/>
  <c r="R12" i="43" s="1"/>
  <c r="S12" i="43" s="1"/>
  <c r="A21" i="43"/>
  <c r="C20" i="43"/>
  <c r="B20" i="43"/>
  <c r="D20" i="43" s="1"/>
  <c r="E20" i="43" s="1"/>
  <c r="F14" i="43"/>
  <c r="H13" i="43"/>
  <c r="G13" i="43"/>
  <c r="K13" i="43"/>
  <c r="M12" i="43"/>
  <c r="L12" i="43"/>
  <c r="AW6" i="43" l="1"/>
  <c r="AX6" i="43" s="1"/>
  <c r="AY6" i="43" s="1"/>
  <c r="AV7" i="43"/>
  <c r="AO8" i="43"/>
  <c r="AP8" i="43" s="1"/>
  <c r="AQ8" i="43" s="1"/>
  <c r="AN9" i="43"/>
  <c r="AC11" i="43"/>
  <c r="AB12" i="43"/>
  <c r="AI8" i="43"/>
  <c r="AY4" i="43"/>
  <c r="AK9" i="43"/>
  <c r="AJ10" i="43"/>
  <c r="AD10" i="43"/>
  <c r="AE10" i="43" s="1"/>
  <c r="AQ6" i="43"/>
  <c r="Y12" i="43"/>
  <c r="Z12" i="43" s="1"/>
  <c r="AA12" i="43" s="1"/>
  <c r="X13" i="43"/>
  <c r="AS7" i="43"/>
  <c r="AR8" i="43"/>
  <c r="U13" i="43"/>
  <c r="V13" i="43" s="1"/>
  <c r="W13" i="43" s="1"/>
  <c r="T14" i="43"/>
  <c r="AG10" i="43"/>
  <c r="AF11" i="43"/>
  <c r="V12" i="43"/>
  <c r="S11" i="43"/>
  <c r="P14" i="43"/>
  <c r="Q13" i="43"/>
  <c r="R13" i="43" s="1"/>
  <c r="S13" i="43" s="1"/>
  <c r="A22" i="43"/>
  <c r="C21" i="43"/>
  <c r="B21" i="43"/>
  <c r="D21" i="43" s="1"/>
  <c r="E21" i="43" s="1"/>
  <c r="F15" i="43"/>
  <c r="H14" i="43"/>
  <c r="G14" i="43"/>
  <c r="K14" i="43"/>
  <c r="M13" i="43"/>
  <c r="L13" i="43"/>
  <c r="AH10" i="43" l="1"/>
  <c r="Y13" i="43"/>
  <c r="Z13" i="43" s="1"/>
  <c r="AA13" i="43" s="1"/>
  <c r="X14" i="43"/>
  <c r="AC12" i="43"/>
  <c r="AB13" i="43"/>
  <c r="AO9" i="43"/>
  <c r="AN10" i="43"/>
  <c r="U14" i="43"/>
  <c r="V14" i="43" s="1"/>
  <c r="W14" i="43" s="1"/>
  <c r="T15" i="43"/>
  <c r="AK10" i="43"/>
  <c r="AL10" i="43" s="1"/>
  <c r="AM10" i="43" s="1"/>
  <c r="AJ11" i="43"/>
  <c r="AD11" i="43"/>
  <c r="W12" i="43"/>
  <c r="AS8" i="43"/>
  <c r="AR9" i="43"/>
  <c r="AL9" i="43"/>
  <c r="AW7" i="43"/>
  <c r="AV8" i="43"/>
  <c r="AG11" i="43"/>
  <c r="AH11" i="43" s="1"/>
  <c r="AI11" i="43" s="1"/>
  <c r="AF12" i="43"/>
  <c r="AT7" i="43"/>
  <c r="P15" i="43"/>
  <c r="Q14" i="43"/>
  <c r="R14" i="43" s="1"/>
  <c r="S14" i="43" s="1"/>
  <c r="A23" i="43"/>
  <c r="C22" i="43"/>
  <c r="B22" i="43"/>
  <c r="D22" i="43" s="1"/>
  <c r="E22" i="43" s="1"/>
  <c r="F16" i="43"/>
  <c r="H15" i="43"/>
  <c r="G15" i="43"/>
  <c r="K15" i="43"/>
  <c r="M14" i="43"/>
  <c r="L14" i="43"/>
  <c r="AU7" i="43" l="1"/>
  <c r="AX7" i="43"/>
  <c r="AS9" i="43"/>
  <c r="AR10" i="43"/>
  <c r="AE11" i="43"/>
  <c r="AD12" i="43"/>
  <c r="AE12" i="43" s="1"/>
  <c r="AG12" i="43"/>
  <c r="AH12" i="43" s="1"/>
  <c r="AI12" i="43" s="1"/>
  <c r="AF13" i="43"/>
  <c r="AT8" i="43"/>
  <c r="AU8" i="43" s="1"/>
  <c r="AK11" i="43"/>
  <c r="AJ12" i="43"/>
  <c r="AO10" i="43"/>
  <c r="AP10" i="43" s="1"/>
  <c r="AQ10" i="43" s="1"/>
  <c r="AN11" i="43"/>
  <c r="Y14" i="43"/>
  <c r="Z14" i="43" s="1"/>
  <c r="AA14" i="43" s="1"/>
  <c r="X15" i="43"/>
  <c r="AP9" i="43"/>
  <c r="AI10" i="43"/>
  <c r="AW8" i="43"/>
  <c r="AX8" i="43" s="1"/>
  <c r="AY8" i="43" s="1"/>
  <c r="AV9" i="43"/>
  <c r="AM9" i="43"/>
  <c r="T16" i="43"/>
  <c r="U15" i="43"/>
  <c r="V15" i="43" s="1"/>
  <c r="W15" i="43" s="1"/>
  <c r="AC13" i="43"/>
  <c r="AD13" i="43" s="1"/>
  <c r="AE13" i="43" s="1"/>
  <c r="AB14" i="43"/>
  <c r="P16" i="43"/>
  <c r="Q15" i="43"/>
  <c r="R15" i="43" s="1"/>
  <c r="S15" i="43" s="1"/>
  <c r="A24" i="43"/>
  <c r="C23" i="43"/>
  <c r="B23" i="43"/>
  <c r="D23" i="43" s="1"/>
  <c r="E23" i="43" s="1"/>
  <c r="F17" i="43"/>
  <c r="H16" i="43"/>
  <c r="G16" i="43"/>
  <c r="K16" i="43"/>
  <c r="M15" i="43"/>
  <c r="L15" i="43"/>
  <c r="AW9" i="43" l="1"/>
  <c r="AX9" i="43" s="1"/>
  <c r="AY9" i="43" s="1"/>
  <c r="AV10" i="43"/>
  <c r="AL11" i="43"/>
  <c r="T17" i="43"/>
  <c r="U16" i="43"/>
  <c r="V16" i="43" s="1"/>
  <c r="W16" i="43" s="1"/>
  <c r="AQ9" i="43"/>
  <c r="AO11" i="43"/>
  <c r="AN12" i="43"/>
  <c r="AY7" i="43"/>
  <c r="AC14" i="43"/>
  <c r="AD14" i="43" s="1"/>
  <c r="AE14" i="43" s="1"/>
  <c r="AB15" i="43"/>
  <c r="AG13" i="43"/>
  <c r="AH13" i="43" s="1"/>
  <c r="AF14" i="43"/>
  <c r="AS10" i="43"/>
  <c r="AR11" i="43"/>
  <c r="X16" i="43"/>
  <c r="Y15" i="43"/>
  <c r="Z15" i="43" s="1"/>
  <c r="AA15" i="43" s="1"/>
  <c r="AK12" i="43"/>
  <c r="AL12" i="43" s="1"/>
  <c r="AM12" i="43" s="1"/>
  <c r="AJ13" i="43"/>
  <c r="AT9" i="43"/>
  <c r="AU9" i="43" s="1"/>
  <c r="P17" i="43"/>
  <c r="Q16" i="43"/>
  <c r="R16" i="43" s="1"/>
  <c r="S16" i="43" s="1"/>
  <c r="A25" i="43"/>
  <c r="C24" i="43"/>
  <c r="B24" i="43"/>
  <c r="D24" i="43" s="1"/>
  <c r="E24" i="43" s="1"/>
  <c r="F18" i="43"/>
  <c r="H17" i="43"/>
  <c r="G17" i="43"/>
  <c r="K17" i="43"/>
  <c r="M16" i="43"/>
  <c r="L16" i="43"/>
  <c r="I96" i="43"/>
  <c r="E96" i="43"/>
  <c r="I95" i="43"/>
  <c r="E95" i="43"/>
  <c r="I94" i="43"/>
  <c r="E94" i="43"/>
  <c r="I93" i="43"/>
  <c r="E93" i="43"/>
  <c r="I92" i="43"/>
  <c r="J92" i="43" s="1"/>
  <c r="K92" i="43" s="1"/>
  <c r="I91" i="43"/>
  <c r="J91" i="43" s="1"/>
  <c r="K91" i="43" s="1"/>
  <c r="I90" i="43"/>
  <c r="E90" i="43"/>
  <c r="L78" i="43"/>
  <c r="K78" i="43"/>
  <c r="L77" i="43"/>
  <c r="K77" i="43"/>
  <c r="L76" i="43"/>
  <c r="K76" i="43"/>
  <c r="L75" i="43"/>
  <c r="K75" i="43"/>
  <c r="L74" i="43"/>
  <c r="K74" i="43"/>
  <c r="K73" i="43"/>
  <c r="L72" i="43"/>
  <c r="K72" i="43"/>
  <c r="L71" i="43"/>
  <c r="K71" i="43"/>
  <c r="L70" i="43"/>
  <c r="K70" i="43"/>
  <c r="L69" i="43"/>
  <c r="K69" i="43"/>
  <c r="K68" i="43"/>
  <c r="L67" i="43"/>
  <c r="K67" i="43"/>
  <c r="L61" i="43"/>
  <c r="L64" i="43" s="1"/>
  <c r="O85" i="43" s="1"/>
  <c r="L39" i="43"/>
  <c r="B39" i="43"/>
  <c r="L38" i="43"/>
  <c r="G38" i="43"/>
  <c r="B38" i="43"/>
  <c r="X17" i="43" l="1"/>
  <c r="Y16" i="43"/>
  <c r="Z16" i="43" s="1"/>
  <c r="AA16" i="43" s="1"/>
  <c r="AI13" i="43"/>
  <c r="AP11" i="43"/>
  <c r="U17" i="43"/>
  <c r="V17" i="43" s="1"/>
  <c r="W17" i="43" s="1"/>
  <c r="T18" i="43"/>
  <c r="AK13" i="43"/>
  <c r="AL13" i="43" s="1"/>
  <c r="AM13" i="43" s="1"/>
  <c r="AJ14" i="43"/>
  <c r="AS11" i="43"/>
  <c r="AR12" i="43"/>
  <c r="AB16" i="43"/>
  <c r="AC15" i="43"/>
  <c r="AD15" i="43" s="1"/>
  <c r="AE15" i="43" s="1"/>
  <c r="AM11" i="43"/>
  <c r="AT10" i="43"/>
  <c r="AU10" i="43" s="1"/>
  <c r="AW10" i="43"/>
  <c r="AV11" i="43"/>
  <c r="AG14" i="43"/>
  <c r="AH14" i="43" s="1"/>
  <c r="AI14" i="43" s="1"/>
  <c r="AF15" i="43"/>
  <c r="AO12" i="43"/>
  <c r="AP12" i="43" s="1"/>
  <c r="AQ12" i="43" s="1"/>
  <c r="AN13" i="43"/>
  <c r="P18" i="43"/>
  <c r="Q17" i="43"/>
  <c r="R17" i="43" s="1"/>
  <c r="S17" i="43" s="1"/>
  <c r="A26" i="43"/>
  <c r="C25" i="43"/>
  <c r="B25" i="43"/>
  <c r="D25" i="43" s="1"/>
  <c r="E25" i="43" s="1"/>
  <c r="F19" i="43"/>
  <c r="H18" i="43"/>
  <c r="G18" i="43"/>
  <c r="K18" i="43"/>
  <c r="M17" i="43"/>
  <c r="L17" i="43"/>
  <c r="J90" i="43"/>
  <c r="J93" i="43"/>
  <c r="K93" i="43" s="1"/>
  <c r="J95" i="43"/>
  <c r="K95" i="43" s="1"/>
  <c r="J94" i="43"/>
  <c r="K94" i="43" s="1"/>
  <c r="J96" i="43"/>
  <c r="K96" i="43" s="1"/>
  <c r="E4" i="43"/>
  <c r="AF16" i="43" l="1"/>
  <c r="AG15" i="43"/>
  <c r="AH15" i="43" s="1"/>
  <c r="AI15" i="43" s="1"/>
  <c r="AT11" i="43"/>
  <c r="AU11" i="43" s="1"/>
  <c r="AK14" i="43"/>
  <c r="AL14" i="43" s="1"/>
  <c r="AM14" i="43" s="1"/>
  <c r="AJ15" i="43"/>
  <c r="AO13" i="43"/>
  <c r="AP13" i="43" s="1"/>
  <c r="AQ13" i="43" s="1"/>
  <c r="AN14" i="43"/>
  <c r="AW11" i="43"/>
  <c r="AX11" i="43" s="1"/>
  <c r="AY11" i="43" s="1"/>
  <c r="AV12" i="43"/>
  <c r="AB17" i="43"/>
  <c r="AC16" i="43"/>
  <c r="AD16" i="43" s="1"/>
  <c r="AE16" i="43" s="1"/>
  <c r="AQ11" i="43"/>
  <c r="AX10" i="43"/>
  <c r="AS12" i="43"/>
  <c r="AT12" i="43" s="1"/>
  <c r="AU12" i="43" s="1"/>
  <c r="AR13" i="43"/>
  <c r="U18" i="43"/>
  <c r="V18" i="43" s="1"/>
  <c r="W18" i="43" s="1"/>
  <c r="T19" i="43"/>
  <c r="X18" i="43"/>
  <c r="Y17" i="43"/>
  <c r="Z17" i="43" s="1"/>
  <c r="AA17" i="43" s="1"/>
  <c r="P19" i="43"/>
  <c r="Q18" i="43"/>
  <c r="R18" i="43" s="1"/>
  <c r="S18" i="43" s="1"/>
  <c r="A27" i="43"/>
  <c r="C26" i="43"/>
  <c r="B26" i="43"/>
  <c r="D26" i="43" s="1"/>
  <c r="E26" i="43" s="1"/>
  <c r="F20" i="43"/>
  <c r="H19" i="43"/>
  <c r="G19" i="43"/>
  <c r="K19" i="43"/>
  <c r="M18" i="43"/>
  <c r="L18" i="43"/>
  <c r="K90" i="43"/>
  <c r="J97" i="43"/>
  <c r="K97" i="43" s="1"/>
  <c r="AS13" i="43" l="1"/>
  <c r="AT13" i="43" s="1"/>
  <c r="AU13" i="43" s="1"/>
  <c r="AR14" i="43"/>
  <c r="AY10" i="43"/>
  <c r="AC17" i="43"/>
  <c r="AD17" i="43" s="1"/>
  <c r="AE17" i="43" s="1"/>
  <c r="AB18" i="43"/>
  <c r="AN15" i="43"/>
  <c r="AO14" i="43"/>
  <c r="AP14" i="43" s="1"/>
  <c r="AQ14" i="43" s="1"/>
  <c r="X19" i="43"/>
  <c r="Y18" i="43"/>
  <c r="Z18" i="43" s="1"/>
  <c r="AA18" i="43" s="1"/>
  <c r="AW12" i="43"/>
  <c r="AX12" i="43" s="1"/>
  <c r="AY12" i="43" s="1"/>
  <c r="AV13" i="43"/>
  <c r="AJ16" i="43"/>
  <c r="AK15" i="43"/>
  <c r="AL15" i="43" s="1"/>
  <c r="AM15" i="43" s="1"/>
  <c r="U19" i="43"/>
  <c r="V19" i="43" s="1"/>
  <c r="W19" i="43" s="1"/>
  <c r="T20" i="43"/>
  <c r="AF17" i="43"/>
  <c r="AG16" i="43"/>
  <c r="AH16" i="43" s="1"/>
  <c r="AI16" i="43" s="1"/>
  <c r="P20" i="43"/>
  <c r="Q19" i="43"/>
  <c r="R19" i="43" s="1"/>
  <c r="S19" i="43" s="1"/>
  <c r="A28" i="43"/>
  <c r="C27" i="43"/>
  <c r="B27" i="43"/>
  <c r="D27" i="43" s="1"/>
  <c r="E27" i="43" s="1"/>
  <c r="F21" i="43"/>
  <c r="H20" i="43"/>
  <c r="G20" i="43"/>
  <c r="K20" i="43"/>
  <c r="M19" i="43"/>
  <c r="L19" i="43"/>
  <c r="AN16" i="43" l="1"/>
  <c r="AO15" i="43"/>
  <c r="AP15" i="43" s="1"/>
  <c r="AQ15" i="43" s="1"/>
  <c r="AF18" i="43"/>
  <c r="AG17" i="43"/>
  <c r="AH17" i="43" s="1"/>
  <c r="AI17" i="43" s="1"/>
  <c r="AJ17" i="43"/>
  <c r="AK16" i="43"/>
  <c r="AL16" i="43" s="1"/>
  <c r="AM16" i="43" s="1"/>
  <c r="AC18" i="43"/>
  <c r="AD18" i="43" s="1"/>
  <c r="AE18" i="43" s="1"/>
  <c r="AB19" i="43"/>
  <c r="AR15" i="43"/>
  <c r="AS14" i="43"/>
  <c r="AT14" i="43" s="1"/>
  <c r="AU14" i="43" s="1"/>
  <c r="U20" i="43"/>
  <c r="V20" i="43" s="1"/>
  <c r="W20" i="43" s="1"/>
  <c r="T21" i="43"/>
  <c r="AW13" i="43"/>
  <c r="AX13" i="43" s="1"/>
  <c r="AY13" i="43" s="1"/>
  <c r="AV14" i="43"/>
  <c r="Y19" i="43"/>
  <c r="Z19" i="43" s="1"/>
  <c r="AA19" i="43" s="1"/>
  <c r="X20" i="43"/>
  <c r="P21" i="43"/>
  <c r="Q20" i="43"/>
  <c r="R20" i="43" s="1"/>
  <c r="S20" i="43" s="1"/>
  <c r="A29" i="43"/>
  <c r="C28" i="43"/>
  <c r="B28" i="43"/>
  <c r="D28" i="43" s="1"/>
  <c r="E28" i="43" s="1"/>
  <c r="F22" i="43"/>
  <c r="H21" i="43"/>
  <c r="G21" i="43"/>
  <c r="K21" i="43"/>
  <c r="M20" i="43"/>
  <c r="L20" i="43"/>
  <c r="AV15" i="43" l="1"/>
  <c r="AW14" i="43"/>
  <c r="AX14" i="43" s="1"/>
  <c r="AY14" i="43" s="1"/>
  <c r="AF19" i="43"/>
  <c r="AG18" i="43"/>
  <c r="AH18" i="43" s="1"/>
  <c r="AI18" i="43" s="1"/>
  <c r="Y20" i="43"/>
  <c r="Z20" i="43" s="1"/>
  <c r="AA20" i="43" s="1"/>
  <c r="X21" i="43"/>
  <c r="U21" i="43"/>
  <c r="V21" i="43" s="1"/>
  <c r="W21" i="43" s="1"/>
  <c r="T22" i="43"/>
  <c r="AR16" i="43"/>
  <c r="AS15" i="43"/>
  <c r="AT15" i="43" s="1"/>
  <c r="AU15" i="43" s="1"/>
  <c r="AJ18" i="43"/>
  <c r="AK17" i="43"/>
  <c r="AL17" i="43" s="1"/>
  <c r="AM17" i="43" s="1"/>
  <c r="AC19" i="43"/>
  <c r="AD19" i="43" s="1"/>
  <c r="AE19" i="43" s="1"/>
  <c r="AB20" i="43"/>
  <c r="AN17" i="43"/>
  <c r="AO16" i="43"/>
  <c r="AP16" i="43" s="1"/>
  <c r="AQ16" i="43" s="1"/>
  <c r="P22" i="43"/>
  <c r="Q21" i="43"/>
  <c r="R21" i="43" s="1"/>
  <c r="S21" i="43" s="1"/>
  <c r="A30" i="43"/>
  <c r="C29" i="43"/>
  <c r="B29" i="43"/>
  <c r="D29" i="43" s="1"/>
  <c r="E29" i="43" s="1"/>
  <c r="H22" i="43"/>
  <c r="G22" i="43"/>
  <c r="F23" i="43"/>
  <c r="K22" i="43"/>
  <c r="M21" i="43"/>
  <c r="L21" i="43"/>
  <c r="T23" i="43" l="1"/>
  <c r="U22" i="43"/>
  <c r="V22" i="43" s="1"/>
  <c r="AN18" i="43"/>
  <c r="AO17" i="43"/>
  <c r="AP17" i="43" s="1"/>
  <c r="AQ17" i="43" s="1"/>
  <c r="AK18" i="43"/>
  <c r="AL18" i="43" s="1"/>
  <c r="AM18" i="43" s="1"/>
  <c r="AJ19" i="43"/>
  <c r="AF20" i="43"/>
  <c r="AG19" i="43"/>
  <c r="AH19" i="43" s="1"/>
  <c r="AI19" i="43" s="1"/>
  <c r="AC20" i="43"/>
  <c r="AD20" i="43" s="1"/>
  <c r="AE20" i="43" s="1"/>
  <c r="AB21" i="43"/>
  <c r="X22" i="43"/>
  <c r="Y21" i="43"/>
  <c r="Z21" i="43" s="1"/>
  <c r="AA21" i="43" s="1"/>
  <c r="AR17" i="43"/>
  <c r="AS16" i="43"/>
  <c r="AT16" i="43" s="1"/>
  <c r="AU16" i="43" s="1"/>
  <c r="AV16" i="43"/>
  <c r="AW15" i="43"/>
  <c r="AX15" i="43" s="1"/>
  <c r="AY15" i="43" s="1"/>
  <c r="Q22" i="43"/>
  <c r="R22" i="43" s="1"/>
  <c r="S22" i="43" s="1"/>
  <c r="P23" i="43"/>
  <c r="H23" i="43"/>
  <c r="G23" i="43"/>
  <c r="F24" i="43"/>
  <c r="A31" i="43"/>
  <c r="C30" i="43"/>
  <c r="B30" i="43"/>
  <c r="D30" i="43" s="1"/>
  <c r="E30" i="43" s="1"/>
  <c r="K23" i="43"/>
  <c r="M22" i="43"/>
  <c r="L22" i="43"/>
  <c r="AV17" i="43" l="1"/>
  <c r="AW16" i="43"/>
  <c r="AX16" i="43" s="1"/>
  <c r="AY16" i="43" s="1"/>
  <c r="X23" i="43"/>
  <c r="Y22" i="43"/>
  <c r="Z22" i="43" s="1"/>
  <c r="AA22" i="43" s="1"/>
  <c r="AG20" i="43"/>
  <c r="AH20" i="43" s="1"/>
  <c r="AI20" i="43" s="1"/>
  <c r="AF21" i="43"/>
  <c r="AN19" i="43"/>
  <c r="AO18" i="43"/>
  <c r="AP18" i="43" s="1"/>
  <c r="AQ18" i="43" s="1"/>
  <c r="AB22" i="43"/>
  <c r="AC21" i="43"/>
  <c r="AD21" i="43" s="1"/>
  <c r="AE21" i="43" s="1"/>
  <c r="AK19" i="43"/>
  <c r="AL19" i="43" s="1"/>
  <c r="AM19" i="43" s="1"/>
  <c r="AJ20" i="43"/>
  <c r="AS17" i="43"/>
  <c r="AT17" i="43" s="1"/>
  <c r="AU17" i="43" s="1"/>
  <c r="AR18" i="43"/>
  <c r="T24" i="43"/>
  <c r="U23" i="43"/>
  <c r="V23" i="43" s="1"/>
  <c r="W23" i="43" s="1"/>
  <c r="Q23" i="43"/>
  <c r="P24" i="43"/>
  <c r="H24" i="43"/>
  <c r="G24" i="43"/>
  <c r="F25" i="43"/>
  <c r="A32" i="43"/>
  <c r="C31" i="43"/>
  <c r="B31" i="43"/>
  <c r="D31" i="43" s="1"/>
  <c r="E31" i="43" s="1"/>
  <c r="K24" i="43"/>
  <c r="M23" i="43"/>
  <c r="L23" i="43"/>
  <c r="T25" i="43" l="1"/>
  <c r="U24" i="43"/>
  <c r="V24" i="43" s="1"/>
  <c r="W24" i="43" s="1"/>
  <c r="X24" i="43"/>
  <c r="Y23" i="43"/>
  <c r="Z23" i="43" s="1"/>
  <c r="AA23" i="43" s="1"/>
  <c r="AK20" i="43"/>
  <c r="AL20" i="43" s="1"/>
  <c r="AM20" i="43" s="1"/>
  <c r="AJ21" i="43"/>
  <c r="AS18" i="43"/>
  <c r="AT18" i="43" s="1"/>
  <c r="AU18" i="43" s="1"/>
  <c r="AR19" i="43"/>
  <c r="AF22" i="43"/>
  <c r="AG21" i="43"/>
  <c r="AH21" i="43" s="1"/>
  <c r="AI21" i="43" s="1"/>
  <c r="AN20" i="43"/>
  <c r="AO19" i="43"/>
  <c r="AP19" i="43" s="1"/>
  <c r="AQ19" i="43" s="1"/>
  <c r="AB23" i="43"/>
  <c r="AC22" i="43"/>
  <c r="AD22" i="43" s="1"/>
  <c r="AE22" i="43" s="1"/>
  <c r="AV18" i="43"/>
  <c r="AW17" i="43"/>
  <c r="AX17" i="43" s="1"/>
  <c r="AY17" i="43" s="1"/>
  <c r="Q24" i="43"/>
  <c r="P25" i="43"/>
  <c r="R23" i="43"/>
  <c r="S23" i="43" s="1"/>
  <c r="A33" i="43"/>
  <c r="C32" i="43"/>
  <c r="B32" i="43"/>
  <c r="D32" i="43" s="1"/>
  <c r="E32" i="43" s="1"/>
  <c r="H25" i="43"/>
  <c r="G25" i="43"/>
  <c r="F26" i="43"/>
  <c r="K25" i="43"/>
  <c r="M24" i="43"/>
  <c r="L24" i="43"/>
  <c r="AO20" i="43" l="1"/>
  <c r="AP20" i="43" s="1"/>
  <c r="AQ20" i="43" s="1"/>
  <c r="AN21" i="43"/>
  <c r="AS19" i="43"/>
  <c r="AT19" i="43" s="1"/>
  <c r="AU19" i="43" s="1"/>
  <c r="AR20" i="43"/>
  <c r="AW18" i="43"/>
  <c r="AX18" i="43" s="1"/>
  <c r="AY18" i="43" s="1"/>
  <c r="AV19" i="43"/>
  <c r="X25" i="43"/>
  <c r="Y24" i="43"/>
  <c r="Z24" i="43" s="1"/>
  <c r="AA24" i="43" s="1"/>
  <c r="AJ22" i="43"/>
  <c r="AK21" i="43"/>
  <c r="AL21" i="43" s="1"/>
  <c r="AM21" i="43" s="1"/>
  <c r="AB24" i="43"/>
  <c r="AC23" i="43"/>
  <c r="AD23" i="43" s="1"/>
  <c r="AE23" i="43" s="1"/>
  <c r="AF23" i="43"/>
  <c r="AG22" i="43"/>
  <c r="AH22" i="43" s="1"/>
  <c r="AI22" i="43" s="1"/>
  <c r="T26" i="43"/>
  <c r="U25" i="43"/>
  <c r="V25" i="43" s="1"/>
  <c r="W25" i="43" s="1"/>
  <c r="Q25" i="43"/>
  <c r="P26" i="43"/>
  <c r="R24" i="43"/>
  <c r="S24" i="43" s="1"/>
  <c r="H26" i="43"/>
  <c r="G26" i="43"/>
  <c r="F27" i="43"/>
  <c r="K26" i="43"/>
  <c r="M25" i="43"/>
  <c r="L25" i="43"/>
  <c r="C33" i="43"/>
  <c r="B33" i="43"/>
  <c r="D33" i="43" s="1"/>
  <c r="E33" i="43" s="1"/>
  <c r="AB25" i="43" l="1"/>
  <c r="AC24" i="43"/>
  <c r="AD24" i="43" s="1"/>
  <c r="AE24" i="43" s="1"/>
  <c r="AS20" i="43"/>
  <c r="AT20" i="43" s="1"/>
  <c r="AU20" i="43" s="1"/>
  <c r="AR21" i="43"/>
  <c r="AW19" i="43"/>
  <c r="AX19" i="43" s="1"/>
  <c r="AY19" i="43" s="1"/>
  <c r="AV20" i="43"/>
  <c r="AN22" i="43"/>
  <c r="AO21" i="43"/>
  <c r="AP21" i="43" s="1"/>
  <c r="AQ21" i="43" s="1"/>
  <c r="T27" i="43"/>
  <c r="U26" i="43"/>
  <c r="V26" i="43" s="1"/>
  <c r="W26" i="43" s="1"/>
  <c r="X26" i="43"/>
  <c r="Y25" i="43"/>
  <c r="Z25" i="43" s="1"/>
  <c r="AA25" i="43" s="1"/>
  <c r="AF24" i="43"/>
  <c r="AG23" i="43"/>
  <c r="AH23" i="43" s="1"/>
  <c r="AI23" i="43" s="1"/>
  <c r="AJ23" i="43"/>
  <c r="AK22" i="43"/>
  <c r="AL22" i="43" s="1"/>
  <c r="AM22" i="43" s="1"/>
  <c r="Q26" i="43"/>
  <c r="P27" i="43"/>
  <c r="R25" i="43"/>
  <c r="S25" i="43" s="1"/>
  <c r="K27" i="43"/>
  <c r="M26" i="43"/>
  <c r="L26" i="43"/>
  <c r="H27" i="43"/>
  <c r="G27" i="43"/>
  <c r="F28" i="43"/>
  <c r="AJ24" i="43" l="1"/>
  <c r="AK23" i="43"/>
  <c r="AL23" i="43" s="1"/>
  <c r="AM23" i="43" s="1"/>
  <c r="X27" i="43"/>
  <c r="Y26" i="43"/>
  <c r="Z26" i="43" s="1"/>
  <c r="AA26" i="43" s="1"/>
  <c r="AN23" i="43"/>
  <c r="AO22" i="43"/>
  <c r="AP22" i="43" s="1"/>
  <c r="AQ22" i="43" s="1"/>
  <c r="AW20" i="43"/>
  <c r="AX20" i="43" s="1"/>
  <c r="AY20" i="43" s="1"/>
  <c r="AV21" i="43"/>
  <c r="AR22" i="43"/>
  <c r="AS21" i="43"/>
  <c r="AT21" i="43" s="1"/>
  <c r="AU21" i="43" s="1"/>
  <c r="AF25" i="43"/>
  <c r="AG24" i="43"/>
  <c r="AH24" i="43" s="1"/>
  <c r="AI24" i="43" s="1"/>
  <c r="T28" i="43"/>
  <c r="U27" i="43"/>
  <c r="V27" i="43" s="1"/>
  <c r="W27" i="43" s="1"/>
  <c r="AB26" i="43"/>
  <c r="AC25" i="43"/>
  <c r="AD25" i="43" s="1"/>
  <c r="AE25" i="43" s="1"/>
  <c r="Q27" i="43"/>
  <c r="P28" i="43"/>
  <c r="R26" i="43"/>
  <c r="S26" i="43" s="1"/>
  <c r="H28" i="43"/>
  <c r="G28" i="43"/>
  <c r="F29" i="43"/>
  <c r="K28" i="43"/>
  <c r="M27" i="43"/>
  <c r="L27" i="43"/>
  <c r="AB27" i="43" l="1"/>
  <c r="AC26" i="43"/>
  <c r="AD26" i="43" s="1"/>
  <c r="AE26" i="43" s="1"/>
  <c r="X28" i="43"/>
  <c r="Y27" i="43"/>
  <c r="Z27" i="43" s="1"/>
  <c r="AA27" i="43" s="1"/>
  <c r="AV22" i="43"/>
  <c r="AW21" i="43"/>
  <c r="AX21" i="43" s="1"/>
  <c r="AY21" i="43" s="1"/>
  <c r="AF26" i="43"/>
  <c r="AG25" i="43"/>
  <c r="AH25" i="43" s="1"/>
  <c r="AI25" i="43" s="1"/>
  <c r="T29" i="43"/>
  <c r="U28" i="43"/>
  <c r="V28" i="43" s="1"/>
  <c r="W28" i="43" s="1"/>
  <c r="AR23" i="43"/>
  <c r="AS22" i="43"/>
  <c r="AT22" i="43" s="1"/>
  <c r="AU22" i="43" s="1"/>
  <c r="AN24" i="43"/>
  <c r="AO23" i="43"/>
  <c r="AP23" i="43" s="1"/>
  <c r="AQ23" i="43" s="1"/>
  <c r="AJ25" i="43"/>
  <c r="AK24" i="43"/>
  <c r="AL24" i="43" s="1"/>
  <c r="AM24" i="43" s="1"/>
  <c r="Q28" i="43"/>
  <c r="P29" i="43"/>
  <c r="R27" i="43"/>
  <c r="S27" i="43" s="1"/>
  <c r="K29" i="43"/>
  <c r="M28" i="43"/>
  <c r="L28" i="43"/>
  <c r="H29" i="43"/>
  <c r="G29" i="43"/>
  <c r="F30" i="43"/>
  <c r="AJ26" i="43" l="1"/>
  <c r="AK25" i="43"/>
  <c r="AL25" i="43" s="1"/>
  <c r="AM25" i="43" s="1"/>
  <c r="AR24" i="43"/>
  <c r="AS23" i="43"/>
  <c r="AT23" i="43" s="1"/>
  <c r="AU23" i="43" s="1"/>
  <c r="AF27" i="43"/>
  <c r="AG26" i="43"/>
  <c r="AH26" i="43" s="1"/>
  <c r="AI26" i="43" s="1"/>
  <c r="X29" i="43"/>
  <c r="Y28" i="43"/>
  <c r="Z28" i="43" s="1"/>
  <c r="AA28" i="43" s="1"/>
  <c r="AN25" i="43"/>
  <c r="AO24" i="43"/>
  <c r="AP24" i="43" s="1"/>
  <c r="AQ24" i="43" s="1"/>
  <c r="T30" i="43"/>
  <c r="U29" i="43"/>
  <c r="V29" i="43" s="1"/>
  <c r="W29" i="43" s="1"/>
  <c r="AV23" i="43"/>
  <c r="AW22" i="43"/>
  <c r="AX22" i="43" s="1"/>
  <c r="AY22" i="43" s="1"/>
  <c r="AB28" i="43"/>
  <c r="AC27" i="43"/>
  <c r="AD27" i="43" s="1"/>
  <c r="AE27" i="43" s="1"/>
  <c r="Q29" i="43"/>
  <c r="P30" i="43"/>
  <c r="R28" i="43"/>
  <c r="S28" i="43" s="1"/>
  <c r="H30" i="43"/>
  <c r="G30" i="43"/>
  <c r="F31" i="43"/>
  <c r="K30" i="43"/>
  <c r="M29" i="43"/>
  <c r="L29" i="43"/>
  <c r="AB29" i="43" l="1"/>
  <c r="AC28" i="43"/>
  <c r="AD28" i="43" s="1"/>
  <c r="AE28" i="43" s="1"/>
  <c r="T31" i="43"/>
  <c r="U30" i="43"/>
  <c r="V30" i="43" s="1"/>
  <c r="W30" i="43" s="1"/>
  <c r="X30" i="43"/>
  <c r="Y29" i="43"/>
  <c r="Z29" i="43" s="1"/>
  <c r="AA29" i="43" s="1"/>
  <c r="AR25" i="43"/>
  <c r="AS24" i="43"/>
  <c r="AT24" i="43" s="1"/>
  <c r="AU24" i="43" s="1"/>
  <c r="AV24" i="43"/>
  <c r="AW23" i="43"/>
  <c r="AX23" i="43" s="1"/>
  <c r="AY23" i="43" s="1"/>
  <c r="AN26" i="43"/>
  <c r="AO25" i="43"/>
  <c r="AP25" i="43" s="1"/>
  <c r="AQ25" i="43" s="1"/>
  <c r="AF28" i="43"/>
  <c r="AG27" i="43"/>
  <c r="AH27" i="43" s="1"/>
  <c r="AI27" i="43" s="1"/>
  <c r="AJ27" i="43"/>
  <c r="AK26" i="43"/>
  <c r="AL26" i="43" s="1"/>
  <c r="AM26" i="43" s="1"/>
  <c r="Q30" i="43"/>
  <c r="P31" i="43"/>
  <c r="R29" i="43"/>
  <c r="S29" i="43" s="1"/>
  <c r="K31" i="43"/>
  <c r="M30" i="43"/>
  <c r="L30" i="43"/>
  <c r="H31" i="43"/>
  <c r="G31" i="43"/>
  <c r="F32" i="43"/>
  <c r="AJ28" i="43" l="1"/>
  <c r="AK27" i="43"/>
  <c r="AL27" i="43" s="1"/>
  <c r="AM27" i="43" s="1"/>
  <c r="AN27" i="43"/>
  <c r="AO26" i="43"/>
  <c r="AP26" i="43" s="1"/>
  <c r="AQ26" i="43" s="1"/>
  <c r="AR26" i="43"/>
  <c r="AS25" i="43"/>
  <c r="AT25" i="43" s="1"/>
  <c r="AU25" i="43" s="1"/>
  <c r="T32" i="43"/>
  <c r="U31" i="43"/>
  <c r="V31" i="43" s="1"/>
  <c r="W31" i="43" s="1"/>
  <c r="AF29" i="43"/>
  <c r="AG28" i="43"/>
  <c r="AH28" i="43" s="1"/>
  <c r="AI28" i="43" s="1"/>
  <c r="AV25" i="43"/>
  <c r="AW24" i="43"/>
  <c r="AX24" i="43" s="1"/>
  <c r="AY24" i="43" s="1"/>
  <c r="X31" i="43"/>
  <c r="Y30" i="43"/>
  <c r="Z30" i="43" s="1"/>
  <c r="AA30" i="43" s="1"/>
  <c r="AB30" i="43"/>
  <c r="AC29" i="43"/>
  <c r="AD29" i="43" s="1"/>
  <c r="AE29" i="43" s="1"/>
  <c r="Q31" i="43"/>
  <c r="P32" i="43"/>
  <c r="R30" i="43"/>
  <c r="S30" i="43" s="1"/>
  <c r="H32" i="43"/>
  <c r="G32" i="43"/>
  <c r="F33" i="43"/>
  <c r="K32" i="43"/>
  <c r="M31" i="43"/>
  <c r="L31" i="43"/>
  <c r="AB31" i="43" l="1"/>
  <c r="AC30" i="43"/>
  <c r="AD30" i="43" s="1"/>
  <c r="AE30" i="43" s="1"/>
  <c r="AV26" i="43"/>
  <c r="AW25" i="43"/>
  <c r="AX25" i="43" s="1"/>
  <c r="AY25" i="43" s="1"/>
  <c r="T33" i="43"/>
  <c r="U32" i="43"/>
  <c r="V32" i="43" s="1"/>
  <c r="W32" i="43" s="1"/>
  <c r="AN28" i="43"/>
  <c r="AO27" i="43"/>
  <c r="AP27" i="43" s="1"/>
  <c r="AQ27" i="43" s="1"/>
  <c r="X32" i="43"/>
  <c r="Y31" i="43"/>
  <c r="Z31" i="43" s="1"/>
  <c r="AA31" i="43" s="1"/>
  <c r="AF30" i="43"/>
  <c r="AG29" i="43"/>
  <c r="AH29" i="43" s="1"/>
  <c r="AI29" i="43" s="1"/>
  <c r="AR27" i="43"/>
  <c r="AS26" i="43"/>
  <c r="AT26" i="43" s="1"/>
  <c r="AU26" i="43" s="1"/>
  <c r="AJ29" i="43"/>
  <c r="AK28" i="43"/>
  <c r="AL28" i="43" s="1"/>
  <c r="AM28" i="43" s="1"/>
  <c r="Q32" i="43"/>
  <c r="P33" i="43"/>
  <c r="R31" i="43"/>
  <c r="S31" i="43" s="1"/>
  <c r="K33" i="43"/>
  <c r="M32" i="43"/>
  <c r="L32" i="43"/>
  <c r="H33" i="43"/>
  <c r="G33" i="43"/>
  <c r="F34" i="43"/>
  <c r="AN29" i="43" l="1"/>
  <c r="AO28" i="43"/>
  <c r="AP28" i="43" s="1"/>
  <c r="AQ28" i="43" s="1"/>
  <c r="AJ30" i="43"/>
  <c r="AK29" i="43"/>
  <c r="AL29" i="43" s="1"/>
  <c r="AM29" i="43" s="1"/>
  <c r="AV27" i="43"/>
  <c r="AW26" i="43"/>
  <c r="AX26" i="43" s="1"/>
  <c r="AY26" i="43" s="1"/>
  <c r="AF31" i="43"/>
  <c r="AG30" i="43"/>
  <c r="AH30" i="43" s="1"/>
  <c r="AI30" i="43" s="1"/>
  <c r="AR28" i="43"/>
  <c r="AS27" i="43"/>
  <c r="AT27" i="43" s="1"/>
  <c r="AU27" i="43" s="1"/>
  <c r="X33" i="43"/>
  <c r="X34" i="43" s="1"/>
  <c r="Y32" i="43"/>
  <c r="T34" i="43"/>
  <c r="U34" i="43" s="1"/>
  <c r="U33" i="43"/>
  <c r="V33" i="43" s="1"/>
  <c r="W33" i="43" s="1"/>
  <c r="AB32" i="43"/>
  <c r="AC31" i="43"/>
  <c r="AD31" i="43" s="1"/>
  <c r="AE31" i="43" s="1"/>
  <c r="Q33" i="43"/>
  <c r="P34" i="43"/>
  <c r="Q34" i="43" s="1"/>
  <c r="R32" i="43"/>
  <c r="S32" i="43" s="1"/>
  <c r="H34" i="43"/>
  <c r="G34" i="43"/>
  <c r="K34" i="43"/>
  <c r="M33" i="43"/>
  <c r="L33" i="43"/>
  <c r="AC32" i="43" l="1"/>
  <c r="AD32" i="43" s="1"/>
  <c r="AE32" i="43" s="1"/>
  <c r="AB33" i="43"/>
  <c r="AF32" i="43"/>
  <c r="AG31" i="43"/>
  <c r="AH31" i="43" s="1"/>
  <c r="AI31" i="43" s="1"/>
  <c r="AJ31" i="43"/>
  <c r="AK30" i="43"/>
  <c r="AL30" i="43" s="1"/>
  <c r="AM30" i="43" s="1"/>
  <c r="Z32" i="43"/>
  <c r="Z43" i="43"/>
  <c r="Z45" i="43"/>
  <c r="Z44" i="43"/>
  <c r="Z50" i="43"/>
  <c r="Z41" i="43"/>
  <c r="Z40" i="43"/>
  <c r="Z48" i="43"/>
  <c r="Z42" i="43"/>
  <c r="Z49" i="43"/>
  <c r="V34" i="43"/>
  <c r="V44" i="43"/>
  <c r="V50" i="43"/>
  <c r="V45" i="43"/>
  <c r="V48" i="43"/>
  <c r="V42" i="43"/>
  <c r="V41" i="43"/>
  <c r="V43" i="43"/>
  <c r="V49" i="43"/>
  <c r="V40" i="43"/>
  <c r="AR29" i="43"/>
  <c r="AS28" i="43"/>
  <c r="AT28" i="43" s="1"/>
  <c r="AU28" i="43" s="1"/>
  <c r="AV28" i="43"/>
  <c r="AW27" i="43"/>
  <c r="AX27" i="43" s="1"/>
  <c r="AY27" i="43" s="1"/>
  <c r="AN30" i="43"/>
  <c r="AO29" i="43"/>
  <c r="AP29" i="43" s="1"/>
  <c r="AQ29" i="43" s="1"/>
  <c r="R34" i="43"/>
  <c r="R49" i="43"/>
  <c r="R50" i="43"/>
  <c r="R48" i="43"/>
  <c r="R40" i="43"/>
  <c r="R43" i="43"/>
  <c r="R41" i="43"/>
  <c r="R42" i="43"/>
  <c r="R45" i="43"/>
  <c r="R44" i="43"/>
  <c r="R33" i="43"/>
  <c r="S33" i="43" s="1"/>
  <c r="AR30" i="43" l="1"/>
  <c r="AS29" i="43"/>
  <c r="AT29" i="43" s="1"/>
  <c r="AU29" i="43" s="1"/>
  <c r="AA32" i="43"/>
  <c r="AA36" i="43" s="1"/>
  <c r="Z36" i="43"/>
  <c r="AN31" i="43"/>
  <c r="AO30" i="43"/>
  <c r="AP30" i="43" s="1"/>
  <c r="AQ30" i="43" s="1"/>
  <c r="V46" i="43"/>
  <c r="V52" i="43" s="1"/>
  <c r="AB34" i="43"/>
  <c r="AC34" i="43" s="1"/>
  <c r="AC33" i="43"/>
  <c r="AD33" i="43" s="1"/>
  <c r="AE33" i="43" s="1"/>
  <c r="AG32" i="43"/>
  <c r="AH32" i="43" s="1"/>
  <c r="AI32" i="43" s="1"/>
  <c r="AF33" i="43"/>
  <c r="AG33" i="43" s="1"/>
  <c r="AV29" i="43"/>
  <c r="AW28" i="43"/>
  <c r="AX28" i="43" s="1"/>
  <c r="AY28" i="43" s="1"/>
  <c r="W34" i="43"/>
  <c r="W36" i="43" s="1"/>
  <c r="V36" i="43"/>
  <c r="Z46" i="43"/>
  <c r="Z52" i="43" s="1"/>
  <c r="AJ32" i="43"/>
  <c r="AK31" i="43"/>
  <c r="AL31" i="43" s="1"/>
  <c r="AM31" i="43" s="1"/>
  <c r="R46" i="43"/>
  <c r="R52" i="43" s="1"/>
  <c r="S34" i="43"/>
  <c r="S36" i="43" s="1"/>
  <c r="R36" i="43"/>
  <c r="AH33" i="43" l="1"/>
  <c r="AH42" i="43"/>
  <c r="AH44" i="43"/>
  <c r="AH41" i="43"/>
  <c r="AH45" i="43"/>
  <c r="AH40" i="43"/>
  <c r="AH50" i="43"/>
  <c r="AH48" i="43"/>
  <c r="AH49" i="43"/>
  <c r="AH43" i="43"/>
  <c r="AV30" i="43"/>
  <c r="AW29" i="43"/>
  <c r="AX29" i="43" s="1"/>
  <c r="AY29" i="43" s="1"/>
  <c r="AD34" i="43"/>
  <c r="AD50" i="43"/>
  <c r="AD41" i="43"/>
  <c r="AD45" i="43"/>
  <c r="AD49" i="43"/>
  <c r="AD42" i="43"/>
  <c r="AD43" i="43"/>
  <c r="AD48" i="43"/>
  <c r="AD44" i="43"/>
  <c r="AD40" i="43"/>
  <c r="AK32" i="43"/>
  <c r="AL32" i="43" s="1"/>
  <c r="AM32" i="43" s="1"/>
  <c r="AJ33" i="43"/>
  <c r="AN32" i="43"/>
  <c r="AO31" i="43"/>
  <c r="AP31" i="43" s="1"/>
  <c r="AQ31" i="43" s="1"/>
  <c r="AR31" i="43"/>
  <c r="AS30" i="43"/>
  <c r="AT30" i="43" s="1"/>
  <c r="AU30" i="43" s="1"/>
  <c r="AR32" i="43" l="1"/>
  <c r="AS31" i="43"/>
  <c r="AT31" i="43" s="1"/>
  <c r="AU31" i="43" s="1"/>
  <c r="AV31" i="43"/>
  <c r="AW30" i="43"/>
  <c r="AX30" i="43" s="1"/>
  <c r="AY30" i="43" s="1"/>
  <c r="AJ34" i="43"/>
  <c r="AK34" i="43" s="1"/>
  <c r="AK33" i="43"/>
  <c r="AL33" i="43" s="1"/>
  <c r="AM33" i="43" s="1"/>
  <c r="AD46" i="43"/>
  <c r="AD52" i="43" s="1"/>
  <c r="AH46" i="43"/>
  <c r="AH52" i="43" s="1"/>
  <c r="AO32" i="43"/>
  <c r="AP32" i="43" s="1"/>
  <c r="AQ32" i="43" s="1"/>
  <c r="AN33" i="43"/>
  <c r="AE34" i="43"/>
  <c r="AE36" i="43" s="1"/>
  <c r="AD36" i="43"/>
  <c r="AI33" i="43"/>
  <c r="AI36" i="43" s="1"/>
  <c r="AH36" i="43"/>
  <c r="AV32" i="43" l="1"/>
  <c r="AW31" i="43"/>
  <c r="AX31" i="43" s="1"/>
  <c r="AY31" i="43" s="1"/>
  <c r="AN34" i="43"/>
  <c r="AO33" i="43"/>
  <c r="AL34" i="43"/>
  <c r="AL48" i="43"/>
  <c r="AL41" i="43"/>
  <c r="AL40" i="43"/>
  <c r="AL49" i="43"/>
  <c r="AL42" i="43"/>
  <c r="AL50" i="43"/>
  <c r="AL44" i="43"/>
  <c r="AL45" i="43"/>
  <c r="AL43" i="43"/>
  <c r="AR33" i="43"/>
  <c r="AS32" i="43"/>
  <c r="AT32" i="43" s="1"/>
  <c r="AU32" i="43" s="1"/>
  <c r="AP33" i="43" l="1"/>
  <c r="AP44" i="43"/>
  <c r="AP40" i="43"/>
  <c r="AP49" i="43"/>
  <c r="AP41" i="43"/>
  <c r="AP43" i="43"/>
  <c r="AP50" i="43"/>
  <c r="AP45" i="43"/>
  <c r="AP48" i="43"/>
  <c r="AP42" i="43"/>
  <c r="AM34" i="43"/>
  <c r="AM36" i="43" s="1"/>
  <c r="AL36" i="43"/>
  <c r="AL46" i="43"/>
  <c r="AL52" i="43" s="1"/>
  <c r="AW32" i="43"/>
  <c r="AX32" i="43" s="1"/>
  <c r="AY32" i="43" s="1"/>
  <c r="AV33" i="43"/>
  <c r="AS33" i="43"/>
  <c r="AT33" i="43" s="1"/>
  <c r="AU33" i="43" s="1"/>
  <c r="AR34" i="43"/>
  <c r="AS34" i="43" s="1"/>
  <c r="AW33" i="43" l="1"/>
  <c r="AX33" i="43" s="1"/>
  <c r="AY33" i="43" s="1"/>
  <c r="AV34" i="43"/>
  <c r="AW34" i="43" s="1"/>
  <c r="AP46" i="43"/>
  <c r="AP52" i="43" s="1"/>
  <c r="AT34" i="43"/>
  <c r="AT44" i="43"/>
  <c r="AT42" i="43"/>
  <c r="AT43" i="43"/>
  <c r="AT49" i="43"/>
  <c r="AT50" i="43"/>
  <c r="AT40" i="43"/>
  <c r="AT45" i="43"/>
  <c r="AT41" i="43"/>
  <c r="AT48" i="43"/>
  <c r="AQ33" i="43"/>
  <c r="AQ36" i="43" s="1"/>
  <c r="AP36" i="43"/>
  <c r="O75" i="43"/>
  <c r="N75" i="43"/>
  <c r="AU34" i="43" l="1"/>
  <c r="AU36" i="43" s="1"/>
  <c r="AT36" i="43"/>
  <c r="AT46" i="43"/>
  <c r="AT52" i="43" s="1"/>
  <c r="AX34" i="43"/>
  <c r="AX40" i="43"/>
  <c r="AX45" i="43"/>
  <c r="AX44" i="43"/>
  <c r="AX42" i="43"/>
  <c r="AX43" i="43"/>
  <c r="AX41" i="43"/>
  <c r="AX48" i="43"/>
  <c r="AX49" i="43"/>
  <c r="AX50" i="43"/>
  <c r="O76" i="43"/>
  <c r="N76" i="43"/>
  <c r="AY34" i="43" l="1"/>
  <c r="AY36" i="43" s="1"/>
  <c r="AX36" i="43"/>
  <c r="AX46" i="43"/>
  <c r="AX52" i="43" s="1"/>
  <c r="O77" i="43"/>
  <c r="N77" i="43"/>
  <c r="O78" i="43" l="1"/>
  <c r="N78" i="43"/>
  <c r="D43" i="43" l="1"/>
  <c r="D41" i="43"/>
  <c r="D42" i="43"/>
  <c r="D50" i="43"/>
  <c r="D44" i="43"/>
  <c r="D48" i="43"/>
  <c r="D49" i="43"/>
  <c r="D40" i="43"/>
  <c r="D45" i="43"/>
  <c r="F2" i="43"/>
  <c r="D46" i="43" l="1"/>
  <c r="I5" i="43"/>
  <c r="J5" i="43" s="1"/>
  <c r="L68" i="43"/>
  <c r="G39" i="43"/>
  <c r="I4" i="43"/>
  <c r="J4" i="43" s="1"/>
  <c r="E36" i="43"/>
  <c r="O67" i="43" s="1"/>
  <c r="D36" i="43"/>
  <c r="N67" i="43" s="1"/>
  <c r="D52" i="43" l="1"/>
  <c r="I6" i="43" l="1"/>
  <c r="J6" i="43" s="1"/>
  <c r="I7" i="43"/>
  <c r="J7" i="43" s="1"/>
  <c r="I8" i="43" l="1"/>
  <c r="J8" i="43" s="1"/>
  <c r="I9" i="43" l="1"/>
  <c r="J9" i="43" s="1"/>
  <c r="I10" i="43" l="1"/>
  <c r="J10" i="43" s="1"/>
  <c r="I11" i="43"/>
  <c r="J11" i="43" s="1"/>
  <c r="I12" i="43" l="1"/>
  <c r="J12" i="43" s="1"/>
  <c r="I13" i="43" l="1"/>
  <c r="J13" i="43" s="1"/>
  <c r="I14" i="43" l="1"/>
  <c r="J14" i="43" s="1"/>
  <c r="I15" i="43" l="1"/>
  <c r="J15" i="43" s="1"/>
  <c r="I16" i="43" l="1"/>
  <c r="J16" i="43" s="1"/>
  <c r="I17" i="43" l="1"/>
  <c r="J17" i="43" s="1"/>
  <c r="I18" i="43" l="1"/>
  <c r="J18" i="43" s="1"/>
  <c r="I19" i="43" l="1"/>
  <c r="J19" i="43" s="1"/>
  <c r="I20" i="43" l="1"/>
  <c r="J20" i="43" s="1"/>
  <c r="I21" i="43" l="1"/>
  <c r="J21" i="43" s="1"/>
  <c r="I22" i="43" l="1"/>
  <c r="J22" i="43" s="1"/>
  <c r="I23" i="43" l="1"/>
  <c r="J23" i="43" s="1"/>
  <c r="I24" i="43" l="1"/>
  <c r="J24" i="43" s="1"/>
  <c r="I25" i="43" l="1"/>
  <c r="J25" i="43" s="1"/>
  <c r="I26" i="43" l="1"/>
  <c r="J26" i="43" s="1"/>
  <c r="I27" i="43" l="1"/>
  <c r="J27" i="43" s="1"/>
  <c r="I28" i="43" l="1"/>
  <c r="J28" i="43" s="1"/>
  <c r="I29" i="43" l="1"/>
  <c r="J29" i="43" s="1"/>
  <c r="I30" i="43" l="1"/>
  <c r="J30" i="43" s="1"/>
  <c r="I31" i="43" l="1"/>
  <c r="J31" i="43" s="1"/>
  <c r="I32" i="43" l="1"/>
  <c r="J32" i="43" s="1"/>
  <c r="I33" i="43" l="1"/>
  <c r="J33" i="43" s="1"/>
  <c r="I34" i="43" l="1"/>
  <c r="J34" i="43" s="1"/>
  <c r="I43" i="43"/>
  <c r="I42" i="43"/>
  <c r="I41" i="43"/>
  <c r="I44" i="43"/>
  <c r="I48" i="43"/>
  <c r="I40" i="43"/>
  <c r="I45" i="43"/>
  <c r="I49" i="43"/>
  <c r="I50" i="43"/>
  <c r="N4" i="43" l="1"/>
  <c r="O4" i="43" s="1"/>
  <c r="N5" i="43"/>
  <c r="O5" i="43" s="1"/>
  <c r="I46" i="43"/>
  <c r="J36" i="43"/>
  <c r="O68" i="43" s="1"/>
  <c r="I36" i="43"/>
  <c r="N68" i="43" s="1"/>
  <c r="N6" i="43" l="1"/>
  <c r="O6" i="43" s="1"/>
  <c r="I52" i="43"/>
  <c r="N7" i="43" l="1"/>
  <c r="O7" i="43" s="1"/>
  <c r="N8" i="43"/>
  <c r="O8" i="43" s="1"/>
  <c r="N9" i="43" l="1"/>
  <c r="O9" i="43" s="1"/>
  <c r="N11" i="43" l="1"/>
  <c r="O11" i="43" s="1"/>
  <c r="N10" i="43"/>
  <c r="O10" i="43" s="1"/>
  <c r="N12" i="43" l="1"/>
  <c r="O12" i="43" s="1"/>
  <c r="N13" i="43" l="1"/>
  <c r="O13" i="43" s="1"/>
  <c r="N14" i="43" l="1"/>
  <c r="O14" i="43" s="1"/>
  <c r="N15" i="43" l="1"/>
  <c r="O15" i="43" s="1"/>
  <c r="N16" i="43" l="1"/>
  <c r="O16" i="43" s="1"/>
  <c r="N17" i="43" l="1"/>
  <c r="O17" i="43" s="1"/>
  <c r="N18" i="43" l="1"/>
  <c r="O18" i="43" s="1"/>
  <c r="N19" i="43" l="1"/>
  <c r="O19" i="43" s="1"/>
  <c r="N20" i="43" l="1"/>
  <c r="O20" i="43" s="1"/>
  <c r="N21" i="43" l="1"/>
  <c r="O21" i="43" s="1"/>
  <c r="N22" i="43" l="1"/>
  <c r="O22" i="43" s="1"/>
  <c r="N23" i="43" l="1"/>
  <c r="O23" i="43" s="1"/>
  <c r="N24" i="43" l="1"/>
  <c r="O24" i="43" s="1"/>
  <c r="N25" i="43" l="1"/>
  <c r="O25" i="43" s="1"/>
  <c r="N26" i="43" l="1"/>
  <c r="O26" i="43" s="1"/>
  <c r="N27" i="43" l="1"/>
  <c r="O27" i="43" s="1"/>
  <c r="N28" i="43" l="1"/>
  <c r="O28" i="43" s="1"/>
  <c r="N29" i="43" l="1"/>
  <c r="O29" i="43" s="1"/>
  <c r="N30" i="43" l="1"/>
  <c r="O30" i="43" s="1"/>
  <c r="N31" i="43" l="1"/>
  <c r="O31" i="43" s="1"/>
  <c r="N32" i="43" l="1"/>
  <c r="O32" i="43" s="1"/>
  <c r="N33" i="43" l="1"/>
  <c r="O33" i="43" s="1"/>
  <c r="N48" i="43"/>
  <c r="N50" i="43"/>
  <c r="N42" i="43"/>
  <c r="N49" i="43"/>
  <c r="N43" i="43"/>
  <c r="N40" i="43"/>
  <c r="N44" i="43"/>
  <c r="N45" i="43"/>
  <c r="N41" i="43"/>
  <c r="N46" i="43" l="1"/>
  <c r="N52" i="43" s="1"/>
  <c r="O36" i="43"/>
  <c r="O69" i="43" s="1"/>
  <c r="N36" i="43"/>
  <c r="N69" i="43" s="1"/>
  <c r="O70" i="43" l="1"/>
  <c r="N70" i="43"/>
  <c r="O73" i="43" l="1"/>
  <c r="N73" i="43"/>
  <c r="O74" i="43" l="1"/>
  <c r="N74" i="43"/>
  <c r="O71" i="43" l="1"/>
  <c r="N71" i="43"/>
  <c r="A50" i="43" l="1"/>
  <c r="A42" i="43"/>
  <c r="A49" i="43"/>
  <c r="A43" i="43"/>
  <c r="A48" i="43"/>
  <c r="A45" i="43"/>
  <c r="A41" i="43"/>
  <c r="A44" i="43"/>
  <c r="L73" i="43" l="1"/>
  <c r="A40" i="43"/>
  <c r="O72" i="43"/>
  <c r="O80" i="43" s="1"/>
  <c r="O83" i="43" s="1"/>
  <c r="O87" i="43" s="1"/>
  <c r="N72" i="43"/>
  <c r="N80" i="43" s="1"/>
  <c r="A52" i="43" l="1"/>
  <c r="A46" i="43"/>
</calcChain>
</file>

<file path=xl/comments1.xml><?xml version="1.0" encoding="utf-8"?>
<comments xmlns="http://schemas.openxmlformats.org/spreadsheetml/2006/main">
  <authors>
    <author>YR</author>
    <author>RICHARD Yvon</author>
  </authors>
  <commentList>
    <comment ref="A55" authorId="0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8" authorId="1">
      <text>
        <r>
          <rPr>
            <b/>
            <sz val="8"/>
            <color indexed="81"/>
            <rFont val="Tahoma"/>
            <family val="2"/>
          </rPr>
          <t>RICHARD Yvon:</t>
        </r>
        <r>
          <rPr>
            <sz val="8"/>
            <color indexed="81"/>
            <rFont val="Tahoma"/>
            <family val="2"/>
          </rPr>
          <t xml:space="preserve">
Si mercredi non travaillé :</t>
        </r>
        <r>
          <rPr>
            <b/>
            <sz val="8"/>
            <color indexed="81"/>
            <rFont val="Tahoma"/>
            <family val="2"/>
          </rPr>
          <t xml:space="preserve"> Mercr</t>
        </r>
      </text>
    </comment>
  </commentList>
</comments>
</file>

<file path=xl/sharedStrings.xml><?xml version="1.0" encoding="utf-8"?>
<sst xmlns="http://schemas.openxmlformats.org/spreadsheetml/2006/main" count="225" uniqueCount="77">
  <si>
    <t>réel</t>
  </si>
  <si>
    <t>ME</t>
  </si>
  <si>
    <t>LU</t>
  </si>
  <si>
    <t>MA</t>
  </si>
  <si>
    <t>JE</t>
  </si>
  <si>
    <t>VE</t>
  </si>
  <si>
    <t>WE</t>
  </si>
  <si>
    <t>calculé</t>
  </si>
  <si>
    <t>X</t>
  </si>
  <si>
    <t>Horaires type</t>
  </si>
  <si>
    <t>Ancienneté</t>
  </si>
  <si>
    <t>Base</t>
  </si>
  <si>
    <t>Heures / an</t>
  </si>
  <si>
    <t>Heures réalisées</t>
  </si>
  <si>
    <t>Diff.</t>
  </si>
  <si>
    <t>x</t>
  </si>
  <si>
    <t>FERIE</t>
  </si>
  <si>
    <t>XX</t>
  </si>
  <si>
    <t>Jours fractionnement (2x7)</t>
  </si>
  <si>
    <t>Congés</t>
  </si>
  <si>
    <t>Fériés</t>
  </si>
  <si>
    <t>Journée Solidarité</t>
  </si>
  <si>
    <t>CALCULE</t>
  </si>
  <si>
    <t>REEL</t>
  </si>
  <si>
    <t>HORAIRES HEBDO</t>
  </si>
  <si>
    <t>matin</t>
  </si>
  <si>
    <t>AM</t>
  </si>
  <si>
    <t>total jour</t>
  </si>
  <si>
    <t>mai</t>
  </si>
  <si>
    <t xml:space="preserve">avril </t>
  </si>
  <si>
    <t xml:space="preserve">septembre </t>
  </si>
  <si>
    <t>novembre</t>
  </si>
  <si>
    <t>décembre</t>
  </si>
  <si>
    <t xml:space="preserve">janvier </t>
  </si>
  <si>
    <t>juin</t>
  </si>
  <si>
    <t>juillet</t>
  </si>
  <si>
    <t>Temps plein</t>
  </si>
  <si>
    <t>vac</t>
  </si>
  <si>
    <t>lun</t>
  </si>
  <si>
    <t>mer</t>
  </si>
  <si>
    <t>jeu</t>
  </si>
  <si>
    <t>ven</t>
  </si>
  <si>
    <t>Lun</t>
  </si>
  <si>
    <t>Mar</t>
  </si>
  <si>
    <t>Mer</t>
  </si>
  <si>
    <t>Jeu</t>
  </si>
  <si>
    <t>Ven</t>
  </si>
  <si>
    <t>Sam</t>
  </si>
  <si>
    <t>Dim</t>
  </si>
  <si>
    <t>mar</t>
  </si>
  <si>
    <t>sam</t>
  </si>
  <si>
    <t xml:space="preserve">février </t>
  </si>
  <si>
    <t>mars</t>
  </si>
  <si>
    <t>août</t>
  </si>
  <si>
    <t>Réel</t>
  </si>
  <si>
    <t>Calculé</t>
  </si>
  <si>
    <t>Reliquat 2014-2015</t>
  </si>
  <si>
    <t>Heures supplémentaires</t>
  </si>
  <si>
    <t>dim</t>
  </si>
  <si>
    <t>été 2015</t>
  </si>
  <si>
    <t>Vacances scolaires</t>
  </si>
  <si>
    <t>Toussaint</t>
  </si>
  <si>
    <t>Noël</t>
  </si>
  <si>
    <t>Hiver</t>
  </si>
  <si>
    <t>Printemps</t>
  </si>
  <si>
    <t>Lundi de Pâques</t>
  </si>
  <si>
    <t>Lundi de Pentecôte</t>
  </si>
  <si>
    <t>Début</t>
  </si>
  <si>
    <t>Fin</t>
  </si>
  <si>
    <t>Jours fériés</t>
  </si>
  <si>
    <t>11 Novembre</t>
  </si>
  <si>
    <t>Jour de l'an</t>
  </si>
  <si>
    <t>Pâques</t>
  </si>
  <si>
    <t>Fête du travail</t>
  </si>
  <si>
    <t>Fête de la victoire 1945</t>
  </si>
  <si>
    <t>Ascension</t>
  </si>
  <si>
    <t>Fête nationale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</si>
</sst>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d\ dd"/>
    <numFmt numFmtId="165" formatCode="mmmm"/>
    <numFmt numFmtId="166" formatCode="h:mm;@"/>
    <numFmt numFmtId="168" formatCode="[hh]:mm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7"/>
      <name val="Arial"/>
      <family val="2"/>
    </font>
    <font>
      <sz val="10"/>
      <name val="Arial"/>
      <family val="2"/>
    </font>
    <font>
      <sz val="9"/>
      <color rgb="FF111111"/>
      <name val="Courier New"/>
      <family val="3"/>
    </font>
    <font>
      <sz val="10"/>
      <name val="Comic Sans MS"/>
      <family val="4"/>
    </font>
    <font>
      <sz val="10"/>
      <color rgb="FFFF0000"/>
      <name val="Comic Sans MS"/>
      <family val="4"/>
    </font>
    <font>
      <sz val="9"/>
      <color theme="1"/>
      <name val="Comic Sans MS"/>
      <family val="4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7" fillId="0" borderId="0"/>
    <xf numFmtId="43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2" fillId="0" borderId="0"/>
    <xf numFmtId="0" fontId="1" fillId="0" borderId="0"/>
  </cellStyleXfs>
  <cellXfs count="124">
    <xf numFmtId="0" fontId="0" fillId="0" borderId="0" xfId="0"/>
    <xf numFmtId="0" fontId="4" fillId="2" borderId="0" xfId="0" applyFont="1" applyFill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Protection="1"/>
    <xf numFmtId="0" fontId="4" fillId="0" borderId="3" xfId="0" applyFont="1" applyBorder="1" applyProtection="1"/>
    <xf numFmtId="0" fontId="4" fillId="0" borderId="0" xfId="0" applyFont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0" fontId="4" fillId="0" borderId="0" xfId="0" applyFont="1" applyBorder="1" applyProtection="1"/>
    <xf numFmtId="164" fontId="4" fillId="0" borderId="0" xfId="0" applyNumberFormat="1" applyFont="1" applyBorder="1" applyAlignment="1" applyProtection="1">
      <alignment horizontal="center"/>
    </xf>
    <xf numFmtId="164" fontId="4" fillId="0" borderId="3" xfId="0" applyNumberFormat="1" applyFont="1" applyBorder="1" applyProtection="1"/>
    <xf numFmtId="0" fontId="4" fillId="0" borderId="0" xfId="0" applyNumberFormat="1" applyFont="1" applyBorder="1" applyAlignment="1" applyProtection="1">
      <alignment horizontal="center"/>
    </xf>
    <xf numFmtId="0" fontId="4" fillId="0" borderId="4" xfId="0" applyFont="1" applyBorder="1" applyProtection="1"/>
    <xf numFmtId="0" fontId="4" fillId="0" borderId="4" xfId="0" applyFont="1" applyBorder="1" applyAlignment="1" applyProtection="1">
      <alignment horizontal="center"/>
    </xf>
    <xf numFmtId="164" fontId="4" fillId="0" borderId="0" xfId="0" applyNumberFormat="1" applyFont="1" applyProtection="1"/>
    <xf numFmtId="16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" fontId="9" fillId="0" borderId="0" xfId="0" applyNumberFormat="1" applyFont="1" applyProtection="1"/>
    <xf numFmtId="0" fontId="4" fillId="0" borderId="6" xfId="0" applyFont="1" applyBorder="1" applyProtection="1">
      <protection locked="0"/>
    </xf>
    <xf numFmtId="0" fontId="3" fillId="0" borderId="0" xfId="0" applyFont="1" applyProtection="1"/>
    <xf numFmtId="0" fontId="3" fillId="3" borderId="0" xfId="0" applyFont="1" applyFill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11" fillId="0" borderId="10" xfId="0" applyFont="1" applyBorder="1" applyAlignment="1" applyProtection="1">
      <alignment horizontal="center"/>
    </xf>
    <xf numFmtId="0" fontId="5" fillId="0" borderId="0" xfId="0" applyFont="1" applyProtection="1">
      <protection locked="0"/>
    </xf>
    <xf numFmtId="0" fontId="5" fillId="0" borderId="0" xfId="0" applyFont="1" applyProtection="1"/>
    <xf numFmtId="0" fontId="13" fillId="0" borderId="0" xfId="0" applyFont="1" applyProtection="1"/>
    <xf numFmtId="0" fontId="13" fillId="0" borderId="0" xfId="0" applyFont="1" applyProtection="1">
      <protection locked="0"/>
    </xf>
    <xf numFmtId="10" fontId="4" fillId="0" borderId="0" xfId="2" applyNumberFormat="1" applyFont="1" applyProtection="1">
      <protection locked="0"/>
    </xf>
    <xf numFmtId="0" fontId="5" fillId="0" borderId="0" xfId="0" applyFont="1" applyAlignment="1" applyProtection="1">
      <alignment horizontal="center"/>
    </xf>
    <xf numFmtId="0" fontId="12" fillId="0" borderId="0" xfId="0" applyFont="1" applyBorder="1" applyProtection="1"/>
    <xf numFmtId="166" fontId="5" fillId="0" borderId="0" xfId="0" applyNumberFormat="1" applyFont="1" applyAlignment="1" applyProtection="1">
      <alignment horizontal="center"/>
    </xf>
    <xf numFmtId="166" fontId="4" fillId="0" borderId="0" xfId="0" applyNumberFormat="1" applyFont="1" applyProtection="1"/>
    <xf numFmtId="166" fontId="4" fillId="0" borderId="0" xfId="0" applyNumberFormat="1" applyFont="1" applyAlignment="1" applyProtection="1">
      <alignment horizontal="center"/>
      <protection locked="0"/>
    </xf>
    <xf numFmtId="0" fontId="4" fillId="0" borderId="12" xfId="0" applyFont="1" applyBorder="1" applyAlignment="1" applyProtection="1"/>
    <xf numFmtId="0" fontId="4" fillId="0" borderId="13" xfId="0" applyFont="1" applyBorder="1" applyAlignment="1" applyProtection="1"/>
    <xf numFmtId="0" fontId="4" fillId="0" borderId="14" xfId="0" applyFont="1" applyBorder="1" applyAlignment="1" applyProtection="1"/>
    <xf numFmtId="0" fontId="4" fillId="4" borderId="16" xfId="0" applyFont="1" applyFill="1" applyBorder="1" applyAlignment="1" applyProtection="1">
      <alignment horizontal="center"/>
    </xf>
    <xf numFmtId="0" fontId="4" fillId="4" borderId="17" xfId="0" applyFont="1" applyFill="1" applyBorder="1" applyAlignment="1" applyProtection="1">
      <alignment horizontal="center"/>
    </xf>
    <xf numFmtId="0" fontId="4" fillId="0" borderId="7" xfId="0" applyFont="1" applyBorder="1" applyAlignment="1" applyProtection="1">
      <alignment horizontal="center"/>
    </xf>
    <xf numFmtId="0" fontId="4" fillId="0" borderId="8" xfId="0" applyFont="1" applyBorder="1" applyAlignment="1" applyProtection="1">
      <alignment horizontal="center"/>
    </xf>
    <xf numFmtId="0" fontId="4" fillId="0" borderId="9" xfId="0" applyFont="1" applyBorder="1" applyAlignment="1" applyProtection="1">
      <alignment horizontal="center"/>
    </xf>
    <xf numFmtId="165" fontId="16" fillId="0" borderId="0" xfId="0" applyNumberFormat="1" applyFont="1" applyAlignment="1" applyProtection="1"/>
    <xf numFmtId="2" fontId="4" fillId="0" borderId="0" xfId="0" applyNumberFormat="1" applyFont="1" applyProtection="1"/>
    <xf numFmtId="1" fontId="10" fillId="0" borderId="0" xfId="0" applyNumberFormat="1" applyFont="1" applyProtection="1"/>
    <xf numFmtId="43" fontId="4" fillId="0" borderId="0" xfId="1" applyFont="1" applyProtection="1"/>
    <xf numFmtId="0" fontId="4" fillId="0" borderId="4" xfId="0" applyNumberFormat="1" applyFont="1" applyBorder="1" applyAlignment="1" applyProtection="1">
      <alignment horizontal="center"/>
    </xf>
    <xf numFmtId="10" fontId="4" fillId="0" borderId="0" xfId="0" applyNumberFormat="1" applyFont="1" applyProtection="1"/>
    <xf numFmtId="0" fontId="4" fillId="0" borderId="0" xfId="0" applyFont="1" applyAlignment="1" applyProtection="1">
      <alignment horizontal="center"/>
    </xf>
    <xf numFmtId="0" fontId="4" fillId="6" borderId="0" xfId="0" applyFont="1" applyFill="1" applyAlignment="1" applyProtection="1">
      <alignment horizontal="center"/>
      <protection locked="0"/>
    </xf>
    <xf numFmtId="0" fontId="17" fillId="0" borderId="0" xfId="0" applyFont="1" applyAlignment="1" applyProtection="1">
      <alignment horizontal="center"/>
    </xf>
    <xf numFmtId="165" fontId="16" fillId="0" borderId="0" xfId="0" applyNumberFormat="1" applyFont="1" applyAlignment="1" applyProtection="1">
      <alignment horizontal="left" vertical="center"/>
    </xf>
    <xf numFmtId="165" fontId="16" fillId="0" borderId="0" xfId="0" applyNumberFormat="1" applyFont="1" applyAlignment="1" applyProtection="1">
      <alignment horizontal="left"/>
    </xf>
    <xf numFmtId="164" fontId="4" fillId="2" borderId="0" xfId="0" applyNumberFormat="1" applyFont="1" applyFill="1" applyBorder="1" applyAlignment="1" applyProtection="1">
      <alignment horizontal="center"/>
    </xf>
    <xf numFmtId="0" fontId="4" fillId="2" borderId="1" xfId="0" applyNumberFormat="1" applyFont="1" applyFill="1" applyBorder="1" applyAlignment="1" applyProtection="1">
      <alignment horizontal="center"/>
    </xf>
    <xf numFmtId="164" fontId="4" fillId="2" borderId="4" xfId="0" applyNumberFormat="1" applyFont="1" applyFill="1" applyBorder="1" applyAlignment="1" applyProtection="1">
      <alignment horizontal="center"/>
    </xf>
    <xf numFmtId="0" fontId="4" fillId="2" borderId="2" xfId="0" applyNumberFormat="1" applyFont="1" applyFill="1" applyBorder="1" applyAlignment="1" applyProtection="1">
      <alignment horizontal="center"/>
    </xf>
    <xf numFmtId="164" fontId="4" fillId="5" borderId="0" xfId="0" applyNumberFormat="1" applyFont="1" applyFill="1" applyBorder="1" applyAlignment="1" applyProtection="1">
      <alignment horizontal="center"/>
    </xf>
    <xf numFmtId="164" fontId="4" fillId="0" borderId="3" xfId="0" applyNumberFormat="1" applyFont="1" applyBorder="1" applyProtection="1">
      <protection locked="0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4" fillId="0" borderId="5" xfId="0" applyFont="1" applyBorder="1" applyProtection="1"/>
    <xf numFmtId="0" fontId="5" fillId="0" borderId="0" xfId="0" applyFont="1" applyProtection="1">
      <protection locked="0"/>
    </xf>
    <xf numFmtId="10" fontId="4" fillId="0" borderId="0" xfId="2" applyNumberFormat="1" applyFont="1" applyProtection="1">
      <protection locked="0"/>
    </xf>
    <xf numFmtId="1" fontId="8" fillId="0" borderId="11" xfId="0" applyNumberFormat="1" applyFont="1" applyBorder="1" applyProtection="1"/>
    <xf numFmtId="0" fontId="4" fillId="0" borderId="0" xfId="0" applyFont="1" applyAlignment="1" applyProtection="1">
      <alignment horizontal="center" vertical="center"/>
    </xf>
    <xf numFmtId="1" fontId="8" fillId="0" borderId="0" xfId="0" applyNumberFormat="1" applyFont="1" applyProtection="1"/>
    <xf numFmtId="1" fontId="5" fillId="0" borderId="0" xfId="0" applyNumberFormat="1" applyFont="1" applyProtection="1"/>
    <xf numFmtId="0" fontId="18" fillId="0" borderId="0" xfId="0" applyFont="1"/>
    <xf numFmtId="0" fontId="4" fillId="0" borderId="5" xfId="0" applyFont="1" applyBorder="1" applyProtection="1">
      <protection locked="0"/>
    </xf>
    <xf numFmtId="0" fontId="4" fillId="0" borderId="0" xfId="0" applyFont="1" applyBorder="1" applyProtection="1">
      <protection locked="0"/>
    </xf>
    <xf numFmtId="0" fontId="4" fillId="0" borderId="7" xfId="0" applyFont="1" applyBorder="1" applyProtection="1">
      <protection locked="0"/>
    </xf>
    <xf numFmtId="0" fontId="4" fillId="0" borderId="8" xfId="0" applyFont="1" applyBorder="1" applyProtection="1">
      <protection locked="0"/>
    </xf>
    <xf numFmtId="0" fontId="4" fillId="0" borderId="9" xfId="0" applyFont="1" applyBorder="1" applyProtection="1">
      <protection locked="0"/>
    </xf>
    <xf numFmtId="168" fontId="4" fillId="0" borderId="0" xfId="0" applyNumberFormat="1" applyFont="1" applyProtection="1"/>
    <xf numFmtId="164" fontId="4" fillId="0" borderId="20" xfId="0" applyNumberFormat="1" applyFont="1" applyBorder="1" applyProtection="1"/>
    <xf numFmtId="0" fontId="3" fillId="0" borderId="0" xfId="0" applyFont="1" applyFill="1" applyProtection="1"/>
    <xf numFmtId="0" fontId="17" fillId="0" borderId="0" xfId="0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3" fillId="0" borderId="0" xfId="0" applyFont="1" applyAlignment="1" applyProtection="1">
      <alignment horizontal="right"/>
    </xf>
    <xf numFmtId="0" fontId="4" fillId="4" borderId="15" xfId="0" applyFont="1" applyFill="1" applyBorder="1" applyAlignment="1" applyProtection="1">
      <alignment horizontal="left"/>
    </xf>
    <xf numFmtId="0" fontId="4" fillId="0" borderId="0" xfId="0" applyFont="1" applyFill="1" applyProtection="1"/>
    <xf numFmtId="164" fontId="4" fillId="2" borderId="4" xfId="0" applyNumberFormat="1" applyFont="1" applyFill="1" applyBorder="1" applyProtection="1"/>
    <xf numFmtId="0" fontId="4" fillId="0" borderId="3" xfId="0" applyFont="1" applyBorder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19" fillId="0" borderId="24" xfId="6" applyNumberFormat="1" applyFont="1" applyFill="1" applyBorder="1" applyAlignment="1" applyProtection="1">
      <alignment vertical="center"/>
    </xf>
    <xf numFmtId="14" fontId="19" fillId="0" borderId="21" xfId="6" applyNumberFormat="1" applyFont="1" applyFill="1" applyBorder="1" applyAlignment="1" applyProtection="1">
      <alignment vertical="center"/>
    </xf>
    <xf numFmtId="49" fontId="19" fillId="0" borderId="23" xfId="6" applyNumberFormat="1" applyFont="1" applyFill="1" applyBorder="1" applyAlignment="1" applyProtection="1">
      <alignment vertical="center"/>
    </xf>
    <xf numFmtId="0" fontId="19" fillId="0" borderId="22" xfId="6" applyFont="1" applyFill="1" applyBorder="1" applyAlignment="1" applyProtection="1">
      <alignment vertical="center"/>
    </xf>
    <xf numFmtId="0" fontId="19" fillId="0" borderId="0" xfId="0" applyFont="1"/>
    <xf numFmtId="0" fontId="19" fillId="0" borderId="0" xfId="0" applyFont="1" applyAlignment="1">
      <alignment horizontal="center"/>
    </xf>
    <xf numFmtId="14" fontId="19" fillId="0" borderId="0" xfId="0" applyNumberFormat="1" applyFont="1"/>
    <xf numFmtId="0" fontId="4" fillId="0" borderId="0" xfId="0" applyFont="1" applyAlignment="1" applyProtection="1">
      <alignment horizontal="center"/>
    </xf>
    <xf numFmtId="49" fontId="19" fillId="0" borderId="25" xfId="6" applyNumberFormat="1" applyFont="1" applyFill="1" applyBorder="1" applyAlignment="1" applyProtection="1">
      <alignment vertical="center"/>
    </xf>
    <xf numFmtId="14" fontId="19" fillId="0" borderId="8" xfId="6" applyNumberFormat="1" applyFont="1" applyFill="1" applyBorder="1" applyAlignment="1" applyProtection="1">
      <alignment vertical="center"/>
    </xf>
    <xf numFmtId="0" fontId="21" fillId="0" borderId="0" xfId="7" applyNumberFormat="1" applyFont="1"/>
    <xf numFmtId="0" fontId="21" fillId="0" borderId="0" xfId="7" applyNumberFormat="1" applyFont="1" applyAlignment="1">
      <alignment horizontal="center" vertical="center"/>
    </xf>
    <xf numFmtId="0" fontId="5" fillId="0" borderId="15" xfId="0" applyFont="1" applyBorder="1" applyAlignment="1" applyProtection="1">
      <alignment horizontal="center"/>
    </xf>
    <xf numFmtId="0" fontId="5" fillId="0" borderId="16" xfId="0" applyFont="1" applyBorder="1" applyAlignment="1" applyProtection="1">
      <alignment horizontal="center"/>
    </xf>
    <xf numFmtId="0" fontId="5" fillId="0" borderId="17" xfId="0" applyFont="1" applyBorder="1" applyAlignment="1" applyProtection="1">
      <alignment horizontal="center"/>
    </xf>
    <xf numFmtId="0" fontId="5" fillId="0" borderId="15" xfId="0" applyFont="1" applyBorder="1" applyAlignment="1" applyProtection="1">
      <alignment horizontal="center"/>
      <protection locked="0"/>
    </xf>
    <xf numFmtId="0" fontId="5" fillId="0" borderId="16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165" fontId="4" fillId="4" borderId="15" xfId="0" applyNumberFormat="1" applyFont="1" applyFill="1" applyBorder="1" applyAlignment="1" applyProtection="1">
      <alignment horizontal="center"/>
    </xf>
    <xf numFmtId="165" fontId="4" fillId="4" borderId="16" xfId="0" applyNumberFormat="1" applyFont="1" applyFill="1" applyBorder="1" applyAlignment="1" applyProtection="1">
      <alignment horizontal="center"/>
    </xf>
    <xf numFmtId="165" fontId="4" fillId="4" borderId="17" xfId="0" applyNumberFormat="1" applyFont="1" applyFill="1" applyBorder="1" applyAlignment="1" applyProtection="1">
      <alignment horizontal="center"/>
    </xf>
    <xf numFmtId="0" fontId="5" fillId="3" borderId="18" xfId="0" applyFont="1" applyFill="1" applyBorder="1" applyAlignment="1" applyProtection="1">
      <alignment horizontal="center"/>
    </xf>
    <xf numFmtId="0" fontId="5" fillId="3" borderId="26" xfId="0" applyFont="1" applyFill="1" applyBorder="1" applyAlignment="1" applyProtection="1">
      <alignment horizontal="center"/>
    </xf>
    <xf numFmtId="0" fontId="5" fillId="3" borderId="19" xfId="0" applyFont="1" applyFill="1" applyBorder="1" applyAlignment="1" applyProtection="1">
      <alignment horizontal="center"/>
    </xf>
    <xf numFmtId="165" fontId="5" fillId="3" borderId="7" xfId="0" applyNumberFormat="1" applyFont="1" applyFill="1" applyBorder="1" applyAlignment="1" applyProtection="1">
      <alignment horizontal="center"/>
    </xf>
    <xf numFmtId="165" fontId="5" fillId="3" borderId="9" xfId="0" applyNumberFormat="1" applyFont="1" applyFill="1" applyBorder="1" applyAlignment="1" applyProtection="1">
      <alignment horizontal="center"/>
    </xf>
    <xf numFmtId="165" fontId="5" fillId="3" borderId="8" xfId="0" applyNumberFormat="1" applyFont="1" applyFill="1" applyBorder="1" applyAlignment="1" applyProtection="1">
      <alignment horizontal="center"/>
    </xf>
    <xf numFmtId="0" fontId="4" fillId="0" borderId="15" xfId="0" applyFont="1" applyBorder="1" applyAlignment="1" applyProtection="1">
      <alignment horizontal="center"/>
    </xf>
    <xf numFmtId="0" fontId="4" fillId="0" borderId="16" xfId="0" applyFont="1" applyBorder="1" applyAlignment="1" applyProtection="1">
      <alignment horizontal="center"/>
    </xf>
    <xf numFmtId="0" fontId="4" fillId="0" borderId="17" xfId="0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" fontId="8" fillId="0" borderId="15" xfId="0" applyNumberFormat="1" applyFont="1" applyBorder="1" applyAlignment="1" applyProtection="1">
      <alignment horizontal="center"/>
    </xf>
    <xf numFmtId="1" fontId="8" fillId="0" borderId="17" xfId="0" applyNumberFormat="1" applyFont="1" applyBorder="1" applyAlignment="1" applyProtection="1">
      <alignment horizontal="center"/>
    </xf>
    <xf numFmtId="0" fontId="17" fillId="0" borderId="0" xfId="0" applyFont="1" applyAlignment="1">
      <alignment horizontal="center"/>
    </xf>
    <xf numFmtId="0" fontId="20" fillId="7" borderId="0" xfId="0" applyFont="1" applyFill="1" applyAlignment="1">
      <alignment horizontal="center"/>
    </xf>
    <xf numFmtId="1" fontId="8" fillId="0" borderId="0" xfId="0" applyNumberFormat="1" applyFont="1" applyBorder="1" applyProtection="1"/>
    <xf numFmtId="0" fontId="19" fillId="0" borderId="0" xfId="0" applyFont="1" applyAlignment="1">
      <alignment horizontal="center" vertical="center"/>
    </xf>
  </cellXfs>
  <cellStyles count="8">
    <cellStyle name="Milliers" xfId="1" builtinId="3"/>
    <cellStyle name="Milliers 2" xfId="4"/>
    <cellStyle name="Normal" xfId="0" builtinId="0"/>
    <cellStyle name="Normal 2" xfId="3"/>
    <cellStyle name="Normal 3" xfId="6"/>
    <cellStyle name="Normal 4" xfId="7"/>
    <cellStyle name="Pourcentage" xfId="2" builtinId="5"/>
    <cellStyle name="Pourcentage 2" xfId="5"/>
  </cellStyles>
  <dxfs count="9"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</dxfs>
  <tableStyles count="0" defaultTableStyle="TableStyleMedium9" defaultPivotStyle="PivotStyleLight16"/>
  <colors>
    <mruColors>
      <color rgb="FF00FFFF"/>
      <color rgb="FFCC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raires%202014_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ckaël"/>
      <sheetName val="helene"/>
      <sheetName val="sylvie"/>
      <sheetName val="armelle"/>
      <sheetName val="francoise"/>
      <sheetName val="isabelle"/>
      <sheetName val="sandrine"/>
      <sheetName val="pascale "/>
      <sheetName val="modèle "/>
      <sheetName val="anne laure"/>
      <sheetName val="C"/>
    </sheetNames>
    <sheetDataSet>
      <sheetData sheetId="0">
        <row r="92">
          <cell r="L92">
            <v>125</v>
          </cell>
        </row>
      </sheetData>
      <sheetData sheetId="1">
        <row r="92">
          <cell r="L92">
            <v>0.41399999999998727</v>
          </cell>
        </row>
      </sheetData>
      <sheetData sheetId="2">
        <row r="92">
          <cell r="L92">
            <v>20.5</v>
          </cell>
        </row>
      </sheetData>
      <sheetData sheetId="3">
        <row r="92">
          <cell r="L92">
            <v>52.829999999999927</v>
          </cell>
        </row>
      </sheetData>
      <sheetData sheetId="4">
        <row r="92">
          <cell r="L92">
            <v>-13.801099999999906</v>
          </cell>
        </row>
      </sheetData>
      <sheetData sheetId="5">
        <row r="92">
          <cell r="L92">
            <v>4.1639999999999873</v>
          </cell>
        </row>
      </sheetData>
      <sheetData sheetId="6">
        <row r="92">
          <cell r="L92">
            <v>23.5</v>
          </cell>
        </row>
      </sheetData>
      <sheetData sheetId="7">
        <row r="92">
          <cell r="L92">
            <v>3.6999999999579813E-2</v>
          </cell>
        </row>
      </sheetData>
      <sheetData sheetId="8"/>
      <sheetData sheetId="9">
        <row r="92">
          <cell r="L92">
            <v>160.34999999999991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ustomProperty" Target="../customProperty2.bin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customProperty" Target="../customProperty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F19"/>
  <sheetViews>
    <sheetView workbookViewId="0">
      <selection activeCell="E18" sqref="E18"/>
    </sheetView>
  </sheetViews>
  <sheetFormatPr baseColWidth="10" defaultRowHeight="12.75" x14ac:dyDescent="0.2"/>
  <cols>
    <col min="2" max="3" width="11.85546875" bestFit="1" customWidth="1"/>
    <col min="5" max="5" width="22.5703125" bestFit="1" customWidth="1"/>
    <col min="6" max="6" width="12.140625" bestFit="1" customWidth="1"/>
  </cols>
  <sheetData>
    <row r="2" spans="1:6" ht="15.75" thickBot="1" x14ac:dyDescent="0.35">
      <c r="A2" s="121" t="s">
        <v>60</v>
      </c>
      <c r="B2" s="121"/>
      <c r="C2" s="121"/>
      <c r="D2" s="92"/>
      <c r="E2" s="121" t="s">
        <v>69</v>
      </c>
      <c r="F2" s="121"/>
    </row>
    <row r="3" spans="1:6" ht="15" x14ac:dyDescent="0.3">
      <c r="A3" s="91"/>
      <c r="B3" s="123" t="s">
        <v>67</v>
      </c>
      <c r="C3" s="123" t="s">
        <v>68</v>
      </c>
      <c r="D3" s="91"/>
      <c r="E3" s="89" t="s">
        <v>61</v>
      </c>
      <c r="F3" s="87">
        <f>DATE(Mickaël!A1,11,1)</f>
        <v>42675</v>
      </c>
    </row>
    <row r="4" spans="1:6" ht="15" x14ac:dyDescent="0.3">
      <c r="A4" s="91" t="str">
        <f>CONCATENATE("Eté ",Mickaël!A1)</f>
        <v>Eté 2016</v>
      </c>
      <c r="B4" s="93">
        <v>42557</v>
      </c>
      <c r="C4" s="93">
        <v>42613</v>
      </c>
      <c r="D4" s="93"/>
      <c r="E4" s="95" t="s">
        <v>70</v>
      </c>
      <c r="F4" s="96">
        <f>DATE(Mickaël!A1,11,11)</f>
        <v>42685</v>
      </c>
    </row>
    <row r="5" spans="1:6" ht="15" x14ac:dyDescent="0.3">
      <c r="A5" s="91" t="s">
        <v>61</v>
      </c>
      <c r="B5" s="93">
        <v>42663</v>
      </c>
      <c r="C5" s="93">
        <v>42676</v>
      </c>
      <c r="D5" s="91"/>
      <c r="E5" s="90" t="s">
        <v>62</v>
      </c>
      <c r="F5" s="88">
        <f>DATE(Mickaël!A1,12,25)</f>
        <v>42729</v>
      </c>
    </row>
    <row r="6" spans="1:6" ht="15" x14ac:dyDescent="0.3">
      <c r="A6" s="91" t="s">
        <v>62</v>
      </c>
      <c r="B6" s="93">
        <v>42721</v>
      </c>
      <c r="C6" s="93">
        <v>42737</v>
      </c>
      <c r="D6" s="91"/>
      <c r="E6" s="90" t="s">
        <v>71</v>
      </c>
      <c r="F6" s="88">
        <f>DATE(Mickaël!T1,1,1)</f>
        <v>42736</v>
      </c>
    </row>
    <row r="7" spans="1:6" ht="15" x14ac:dyDescent="0.3">
      <c r="A7" s="91" t="s">
        <v>63</v>
      </c>
      <c r="B7" s="93">
        <v>42777</v>
      </c>
      <c r="C7" s="93">
        <v>42792</v>
      </c>
      <c r="D7" s="91"/>
      <c r="E7" s="90" t="s">
        <v>72</v>
      </c>
      <c r="F7" s="88">
        <f>DATE(Mickaël!T1,3,29.56+0.979*MOD(204-11*MOD(Mickaël!T1,19),30)- WEEKDAY(DATE(Mickaël!T1,3,28.56+0.979*MOD(204-11*MOD(Mickaël!T1,19),30))))</f>
        <v>42841</v>
      </c>
    </row>
    <row r="8" spans="1:6" ht="15" x14ac:dyDescent="0.3">
      <c r="A8" s="91" t="s">
        <v>64</v>
      </c>
      <c r="B8" s="93">
        <v>42833</v>
      </c>
      <c r="C8" s="93">
        <v>42848</v>
      </c>
      <c r="D8" s="91"/>
      <c r="E8" s="90" t="s">
        <v>65</v>
      </c>
      <c r="F8" s="88">
        <f>F7+1</f>
        <v>42842</v>
      </c>
    </row>
    <row r="9" spans="1:6" ht="15" x14ac:dyDescent="0.3">
      <c r="A9" s="91" t="s">
        <v>75</v>
      </c>
      <c r="B9" s="93">
        <v>42881</v>
      </c>
      <c r="C9" s="93">
        <v>42881</v>
      </c>
      <c r="D9" s="91"/>
      <c r="E9" s="90" t="s">
        <v>73</v>
      </c>
      <c r="F9" s="88">
        <f>DATE(Mickaël!T1,5,1)</f>
        <v>42856</v>
      </c>
    </row>
    <row r="10" spans="1:6" ht="15" x14ac:dyDescent="0.3">
      <c r="A10" s="91" t="str">
        <f>CONCATENATE("Eté ",Mickaël!T1)</f>
        <v>Eté 2017</v>
      </c>
      <c r="B10" s="93">
        <v>42924</v>
      </c>
      <c r="C10" s="93">
        <v>42981</v>
      </c>
      <c r="D10" s="91"/>
      <c r="E10" s="90" t="s">
        <v>74</v>
      </c>
      <c r="F10" s="88">
        <f>DATE(Mickaël!T1,5,8)</f>
        <v>42863</v>
      </c>
    </row>
    <row r="11" spans="1:6" ht="15" x14ac:dyDescent="0.2">
      <c r="E11" s="90" t="s">
        <v>75</v>
      </c>
      <c r="F11" s="88">
        <f>F7+39</f>
        <v>42880</v>
      </c>
    </row>
    <row r="12" spans="1:6" ht="15" x14ac:dyDescent="0.2">
      <c r="E12" s="90" t="s">
        <v>66</v>
      </c>
      <c r="F12" s="88">
        <f>F7+49+1</f>
        <v>42891</v>
      </c>
    </row>
    <row r="13" spans="1:6" ht="15" x14ac:dyDescent="0.2">
      <c r="E13" s="90" t="s">
        <v>76</v>
      </c>
      <c r="F13" s="88">
        <f>DATE(Mickaël!T1,7,14)</f>
        <v>42930</v>
      </c>
    </row>
    <row r="14" spans="1:6" ht="15" x14ac:dyDescent="0.2">
      <c r="E14" s="90" t="str">
        <f>CONCATENATE("Assomption ",Mickaël!A1+1)</f>
        <v>Assomption 2017</v>
      </c>
      <c r="F14" s="88">
        <f>DATE(Mickaël!T1,8,15)</f>
        <v>42962</v>
      </c>
    </row>
    <row r="18" spans="1:2" x14ac:dyDescent="0.2">
      <c r="A18" s="120"/>
      <c r="B18" s="120"/>
    </row>
    <row r="19" spans="1:2" x14ac:dyDescent="0.2">
      <c r="A19" s="120"/>
      <c r="B19" s="120"/>
    </row>
  </sheetData>
  <mergeCells count="4">
    <mergeCell ref="A19:B19"/>
    <mergeCell ref="A18:B18"/>
    <mergeCell ref="A2:C2"/>
    <mergeCell ref="E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Y102"/>
  <sheetViews>
    <sheetView tabSelected="1" view="pageBreakPreview" zoomScaleNormal="85" zoomScaleSheetLayoutView="100" workbookViewId="0">
      <pane xSplit="5" ySplit="2" topLeftCell="F3" activePane="bottomRight" state="frozen"/>
      <selection pane="topRight" activeCell="E1" sqref="E1"/>
      <selection pane="bottomLeft" activeCell="A3" sqref="A3"/>
      <selection pane="bottomRight" activeCell="B65" sqref="B65"/>
    </sheetView>
  </sheetViews>
  <sheetFormatPr baseColWidth="10" defaultColWidth="12" defaultRowHeight="11.25" x14ac:dyDescent="0.2"/>
  <cols>
    <col min="1" max="1" width="9.28515625" style="4" customWidth="1"/>
    <col min="2" max="2" width="9.28515625" style="17" customWidth="1"/>
    <col min="3" max="3" width="9.28515625" style="86" customWidth="1"/>
    <col min="4" max="5" width="9.28515625" style="17" customWidth="1"/>
    <col min="6" max="7" width="9.28515625" style="4" customWidth="1"/>
    <col min="8" max="8" width="9.28515625" style="60" customWidth="1"/>
    <col min="9" max="12" width="9.28515625" style="4" customWidth="1"/>
    <col min="13" max="13" width="9.28515625" style="60" customWidth="1"/>
    <col min="14" max="51" width="9.28515625" style="4" customWidth="1"/>
    <col min="52" max="16384" width="12" style="4"/>
  </cols>
  <sheetData>
    <row r="1" spans="1:51" ht="12" thickBot="1" x14ac:dyDescent="0.25">
      <c r="A1" s="102">
        <v>2016</v>
      </c>
      <c r="B1" s="103"/>
      <c r="C1" s="103"/>
      <c r="D1" s="103"/>
      <c r="E1" s="104"/>
      <c r="F1" s="99">
        <f>A1</f>
        <v>2016</v>
      </c>
      <c r="G1" s="100"/>
      <c r="H1" s="100"/>
      <c r="I1" s="100"/>
      <c r="J1" s="101"/>
      <c r="K1" s="99">
        <f>A1</f>
        <v>2016</v>
      </c>
      <c r="L1" s="100"/>
      <c r="M1" s="100"/>
      <c r="N1" s="100"/>
      <c r="O1" s="101"/>
      <c r="P1" s="99">
        <f>A1</f>
        <v>2016</v>
      </c>
      <c r="Q1" s="100"/>
      <c r="R1" s="100"/>
      <c r="S1" s="101"/>
      <c r="T1" s="99">
        <f>A1+1</f>
        <v>2017</v>
      </c>
      <c r="U1" s="100"/>
      <c r="V1" s="100"/>
      <c r="W1" s="101"/>
      <c r="X1" s="99">
        <f>A1+1</f>
        <v>2017</v>
      </c>
      <c r="Y1" s="100"/>
      <c r="Z1" s="100"/>
      <c r="AA1" s="101"/>
      <c r="AB1" s="99">
        <f>A1+1</f>
        <v>2017</v>
      </c>
      <c r="AC1" s="100"/>
      <c r="AD1" s="100"/>
      <c r="AE1" s="101"/>
      <c r="AF1" s="99">
        <f>A1+1</f>
        <v>2017</v>
      </c>
      <c r="AG1" s="100"/>
      <c r="AH1" s="100"/>
      <c r="AI1" s="101"/>
      <c r="AJ1" s="99">
        <f>A1+1</f>
        <v>2017</v>
      </c>
      <c r="AK1" s="100"/>
      <c r="AL1" s="100"/>
      <c r="AM1" s="101"/>
      <c r="AN1" s="99">
        <f>A1+1</f>
        <v>2017</v>
      </c>
      <c r="AO1" s="100"/>
      <c r="AP1" s="100"/>
      <c r="AQ1" s="101"/>
      <c r="AR1" s="99">
        <f>A1+1</f>
        <v>2017</v>
      </c>
      <c r="AS1" s="100"/>
      <c r="AT1" s="100"/>
      <c r="AU1" s="101"/>
      <c r="AV1" s="99">
        <f>A1+1</f>
        <v>2017</v>
      </c>
      <c r="AW1" s="100"/>
      <c r="AX1" s="100"/>
      <c r="AY1" s="101"/>
    </row>
    <row r="2" spans="1:51" ht="13.5" customHeight="1" thickBot="1" x14ac:dyDescent="0.25">
      <c r="A2" s="105" t="s">
        <v>30</v>
      </c>
      <c r="B2" s="106"/>
      <c r="C2" s="106"/>
      <c r="D2" s="106"/>
      <c r="E2" s="107"/>
      <c r="F2" s="105">
        <f>F4</f>
        <v>42644</v>
      </c>
      <c r="G2" s="106"/>
      <c r="H2" s="106"/>
      <c r="I2" s="106"/>
      <c r="J2" s="107"/>
      <c r="K2" s="105" t="s">
        <v>31</v>
      </c>
      <c r="L2" s="106"/>
      <c r="M2" s="106"/>
      <c r="N2" s="106"/>
      <c r="O2" s="107"/>
      <c r="P2" s="105" t="s">
        <v>32</v>
      </c>
      <c r="Q2" s="106"/>
      <c r="R2" s="106"/>
      <c r="S2" s="107"/>
      <c r="T2" s="105" t="s">
        <v>33</v>
      </c>
      <c r="U2" s="106"/>
      <c r="V2" s="106"/>
      <c r="W2" s="107"/>
      <c r="X2" s="105" t="s">
        <v>51</v>
      </c>
      <c r="Y2" s="106"/>
      <c r="Z2" s="106"/>
      <c r="AA2" s="107"/>
      <c r="AB2" s="105" t="s">
        <v>52</v>
      </c>
      <c r="AC2" s="106"/>
      <c r="AD2" s="106"/>
      <c r="AE2" s="107"/>
      <c r="AF2" s="105" t="s">
        <v>29</v>
      </c>
      <c r="AG2" s="106"/>
      <c r="AH2" s="106"/>
      <c r="AI2" s="107"/>
      <c r="AJ2" s="105" t="s">
        <v>28</v>
      </c>
      <c r="AK2" s="106"/>
      <c r="AL2" s="106"/>
      <c r="AM2" s="107"/>
      <c r="AN2" s="105" t="s">
        <v>34</v>
      </c>
      <c r="AO2" s="106"/>
      <c r="AP2" s="106"/>
      <c r="AQ2" s="107"/>
      <c r="AR2" s="105" t="s">
        <v>35</v>
      </c>
      <c r="AS2" s="106"/>
      <c r="AT2" s="106"/>
      <c r="AU2" s="107"/>
      <c r="AV2" s="105" t="s">
        <v>53</v>
      </c>
      <c r="AW2" s="106"/>
      <c r="AX2" s="106"/>
      <c r="AY2" s="107"/>
    </row>
    <row r="3" spans="1:51" x14ac:dyDescent="0.2">
      <c r="A3" s="5"/>
      <c r="B3" s="6"/>
      <c r="C3" s="6"/>
      <c r="D3" s="7" t="s">
        <v>7</v>
      </c>
      <c r="E3" s="8" t="s">
        <v>0</v>
      </c>
      <c r="F3" s="5"/>
      <c r="G3" s="6"/>
      <c r="H3" s="6"/>
      <c r="I3" s="7" t="s">
        <v>7</v>
      </c>
      <c r="J3" s="8" t="s">
        <v>0</v>
      </c>
      <c r="K3" s="5"/>
      <c r="L3" s="9"/>
      <c r="M3" s="9"/>
      <c r="N3" s="7" t="s">
        <v>7</v>
      </c>
      <c r="O3" s="8" t="s">
        <v>0</v>
      </c>
      <c r="P3" s="5"/>
      <c r="Q3" s="9"/>
      <c r="R3" s="7" t="s">
        <v>7</v>
      </c>
      <c r="S3" s="8" t="s">
        <v>0</v>
      </c>
      <c r="T3" s="5"/>
      <c r="U3" s="9"/>
      <c r="V3" s="7" t="s">
        <v>7</v>
      </c>
      <c r="W3" s="8" t="s">
        <v>0</v>
      </c>
      <c r="X3" s="5"/>
      <c r="Y3" s="9"/>
      <c r="Z3" s="7" t="s">
        <v>7</v>
      </c>
      <c r="AA3" s="8" t="s">
        <v>0</v>
      </c>
      <c r="AB3" s="5"/>
      <c r="AC3" s="9"/>
      <c r="AD3" s="7" t="s">
        <v>7</v>
      </c>
      <c r="AE3" s="8" t="s">
        <v>0</v>
      </c>
      <c r="AF3" s="5"/>
      <c r="AG3" s="9"/>
      <c r="AH3" s="7" t="s">
        <v>7</v>
      </c>
      <c r="AI3" s="8" t="s">
        <v>0</v>
      </c>
      <c r="AJ3" s="5"/>
      <c r="AK3" s="10"/>
      <c r="AL3" s="7" t="s">
        <v>7</v>
      </c>
      <c r="AM3" s="8" t="s">
        <v>0</v>
      </c>
      <c r="AN3" s="5"/>
      <c r="AO3" s="10"/>
      <c r="AP3" s="7" t="s">
        <v>7</v>
      </c>
      <c r="AQ3" s="8" t="s">
        <v>0</v>
      </c>
      <c r="AR3" s="5"/>
      <c r="AS3" s="10"/>
      <c r="AT3" s="7" t="s">
        <v>7</v>
      </c>
      <c r="AU3" s="8" t="s">
        <v>0</v>
      </c>
      <c r="AV3" s="5"/>
      <c r="AW3" s="9"/>
      <c r="AX3" s="7" t="s">
        <v>7</v>
      </c>
      <c r="AY3" s="8" t="s">
        <v>0</v>
      </c>
    </row>
    <row r="4" spans="1:51" ht="14.25" x14ac:dyDescent="0.3">
      <c r="A4" s="59">
        <f>DATE($A$1,9,1)</f>
        <v>42614</v>
      </c>
      <c r="B4" s="54" t="str">
        <f>IF(OR(A4='Vacances et Fériés'!$F$3,A4='Vacances et Fériés'!$F$4,A4='Vacances et Fériés'!$F$5,A4='Vacances et Fériés'!$F$6,A4='Vacances et Fériés'!$F$7,A4='Vacances et Fériés'!$F$8,A4='Vacances et Fériés'!$F$9,A4='Vacances et Fériés'!$F$10,A4='Vacances et Fériés'!$F$11,A4='Vacances et Fériés'!$F$12,A4='Vacances et Fériés'!$F$13,A4='Vacances et Fériés'!$F$14),"XX",(TEXT(A4,"jjj")))</f>
        <v>jeu</v>
      </c>
      <c r="C4" s="97" t="str">
        <f>IF(OR(A4&lt;'Vacances et Fériés'!$C$4,AND(A4&gt;'Vacances et Fériés'!$B$5,A4&lt;'Vacances et Fériés'!$C$5),AND(A4&gt;'Vacances et Fériés'!$B$6,A4&lt;'Vacances et Fériés'!$C$6),AND(A4&gt;'Vacances et Fériés'!$B$7,A4&lt;'Vacances et Fériés'!$C$7),AND(A4&gt;'Vacances et Fériés'!$B$8,A4&lt;'Vacances et Fériés'!$C$8),AND(A4&gt;'Vacances et Fériés'!$B$9,A4&lt;'Vacances et Fériés'!$C$9),A4&gt;'Vacances et Fériés'!$B$10),"X","")</f>
        <v/>
      </c>
      <c r="D4" s="12">
        <f>VLOOKUP(B4,$A$56:$B$65,2,FALSE)</f>
        <v>7.5</v>
      </c>
      <c r="E4" s="2">
        <f t="shared" ref="E4:E33" si="0">D4</f>
        <v>7.5</v>
      </c>
      <c r="F4" s="11">
        <f>DATE(YEAR(A4),MONTH(A4)+1,1)</f>
        <v>42644</v>
      </c>
      <c r="G4" s="54" t="str">
        <f>IF(OR(F4='Vacances et Fériés'!$F$4,F4='Vacances et Fériés'!$F$5,F4='Vacances et Fériés'!$F$6,F4='Vacances et Fériés'!$F$7,F4='Vacances et Fériés'!$F$8,F4='Vacances et Fériés'!$F$9,F4='Vacances et Fériés'!$F$10,F4='Vacances et Fériés'!$F$11,F4='Vacances et Fériés'!$F$12,F4='Vacances et Fériés'!$F$13,F4='Vacances et Fériés'!$F$14),"XX",(TEXT(F4,"jjj")))</f>
        <v>sam</v>
      </c>
      <c r="H4" s="98" t="str">
        <f>IF(OR(F4&lt;'Vacances et Fériés'!$C$4,AND(F4&gt;'Vacances et Fériés'!$B$5,F4&lt;'Vacances et Fériés'!$C$5),AND(F4&gt;'Vacances et Fériés'!$B$6,F4&lt;'Vacances et Fériés'!$C$6),AND(F4&gt;'Vacances et Fériés'!$B$7,F4&lt;'Vacances et Fériés'!$C$7),AND(F4&gt;'Vacances et Fériés'!$B$8,F4&lt;'Vacances et Fériés'!$C$8),AND(F4&gt;'Vacances et Fériés'!$B$9,F4&lt;'Vacances et Fériés'!$C$9),F4&gt;'Vacances et Fériés'!$B$10),"X","")</f>
        <v/>
      </c>
      <c r="I4" s="12">
        <f t="shared" ref="I4:I34" si="1">VLOOKUP(G4,$A$56:$B$64,2,FALSE)</f>
        <v>0</v>
      </c>
      <c r="J4" s="2">
        <f t="shared" ref="J4:J34" si="2">I4</f>
        <v>0</v>
      </c>
      <c r="K4" s="11">
        <f>DATE(YEAR(F4),MONTH(F4)+1,1)</f>
        <v>42675</v>
      </c>
      <c r="L4" s="54" t="str">
        <f>IF(OR(K4='Vacances et Fériés'!$F$3,K4='Vacances et Fériés'!$F$4,K4='Vacances et Fériés'!$F$5,K4='Vacances et Fériés'!$F$6,K4='Vacances et Fériés'!$F$7,K4='Vacances et Fériés'!$F$8,K4='Vacances et Fériés'!$F$9,K4='Vacances et Fériés'!$F$10,K4='Vacances et Fériés'!$F$11,K4='Vacances et Fériés'!$F$12,K4='Vacances et Fériés'!$F$13,K4='Vacances et Fériés'!$F$14),"XX",(TEXT(K4,"jjj")))</f>
        <v>XX</v>
      </c>
      <c r="M4" s="98" t="str">
        <f>IF(OR(K4&lt;'Vacances et Fériés'!$C$4,AND(K4&gt;'Vacances et Fériés'!$B$5,K4&lt;'Vacances et Fériés'!$C$5),AND(K4&gt;'Vacances et Fériés'!$B$6,K4&lt;'Vacances et Fériés'!$C$6),AND(K4&gt;'Vacances et Fériés'!$B$7,K4&lt;'Vacances et Fériés'!$C$7),AND(K4&gt;'Vacances et Fériés'!$B$8,K4&lt;'Vacances et Fériés'!$C$8),AND(K4&gt;'Vacances et Fériés'!$B$9,K4&lt;'Vacances et Fériés'!$C$9),K4&gt;'Vacances et Fériés'!$B$10),"X","")</f>
        <v>X</v>
      </c>
      <c r="N4" s="12" t="str">
        <f t="shared" ref="N4:N33" si="3">VLOOKUP(L4,$A$56:$B$64,2,FALSE)</f>
        <v>FERIE</v>
      </c>
      <c r="O4" s="2" t="str">
        <f t="shared" ref="O4:O33" si="4">N4</f>
        <v>FERIE</v>
      </c>
      <c r="P4" s="11">
        <f>DATE(YEAR(K4),MONTH(K4)+1,1)</f>
        <v>42705</v>
      </c>
      <c r="Q4" s="54" t="str">
        <f>IF(OR(P4='Vacances et Fériés'!$F$4,P4='Vacances et Fériés'!$F$5,P4='Vacances et Fériés'!$F$6,P4='Vacances et Fériés'!$F$7,P4='Vacances et Fériés'!$F$8,P4='Vacances et Fériés'!$F$9,P4='Vacances et Fériés'!$F$10,P4='Vacances et Fériés'!$F$11,P4='Vacances et Fériés'!$F$12,P4='Vacances et Fériés'!$F$13,P4='Vacances et Fériés'!$F$14),"XX",(TEXT(P4,"jjj")))</f>
        <v>jeu</v>
      </c>
      <c r="R4" s="12">
        <f t="shared" ref="R4:R34" si="5">VLOOKUP(Q4,$A$56:$B$64,2,FALSE)</f>
        <v>7.5</v>
      </c>
      <c r="S4" s="2">
        <f t="shared" ref="S4:S34" si="6">R4</f>
        <v>7.5</v>
      </c>
      <c r="T4" s="11">
        <f>DATE(YEAR(P4),MONTH(P4)+1,1)</f>
        <v>42736</v>
      </c>
      <c r="U4" s="54" t="str">
        <f t="shared" ref="U4:U34" si="7">TEXT(T4,"jjj")</f>
        <v>dim</v>
      </c>
      <c r="V4" s="12">
        <f t="shared" ref="V4:V34" si="8">VLOOKUP(U4,$A$56:$B$64,2,FALSE)</f>
        <v>0</v>
      </c>
      <c r="W4" s="55">
        <f t="shared" ref="W4:W34" si="9">V4</f>
        <v>0</v>
      </c>
      <c r="X4" s="11">
        <f>DATE(YEAR(T4),MONTH(T4)+1,1)</f>
        <v>42767</v>
      </c>
      <c r="Y4" s="54" t="str">
        <f>TEXT(X4,"jjj")</f>
        <v>mer</v>
      </c>
      <c r="Z4" s="12">
        <f t="shared" ref="Z4:Z31" si="10">VLOOKUP(Y4,$A$56:$B$64,2,FALSE)</f>
        <v>9.5</v>
      </c>
      <c r="AA4" s="2">
        <f t="shared" ref="AA4:AA32" si="11">Z4</f>
        <v>9.5</v>
      </c>
      <c r="AB4" s="11">
        <f>DATE(YEAR(X4),MONTH(X4)+1,1)</f>
        <v>42795</v>
      </c>
      <c r="AC4" s="54" t="str">
        <f>TEXT(AB4,"jjj")</f>
        <v>mer</v>
      </c>
      <c r="AD4" s="12">
        <f t="shared" ref="AD4:AD34" si="12">VLOOKUP(AC4,$A$56:$B$64,2,FALSE)</f>
        <v>9.5</v>
      </c>
      <c r="AE4" s="2">
        <f t="shared" ref="AE4:AE34" si="13">AD4</f>
        <v>9.5</v>
      </c>
      <c r="AF4" s="11">
        <f>DATE(YEAR(AB4),MONTH(AB4)+1,1)</f>
        <v>42826</v>
      </c>
      <c r="AG4" s="54" t="str">
        <f>TEXT(AF4,"jjj")</f>
        <v>sam</v>
      </c>
      <c r="AH4" s="12">
        <f t="shared" ref="AH4:AH33" si="14">VLOOKUP(AG4,$A$56:$B$64,2,FALSE)</f>
        <v>0</v>
      </c>
      <c r="AI4" s="2">
        <f t="shared" ref="AI4:AI33" si="15">AH4</f>
        <v>0</v>
      </c>
      <c r="AJ4" s="11">
        <f>DATE(YEAR(AF4),MONTH(AF4)+1,1)</f>
        <v>42856</v>
      </c>
      <c r="AK4" s="54" t="str">
        <f t="shared" ref="AK4:AK34" si="16">TEXT(AJ4,"jjj")</f>
        <v>lun</v>
      </c>
      <c r="AL4" s="12">
        <f t="shared" ref="AL4:AL34" si="17">VLOOKUP(AK4,$A$56:$B$64,2,FALSE)</f>
        <v>0</v>
      </c>
      <c r="AM4" s="55">
        <f t="shared" ref="AM4:AM34" si="18">AL4</f>
        <v>0</v>
      </c>
      <c r="AN4" s="11">
        <f>DATE(YEAR(AJ4),MONTH(AJ4)+1,1)</f>
        <v>42887</v>
      </c>
      <c r="AO4" s="54" t="str">
        <f>TEXT(AN4,"jjj")</f>
        <v>jeu</v>
      </c>
      <c r="AP4" s="12">
        <f t="shared" ref="AP4:AP33" si="19">VLOOKUP(AO4,$A$56:$B$64,2,FALSE)</f>
        <v>7.5</v>
      </c>
      <c r="AQ4" s="2">
        <f t="shared" ref="AQ4:AQ33" si="20">AP4</f>
        <v>7.5</v>
      </c>
      <c r="AR4" s="11">
        <f>DATE(YEAR(AN4),MONTH(AN4)+1,1)</f>
        <v>42917</v>
      </c>
      <c r="AS4" s="54" t="str">
        <f>TEXT(AR4,"jjj")</f>
        <v>sam</v>
      </c>
      <c r="AT4" s="12">
        <f t="shared" ref="AT4:AT34" si="21">VLOOKUP(AS4,$A$56:$B$64,2,FALSE)</f>
        <v>0</v>
      </c>
      <c r="AU4" s="2">
        <f t="shared" ref="AU4:AU34" si="22">AT4</f>
        <v>0</v>
      </c>
      <c r="AV4" s="11">
        <f>DATE(YEAR(AR4),MONTH(AR4)+1,1)</f>
        <v>42948</v>
      </c>
      <c r="AW4" s="54" t="str">
        <f t="shared" ref="AW4:AW9" si="23">TEXT(AV4,"jjj")</f>
        <v>mar</v>
      </c>
      <c r="AX4" s="12">
        <f t="shared" ref="AX4:AX34" si="24">VLOOKUP(AW4,$A$56:$B$64,2,FALSE)</f>
        <v>7.5</v>
      </c>
      <c r="AY4" s="55">
        <f t="shared" ref="AY4:AY34" si="25">AX4</f>
        <v>7.5</v>
      </c>
    </row>
    <row r="5" spans="1:51" ht="14.25" x14ac:dyDescent="0.3">
      <c r="A5" s="11">
        <f>A4+1</f>
        <v>42615</v>
      </c>
      <c r="B5" s="54" t="str">
        <f>IF(OR(A5='Vacances et Fériés'!$F$3,A5='Vacances et Fériés'!$F$4,A5='Vacances et Fériés'!$F$5,A5='Vacances et Fériés'!$F$6,A5='Vacances et Fériés'!$F$7,A5='Vacances et Fériés'!$F$8,A5='Vacances et Fériés'!$F$9,A5='Vacances et Fériés'!$F$10,A5='Vacances et Fériés'!$F$11,A5='Vacances et Fériés'!$F$12,A5='Vacances et Fériés'!$F$13,A5='Vacances et Fériés'!$F$14),"XX",(TEXT(A5,"jjj")))</f>
        <v>ven</v>
      </c>
      <c r="C5" s="97" t="str">
        <f>IF(OR(A5&lt;'Vacances et Fériés'!$C$4,AND(A5&gt;'Vacances et Fériés'!$B$5,A5&lt;'Vacances et Fériés'!$C$5),AND(A5&gt;'Vacances et Fériés'!$B$6,A5&lt;'Vacances et Fériés'!$C$6),AND(A5&gt;'Vacances et Fériés'!$B$7,A5&lt;'Vacances et Fériés'!$C$7),AND(A5&gt;'Vacances et Fériés'!$B$8,A5&lt;'Vacances et Fériés'!$C$8),AND(A5&gt;'Vacances et Fériés'!$B$9,A5&lt;'Vacances et Fériés'!$C$9),A5&gt;'Vacances et Fériés'!$B$10),"X","")</f>
        <v/>
      </c>
      <c r="D5" s="12">
        <f t="shared" ref="D5:D33" si="26">VLOOKUP(B5,$A$56:$B$65,2,FALSE)</f>
        <v>7.5</v>
      </c>
      <c r="E5" s="2">
        <f t="shared" si="0"/>
        <v>7.5</v>
      </c>
      <c r="F5" s="11">
        <f>IFERROR(IF(F4+1&gt;DATE(YEAR(F4),MONTH(F4)+1,0),"",F4+1),"")</f>
        <v>42645</v>
      </c>
      <c r="G5" s="54" t="str">
        <f>IF(OR(F5='Vacances et Fériés'!$F$4,F5='Vacances et Fériés'!$F$5,F5='Vacances et Fériés'!$F$6,F5='Vacances et Fériés'!$F$7,F5='Vacances et Fériés'!$F$8,F5='Vacances et Fériés'!$F$9,F5='Vacances et Fériés'!$F$10,F5='Vacances et Fériés'!$F$11,F5='Vacances et Fériés'!$F$12,F5='Vacances et Fériés'!$F$13,F5='Vacances et Fériés'!$F$14),"XX",(TEXT(F5,"jjj")))</f>
        <v>dim</v>
      </c>
      <c r="H5" s="98" t="str">
        <f>IF(OR(F5&lt;'Vacances et Fériés'!$C$4,AND(F5&gt;'Vacances et Fériés'!$B$5,F5&lt;'Vacances et Fériés'!$C$5),AND(F5&gt;'Vacances et Fériés'!$B$6,F5&lt;'Vacances et Fériés'!$C$6),AND(F5&gt;'Vacances et Fériés'!$B$7,F5&lt;'Vacances et Fériés'!$C$7),AND(F5&gt;'Vacances et Fériés'!$B$8,F5&lt;'Vacances et Fériés'!$C$8),AND(F5&gt;'Vacances et Fériés'!$B$9,F5&lt;'Vacances et Fériés'!$C$9),F5&gt;'Vacances et Fériés'!$B$10),"X","")</f>
        <v/>
      </c>
      <c r="I5" s="12">
        <f t="shared" si="1"/>
        <v>0</v>
      </c>
      <c r="J5" s="2">
        <f t="shared" si="2"/>
        <v>0</v>
      </c>
      <c r="K5" s="11">
        <f>IFERROR(IF(K4+1&gt;DATE(YEAR(K4),MONTH(K4)+1,0),"",K4+1),"")</f>
        <v>42676</v>
      </c>
      <c r="L5" s="54" t="str">
        <f>IF(OR(K5='Vacances et Fériés'!$F$3,K5='Vacances et Fériés'!$F$4,K5='Vacances et Fériés'!$F$5,K5='Vacances et Fériés'!$F$6,K5='Vacances et Fériés'!$F$7,K5='Vacances et Fériés'!$F$8,K5='Vacances et Fériés'!$F$9,K5='Vacances et Fériés'!$F$10,K5='Vacances et Fériés'!$F$11,K5='Vacances et Fériés'!$F$12,K5='Vacances et Fériés'!$F$13,K5='Vacances et Fériés'!$F$14),"XX",(TEXT(K5,"jjj")))</f>
        <v>mer</v>
      </c>
      <c r="M5" s="98" t="str">
        <f>IF(OR(K5&lt;'Vacances et Fériés'!$C$4,AND(K5&gt;'Vacances et Fériés'!$B$5,K5&lt;'Vacances et Fériés'!$C$5),AND(K5&gt;'Vacances et Fériés'!$B$6,K5&lt;'Vacances et Fériés'!$C$6),AND(K5&gt;'Vacances et Fériés'!$B$7,K5&lt;'Vacances et Fériés'!$C$7),AND(K5&gt;'Vacances et Fériés'!$B$8,K5&lt;'Vacances et Fériés'!$C$8),AND(K5&gt;'Vacances et Fériés'!$B$9,K5&lt;'Vacances et Fériés'!$C$9),K5&gt;'Vacances et Fériés'!$B$10),"X","")</f>
        <v/>
      </c>
      <c r="N5" s="12">
        <f t="shared" si="3"/>
        <v>9.5</v>
      </c>
      <c r="O5" s="2">
        <f t="shared" si="4"/>
        <v>9.5</v>
      </c>
      <c r="P5" s="11">
        <f>IFERROR(IF(P4+1&gt;DATE(YEAR(P4),MONTH(P4)+1,0),"",P4+1),"")</f>
        <v>42706</v>
      </c>
      <c r="Q5" s="54" t="str">
        <f>IF(OR(P5='Vacances et Fériés'!$F$4,P5='Vacances et Fériés'!$F$5,P5='Vacances et Fériés'!$F$6,P5='Vacances et Fériés'!$F$7,P5='Vacances et Fériés'!$F$8,P5='Vacances et Fériés'!$F$9,P5='Vacances et Fériés'!$F$10,P5='Vacances et Fériés'!$F$11,P5='Vacances et Fériés'!$F$12,P5='Vacances et Fériés'!$F$13,P5='Vacances et Fériés'!$F$14),"XX",(TEXT(P5,"jjj")))</f>
        <v>ven</v>
      </c>
      <c r="R5" s="12">
        <f t="shared" si="5"/>
        <v>7.5</v>
      </c>
      <c r="S5" s="2">
        <f t="shared" si="6"/>
        <v>7.5</v>
      </c>
      <c r="T5" s="11">
        <f>IFERROR(IF(T4+1&gt;DATE(YEAR(T4),MONTH(T4)+1,0),"",T4+1),"")</f>
        <v>42737</v>
      </c>
      <c r="U5" s="54" t="str">
        <f t="shared" si="7"/>
        <v>lun</v>
      </c>
      <c r="V5" s="12">
        <f t="shared" si="8"/>
        <v>0</v>
      </c>
      <c r="W5" s="2">
        <f t="shared" si="9"/>
        <v>0</v>
      </c>
      <c r="X5" s="11">
        <f>IFERROR(IF(X4+1&gt;DATE(YEAR(X4),MONTH(X4)+1,0),"",X4+1),"")</f>
        <v>42768</v>
      </c>
      <c r="Y5" s="54" t="str">
        <f t="shared" ref="Y5:Y32" si="27">TEXT(X5,"jjj")</f>
        <v>jeu</v>
      </c>
      <c r="Z5" s="12">
        <f t="shared" si="10"/>
        <v>7.5</v>
      </c>
      <c r="AA5" s="2">
        <f t="shared" si="11"/>
        <v>7.5</v>
      </c>
      <c r="AB5" s="11">
        <f>IFERROR(IF(AB4+1&gt;DATE(YEAR(AB4),MONTH(AB4)+1,0),"",AB4+1),"")</f>
        <v>42796</v>
      </c>
      <c r="AC5" s="54" t="str">
        <f t="shared" ref="AC5:AC34" si="28">TEXT(AB5,"jjj")</f>
        <v>jeu</v>
      </c>
      <c r="AD5" s="12">
        <f t="shared" si="12"/>
        <v>7.5</v>
      </c>
      <c r="AE5" s="2">
        <f t="shared" si="13"/>
        <v>7.5</v>
      </c>
      <c r="AF5" s="11">
        <f>IFERROR(IF(AF4+1&gt;DATE(YEAR(AF4),MONTH(AF4)+1,0),"",AF4+1),"")</f>
        <v>42827</v>
      </c>
      <c r="AG5" s="54" t="str">
        <f t="shared" ref="AG5:AG24" si="29">TEXT(AF5,"jjj")</f>
        <v>dim</v>
      </c>
      <c r="AH5" s="12">
        <f t="shared" si="14"/>
        <v>0</v>
      </c>
      <c r="AI5" s="2">
        <f t="shared" si="15"/>
        <v>0</v>
      </c>
      <c r="AJ5" s="11">
        <f>IFERROR(IF(AJ4+1&gt;DATE(YEAR(AJ4),MONTH(AJ4)+1,0),"",AJ4+1),"")</f>
        <v>42857</v>
      </c>
      <c r="AK5" s="54" t="str">
        <f t="shared" si="16"/>
        <v>mar</v>
      </c>
      <c r="AL5" s="12">
        <f t="shared" si="17"/>
        <v>7.5</v>
      </c>
      <c r="AM5" s="55">
        <f t="shared" si="18"/>
        <v>7.5</v>
      </c>
      <c r="AN5" s="11">
        <f>IFERROR(IF(AN4+1&gt;DATE(YEAR(AN4),MONTH(AN4)+1,0),"",AN4+1),"")</f>
        <v>42888</v>
      </c>
      <c r="AO5" s="54" t="str">
        <f t="shared" ref="AO5:AO33" si="30">TEXT(AN5,"jjj")</f>
        <v>ven</v>
      </c>
      <c r="AP5" s="12">
        <f t="shared" si="19"/>
        <v>7.5</v>
      </c>
      <c r="AQ5" s="2">
        <f t="shared" si="20"/>
        <v>7.5</v>
      </c>
      <c r="AR5" s="11">
        <f>IFERROR(IF(AR4+1&gt;DATE(YEAR(AR4),MONTH(AR4)+1,0),"",AR4+1),"")</f>
        <v>42918</v>
      </c>
      <c r="AS5" s="54" t="str">
        <f t="shared" ref="AS5:AS34" si="31">TEXT(AR5,"jjj")</f>
        <v>dim</v>
      </c>
      <c r="AT5" s="12">
        <f t="shared" si="21"/>
        <v>0</v>
      </c>
      <c r="AU5" s="2">
        <f t="shared" si="22"/>
        <v>0</v>
      </c>
      <c r="AV5" s="11">
        <f>IFERROR(IF(AV4+1&gt;DATE(YEAR(AV4),MONTH(AV4)+1,0),"",AV4+1),"")</f>
        <v>42949</v>
      </c>
      <c r="AW5" s="54" t="str">
        <f t="shared" si="23"/>
        <v>mer</v>
      </c>
      <c r="AX5" s="12">
        <f t="shared" si="24"/>
        <v>9.5</v>
      </c>
      <c r="AY5" s="55">
        <f t="shared" si="25"/>
        <v>9.5</v>
      </c>
    </row>
    <row r="6" spans="1:51" ht="14.25" x14ac:dyDescent="0.3">
      <c r="A6" s="11">
        <f t="shared" ref="A6:A33" si="32">A5+1</f>
        <v>42616</v>
      </c>
      <c r="B6" s="54" t="str">
        <f>IF(OR(A6='Vacances et Fériés'!$F$3,A6='Vacances et Fériés'!$F$4,A6='Vacances et Fériés'!$F$5,A6='Vacances et Fériés'!$F$6,A6='Vacances et Fériés'!$F$7,A6='Vacances et Fériés'!$F$8,A6='Vacances et Fériés'!$F$9,A6='Vacances et Fériés'!$F$10,A6='Vacances et Fériés'!$F$11,A6='Vacances et Fériés'!$F$12,A6='Vacances et Fériés'!$F$13,A6='Vacances et Fériés'!$F$14),"XX",(TEXT(A6,"jjj")))</f>
        <v>sam</v>
      </c>
      <c r="C6" s="97" t="str">
        <f>IF(OR(A6&lt;'Vacances et Fériés'!$C$4,AND(A6&gt;'Vacances et Fériés'!$B$5,A6&lt;'Vacances et Fériés'!$C$5),AND(A6&gt;'Vacances et Fériés'!$B$6,A6&lt;'Vacances et Fériés'!$C$6),AND(A6&gt;'Vacances et Fériés'!$B$7,A6&lt;'Vacances et Fériés'!$C$7),AND(A6&gt;'Vacances et Fériés'!$B$8,A6&lt;'Vacances et Fériés'!$C$8),AND(A6&gt;'Vacances et Fériés'!$B$9,A6&lt;'Vacances et Fériés'!$C$9),A6&gt;'Vacances et Fériés'!$B$10),"X","")</f>
        <v/>
      </c>
      <c r="D6" s="12">
        <f t="shared" si="26"/>
        <v>0</v>
      </c>
      <c r="E6" s="2">
        <f t="shared" si="0"/>
        <v>0</v>
      </c>
      <c r="F6" s="11">
        <f t="shared" ref="F6:F34" si="33">IFERROR(IF(F5+1&gt;DATE(YEAR(F5),MONTH(F5)+1,0),"",F5+1),"")</f>
        <v>42646</v>
      </c>
      <c r="G6" s="54" t="str">
        <f>IF(OR(F6='Vacances et Fériés'!$F$4,F6='Vacances et Fériés'!$F$5,F6='Vacances et Fériés'!$F$6,F6='Vacances et Fériés'!$F$7,F6='Vacances et Fériés'!$F$8,F6='Vacances et Fériés'!$F$9,F6='Vacances et Fériés'!$F$10,F6='Vacances et Fériés'!$F$11,F6='Vacances et Fériés'!$F$12,F6='Vacances et Fériés'!$F$13,F6='Vacances et Fériés'!$F$14),"XX",(TEXT(F6,"jjj")))</f>
        <v>lun</v>
      </c>
      <c r="H6" s="98" t="str">
        <f>IF(OR(F6&lt;'Vacances et Fériés'!$C$4,AND(F6&gt;'Vacances et Fériés'!$B$5,F6&lt;'Vacances et Fériés'!$C$5),AND(F6&gt;'Vacances et Fériés'!$B$6,F6&lt;'Vacances et Fériés'!$C$6),AND(F6&gt;'Vacances et Fériés'!$B$7,F6&lt;'Vacances et Fériés'!$C$7),AND(F6&gt;'Vacances et Fériés'!$B$8,F6&lt;'Vacances et Fériés'!$C$8),AND(F6&gt;'Vacances et Fériés'!$B$9,F6&lt;'Vacances et Fériés'!$C$9),F6&gt;'Vacances et Fériés'!$B$10),"X","")</f>
        <v/>
      </c>
      <c r="I6" s="12">
        <f t="shared" si="1"/>
        <v>0</v>
      </c>
      <c r="J6" s="2">
        <f t="shared" si="2"/>
        <v>0</v>
      </c>
      <c r="K6" s="11">
        <f t="shared" ref="K6:K34" si="34">IFERROR(IF(K5+1&gt;DATE(YEAR(K5),MONTH(K5)+1,0),"",K5+1),"")</f>
        <v>42677</v>
      </c>
      <c r="L6" s="54" t="str">
        <f>IF(OR(K6='Vacances et Fériés'!$F$3,K6='Vacances et Fériés'!$F$4,K6='Vacances et Fériés'!$F$5,K6='Vacances et Fériés'!$F$6,K6='Vacances et Fériés'!$F$7,K6='Vacances et Fériés'!$F$8,K6='Vacances et Fériés'!$F$9,K6='Vacances et Fériés'!$F$10,K6='Vacances et Fériés'!$F$11,K6='Vacances et Fériés'!$F$12,K6='Vacances et Fériés'!$F$13,K6='Vacances et Fériés'!$F$14),"XX",(TEXT(K6,"jjj")))</f>
        <v>jeu</v>
      </c>
      <c r="M6" s="98" t="str">
        <f>IF(OR(K6&lt;'Vacances et Fériés'!$C$4,AND(K6&gt;'Vacances et Fériés'!$B$5,K6&lt;'Vacances et Fériés'!$C$5),AND(K6&gt;'Vacances et Fériés'!$B$6,K6&lt;'Vacances et Fériés'!$C$6),AND(K6&gt;'Vacances et Fériés'!$B$7,K6&lt;'Vacances et Fériés'!$C$7),AND(K6&gt;'Vacances et Fériés'!$B$8,K6&lt;'Vacances et Fériés'!$C$8),AND(K6&gt;'Vacances et Fériés'!$B$9,K6&lt;'Vacances et Fériés'!$C$9),K6&gt;'Vacances et Fériés'!$B$10),"X","")</f>
        <v/>
      </c>
      <c r="N6" s="12">
        <f t="shared" si="3"/>
        <v>7.5</v>
      </c>
      <c r="O6" s="2">
        <f t="shared" si="4"/>
        <v>7.5</v>
      </c>
      <c r="P6" s="11">
        <f t="shared" ref="P6:P34" si="35">IFERROR(IF(P5+1&gt;DATE(YEAR(P5),MONTH(P5)+1,0),"",P5+1),"")</f>
        <v>42707</v>
      </c>
      <c r="Q6" s="54" t="str">
        <f>IF(OR(P6='Vacances et Fériés'!$F$4,P6='Vacances et Fériés'!$F$5,P6='Vacances et Fériés'!$F$6,P6='Vacances et Fériés'!$F$7,P6='Vacances et Fériés'!$F$8,P6='Vacances et Fériés'!$F$9,P6='Vacances et Fériés'!$F$10,P6='Vacances et Fériés'!$F$11,P6='Vacances et Fériés'!$F$12,P6='Vacances et Fériés'!$F$13,P6='Vacances et Fériés'!$F$14),"XX",(TEXT(P6,"jjj")))</f>
        <v>sam</v>
      </c>
      <c r="R6" s="12">
        <f t="shared" si="5"/>
        <v>0</v>
      </c>
      <c r="S6" s="2">
        <f t="shared" si="6"/>
        <v>0</v>
      </c>
      <c r="T6" s="11">
        <f t="shared" ref="T6:T34" si="36">IFERROR(IF(T5+1&gt;DATE(YEAR(T5),MONTH(T5)+1,0),"",T5+1),"")</f>
        <v>42738</v>
      </c>
      <c r="U6" s="54" t="str">
        <f t="shared" si="7"/>
        <v>mar</v>
      </c>
      <c r="V6" s="12">
        <f t="shared" si="8"/>
        <v>7.5</v>
      </c>
      <c r="W6" s="2">
        <f t="shared" si="9"/>
        <v>7.5</v>
      </c>
      <c r="X6" s="11">
        <f t="shared" ref="X6:X34" si="37">IFERROR(IF(X5+1&gt;DATE(YEAR(X5),MONTH(X5)+1,0),"",X5+1),"")</f>
        <v>42769</v>
      </c>
      <c r="Y6" s="54" t="str">
        <f t="shared" si="27"/>
        <v>ven</v>
      </c>
      <c r="Z6" s="12">
        <f t="shared" si="10"/>
        <v>7.5</v>
      </c>
      <c r="AA6" s="2">
        <f t="shared" si="11"/>
        <v>7.5</v>
      </c>
      <c r="AB6" s="11">
        <f t="shared" ref="AB6:AB34" si="38">IFERROR(IF(AB5+1&gt;DATE(YEAR(AB5),MONTH(AB5)+1,0),"",AB5+1),"")</f>
        <v>42797</v>
      </c>
      <c r="AC6" s="54" t="str">
        <f t="shared" si="28"/>
        <v>ven</v>
      </c>
      <c r="AD6" s="12">
        <f t="shared" si="12"/>
        <v>7.5</v>
      </c>
      <c r="AE6" s="2">
        <f t="shared" si="13"/>
        <v>7.5</v>
      </c>
      <c r="AF6" s="11">
        <f t="shared" ref="AF6:AF33" si="39">IFERROR(IF(AF5+1&gt;DATE(YEAR(AF5),MONTH(AF5)+1,0),"",AF5+1),"")</f>
        <v>42828</v>
      </c>
      <c r="AG6" s="54" t="str">
        <f t="shared" si="29"/>
        <v>lun</v>
      </c>
      <c r="AH6" s="12">
        <f t="shared" si="14"/>
        <v>0</v>
      </c>
      <c r="AI6" s="2">
        <f t="shared" si="15"/>
        <v>0</v>
      </c>
      <c r="AJ6" s="11">
        <f t="shared" ref="AJ6:AJ34" si="40">IFERROR(IF(AJ5+1&gt;DATE(YEAR(AJ5),MONTH(AJ5)+1,0),"",AJ5+1),"")</f>
        <v>42858</v>
      </c>
      <c r="AK6" s="54" t="str">
        <f t="shared" si="16"/>
        <v>mer</v>
      </c>
      <c r="AL6" s="12">
        <f t="shared" si="17"/>
        <v>9.5</v>
      </c>
      <c r="AM6" s="55">
        <f t="shared" si="18"/>
        <v>9.5</v>
      </c>
      <c r="AN6" s="11">
        <f t="shared" ref="AN6:AN33" si="41">IFERROR(IF(AN5+1&gt;DATE(YEAR(AN5),MONTH(AN5)+1,0),"",AN5+1),"")</f>
        <v>42889</v>
      </c>
      <c r="AO6" s="54" t="str">
        <f t="shared" si="30"/>
        <v>sam</v>
      </c>
      <c r="AP6" s="12">
        <f t="shared" si="19"/>
        <v>0</v>
      </c>
      <c r="AQ6" s="2">
        <f t="shared" si="20"/>
        <v>0</v>
      </c>
      <c r="AR6" s="11">
        <f t="shared" ref="AR6:AR34" si="42">IFERROR(IF(AR5+1&gt;DATE(YEAR(AR5),MONTH(AR5)+1,0),"",AR5+1),"")</f>
        <v>42919</v>
      </c>
      <c r="AS6" s="54" t="str">
        <f t="shared" si="31"/>
        <v>lun</v>
      </c>
      <c r="AT6" s="12">
        <f t="shared" si="21"/>
        <v>0</v>
      </c>
      <c r="AU6" s="2">
        <f t="shared" si="22"/>
        <v>0</v>
      </c>
      <c r="AV6" s="11">
        <f t="shared" ref="AV6:AV34" si="43">IFERROR(IF(AV5+1&gt;DATE(YEAR(AV5),MONTH(AV5)+1,0),"",AV5+1),"")</f>
        <v>42950</v>
      </c>
      <c r="AW6" s="54" t="str">
        <f t="shared" si="23"/>
        <v>jeu</v>
      </c>
      <c r="AX6" s="12">
        <f t="shared" si="24"/>
        <v>7.5</v>
      </c>
      <c r="AY6" s="55">
        <f t="shared" si="25"/>
        <v>7.5</v>
      </c>
    </row>
    <row r="7" spans="1:51" ht="14.25" x14ac:dyDescent="0.3">
      <c r="A7" s="11">
        <f t="shared" si="32"/>
        <v>42617</v>
      </c>
      <c r="B7" s="54" t="str">
        <f>IF(OR(A7='Vacances et Fériés'!$F$3,A7='Vacances et Fériés'!$F$4,A7='Vacances et Fériés'!$F$5,A7='Vacances et Fériés'!$F$6,A7='Vacances et Fériés'!$F$7,A7='Vacances et Fériés'!$F$8,A7='Vacances et Fériés'!$F$9,A7='Vacances et Fériés'!$F$10,A7='Vacances et Fériés'!$F$11,A7='Vacances et Fériés'!$F$12,A7='Vacances et Fériés'!$F$13,A7='Vacances et Fériés'!$F$14),"XX",(TEXT(A7,"jjj")))</f>
        <v>dim</v>
      </c>
      <c r="C7" s="97" t="str">
        <f>IF(OR(A7&lt;'Vacances et Fériés'!$C$4,AND(A7&gt;'Vacances et Fériés'!$B$5,A7&lt;'Vacances et Fériés'!$C$5),AND(A7&gt;'Vacances et Fériés'!$B$6,A7&lt;'Vacances et Fériés'!$C$6),AND(A7&gt;'Vacances et Fériés'!$B$7,A7&lt;'Vacances et Fériés'!$C$7),AND(A7&gt;'Vacances et Fériés'!$B$8,A7&lt;'Vacances et Fériés'!$C$8),AND(A7&gt;'Vacances et Fériés'!$B$9,A7&lt;'Vacances et Fériés'!$C$9),A7&gt;'Vacances et Fériés'!$B$10),"X","")</f>
        <v/>
      </c>
      <c r="D7" s="12">
        <f t="shared" si="26"/>
        <v>0</v>
      </c>
      <c r="E7" s="2">
        <f t="shared" si="0"/>
        <v>0</v>
      </c>
      <c r="F7" s="11">
        <f t="shared" si="33"/>
        <v>42647</v>
      </c>
      <c r="G7" s="54" t="str">
        <f>IF(OR(F7='Vacances et Fériés'!$F$4,F7='Vacances et Fériés'!$F$5,F7='Vacances et Fériés'!$F$6,F7='Vacances et Fériés'!$F$7,F7='Vacances et Fériés'!$F$8,F7='Vacances et Fériés'!$F$9,F7='Vacances et Fériés'!$F$10,F7='Vacances et Fériés'!$F$11,F7='Vacances et Fériés'!$F$12,F7='Vacances et Fériés'!$F$13,F7='Vacances et Fériés'!$F$14),"XX",(TEXT(F7,"jjj")))</f>
        <v>mar</v>
      </c>
      <c r="H7" s="98" t="str">
        <f>IF(OR(F7&lt;'Vacances et Fériés'!$C$4,AND(F7&gt;'Vacances et Fériés'!$B$5,F7&lt;'Vacances et Fériés'!$C$5),AND(F7&gt;'Vacances et Fériés'!$B$6,F7&lt;'Vacances et Fériés'!$C$6),AND(F7&gt;'Vacances et Fériés'!$B$7,F7&lt;'Vacances et Fériés'!$C$7),AND(F7&gt;'Vacances et Fériés'!$B$8,F7&lt;'Vacances et Fériés'!$C$8),AND(F7&gt;'Vacances et Fériés'!$B$9,F7&lt;'Vacances et Fériés'!$C$9),F7&gt;'Vacances et Fériés'!$B$10),"X","")</f>
        <v/>
      </c>
      <c r="I7" s="12">
        <f t="shared" si="1"/>
        <v>7.5</v>
      </c>
      <c r="J7" s="2">
        <f t="shared" si="2"/>
        <v>7.5</v>
      </c>
      <c r="K7" s="11">
        <f t="shared" si="34"/>
        <v>42678</v>
      </c>
      <c r="L7" s="54" t="str">
        <f>IF(OR(K7='Vacances et Fériés'!$F$3,K7='Vacances et Fériés'!$F$4,K7='Vacances et Fériés'!$F$5,K7='Vacances et Fériés'!$F$6,K7='Vacances et Fériés'!$F$7,K7='Vacances et Fériés'!$F$8,K7='Vacances et Fériés'!$F$9,K7='Vacances et Fériés'!$F$10,K7='Vacances et Fériés'!$F$11,K7='Vacances et Fériés'!$F$12,K7='Vacances et Fériés'!$F$13,K7='Vacances et Fériés'!$F$14),"XX",(TEXT(K7,"jjj")))</f>
        <v>ven</v>
      </c>
      <c r="M7" s="98" t="str">
        <f>IF(OR(K7&lt;'Vacances et Fériés'!$C$4,AND(K7&gt;'Vacances et Fériés'!$B$5,K7&lt;'Vacances et Fériés'!$C$5),AND(K7&gt;'Vacances et Fériés'!$B$6,K7&lt;'Vacances et Fériés'!$C$6),AND(K7&gt;'Vacances et Fériés'!$B$7,K7&lt;'Vacances et Fériés'!$C$7),AND(K7&gt;'Vacances et Fériés'!$B$8,K7&lt;'Vacances et Fériés'!$C$8),AND(K7&gt;'Vacances et Fériés'!$B$9,K7&lt;'Vacances et Fériés'!$C$9),K7&gt;'Vacances et Fériés'!$B$10),"X","")</f>
        <v/>
      </c>
      <c r="N7" s="12">
        <f t="shared" si="3"/>
        <v>7.5</v>
      </c>
      <c r="O7" s="2">
        <f t="shared" si="4"/>
        <v>7.5</v>
      </c>
      <c r="P7" s="11">
        <f t="shared" si="35"/>
        <v>42708</v>
      </c>
      <c r="Q7" s="54" t="str">
        <f>IF(OR(P7='Vacances et Fériés'!$F$4,P7='Vacances et Fériés'!$F$5,P7='Vacances et Fériés'!$F$6,P7='Vacances et Fériés'!$F$7,P7='Vacances et Fériés'!$F$8,P7='Vacances et Fériés'!$F$9,P7='Vacances et Fériés'!$F$10,P7='Vacances et Fériés'!$F$11,P7='Vacances et Fériés'!$F$12,P7='Vacances et Fériés'!$F$13,P7='Vacances et Fériés'!$F$14),"XX",(TEXT(P7,"jjj")))</f>
        <v>dim</v>
      </c>
      <c r="R7" s="12">
        <f t="shared" si="5"/>
        <v>0</v>
      </c>
      <c r="S7" s="2">
        <f t="shared" si="6"/>
        <v>0</v>
      </c>
      <c r="T7" s="11">
        <f t="shared" si="36"/>
        <v>42739</v>
      </c>
      <c r="U7" s="54" t="str">
        <f t="shared" si="7"/>
        <v>mer</v>
      </c>
      <c r="V7" s="12">
        <f t="shared" si="8"/>
        <v>9.5</v>
      </c>
      <c r="W7" s="2">
        <f t="shared" si="9"/>
        <v>9.5</v>
      </c>
      <c r="X7" s="11">
        <f t="shared" si="37"/>
        <v>42770</v>
      </c>
      <c r="Y7" s="54" t="str">
        <f t="shared" si="27"/>
        <v>sam</v>
      </c>
      <c r="Z7" s="12">
        <f t="shared" si="10"/>
        <v>0</v>
      </c>
      <c r="AA7" s="2">
        <f t="shared" si="11"/>
        <v>0</v>
      </c>
      <c r="AB7" s="11">
        <f t="shared" si="38"/>
        <v>42798</v>
      </c>
      <c r="AC7" s="54" t="str">
        <f t="shared" si="28"/>
        <v>sam</v>
      </c>
      <c r="AD7" s="12">
        <f t="shared" si="12"/>
        <v>0</v>
      </c>
      <c r="AE7" s="2">
        <f t="shared" si="13"/>
        <v>0</v>
      </c>
      <c r="AF7" s="11">
        <f t="shared" si="39"/>
        <v>42829</v>
      </c>
      <c r="AG7" s="54" t="str">
        <f t="shared" si="29"/>
        <v>mar</v>
      </c>
      <c r="AH7" s="12">
        <f t="shared" si="14"/>
        <v>7.5</v>
      </c>
      <c r="AI7" s="2">
        <f t="shared" si="15"/>
        <v>7.5</v>
      </c>
      <c r="AJ7" s="11">
        <f t="shared" si="40"/>
        <v>42859</v>
      </c>
      <c r="AK7" s="54" t="str">
        <f t="shared" si="16"/>
        <v>jeu</v>
      </c>
      <c r="AL7" s="12">
        <f t="shared" si="17"/>
        <v>7.5</v>
      </c>
      <c r="AM7" s="55">
        <f t="shared" si="18"/>
        <v>7.5</v>
      </c>
      <c r="AN7" s="11">
        <f t="shared" si="41"/>
        <v>42890</v>
      </c>
      <c r="AO7" s="54" t="str">
        <f t="shared" si="30"/>
        <v>dim</v>
      </c>
      <c r="AP7" s="12">
        <f t="shared" si="19"/>
        <v>0</v>
      </c>
      <c r="AQ7" s="2">
        <f t="shared" si="20"/>
        <v>0</v>
      </c>
      <c r="AR7" s="11">
        <f t="shared" si="42"/>
        <v>42920</v>
      </c>
      <c r="AS7" s="54" t="str">
        <f t="shared" si="31"/>
        <v>mar</v>
      </c>
      <c r="AT7" s="12">
        <f t="shared" si="21"/>
        <v>7.5</v>
      </c>
      <c r="AU7" s="2">
        <f t="shared" si="22"/>
        <v>7.5</v>
      </c>
      <c r="AV7" s="11">
        <f t="shared" si="43"/>
        <v>42951</v>
      </c>
      <c r="AW7" s="54" t="str">
        <f t="shared" si="23"/>
        <v>ven</v>
      </c>
      <c r="AX7" s="12">
        <f t="shared" si="24"/>
        <v>7.5</v>
      </c>
      <c r="AY7" s="55">
        <f t="shared" si="25"/>
        <v>7.5</v>
      </c>
    </row>
    <row r="8" spans="1:51" ht="14.25" x14ac:dyDescent="0.3">
      <c r="A8" s="11">
        <f t="shared" si="32"/>
        <v>42618</v>
      </c>
      <c r="B8" s="54" t="str">
        <f>IF(OR(A8='Vacances et Fériés'!$F$3,A8='Vacances et Fériés'!$F$4,A8='Vacances et Fériés'!$F$5,A8='Vacances et Fériés'!$F$6,A8='Vacances et Fériés'!$F$7,A8='Vacances et Fériés'!$F$8,A8='Vacances et Fériés'!$F$9,A8='Vacances et Fériés'!$F$10,A8='Vacances et Fériés'!$F$11,A8='Vacances et Fériés'!$F$12,A8='Vacances et Fériés'!$F$13,A8='Vacances et Fériés'!$F$14),"XX",(TEXT(A8,"jjj")))</f>
        <v>lun</v>
      </c>
      <c r="C8" s="97" t="str">
        <f>IF(OR(A8&lt;'Vacances et Fériés'!$C$4,AND(A8&gt;'Vacances et Fériés'!$B$5,A8&lt;'Vacances et Fériés'!$C$5),AND(A8&gt;'Vacances et Fériés'!$B$6,A8&lt;'Vacances et Fériés'!$C$6),AND(A8&gt;'Vacances et Fériés'!$B$7,A8&lt;'Vacances et Fériés'!$C$7),AND(A8&gt;'Vacances et Fériés'!$B$8,A8&lt;'Vacances et Fériés'!$C$8),AND(A8&gt;'Vacances et Fériés'!$B$9,A8&lt;'Vacances et Fériés'!$C$9),A8&gt;'Vacances et Fériés'!$B$10),"X","")</f>
        <v/>
      </c>
      <c r="D8" s="12">
        <f t="shared" si="26"/>
        <v>0</v>
      </c>
      <c r="E8" s="2">
        <f t="shared" si="0"/>
        <v>0</v>
      </c>
      <c r="F8" s="11">
        <f t="shared" si="33"/>
        <v>42648</v>
      </c>
      <c r="G8" s="54" t="str">
        <f>IF(OR(F8='Vacances et Fériés'!$F$4,F8='Vacances et Fériés'!$F$5,F8='Vacances et Fériés'!$F$6,F8='Vacances et Fériés'!$F$7,F8='Vacances et Fériés'!$F$8,F8='Vacances et Fériés'!$F$9,F8='Vacances et Fériés'!$F$10,F8='Vacances et Fériés'!$F$11,F8='Vacances et Fériés'!$F$12,F8='Vacances et Fériés'!$F$13,F8='Vacances et Fériés'!$F$14),"XX",(TEXT(F8,"jjj")))</f>
        <v>mer</v>
      </c>
      <c r="H8" s="98" t="str">
        <f>IF(OR(F8&lt;'Vacances et Fériés'!$C$4,AND(F8&gt;'Vacances et Fériés'!$B$5,F8&lt;'Vacances et Fériés'!$C$5),AND(F8&gt;'Vacances et Fériés'!$B$6,F8&lt;'Vacances et Fériés'!$C$6),AND(F8&gt;'Vacances et Fériés'!$B$7,F8&lt;'Vacances et Fériés'!$C$7),AND(F8&gt;'Vacances et Fériés'!$B$8,F8&lt;'Vacances et Fériés'!$C$8),AND(F8&gt;'Vacances et Fériés'!$B$9,F8&lt;'Vacances et Fériés'!$C$9),F8&gt;'Vacances et Fériés'!$B$10),"X","")</f>
        <v/>
      </c>
      <c r="I8" s="12">
        <f t="shared" si="1"/>
        <v>9.5</v>
      </c>
      <c r="J8" s="2">
        <f t="shared" si="2"/>
        <v>9.5</v>
      </c>
      <c r="K8" s="11">
        <f t="shared" si="34"/>
        <v>42679</v>
      </c>
      <c r="L8" s="54" t="str">
        <f>IF(OR(K8='Vacances et Fériés'!$F$3,K8='Vacances et Fériés'!$F$4,K8='Vacances et Fériés'!$F$5,K8='Vacances et Fériés'!$F$6,K8='Vacances et Fériés'!$F$7,K8='Vacances et Fériés'!$F$8,K8='Vacances et Fériés'!$F$9,K8='Vacances et Fériés'!$F$10,K8='Vacances et Fériés'!$F$11,K8='Vacances et Fériés'!$F$12,K8='Vacances et Fériés'!$F$13,K8='Vacances et Fériés'!$F$14),"XX",(TEXT(K8,"jjj")))</f>
        <v>sam</v>
      </c>
      <c r="M8" s="98" t="str">
        <f>IF(OR(K8&lt;'Vacances et Fériés'!$C$4,AND(K8&gt;'Vacances et Fériés'!$B$5,K8&lt;'Vacances et Fériés'!$C$5),AND(K8&gt;'Vacances et Fériés'!$B$6,K8&lt;'Vacances et Fériés'!$C$6),AND(K8&gt;'Vacances et Fériés'!$B$7,K8&lt;'Vacances et Fériés'!$C$7),AND(K8&gt;'Vacances et Fériés'!$B$8,K8&lt;'Vacances et Fériés'!$C$8),AND(K8&gt;'Vacances et Fériés'!$B$9,K8&lt;'Vacances et Fériés'!$C$9),K8&gt;'Vacances et Fériés'!$B$10),"X","")</f>
        <v/>
      </c>
      <c r="N8" s="12">
        <f t="shared" si="3"/>
        <v>0</v>
      </c>
      <c r="O8" s="2">
        <f t="shared" si="4"/>
        <v>0</v>
      </c>
      <c r="P8" s="11">
        <f t="shared" si="35"/>
        <v>42709</v>
      </c>
      <c r="Q8" s="54" t="str">
        <f>IF(OR(P8='Vacances et Fériés'!$F$4,P8='Vacances et Fériés'!$F$5,P8='Vacances et Fériés'!$F$6,P8='Vacances et Fériés'!$F$7,P8='Vacances et Fériés'!$F$8,P8='Vacances et Fériés'!$F$9,P8='Vacances et Fériés'!$F$10,P8='Vacances et Fériés'!$F$11,P8='Vacances et Fériés'!$F$12,P8='Vacances et Fériés'!$F$13,P8='Vacances et Fériés'!$F$14),"XX",(TEXT(P8,"jjj")))</f>
        <v>lun</v>
      </c>
      <c r="R8" s="12">
        <f t="shared" si="5"/>
        <v>0</v>
      </c>
      <c r="S8" s="2">
        <f t="shared" si="6"/>
        <v>0</v>
      </c>
      <c r="T8" s="11">
        <f t="shared" si="36"/>
        <v>42740</v>
      </c>
      <c r="U8" s="54" t="str">
        <f t="shared" si="7"/>
        <v>jeu</v>
      </c>
      <c r="V8" s="12">
        <f t="shared" si="8"/>
        <v>7.5</v>
      </c>
      <c r="W8" s="2">
        <f t="shared" si="9"/>
        <v>7.5</v>
      </c>
      <c r="X8" s="11">
        <f t="shared" si="37"/>
        <v>42771</v>
      </c>
      <c r="Y8" s="54" t="str">
        <f t="shared" si="27"/>
        <v>dim</v>
      </c>
      <c r="Z8" s="12">
        <f t="shared" si="10"/>
        <v>0</v>
      </c>
      <c r="AA8" s="2">
        <f t="shared" si="11"/>
        <v>0</v>
      </c>
      <c r="AB8" s="11">
        <f t="shared" si="38"/>
        <v>42799</v>
      </c>
      <c r="AC8" s="54" t="str">
        <f t="shared" si="28"/>
        <v>dim</v>
      </c>
      <c r="AD8" s="12">
        <f t="shared" si="12"/>
        <v>0</v>
      </c>
      <c r="AE8" s="2">
        <f t="shared" si="13"/>
        <v>0</v>
      </c>
      <c r="AF8" s="11">
        <f t="shared" si="39"/>
        <v>42830</v>
      </c>
      <c r="AG8" s="54" t="str">
        <f t="shared" si="29"/>
        <v>mer</v>
      </c>
      <c r="AH8" s="12">
        <f t="shared" si="14"/>
        <v>9.5</v>
      </c>
      <c r="AI8" s="2">
        <f t="shared" si="15"/>
        <v>9.5</v>
      </c>
      <c r="AJ8" s="11">
        <f t="shared" si="40"/>
        <v>42860</v>
      </c>
      <c r="AK8" s="54" t="str">
        <f t="shared" si="16"/>
        <v>ven</v>
      </c>
      <c r="AL8" s="12">
        <f t="shared" si="17"/>
        <v>7.5</v>
      </c>
      <c r="AM8" s="55">
        <f t="shared" si="18"/>
        <v>7.5</v>
      </c>
      <c r="AN8" s="11">
        <f t="shared" si="41"/>
        <v>42891</v>
      </c>
      <c r="AO8" s="54" t="str">
        <f t="shared" si="30"/>
        <v>lun</v>
      </c>
      <c r="AP8" s="12">
        <f t="shared" si="19"/>
        <v>0</v>
      </c>
      <c r="AQ8" s="2">
        <f t="shared" si="20"/>
        <v>0</v>
      </c>
      <c r="AR8" s="11">
        <f t="shared" si="42"/>
        <v>42921</v>
      </c>
      <c r="AS8" s="54" t="str">
        <f t="shared" si="31"/>
        <v>mer</v>
      </c>
      <c r="AT8" s="12">
        <f t="shared" si="21"/>
        <v>9.5</v>
      </c>
      <c r="AU8" s="2">
        <f t="shared" si="22"/>
        <v>9.5</v>
      </c>
      <c r="AV8" s="11">
        <f t="shared" si="43"/>
        <v>42952</v>
      </c>
      <c r="AW8" s="54" t="str">
        <f t="shared" si="23"/>
        <v>sam</v>
      </c>
      <c r="AX8" s="12">
        <f t="shared" si="24"/>
        <v>0</v>
      </c>
      <c r="AY8" s="55">
        <f t="shared" si="25"/>
        <v>0</v>
      </c>
    </row>
    <row r="9" spans="1:51" ht="14.25" x14ac:dyDescent="0.3">
      <c r="A9" s="11">
        <f t="shared" si="32"/>
        <v>42619</v>
      </c>
      <c r="B9" s="54" t="str">
        <f>IF(OR(A9='Vacances et Fériés'!$F$3,A9='Vacances et Fériés'!$F$4,A9='Vacances et Fériés'!$F$5,A9='Vacances et Fériés'!$F$6,A9='Vacances et Fériés'!$F$7,A9='Vacances et Fériés'!$F$8,A9='Vacances et Fériés'!$F$9,A9='Vacances et Fériés'!$F$10,A9='Vacances et Fériés'!$F$11,A9='Vacances et Fériés'!$F$12,A9='Vacances et Fériés'!$F$13,A9='Vacances et Fériés'!$F$14),"XX",(TEXT(A9,"jjj")))</f>
        <v>mar</v>
      </c>
      <c r="C9" s="97" t="str">
        <f>IF(OR(A9&lt;'Vacances et Fériés'!$C$4,AND(A9&gt;'Vacances et Fériés'!$B$5,A9&lt;'Vacances et Fériés'!$C$5),AND(A9&gt;'Vacances et Fériés'!$B$6,A9&lt;'Vacances et Fériés'!$C$6),AND(A9&gt;'Vacances et Fériés'!$B$7,A9&lt;'Vacances et Fériés'!$C$7),AND(A9&gt;'Vacances et Fériés'!$B$8,A9&lt;'Vacances et Fériés'!$C$8),AND(A9&gt;'Vacances et Fériés'!$B$9,A9&lt;'Vacances et Fériés'!$C$9),A9&gt;'Vacances et Fériés'!$B$10),"X","")</f>
        <v/>
      </c>
      <c r="D9" s="12">
        <f t="shared" si="26"/>
        <v>7.5</v>
      </c>
      <c r="E9" s="2">
        <f t="shared" si="0"/>
        <v>7.5</v>
      </c>
      <c r="F9" s="11">
        <f t="shared" si="33"/>
        <v>42649</v>
      </c>
      <c r="G9" s="54" t="str">
        <f>IF(OR(F9='Vacances et Fériés'!$F$4,F9='Vacances et Fériés'!$F$5,F9='Vacances et Fériés'!$F$6,F9='Vacances et Fériés'!$F$7,F9='Vacances et Fériés'!$F$8,F9='Vacances et Fériés'!$F$9,F9='Vacances et Fériés'!$F$10,F9='Vacances et Fériés'!$F$11,F9='Vacances et Fériés'!$F$12,F9='Vacances et Fériés'!$F$13,F9='Vacances et Fériés'!$F$14),"XX",(TEXT(F9,"jjj")))</f>
        <v>jeu</v>
      </c>
      <c r="H9" s="98" t="str">
        <f>IF(OR(F9&lt;'Vacances et Fériés'!$C$4,AND(F9&gt;'Vacances et Fériés'!$B$5,F9&lt;'Vacances et Fériés'!$C$5),AND(F9&gt;'Vacances et Fériés'!$B$6,F9&lt;'Vacances et Fériés'!$C$6),AND(F9&gt;'Vacances et Fériés'!$B$7,F9&lt;'Vacances et Fériés'!$C$7),AND(F9&gt;'Vacances et Fériés'!$B$8,F9&lt;'Vacances et Fériés'!$C$8),AND(F9&gt;'Vacances et Fériés'!$B$9,F9&lt;'Vacances et Fériés'!$C$9),F9&gt;'Vacances et Fériés'!$B$10),"X","")</f>
        <v/>
      </c>
      <c r="I9" s="12">
        <f t="shared" si="1"/>
        <v>7.5</v>
      </c>
      <c r="J9" s="2">
        <f t="shared" si="2"/>
        <v>7.5</v>
      </c>
      <c r="K9" s="11">
        <f t="shared" si="34"/>
        <v>42680</v>
      </c>
      <c r="L9" s="54" t="str">
        <f>IF(OR(K9='Vacances et Fériés'!$F$3,K9='Vacances et Fériés'!$F$4,K9='Vacances et Fériés'!$F$5,K9='Vacances et Fériés'!$F$6,K9='Vacances et Fériés'!$F$7,K9='Vacances et Fériés'!$F$8,K9='Vacances et Fériés'!$F$9,K9='Vacances et Fériés'!$F$10,K9='Vacances et Fériés'!$F$11,K9='Vacances et Fériés'!$F$12,K9='Vacances et Fériés'!$F$13,K9='Vacances et Fériés'!$F$14),"XX",(TEXT(K9,"jjj")))</f>
        <v>dim</v>
      </c>
      <c r="M9" s="98" t="str">
        <f>IF(OR(K9&lt;'Vacances et Fériés'!$C$4,AND(K9&gt;'Vacances et Fériés'!$B$5,K9&lt;'Vacances et Fériés'!$C$5),AND(K9&gt;'Vacances et Fériés'!$B$6,K9&lt;'Vacances et Fériés'!$C$6),AND(K9&gt;'Vacances et Fériés'!$B$7,K9&lt;'Vacances et Fériés'!$C$7),AND(K9&gt;'Vacances et Fériés'!$B$8,K9&lt;'Vacances et Fériés'!$C$8),AND(K9&gt;'Vacances et Fériés'!$B$9,K9&lt;'Vacances et Fériés'!$C$9),K9&gt;'Vacances et Fériés'!$B$10),"X","")</f>
        <v/>
      </c>
      <c r="N9" s="12">
        <f t="shared" si="3"/>
        <v>0</v>
      </c>
      <c r="O9" s="2">
        <f t="shared" si="4"/>
        <v>0</v>
      </c>
      <c r="P9" s="11">
        <f t="shared" si="35"/>
        <v>42710</v>
      </c>
      <c r="Q9" s="54" t="str">
        <f>IF(OR(P9='Vacances et Fériés'!$F$4,P9='Vacances et Fériés'!$F$5,P9='Vacances et Fériés'!$F$6,P9='Vacances et Fériés'!$F$7,P9='Vacances et Fériés'!$F$8,P9='Vacances et Fériés'!$F$9,P9='Vacances et Fériés'!$F$10,P9='Vacances et Fériés'!$F$11,P9='Vacances et Fériés'!$F$12,P9='Vacances et Fériés'!$F$13,P9='Vacances et Fériés'!$F$14),"XX",(TEXT(P9,"jjj")))</f>
        <v>mar</v>
      </c>
      <c r="R9" s="12">
        <f t="shared" si="5"/>
        <v>7.5</v>
      </c>
      <c r="S9" s="2">
        <f t="shared" si="6"/>
        <v>7.5</v>
      </c>
      <c r="T9" s="11">
        <f t="shared" si="36"/>
        <v>42741</v>
      </c>
      <c r="U9" s="54" t="str">
        <f t="shared" si="7"/>
        <v>ven</v>
      </c>
      <c r="V9" s="12">
        <f t="shared" si="8"/>
        <v>7.5</v>
      </c>
      <c r="W9" s="2">
        <f t="shared" si="9"/>
        <v>7.5</v>
      </c>
      <c r="X9" s="11">
        <f t="shared" si="37"/>
        <v>42772</v>
      </c>
      <c r="Y9" s="54" t="str">
        <f t="shared" si="27"/>
        <v>lun</v>
      </c>
      <c r="Z9" s="12">
        <f t="shared" si="10"/>
        <v>0</v>
      </c>
      <c r="AA9" s="2">
        <f t="shared" si="11"/>
        <v>0</v>
      </c>
      <c r="AB9" s="11">
        <f t="shared" si="38"/>
        <v>42800</v>
      </c>
      <c r="AC9" s="54" t="str">
        <f t="shared" si="28"/>
        <v>lun</v>
      </c>
      <c r="AD9" s="12">
        <f t="shared" si="12"/>
        <v>0</v>
      </c>
      <c r="AE9" s="2">
        <f t="shared" si="13"/>
        <v>0</v>
      </c>
      <c r="AF9" s="11">
        <f t="shared" si="39"/>
        <v>42831</v>
      </c>
      <c r="AG9" s="54" t="str">
        <f t="shared" si="29"/>
        <v>jeu</v>
      </c>
      <c r="AH9" s="12">
        <f t="shared" si="14"/>
        <v>7.5</v>
      </c>
      <c r="AI9" s="2">
        <f t="shared" si="15"/>
        <v>7.5</v>
      </c>
      <c r="AJ9" s="11">
        <f t="shared" si="40"/>
        <v>42861</v>
      </c>
      <c r="AK9" s="54" t="str">
        <f t="shared" si="16"/>
        <v>sam</v>
      </c>
      <c r="AL9" s="12">
        <f t="shared" si="17"/>
        <v>0</v>
      </c>
      <c r="AM9" s="55">
        <f t="shared" si="18"/>
        <v>0</v>
      </c>
      <c r="AN9" s="11">
        <f t="shared" si="41"/>
        <v>42892</v>
      </c>
      <c r="AO9" s="54" t="str">
        <f t="shared" si="30"/>
        <v>mar</v>
      </c>
      <c r="AP9" s="12">
        <f t="shared" si="19"/>
        <v>7.5</v>
      </c>
      <c r="AQ9" s="2">
        <f t="shared" si="20"/>
        <v>7.5</v>
      </c>
      <c r="AR9" s="11">
        <f t="shared" si="42"/>
        <v>42922</v>
      </c>
      <c r="AS9" s="54" t="str">
        <f t="shared" si="31"/>
        <v>jeu</v>
      </c>
      <c r="AT9" s="12">
        <f t="shared" si="21"/>
        <v>7.5</v>
      </c>
      <c r="AU9" s="2">
        <f t="shared" si="22"/>
        <v>7.5</v>
      </c>
      <c r="AV9" s="11">
        <f t="shared" si="43"/>
        <v>42953</v>
      </c>
      <c r="AW9" s="54" t="str">
        <f t="shared" si="23"/>
        <v>dim</v>
      </c>
      <c r="AX9" s="12">
        <f t="shared" si="24"/>
        <v>0</v>
      </c>
      <c r="AY9" s="55">
        <f t="shared" si="25"/>
        <v>0</v>
      </c>
    </row>
    <row r="10" spans="1:51" ht="14.25" x14ac:dyDescent="0.3">
      <c r="A10" s="11">
        <f t="shared" si="32"/>
        <v>42620</v>
      </c>
      <c r="B10" s="54" t="str">
        <f>IF(OR(A10='Vacances et Fériés'!$F$3,A10='Vacances et Fériés'!$F$4,A10='Vacances et Fériés'!$F$5,A10='Vacances et Fériés'!$F$6,A10='Vacances et Fériés'!$F$7,A10='Vacances et Fériés'!$F$8,A10='Vacances et Fériés'!$F$9,A10='Vacances et Fériés'!$F$10,A10='Vacances et Fériés'!$F$11,A10='Vacances et Fériés'!$F$12,A10='Vacances et Fériés'!$F$13,A10='Vacances et Fériés'!$F$14),"XX",(TEXT(A10,"jjj")))</f>
        <v>mer</v>
      </c>
      <c r="C10" s="97" t="str">
        <f>IF(OR(A10&lt;'Vacances et Fériés'!$C$4,AND(A10&gt;'Vacances et Fériés'!$B$5,A10&lt;'Vacances et Fériés'!$C$5),AND(A10&gt;'Vacances et Fériés'!$B$6,A10&lt;'Vacances et Fériés'!$C$6),AND(A10&gt;'Vacances et Fériés'!$B$7,A10&lt;'Vacances et Fériés'!$C$7),AND(A10&gt;'Vacances et Fériés'!$B$8,A10&lt;'Vacances et Fériés'!$C$8),AND(A10&gt;'Vacances et Fériés'!$B$9,A10&lt;'Vacances et Fériés'!$C$9),A10&gt;'Vacances et Fériés'!$B$10),"X","")</f>
        <v/>
      </c>
      <c r="D10" s="12">
        <f t="shared" si="26"/>
        <v>9.5</v>
      </c>
      <c r="E10" s="2">
        <f t="shared" si="0"/>
        <v>9.5</v>
      </c>
      <c r="F10" s="11">
        <f t="shared" si="33"/>
        <v>42650</v>
      </c>
      <c r="G10" s="54" t="str">
        <f>IF(OR(F10='Vacances et Fériés'!$F$4,F10='Vacances et Fériés'!$F$5,F10='Vacances et Fériés'!$F$6,F10='Vacances et Fériés'!$F$7,F10='Vacances et Fériés'!$F$8,F10='Vacances et Fériés'!$F$9,F10='Vacances et Fériés'!$F$10,F10='Vacances et Fériés'!$F$11,F10='Vacances et Fériés'!$F$12,F10='Vacances et Fériés'!$F$13,F10='Vacances et Fériés'!$F$14),"XX",(TEXT(F10,"jjj")))</f>
        <v>ven</v>
      </c>
      <c r="H10" s="98" t="str">
        <f>IF(OR(F10&lt;'Vacances et Fériés'!$C$4,AND(F10&gt;'Vacances et Fériés'!$B$5,F10&lt;'Vacances et Fériés'!$C$5),AND(F10&gt;'Vacances et Fériés'!$B$6,F10&lt;'Vacances et Fériés'!$C$6),AND(F10&gt;'Vacances et Fériés'!$B$7,F10&lt;'Vacances et Fériés'!$C$7),AND(F10&gt;'Vacances et Fériés'!$B$8,F10&lt;'Vacances et Fériés'!$C$8),AND(F10&gt;'Vacances et Fériés'!$B$9,F10&lt;'Vacances et Fériés'!$C$9),F10&gt;'Vacances et Fériés'!$B$10),"X","")</f>
        <v/>
      </c>
      <c r="I10" s="12">
        <f t="shared" si="1"/>
        <v>7.5</v>
      </c>
      <c r="J10" s="2">
        <f t="shared" si="2"/>
        <v>7.5</v>
      </c>
      <c r="K10" s="11">
        <f t="shared" si="34"/>
        <v>42681</v>
      </c>
      <c r="L10" s="54" t="str">
        <f>IF(OR(K10='Vacances et Fériés'!$F$3,K10='Vacances et Fériés'!$F$4,K10='Vacances et Fériés'!$F$5,K10='Vacances et Fériés'!$F$6,K10='Vacances et Fériés'!$F$7,K10='Vacances et Fériés'!$F$8,K10='Vacances et Fériés'!$F$9,K10='Vacances et Fériés'!$F$10,K10='Vacances et Fériés'!$F$11,K10='Vacances et Fériés'!$F$12,K10='Vacances et Fériés'!$F$13,K10='Vacances et Fériés'!$F$14),"XX",(TEXT(K10,"jjj")))</f>
        <v>lun</v>
      </c>
      <c r="M10" s="98" t="str">
        <f>IF(OR(K10&lt;'Vacances et Fériés'!$C$4,AND(K10&gt;'Vacances et Fériés'!$B$5,K10&lt;'Vacances et Fériés'!$C$5),AND(K10&gt;'Vacances et Fériés'!$B$6,K10&lt;'Vacances et Fériés'!$C$6),AND(K10&gt;'Vacances et Fériés'!$B$7,K10&lt;'Vacances et Fériés'!$C$7),AND(K10&gt;'Vacances et Fériés'!$B$8,K10&lt;'Vacances et Fériés'!$C$8),AND(K10&gt;'Vacances et Fériés'!$B$9,K10&lt;'Vacances et Fériés'!$C$9),K10&gt;'Vacances et Fériés'!$B$10),"X","")</f>
        <v/>
      </c>
      <c r="N10" s="12">
        <f t="shared" si="3"/>
        <v>0</v>
      </c>
      <c r="O10" s="2">
        <f t="shared" si="4"/>
        <v>0</v>
      </c>
      <c r="P10" s="11">
        <f t="shared" si="35"/>
        <v>42711</v>
      </c>
      <c r="Q10" s="54" t="str">
        <f>IF(OR(P10='Vacances et Fériés'!$F$4,P10='Vacances et Fériés'!$F$5,P10='Vacances et Fériés'!$F$6,P10='Vacances et Fériés'!$F$7,P10='Vacances et Fériés'!$F$8,P10='Vacances et Fériés'!$F$9,P10='Vacances et Fériés'!$F$10,P10='Vacances et Fériés'!$F$11,P10='Vacances et Fériés'!$F$12,P10='Vacances et Fériés'!$F$13,P10='Vacances et Fériés'!$F$14),"XX",(TEXT(P10,"jjj")))</f>
        <v>mer</v>
      </c>
      <c r="R10" s="12">
        <f t="shared" si="5"/>
        <v>9.5</v>
      </c>
      <c r="S10" s="2">
        <f t="shared" si="6"/>
        <v>9.5</v>
      </c>
      <c r="T10" s="11">
        <f t="shared" si="36"/>
        <v>42742</v>
      </c>
      <c r="U10" s="54" t="str">
        <f t="shared" si="7"/>
        <v>sam</v>
      </c>
      <c r="V10" s="12">
        <f t="shared" si="8"/>
        <v>0</v>
      </c>
      <c r="W10" s="2">
        <f t="shared" si="9"/>
        <v>0</v>
      </c>
      <c r="X10" s="11">
        <f t="shared" si="37"/>
        <v>42773</v>
      </c>
      <c r="Y10" s="54" t="str">
        <f t="shared" si="27"/>
        <v>mar</v>
      </c>
      <c r="Z10" s="12">
        <f t="shared" si="10"/>
        <v>7.5</v>
      </c>
      <c r="AA10" s="2">
        <f t="shared" si="11"/>
        <v>7.5</v>
      </c>
      <c r="AB10" s="11">
        <f t="shared" si="38"/>
        <v>42801</v>
      </c>
      <c r="AC10" s="54" t="str">
        <f t="shared" si="28"/>
        <v>mar</v>
      </c>
      <c r="AD10" s="12">
        <f t="shared" si="12"/>
        <v>7.5</v>
      </c>
      <c r="AE10" s="2">
        <f t="shared" si="13"/>
        <v>7.5</v>
      </c>
      <c r="AF10" s="11">
        <f t="shared" si="39"/>
        <v>42832</v>
      </c>
      <c r="AG10" s="54" t="str">
        <f t="shared" si="29"/>
        <v>ven</v>
      </c>
      <c r="AH10" s="12">
        <f t="shared" si="14"/>
        <v>7.5</v>
      </c>
      <c r="AI10" s="2">
        <f t="shared" si="15"/>
        <v>7.5</v>
      </c>
      <c r="AJ10" s="11">
        <f t="shared" si="40"/>
        <v>42862</v>
      </c>
      <c r="AK10" s="54" t="str">
        <f t="shared" si="16"/>
        <v>dim</v>
      </c>
      <c r="AL10" s="12">
        <f t="shared" si="17"/>
        <v>0</v>
      </c>
      <c r="AM10" s="55">
        <f t="shared" si="18"/>
        <v>0</v>
      </c>
      <c r="AN10" s="11">
        <f t="shared" si="41"/>
        <v>42893</v>
      </c>
      <c r="AO10" s="54" t="str">
        <f t="shared" si="30"/>
        <v>mer</v>
      </c>
      <c r="AP10" s="12">
        <f t="shared" si="19"/>
        <v>9.5</v>
      </c>
      <c r="AQ10" s="2">
        <f t="shared" si="20"/>
        <v>9.5</v>
      </c>
      <c r="AR10" s="11">
        <f t="shared" si="42"/>
        <v>42923</v>
      </c>
      <c r="AS10" s="54" t="str">
        <f t="shared" si="31"/>
        <v>ven</v>
      </c>
      <c r="AT10" s="12">
        <f t="shared" si="21"/>
        <v>7.5</v>
      </c>
      <c r="AU10" s="2">
        <f t="shared" si="22"/>
        <v>7.5</v>
      </c>
      <c r="AV10" s="11">
        <f t="shared" si="43"/>
        <v>42954</v>
      </c>
      <c r="AW10" s="54" t="str">
        <f t="shared" ref="AW10:AW34" si="44">TEXT(AV10,"jjj")</f>
        <v>lun</v>
      </c>
      <c r="AX10" s="12">
        <f t="shared" si="24"/>
        <v>0</v>
      </c>
      <c r="AY10" s="55">
        <f t="shared" si="25"/>
        <v>0</v>
      </c>
    </row>
    <row r="11" spans="1:51" ht="14.25" x14ac:dyDescent="0.3">
      <c r="A11" s="11">
        <f t="shared" si="32"/>
        <v>42621</v>
      </c>
      <c r="B11" s="54" t="str">
        <f>IF(OR(A11='Vacances et Fériés'!$F$3,A11='Vacances et Fériés'!$F$4,A11='Vacances et Fériés'!$F$5,A11='Vacances et Fériés'!$F$6,A11='Vacances et Fériés'!$F$7,A11='Vacances et Fériés'!$F$8,A11='Vacances et Fériés'!$F$9,A11='Vacances et Fériés'!$F$10,A11='Vacances et Fériés'!$F$11,A11='Vacances et Fériés'!$F$12,A11='Vacances et Fériés'!$F$13,A11='Vacances et Fériés'!$F$14),"XX",(TEXT(A11,"jjj")))</f>
        <v>jeu</v>
      </c>
      <c r="C11" s="97" t="str">
        <f>IF(OR(A11&lt;'Vacances et Fériés'!$C$4,AND(A11&gt;'Vacances et Fériés'!$B$5,A11&lt;'Vacances et Fériés'!$C$5),AND(A11&gt;'Vacances et Fériés'!$B$6,A11&lt;'Vacances et Fériés'!$C$6),AND(A11&gt;'Vacances et Fériés'!$B$7,A11&lt;'Vacances et Fériés'!$C$7),AND(A11&gt;'Vacances et Fériés'!$B$8,A11&lt;'Vacances et Fériés'!$C$8),AND(A11&gt;'Vacances et Fériés'!$B$9,A11&lt;'Vacances et Fériés'!$C$9),A11&gt;'Vacances et Fériés'!$B$10),"X","")</f>
        <v/>
      </c>
      <c r="D11" s="12">
        <f t="shared" si="26"/>
        <v>7.5</v>
      </c>
      <c r="E11" s="2">
        <f t="shared" si="0"/>
        <v>7.5</v>
      </c>
      <c r="F11" s="11">
        <f t="shared" si="33"/>
        <v>42651</v>
      </c>
      <c r="G11" s="54" t="str">
        <f>IF(OR(F11='Vacances et Fériés'!$F$4,F11='Vacances et Fériés'!$F$5,F11='Vacances et Fériés'!$F$6,F11='Vacances et Fériés'!$F$7,F11='Vacances et Fériés'!$F$8,F11='Vacances et Fériés'!$F$9,F11='Vacances et Fériés'!$F$10,F11='Vacances et Fériés'!$F$11,F11='Vacances et Fériés'!$F$12,F11='Vacances et Fériés'!$F$13,F11='Vacances et Fériés'!$F$14),"XX",(TEXT(F11,"jjj")))</f>
        <v>sam</v>
      </c>
      <c r="H11" s="98" t="str">
        <f>IF(OR(F11&lt;'Vacances et Fériés'!$C$4,AND(F11&gt;'Vacances et Fériés'!$B$5,F11&lt;'Vacances et Fériés'!$C$5),AND(F11&gt;'Vacances et Fériés'!$B$6,F11&lt;'Vacances et Fériés'!$C$6),AND(F11&gt;'Vacances et Fériés'!$B$7,F11&lt;'Vacances et Fériés'!$C$7),AND(F11&gt;'Vacances et Fériés'!$B$8,F11&lt;'Vacances et Fériés'!$C$8),AND(F11&gt;'Vacances et Fériés'!$B$9,F11&lt;'Vacances et Fériés'!$C$9),F11&gt;'Vacances et Fériés'!$B$10),"X","")</f>
        <v/>
      </c>
      <c r="I11" s="12">
        <f t="shared" si="1"/>
        <v>0</v>
      </c>
      <c r="J11" s="2">
        <f t="shared" si="2"/>
        <v>0</v>
      </c>
      <c r="K11" s="11">
        <f t="shared" si="34"/>
        <v>42682</v>
      </c>
      <c r="L11" s="54" t="str">
        <f>IF(OR(K11='Vacances et Fériés'!$F$3,K11='Vacances et Fériés'!$F$4,K11='Vacances et Fériés'!$F$5,K11='Vacances et Fériés'!$F$6,K11='Vacances et Fériés'!$F$7,K11='Vacances et Fériés'!$F$8,K11='Vacances et Fériés'!$F$9,K11='Vacances et Fériés'!$F$10,K11='Vacances et Fériés'!$F$11,K11='Vacances et Fériés'!$F$12,K11='Vacances et Fériés'!$F$13,K11='Vacances et Fériés'!$F$14),"XX",(TEXT(K11,"jjj")))</f>
        <v>mar</v>
      </c>
      <c r="M11" s="98" t="str">
        <f>IF(OR(K11&lt;'Vacances et Fériés'!$C$4,AND(K11&gt;'Vacances et Fériés'!$B$5,K11&lt;'Vacances et Fériés'!$C$5),AND(K11&gt;'Vacances et Fériés'!$B$6,K11&lt;'Vacances et Fériés'!$C$6),AND(K11&gt;'Vacances et Fériés'!$B$7,K11&lt;'Vacances et Fériés'!$C$7),AND(K11&gt;'Vacances et Fériés'!$B$8,K11&lt;'Vacances et Fériés'!$C$8),AND(K11&gt;'Vacances et Fériés'!$B$9,K11&lt;'Vacances et Fériés'!$C$9),K11&gt;'Vacances et Fériés'!$B$10),"X","")</f>
        <v/>
      </c>
      <c r="N11" s="12">
        <f t="shared" si="3"/>
        <v>7.5</v>
      </c>
      <c r="O11" s="2">
        <f t="shared" si="4"/>
        <v>7.5</v>
      </c>
      <c r="P11" s="11">
        <f t="shared" si="35"/>
        <v>42712</v>
      </c>
      <c r="Q11" s="54" t="str">
        <f>IF(OR(P11='Vacances et Fériés'!$F$4,P11='Vacances et Fériés'!$F$5,P11='Vacances et Fériés'!$F$6,P11='Vacances et Fériés'!$F$7,P11='Vacances et Fériés'!$F$8,P11='Vacances et Fériés'!$F$9,P11='Vacances et Fériés'!$F$10,P11='Vacances et Fériés'!$F$11,P11='Vacances et Fériés'!$F$12,P11='Vacances et Fériés'!$F$13,P11='Vacances et Fériés'!$F$14),"XX",(TEXT(P11,"jjj")))</f>
        <v>jeu</v>
      </c>
      <c r="R11" s="12">
        <f t="shared" si="5"/>
        <v>7.5</v>
      </c>
      <c r="S11" s="2">
        <f t="shared" si="6"/>
        <v>7.5</v>
      </c>
      <c r="T11" s="11">
        <f t="shared" si="36"/>
        <v>42743</v>
      </c>
      <c r="U11" s="54" t="str">
        <f t="shared" si="7"/>
        <v>dim</v>
      </c>
      <c r="V11" s="12">
        <f t="shared" si="8"/>
        <v>0</v>
      </c>
      <c r="W11" s="2">
        <f t="shared" si="9"/>
        <v>0</v>
      </c>
      <c r="X11" s="11">
        <f t="shared" si="37"/>
        <v>42774</v>
      </c>
      <c r="Y11" s="54" t="str">
        <f t="shared" si="27"/>
        <v>mer</v>
      </c>
      <c r="Z11" s="12">
        <f t="shared" si="10"/>
        <v>9.5</v>
      </c>
      <c r="AA11" s="2">
        <f t="shared" si="11"/>
        <v>9.5</v>
      </c>
      <c r="AB11" s="11">
        <f t="shared" si="38"/>
        <v>42802</v>
      </c>
      <c r="AC11" s="54" t="str">
        <f t="shared" si="28"/>
        <v>mer</v>
      </c>
      <c r="AD11" s="12">
        <f t="shared" si="12"/>
        <v>9.5</v>
      </c>
      <c r="AE11" s="2">
        <f t="shared" si="13"/>
        <v>9.5</v>
      </c>
      <c r="AF11" s="11">
        <f t="shared" si="39"/>
        <v>42833</v>
      </c>
      <c r="AG11" s="54" t="str">
        <f t="shared" si="29"/>
        <v>sam</v>
      </c>
      <c r="AH11" s="12">
        <f t="shared" si="14"/>
        <v>0</v>
      </c>
      <c r="AI11" s="2">
        <f t="shared" si="15"/>
        <v>0</v>
      </c>
      <c r="AJ11" s="11">
        <f t="shared" si="40"/>
        <v>42863</v>
      </c>
      <c r="AK11" s="54" t="str">
        <f t="shared" si="16"/>
        <v>lun</v>
      </c>
      <c r="AL11" s="12">
        <f t="shared" si="17"/>
        <v>0</v>
      </c>
      <c r="AM11" s="55">
        <f t="shared" si="18"/>
        <v>0</v>
      </c>
      <c r="AN11" s="11">
        <f t="shared" si="41"/>
        <v>42894</v>
      </c>
      <c r="AO11" s="54" t="str">
        <f t="shared" si="30"/>
        <v>jeu</v>
      </c>
      <c r="AP11" s="12">
        <f t="shared" si="19"/>
        <v>7.5</v>
      </c>
      <c r="AQ11" s="2">
        <f t="shared" si="20"/>
        <v>7.5</v>
      </c>
      <c r="AR11" s="11">
        <f t="shared" si="42"/>
        <v>42924</v>
      </c>
      <c r="AS11" s="54" t="str">
        <f t="shared" si="31"/>
        <v>sam</v>
      </c>
      <c r="AT11" s="12">
        <f t="shared" si="21"/>
        <v>0</v>
      </c>
      <c r="AU11" s="2">
        <f t="shared" si="22"/>
        <v>0</v>
      </c>
      <c r="AV11" s="11">
        <f t="shared" si="43"/>
        <v>42955</v>
      </c>
      <c r="AW11" s="54" t="str">
        <f t="shared" si="44"/>
        <v>mar</v>
      </c>
      <c r="AX11" s="12">
        <f t="shared" si="24"/>
        <v>7.5</v>
      </c>
      <c r="AY11" s="55">
        <f t="shared" si="25"/>
        <v>7.5</v>
      </c>
    </row>
    <row r="12" spans="1:51" ht="14.25" x14ac:dyDescent="0.3">
      <c r="A12" s="11">
        <f t="shared" si="32"/>
        <v>42622</v>
      </c>
      <c r="B12" s="54" t="str">
        <f>IF(OR(A12='Vacances et Fériés'!$F$3,A12='Vacances et Fériés'!$F$4,A12='Vacances et Fériés'!$F$5,A12='Vacances et Fériés'!$F$6,A12='Vacances et Fériés'!$F$7,A12='Vacances et Fériés'!$F$8,A12='Vacances et Fériés'!$F$9,A12='Vacances et Fériés'!$F$10,A12='Vacances et Fériés'!$F$11,A12='Vacances et Fériés'!$F$12,A12='Vacances et Fériés'!$F$13,A12='Vacances et Fériés'!$F$14),"XX",(TEXT(A12,"jjj")))</f>
        <v>ven</v>
      </c>
      <c r="C12" s="97" t="str">
        <f>IF(OR(A12&lt;'Vacances et Fériés'!$C$4,AND(A12&gt;'Vacances et Fériés'!$B$5,A12&lt;'Vacances et Fériés'!$C$5),AND(A12&gt;'Vacances et Fériés'!$B$6,A12&lt;'Vacances et Fériés'!$C$6),AND(A12&gt;'Vacances et Fériés'!$B$7,A12&lt;'Vacances et Fériés'!$C$7),AND(A12&gt;'Vacances et Fériés'!$B$8,A12&lt;'Vacances et Fériés'!$C$8),AND(A12&gt;'Vacances et Fériés'!$B$9,A12&lt;'Vacances et Fériés'!$C$9),A12&gt;'Vacances et Fériés'!$B$10),"X","")</f>
        <v/>
      </c>
      <c r="D12" s="12">
        <f t="shared" si="26"/>
        <v>7.5</v>
      </c>
      <c r="E12" s="2">
        <f t="shared" si="0"/>
        <v>7.5</v>
      </c>
      <c r="F12" s="11">
        <f t="shared" si="33"/>
        <v>42652</v>
      </c>
      <c r="G12" s="54" t="str">
        <f>IF(OR(F12='Vacances et Fériés'!$F$4,F12='Vacances et Fériés'!$F$5,F12='Vacances et Fériés'!$F$6,F12='Vacances et Fériés'!$F$7,F12='Vacances et Fériés'!$F$8,F12='Vacances et Fériés'!$F$9,F12='Vacances et Fériés'!$F$10,F12='Vacances et Fériés'!$F$11,F12='Vacances et Fériés'!$F$12,F12='Vacances et Fériés'!$F$13,F12='Vacances et Fériés'!$F$14),"XX",(TEXT(F12,"jjj")))</f>
        <v>dim</v>
      </c>
      <c r="H12" s="98" t="str">
        <f>IF(OR(F12&lt;'Vacances et Fériés'!$C$4,AND(F12&gt;'Vacances et Fériés'!$B$5,F12&lt;'Vacances et Fériés'!$C$5),AND(F12&gt;'Vacances et Fériés'!$B$6,F12&lt;'Vacances et Fériés'!$C$6),AND(F12&gt;'Vacances et Fériés'!$B$7,F12&lt;'Vacances et Fériés'!$C$7),AND(F12&gt;'Vacances et Fériés'!$B$8,F12&lt;'Vacances et Fériés'!$C$8),AND(F12&gt;'Vacances et Fériés'!$B$9,F12&lt;'Vacances et Fériés'!$C$9),F12&gt;'Vacances et Fériés'!$B$10),"X","")</f>
        <v/>
      </c>
      <c r="I12" s="12">
        <f t="shared" si="1"/>
        <v>0</v>
      </c>
      <c r="J12" s="2">
        <f t="shared" si="2"/>
        <v>0</v>
      </c>
      <c r="K12" s="11">
        <f t="shared" si="34"/>
        <v>42683</v>
      </c>
      <c r="L12" s="54" t="str">
        <f>IF(OR(K12='Vacances et Fériés'!$F$3,K12='Vacances et Fériés'!$F$4,K12='Vacances et Fériés'!$F$5,K12='Vacances et Fériés'!$F$6,K12='Vacances et Fériés'!$F$7,K12='Vacances et Fériés'!$F$8,K12='Vacances et Fériés'!$F$9,K12='Vacances et Fériés'!$F$10,K12='Vacances et Fériés'!$F$11,K12='Vacances et Fériés'!$F$12,K12='Vacances et Fériés'!$F$13,K12='Vacances et Fériés'!$F$14),"XX",(TEXT(K12,"jjj")))</f>
        <v>mer</v>
      </c>
      <c r="M12" s="98" t="str">
        <f>IF(OR(K12&lt;'Vacances et Fériés'!$C$4,AND(K12&gt;'Vacances et Fériés'!$B$5,K12&lt;'Vacances et Fériés'!$C$5),AND(K12&gt;'Vacances et Fériés'!$B$6,K12&lt;'Vacances et Fériés'!$C$6),AND(K12&gt;'Vacances et Fériés'!$B$7,K12&lt;'Vacances et Fériés'!$C$7),AND(K12&gt;'Vacances et Fériés'!$B$8,K12&lt;'Vacances et Fériés'!$C$8),AND(K12&gt;'Vacances et Fériés'!$B$9,K12&lt;'Vacances et Fériés'!$C$9),K12&gt;'Vacances et Fériés'!$B$10),"X","")</f>
        <v/>
      </c>
      <c r="N12" s="12">
        <f t="shared" si="3"/>
        <v>9.5</v>
      </c>
      <c r="O12" s="2">
        <f t="shared" si="4"/>
        <v>9.5</v>
      </c>
      <c r="P12" s="11">
        <f t="shared" si="35"/>
        <v>42713</v>
      </c>
      <c r="Q12" s="54" t="str">
        <f>IF(OR(P12='Vacances et Fériés'!$F$4,P12='Vacances et Fériés'!$F$5,P12='Vacances et Fériés'!$F$6,P12='Vacances et Fériés'!$F$7,P12='Vacances et Fériés'!$F$8,P12='Vacances et Fériés'!$F$9,P12='Vacances et Fériés'!$F$10,P12='Vacances et Fériés'!$F$11,P12='Vacances et Fériés'!$F$12,P12='Vacances et Fériés'!$F$13,P12='Vacances et Fériés'!$F$14),"XX",(TEXT(P12,"jjj")))</f>
        <v>ven</v>
      </c>
      <c r="R12" s="12">
        <f t="shared" si="5"/>
        <v>7.5</v>
      </c>
      <c r="S12" s="2">
        <f t="shared" si="6"/>
        <v>7.5</v>
      </c>
      <c r="T12" s="11">
        <f t="shared" si="36"/>
        <v>42744</v>
      </c>
      <c r="U12" s="54" t="str">
        <f t="shared" si="7"/>
        <v>lun</v>
      </c>
      <c r="V12" s="12">
        <f t="shared" si="8"/>
        <v>0</v>
      </c>
      <c r="W12" s="2">
        <f t="shared" si="9"/>
        <v>0</v>
      </c>
      <c r="X12" s="11">
        <f t="shared" si="37"/>
        <v>42775</v>
      </c>
      <c r="Y12" s="54" t="str">
        <f t="shared" si="27"/>
        <v>jeu</v>
      </c>
      <c r="Z12" s="12">
        <f t="shared" si="10"/>
        <v>7.5</v>
      </c>
      <c r="AA12" s="2">
        <f t="shared" si="11"/>
        <v>7.5</v>
      </c>
      <c r="AB12" s="11">
        <f t="shared" si="38"/>
        <v>42803</v>
      </c>
      <c r="AC12" s="54" t="str">
        <f t="shared" si="28"/>
        <v>jeu</v>
      </c>
      <c r="AD12" s="12">
        <f t="shared" si="12"/>
        <v>7.5</v>
      </c>
      <c r="AE12" s="2">
        <f t="shared" si="13"/>
        <v>7.5</v>
      </c>
      <c r="AF12" s="11">
        <f t="shared" si="39"/>
        <v>42834</v>
      </c>
      <c r="AG12" s="54" t="str">
        <f t="shared" si="29"/>
        <v>dim</v>
      </c>
      <c r="AH12" s="12">
        <f t="shared" si="14"/>
        <v>0</v>
      </c>
      <c r="AI12" s="2">
        <f t="shared" si="15"/>
        <v>0</v>
      </c>
      <c r="AJ12" s="11">
        <f t="shared" si="40"/>
        <v>42864</v>
      </c>
      <c r="AK12" s="54" t="str">
        <f t="shared" si="16"/>
        <v>mar</v>
      </c>
      <c r="AL12" s="12">
        <f t="shared" si="17"/>
        <v>7.5</v>
      </c>
      <c r="AM12" s="55">
        <f t="shared" si="18"/>
        <v>7.5</v>
      </c>
      <c r="AN12" s="11">
        <f t="shared" si="41"/>
        <v>42895</v>
      </c>
      <c r="AO12" s="54" t="str">
        <f t="shared" si="30"/>
        <v>ven</v>
      </c>
      <c r="AP12" s="12">
        <f t="shared" si="19"/>
        <v>7.5</v>
      </c>
      <c r="AQ12" s="2">
        <f t="shared" si="20"/>
        <v>7.5</v>
      </c>
      <c r="AR12" s="11">
        <f t="shared" si="42"/>
        <v>42925</v>
      </c>
      <c r="AS12" s="54" t="str">
        <f t="shared" si="31"/>
        <v>dim</v>
      </c>
      <c r="AT12" s="12">
        <f t="shared" si="21"/>
        <v>0</v>
      </c>
      <c r="AU12" s="2">
        <f t="shared" si="22"/>
        <v>0</v>
      </c>
      <c r="AV12" s="11">
        <f t="shared" si="43"/>
        <v>42956</v>
      </c>
      <c r="AW12" s="54" t="str">
        <f t="shared" si="44"/>
        <v>mer</v>
      </c>
      <c r="AX12" s="12">
        <f t="shared" si="24"/>
        <v>9.5</v>
      </c>
      <c r="AY12" s="55">
        <f t="shared" si="25"/>
        <v>9.5</v>
      </c>
    </row>
    <row r="13" spans="1:51" ht="14.25" x14ac:dyDescent="0.3">
      <c r="A13" s="11">
        <f t="shared" si="32"/>
        <v>42623</v>
      </c>
      <c r="B13" s="54" t="str">
        <f>IF(OR(A13='Vacances et Fériés'!$F$3,A13='Vacances et Fériés'!$F$4,A13='Vacances et Fériés'!$F$5,A13='Vacances et Fériés'!$F$6,A13='Vacances et Fériés'!$F$7,A13='Vacances et Fériés'!$F$8,A13='Vacances et Fériés'!$F$9,A13='Vacances et Fériés'!$F$10,A13='Vacances et Fériés'!$F$11,A13='Vacances et Fériés'!$F$12,A13='Vacances et Fériés'!$F$13,A13='Vacances et Fériés'!$F$14),"XX",(TEXT(A13,"jjj")))</f>
        <v>sam</v>
      </c>
      <c r="C13" s="97" t="str">
        <f>IF(OR(A13&lt;'Vacances et Fériés'!$C$4,AND(A13&gt;'Vacances et Fériés'!$B$5,A13&lt;'Vacances et Fériés'!$C$5),AND(A13&gt;'Vacances et Fériés'!$B$6,A13&lt;'Vacances et Fériés'!$C$6),AND(A13&gt;'Vacances et Fériés'!$B$7,A13&lt;'Vacances et Fériés'!$C$7),AND(A13&gt;'Vacances et Fériés'!$B$8,A13&lt;'Vacances et Fériés'!$C$8),AND(A13&gt;'Vacances et Fériés'!$B$9,A13&lt;'Vacances et Fériés'!$C$9),A13&gt;'Vacances et Fériés'!$B$10),"X","")</f>
        <v/>
      </c>
      <c r="D13" s="12">
        <f t="shared" si="26"/>
        <v>0</v>
      </c>
      <c r="E13" s="2">
        <f t="shared" si="0"/>
        <v>0</v>
      </c>
      <c r="F13" s="11">
        <f t="shared" si="33"/>
        <v>42653</v>
      </c>
      <c r="G13" s="54" t="str">
        <f>IF(OR(F13='Vacances et Fériés'!$F$4,F13='Vacances et Fériés'!$F$5,F13='Vacances et Fériés'!$F$6,F13='Vacances et Fériés'!$F$7,F13='Vacances et Fériés'!$F$8,F13='Vacances et Fériés'!$F$9,F13='Vacances et Fériés'!$F$10,F13='Vacances et Fériés'!$F$11,F13='Vacances et Fériés'!$F$12,F13='Vacances et Fériés'!$F$13,F13='Vacances et Fériés'!$F$14),"XX",(TEXT(F13,"jjj")))</f>
        <v>lun</v>
      </c>
      <c r="H13" s="98" t="str">
        <f>IF(OR(F13&lt;'Vacances et Fériés'!$C$4,AND(F13&gt;'Vacances et Fériés'!$B$5,F13&lt;'Vacances et Fériés'!$C$5),AND(F13&gt;'Vacances et Fériés'!$B$6,F13&lt;'Vacances et Fériés'!$C$6),AND(F13&gt;'Vacances et Fériés'!$B$7,F13&lt;'Vacances et Fériés'!$C$7),AND(F13&gt;'Vacances et Fériés'!$B$8,F13&lt;'Vacances et Fériés'!$C$8),AND(F13&gt;'Vacances et Fériés'!$B$9,F13&lt;'Vacances et Fériés'!$C$9),F13&gt;'Vacances et Fériés'!$B$10),"X","")</f>
        <v/>
      </c>
      <c r="I13" s="12">
        <f t="shared" si="1"/>
        <v>0</v>
      </c>
      <c r="J13" s="2">
        <f t="shared" si="2"/>
        <v>0</v>
      </c>
      <c r="K13" s="11">
        <f t="shared" si="34"/>
        <v>42684</v>
      </c>
      <c r="L13" s="54" t="str">
        <f>IF(OR(K13='Vacances et Fériés'!$F$3,K13='Vacances et Fériés'!$F$4,K13='Vacances et Fériés'!$F$5,K13='Vacances et Fériés'!$F$6,K13='Vacances et Fériés'!$F$7,K13='Vacances et Fériés'!$F$8,K13='Vacances et Fériés'!$F$9,K13='Vacances et Fériés'!$F$10,K13='Vacances et Fériés'!$F$11,K13='Vacances et Fériés'!$F$12,K13='Vacances et Fériés'!$F$13,K13='Vacances et Fériés'!$F$14),"XX",(TEXT(K13,"jjj")))</f>
        <v>jeu</v>
      </c>
      <c r="M13" s="98" t="str">
        <f>IF(OR(K13&lt;'Vacances et Fériés'!$C$4,AND(K13&gt;'Vacances et Fériés'!$B$5,K13&lt;'Vacances et Fériés'!$C$5),AND(K13&gt;'Vacances et Fériés'!$B$6,K13&lt;'Vacances et Fériés'!$C$6),AND(K13&gt;'Vacances et Fériés'!$B$7,K13&lt;'Vacances et Fériés'!$C$7),AND(K13&gt;'Vacances et Fériés'!$B$8,K13&lt;'Vacances et Fériés'!$C$8),AND(K13&gt;'Vacances et Fériés'!$B$9,K13&lt;'Vacances et Fériés'!$C$9),K13&gt;'Vacances et Fériés'!$B$10),"X","")</f>
        <v/>
      </c>
      <c r="N13" s="12">
        <f t="shared" si="3"/>
        <v>7.5</v>
      </c>
      <c r="O13" s="2">
        <f t="shared" si="4"/>
        <v>7.5</v>
      </c>
      <c r="P13" s="11">
        <f t="shared" si="35"/>
        <v>42714</v>
      </c>
      <c r="Q13" s="54" t="str">
        <f>IF(OR(P13='Vacances et Fériés'!$F$4,P13='Vacances et Fériés'!$F$5,P13='Vacances et Fériés'!$F$6,P13='Vacances et Fériés'!$F$7,P13='Vacances et Fériés'!$F$8,P13='Vacances et Fériés'!$F$9,P13='Vacances et Fériés'!$F$10,P13='Vacances et Fériés'!$F$11,P13='Vacances et Fériés'!$F$12,P13='Vacances et Fériés'!$F$13,P13='Vacances et Fériés'!$F$14),"XX",(TEXT(P13,"jjj")))</f>
        <v>sam</v>
      </c>
      <c r="R13" s="12">
        <f t="shared" si="5"/>
        <v>0</v>
      </c>
      <c r="S13" s="2">
        <f t="shared" si="6"/>
        <v>0</v>
      </c>
      <c r="T13" s="11">
        <f t="shared" si="36"/>
        <v>42745</v>
      </c>
      <c r="U13" s="54" t="str">
        <f t="shared" si="7"/>
        <v>mar</v>
      </c>
      <c r="V13" s="12">
        <f t="shared" si="8"/>
        <v>7.5</v>
      </c>
      <c r="W13" s="2">
        <f t="shared" si="9"/>
        <v>7.5</v>
      </c>
      <c r="X13" s="11">
        <f t="shared" si="37"/>
        <v>42776</v>
      </c>
      <c r="Y13" s="54" t="str">
        <f t="shared" si="27"/>
        <v>ven</v>
      </c>
      <c r="Z13" s="12">
        <f t="shared" si="10"/>
        <v>7.5</v>
      </c>
      <c r="AA13" s="2">
        <f t="shared" si="11"/>
        <v>7.5</v>
      </c>
      <c r="AB13" s="11">
        <f t="shared" si="38"/>
        <v>42804</v>
      </c>
      <c r="AC13" s="54" t="str">
        <f t="shared" si="28"/>
        <v>ven</v>
      </c>
      <c r="AD13" s="12">
        <f t="shared" si="12"/>
        <v>7.5</v>
      </c>
      <c r="AE13" s="2">
        <f t="shared" si="13"/>
        <v>7.5</v>
      </c>
      <c r="AF13" s="11">
        <f t="shared" si="39"/>
        <v>42835</v>
      </c>
      <c r="AG13" s="54" t="str">
        <f t="shared" si="29"/>
        <v>lun</v>
      </c>
      <c r="AH13" s="12">
        <f t="shared" si="14"/>
        <v>0</v>
      </c>
      <c r="AI13" s="2">
        <f t="shared" si="15"/>
        <v>0</v>
      </c>
      <c r="AJ13" s="11">
        <f t="shared" si="40"/>
        <v>42865</v>
      </c>
      <c r="AK13" s="54" t="str">
        <f t="shared" si="16"/>
        <v>mer</v>
      </c>
      <c r="AL13" s="12">
        <f t="shared" si="17"/>
        <v>9.5</v>
      </c>
      <c r="AM13" s="55">
        <f t="shared" si="18"/>
        <v>9.5</v>
      </c>
      <c r="AN13" s="11">
        <f t="shared" si="41"/>
        <v>42896</v>
      </c>
      <c r="AO13" s="54" t="str">
        <f t="shared" si="30"/>
        <v>sam</v>
      </c>
      <c r="AP13" s="12">
        <f t="shared" si="19"/>
        <v>0</v>
      </c>
      <c r="AQ13" s="2">
        <f t="shared" si="20"/>
        <v>0</v>
      </c>
      <c r="AR13" s="11">
        <f t="shared" si="42"/>
        <v>42926</v>
      </c>
      <c r="AS13" s="54" t="str">
        <f t="shared" si="31"/>
        <v>lun</v>
      </c>
      <c r="AT13" s="12">
        <f t="shared" si="21"/>
        <v>0</v>
      </c>
      <c r="AU13" s="2">
        <f t="shared" si="22"/>
        <v>0</v>
      </c>
      <c r="AV13" s="11">
        <f t="shared" si="43"/>
        <v>42957</v>
      </c>
      <c r="AW13" s="54" t="str">
        <f t="shared" si="44"/>
        <v>jeu</v>
      </c>
      <c r="AX13" s="12">
        <f t="shared" si="24"/>
        <v>7.5</v>
      </c>
      <c r="AY13" s="55">
        <f t="shared" si="25"/>
        <v>7.5</v>
      </c>
    </row>
    <row r="14" spans="1:51" ht="14.25" x14ac:dyDescent="0.3">
      <c r="A14" s="11">
        <f t="shared" si="32"/>
        <v>42624</v>
      </c>
      <c r="B14" s="54" t="str">
        <f>IF(OR(A14='Vacances et Fériés'!$F$3,A14='Vacances et Fériés'!$F$4,A14='Vacances et Fériés'!$F$5,A14='Vacances et Fériés'!$F$6,A14='Vacances et Fériés'!$F$7,A14='Vacances et Fériés'!$F$8,A14='Vacances et Fériés'!$F$9,A14='Vacances et Fériés'!$F$10,A14='Vacances et Fériés'!$F$11,A14='Vacances et Fériés'!$F$12,A14='Vacances et Fériés'!$F$13,A14='Vacances et Fériés'!$F$14),"XX",(TEXT(A14,"jjj")))</f>
        <v>dim</v>
      </c>
      <c r="C14" s="97" t="str">
        <f>IF(OR(A14&lt;'Vacances et Fériés'!$C$4,AND(A14&gt;'Vacances et Fériés'!$B$5,A14&lt;'Vacances et Fériés'!$C$5),AND(A14&gt;'Vacances et Fériés'!$B$6,A14&lt;'Vacances et Fériés'!$C$6),AND(A14&gt;'Vacances et Fériés'!$B$7,A14&lt;'Vacances et Fériés'!$C$7),AND(A14&gt;'Vacances et Fériés'!$B$8,A14&lt;'Vacances et Fériés'!$C$8),AND(A14&gt;'Vacances et Fériés'!$B$9,A14&lt;'Vacances et Fériés'!$C$9),A14&gt;'Vacances et Fériés'!$B$10),"X","")</f>
        <v/>
      </c>
      <c r="D14" s="12">
        <f t="shared" si="26"/>
        <v>0</v>
      </c>
      <c r="E14" s="2">
        <f t="shared" si="0"/>
        <v>0</v>
      </c>
      <c r="F14" s="11">
        <f t="shared" si="33"/>
        <v>42654</v>
      </c>
      <c r="G14" s="54" t="str">
        <f>IF(OR(F14='Vacances et Fériés'!$F$4,F14='Vacances et Fériés'!$F$5,F14='Vacances et Fériés'!$F$6,F14='Vacances et Fériés'!$F$7,F14='Vacances et Fériés'!$F$8,F14='Vacances et Fériés'!$F$9,F14='Vacances et Fériés'!$F$10,F14='Vacances et Fériés'!$F$11,F14='Vacances et Fériés'!$F$12,F14='Vacances et Fériés'!$F$13,F14='Vacances et Fériés'!$F$14),"XX",(TEXT(F14,"jjj")))</f>
        <v>mar</v>
      </c>
      <c r="H14" s="98" t="str">
        <f>IF(OR(F14&lt;'Vacances et Fériés'!$C$4,AND(F14&gt;'Vacances et Fériés'!$B$5,F14&lt;'Vacances et Fériés'!$C$5),AND(F14&gt;'Vacances et Fériés'!$B$6,F14&lt;'Vacances et Fériés'!$C$6),AND(F14&gt;'Vacances et Fériés'!$B$7,F14&lt;'Vacances et Fériés'!$C$7),AND(F14&gt;'Vacances et Fériés'!$B$8,F14&lt;'Vacances et Fériés'!$C$8),AND(F14&gt;'Vacances et Fériés'!$B$9,F14&lt;'Vacances et Fériés'!$C$9),F14&gt;'Vacances et Fériés'!$B$10),"X","")</f>
        <v/>
      </c>
      <c r="I14" s="12">
        <f t="shared" si="1"/>
        <v>7.5</v>
      </c>
      <c r="J14" s="2">
        <f t="shared" si="2"/>
        <v>7.5</v>
      </c>
      <c r="K14" s="11">
        <f t="shared" si="34"/>
        <v>42685</v>
      </c>
      <c r="L14" s="54" t="str">
        <f>IF(OR(K14='Vacances et Fériés'!$F$3,K14='Vacances et Fériés'!$F$4,K14='Vacances et Fériés'!$F$5,K14='Vacances et Fériés'!$F$6,K14='Vacances et Fériés'!$F$7,K14='Vacances et Fériés'!$F$8,K14='Vacances et Fériés'!$F$9,K14='Vacances et Fériés'!$F$10,K14='Vacances et Fériés'!$F$11,K14='Vacances et Fériés'!$F$12,K14='Vacances et Fériés'!$F$13,K14='Vacances et Fériés'!$F$14),"XX",(TEXT(K14,"jjj")))</f>
        <v>XX</v>
      </c>
      <c r="M14" s="98" t="str">
        <f>IF(OR(K14&lt;'Vacances et Fériés'!$C$4,AND(K14&gt;'Vacances et Fériés'!$B$5,K14&lt;'Vacances et Fériés'!$C$5),AND(K14&gt;'Vacances et Fériés'!$B$6,K14&lt;'Vacances et Fériés'!$C$6),AND(K14&gt;'Vacances et Fériés'!$B$7,K14&lt;'Vacances et Fériés'!$C$7),AND(K14&gt;'Vacances et Fériés'!$B$8,K14&lt;'Vacances et Fériés'!$C$8),AND(K14&gt;'Vacances et Fériés'!$B$9,K14&lt;'Vacances et Fériés'!$C$9),K14&gt;'Vacances et Fériés'!$B$10),"X","")</f>
        <v/>
      </c>
      <c r="N14" s="12" t="str">
        <f t="shared" si="3"/>
        <v>FERIE</v>
      </c>
      <c r="O14" s="2" t="str">
        <f t="shared" si="4"/>
        <v>FERIE</v>
      </c>
      <c r="P14" s="11">
        <f t="shared" si="35"/>
        <v>42715</v>
      </c>
      <c r="Q14" s="54" t="str">
        <f>IF(OR(P14='Vacances et Fériés'!$F$4,P14='Vacances et Fériés'!$F$5,P14='Vacances et Fériés'!$F$6,P14='Vacances et Fériés'!$F$7,P14='Vacances et Fériés'!$F$8,P14='Vacances et Fériés'!$F$9,P14='Vacances et Fériés'!$F$10,P14='Vacances et Fériés'!$F$11,P14='Vacances et Fériés'!$F$12,P14='Vacances et Fériés'!$F$13,P14='Vacances et Fériés'!$F$14),"XX",(TEXT(P14,"jjj")))</f>
        <v>dim</v>
      </c>
      <c r="R14" s="12">
        <f t="shared" si="5"/>
        <v>0</v>
      </c>
      <c r="S14" s="2">
        <f t="shared" si="6"/>
        <v>0</v>
      </c>
      <c r="T14" s="11">
        <f t="shared" si="36"/>
        <v>42746</v>
      </c>
      <c r="U14" s="54" t="str">
        <f t="shared" si="7"/>
        <v>mer</v>
      </c>
      <c r="V14" s="12">
        <f t="shared" si="8"/>
        <v>9.5</v>
      </c>
      <c r="W14" s="2">
        <f t="shared" si="9"/>
        <v>9.5</v>
      </c>
      <c r="X14" s="11">
        <f t="shared" si="37"/>
        <v>42777</v>
      </c>
      <c r="Y14" s="54" t="str">
        <f t="shared" si="27"/>
        <v>sam</v>
      </c>
      <c r="Z14" s="12">
        <f t="shared" si="10"/>
        <v>0</v>
      </c>
      <c r="AA14" s="2">
        <f t="shared" si="11"/>
        <v>0</v>
      </c>
      <c r="AB14" s="11">
        <f t="shared" si="38"/>
        <v>42805</v>
      </c>
      <c r="AC14" s="54" t="str">
        <f t="shared" si="28"/>
        <v>sam</v>
      </c>
      <c r="AD14" s="12">
        <f t="shared" si="12"/>
        <v>0</v>
      </c>
      <c r="AE14" s="2">
        <f t="shared" si="13"/>
        <v>0</v>
      </c>
      <c r="AF14" s="11">
        <f t="shared" si="39"/>
        <v>42836</v>
      </c>
      <c r="AG14" s="54" t="str">
        <f t="shared" si="29"/>
        <v>mar</v>
      </c>
      <c r="AH14" s="12">
        <f t="shared" si="14"/>
        <v>7.5</v>
      </c>
      <c r="AI14" s="2">
        <f t="shared" si="15"/>
        <v>7.5</v>
      </c>
      <c r="AJ14" s="11">
        <f t="shared" si="40"/>
        <v>42866</v>
      </c>
      <c r="AK14" s="54" t="str">
        <f t="shared" si="16"/>
        <v>jeu</v>
      </c>
      <c r="AL14" s="12">
        <f t="shared" si="17"/>
        <v>7.5</v>
      </c>
      <c r="AM14" s="55">
        <f t="shared" si="18"/>
        <v>7.5</v>
      </c>
      <c r="AN14" s="11">
        <f t="shared" si="41"/>
        <v>42897</v>
      </c>
      <c r="AO14" s="54" t="str">
        <f t="shared" si="30"/>
        <v>dim</v>
      </c>
      <c r="AP14" s="12">
        <f t="shared" si="19"/>
        <v>0</v>
      </c>
      <c r="AQ14" s="2">
        <f t="shared" si="20"/>
        <v>0</v>
      </c>
      <c r="AR14" s="11">
        <f t="shared" si="42"/>
        <v>42927</v>
      </c>
      <c r="AS14" s="54" t="str">
        <f t="shared" si="31"/>
        <v>mar</v>
      </c>
      <c r="AT14" s="12">
        <f t="shared" si="21"/>
        <v>7.5</v>
      </c>
      <c r="AU14" s="2">
        <f t="shared" si="22"/>
        <v>7.5</v>
      </c>
      <c r="AV14" s="11">
        <f t="shared" si="43"/>
        <v>42958</v>
      </c>
      <c r="AW14" s="54" t="str">
        <f t="shared" si="44"/>
        <v>ven</v>
      </c>
      <c r="AX14" s="12">
        <f t="shared" si="24"/>
        <v>7.5</v>
      </c>
      <c r="AY14" s="55">
        <f t="shared" si="25"/>
        <v>7.5</v>
      </c>
    </row>
    <row r="15" spans="1:51" ht="14.25" x14ac:dyDescent="0.3">
      <c r="A15" s="11">
        <f t="shared" si="32"/>
        <v>42625</v>
      </c>
      <c r="B15" s="54" t="str">
        <f>IF(OR(A15='Vacances et Fériés'!$F$3,A15='Vacances et Fériés'!$F$4,A15='Vacances et Fériés'!$F$5,A15='Vacances et Fériés'!$F$6,A15='Vacances et Fériés'!$F$7,A15='Vacances et Fériés'!$F$8,A15='Vacances et Fériés'!$F$9,A15='Vacances et Fériés'!$F$10,A15='Vacances et Fériés'!$F$11,A15='Vacances et Fériés'!$F$12,A15='Vacances et Fériés'!$F$13,A15='Vacances et Fériés'!$F$14),"XX",(TEXT(A15,"jjj")))</f>
        <v>lun</v>
      </c>
      <c r="C15" s="97" t="str">
        <f>IF(OR(A15&lt;'Vacances et Fériés'!$C$4,AND(A15&gt;'Vacances et Fériés'!$B$5,A15&lt;'Vacances et Fériés'!$C$5),AND(A15&gt;'Vacances et Fériés'!$B$6,A15&lt;'Vacances et Fériés'!$C$6),AND(A15&gt;'Vacances et Fériés'!$B$7,A15&lt;'Vacances et Fériés'!$C$7),AND(A15&gt;'Vacances et Fériés'!$B$8,A15&lt;'Vacances et Fériés'!$C$8),AND(A15&gt;'Vacances et Fériés'!$B$9,A15&lt;'Vacances et Fériés'!$C$9),A15&gt;'Vacances et Fériés'!$B$10),"X","")</f>
        <v/>
      </c>
      <c r="D15" s="12">
        <f t="shared" si="26"/>
        <v>0</v>
      </c>
      <c r="E15" s="2">
        <f t="shared" si="0"/>
        <v>0</v>
      </c>
      <c r="F15" s="11">
        <f t="shared" si="33"/>
        <v>42655</v>
      </c>
      <c r="G15" s="54" t="str">
        <f>IF(OR(F15='Vacances et Fériés'!$F$4,F15='Vacances et Fériés'!$F$5,F15='Vacances et Fériés'!$F$6,F15='Vacances et Fériés'!$F$7,F15='Vacances et Fériés'!$F$8,F15='Vacances et Fériés'!$F$9,F15='Vacances et Fériés'!$F$10,F15='Vacances et Fériés'!$F$11,F15='Vacances et Fériés'!$F$12,F15='Vacances et Fériés'!$F$13,F15='Vacances et Fériés'!$F$14),"XX",(TEXT(F15,"jjj")))</f>
        <v>mer</v>
      </c>
      <c r="H15" s="98" t="str">
        <f>IF(OR(F15&lt;'Vacances et Fériés'!$C$4,AND(F15&gt;'Vacances et Fériés'!$B$5,F15&lt;'Vacances et Fériés'!$C$5),AND(F15&gt;'Vacances et Fériés'!$B$6,F15&lt;'Vacances et Fériés'!$C$6),AND(F15&gt;'Vacances et Fériés'!$B$7,F15&lt;'Vacances et Fériés'!$C$7),AND(F15&gt;'Vacances et Fériés'!$B$8,F15&lt;'Vacances et Fériés'!$C$8),AND(F15&gt;'Vacances et Fériés'!$B$9,F15&lt;'Vacances et Fériés'!$C$9),F15&gt;'Vacances et Fériés'!$B$10),"X","")</f>
        <v/>
      </c>
      <c r="I15" s="12">
        <f t="shared" si="1"/>
        <v>9.5</v>
      </c>
      <c r="J15" s="2">
        <f t="shared" si="2"/>
        <v>9.5</v>
      </c>
      <c r="K15" s="11">
        <f t="shared" si="34"/>
        <v>42686</v>
      </c>
      <c r="L15" s="54" t="str">
        <f>IF(OR(K15='Vacances et Fériés'!$F$3,K15='Vacances et Fériés'!$F$4,K15='Vacances et Fériés'!$F$5,K15='Vacances et Fériés'!$F$6,K15='Vacances et Fériés'!$F$7,K15='Vacances et Fériés'!$F$8,K15='Vacances et Fériés'!$F$9,K15='Vacances et Fériés'!$F$10,K15='Vacances et Fériés'!$F$11,K15='Vacances et Fériés'!$F$12,K15='Vacances et Fériés'!$F$13,K15='Vacances et Fériés'!$F$14),"XX",(TEXT(K15,"jjj")))</f>
        <v>sam</v>
      </c>
      <c r="M15" s="98" t="str">
        <f>IF(OR(K15&lt;'Vacances et Fériés'!$C$4,AND(K15&gt;'Vacances et Fériés'!$B$5,K15&lt;'Vacances et Fériés'!$C$5),AND(K15&gt;'Vacances et Fériés'!$B$6,K15&lt;'Vacances et Fériés'!$C$6),AND(K15&gt;'Vacances et Fériés'!$B$7,K15&lt;'Vacances et Fériés'!$C$7),AND(K15&gt;'Vacances et Fériés'!$B$8,K15&lt;'Vacances et Fériés'!$C$8),AND(K15&gt;'Vacances et Fériés'!$B$9,K15&lt;'Vacances et Fériés'!$C$9),K15&gt;'Vacances et Fériés'!$B$10),"X","")</f>
        <v/>
      </c>
      <c r="N15" s="12">
        <f t="shared" si="3"/>
        <v>0</v>
      </c>
      <c r="O15" s="2">
        <f t="shared" si="4"/>
        <v>0</v>
      </c>
      <c r="P15" s="11">
        <f t="shared" si="35"/>
        <v>42716</v>
      </c>
      <c r="Q15" s="54" t="str">
        <f>IF(OR(P15='Vacances et Fériés'!$F$4,P15='Vacances et Fériés'!$F$5,P15='Vacances et Fériés'!$F$6,P15='Vacances et Fériés'!$F$7,P15='Vacances et Fériés'!$F$8,P15='Vacances et Fériés'!$F$9,P15='Vacances et Fériés'!$F$10,P15='Vacances et Fériés'!$F$11,P15='Vacances et Fériés'!$F$12,P15='Vacances et Fériés'!$F$13,P15='Vacances et Fériés'!$F$14),"XX",(TEXT(P15,"jjj")))</f>
        <v>lun</v>
      </c>
      <c r="R15" s="12">
        <f t="shared" si="5"/>
        <v>0</v>
      </c>
      <c r="S15" s="2">
        <f t="shared" si="6"/>
        <v>0</v>
      </c>
      <c r="T15" s="11">
        <f t="shared" si="36"/>
        <v>42747</v>
      </c>
      <c r="U15" s="54" t="str">
        <f t="shared" si="7"/>
        <v>jeu</v>
      </c>
      <c r="V15" s="12">
        <f t="shared" si="8"/>
        <v>7.5</v>
      </c>
      <c r="W15" s="2">
        <f t="shared" si="9"/>
        <v>7.5</v>
      </c>
      <c r="X15" s="11">
        <f t="shared" si="37"/>
        <v>42778</v>
      </c>
      <c r="Y15" s="54" t="str">
        <f t="shared" si="27"/>
        <v>dim</v>
      </c>
      <c r="Z15" s="12">
        <f t="shared" si="10"/>
        <v>0</v>
      </c>
      <c r="AA15" s="2">
        <f t="shared" si="11"/>
        <v>0</v>
      </c>
      <c r="AB15" s="11">
        <f t="shared" si="38"/>
        <v>42806</v>
      </c>
      <c r="AC15" s="54" t="str">
        <f t="shared" si="28"/>
        <v>dim</v>
      </c>
      <c r="AD15" s="12">
        <f t="shared" si="12"/>
        <v>0</v>
      </c>
      <c r="AE15" s="2">
        <f t="shared" si="13"/>
        <v>0</v>
      </c>
      <c r="AF15" s="11">
        <f t="shared" si="39"/>
        <v>42837</v>
      </c>
      <c r="AG15" s="54" t="str">
        <f t="shared" si="29"/>
        <v>mer</v>
      </c>
      <c r="AH15" s="12">
        <f t="shared" si="14"/>
        <v>9.5</v>
      </c>
      <c r="AI15" s="2">
        <f t="shared" si="15"/>
        <v>9.5</v>
      </c>
      <c r="AJ15" s="11">
        <f t="shared" si="40"/>
        <v>42867</v>
      </c>
      <c r="AK15" s="54" t="str">
        <f t="shared" si="16"/>
        <v>ven</v>
      </c>
      <c r="AL15" s="12">
        <f t="shared" si="17"/>
        <v>7.5</v>
      </c>
      <c r="AM15" s="55">
        <f t="shared" si="18"/>
        <v>7.5</v>
      </c>
      <c r="AN15" s="11">
        <f t="shared" si="41"/>
        <v>42898</v>
      </c>
      <c r="AO15" s="54" t="str">
        <f t="shared" si="30"/>
        <v>lun</v>
      </c>
      <c r="AP15" s="12">
        <f t="shared" si="19"/>
        <v>0</v>
      </c>
      <c r="AQ15" s="2">
        <f t="shared" si="20"/>
        <v>0</v>
      </c>
      <c r="AR15" s="11">
        <f t="shared" si="42"/>
        <v>42928</v>
      </c>
      <c r="AS15" s="54" t="str">
        <f t="shared" si="31"/>
        <v>mer</v>
      </c>
      <c r="AT15" s="12">
        <f t="shared" si="21"/>
        <v>9.5</v>
      </c>
      <c r="AU15" s="2">
        <f t="shared" si="22"/>
        <v>9.5</v>
      </c>
      <c r="AV15" s="11">
        <f t="shared" si="43"/>
        <v>42959</v>
      </c>
      <c r="AW15" s="54" t="str">
        <f t="shared" si="44"/>
        <v>sam</v>
      </c>
      <c r="AX15" s="12">
        <f t="shared" si="24"/>
        <v>0</v>
      </c>
      <c r="AY15" s="55">
        <f t="shared" si="25"/>
        <v>0</v>
      </c>
    </row>
    <row r="16" spans="1:51" ht="14.25" x14ac:dyDescent="0.3">
      <c r="A16" s="11">
        <f t="shared" si="32"/>
        <v>42626</v>
      </c>
      <c r="B16" s="54" t="str">
        <f>IF(OR(A16='Vacances et Fériés'!$F$3,A16='Vacances et Fériés'!$F$4,A16='Vacances et Fériés'!$F$5,A16='Vacances et Fériés'!$F$6,A16='Vacances et Fériés'!$F$7,A16='Vacances et Fériés'!$F$8,A16='Vacances et Fériés'!$F$9,A16='Vacances et Fériés'!$F$10,A16='Vacances et Fériés'!$F$11,A16='Vacances et Fériés'!$F$12,A16='Vacances et Fériés'!$F$13,A16='Vacances et Fériés'!$F$14),"XX",(TEXT(A16,"jjj")))</f>
        <v>mar</v>
      </c>
      <c r="C16" s="97" t="str">
        <f>IF(OR(A16&lt;'Vacances et Fériés'!$C$4,AND(A16&gt;'Vacances et Fériés'!$B$5,A16&lt;'Vacances et Fériés'!$C$5),AND(A16&gt;'Vacances et Fériés'!$B$6,A16&lt;'Vacances et Fériés'!$C$6),AND(A16&gt;'Vacances et Fériés'!$B$7,A16&lt;'Vacances et Fériés'!$C$7),AND(A16&gt;'Vacances et Fériés'!$B$8,A16&lt;'Vacances et Fériés'!$C$8),AND(A16&gt;'Vacances et Fériés'!$B$9,A16&lt;'Vacances et Fériés'!$C$9),A16&gt;'Vacances et Fériés'!$B$10),"X","")</f>
        <v/>
      </c>
      <c r="D16" s="12">
        <f t="shared" si="26"/>
        <v>7.5</v>
      </c>
      <c r="E16" s="2">
        <f t="shared" si="0"/>
        <v>7.5</v>
      </c>
      <c r="F16" s="11">
        <f t="shared" si="33"/>
        <v>42656</v>
      </c>
      <c r="G16" s="54" t="str">
        <f>IF(OR(F16='Vacances et Fériés'!$F$4,F16='Vacances et Fériés'!$F$5,F16='Vacances et Fériés'!$F$6,F16='Vacances et Fériés'!$F$7,F16='Vacances et Fériés'!$F$8,F16='Vacances et Fériés'!$F$9,F16='Vacances et Fériés'!$F$10,F16='Vacances et Fériés'!$F$11,F16='Vacances et Fériés'!$F$12,F16='Vacances et Fériés'!$F$13,F16='Vacances et Fériés'!$F$14),"XX",(TEXT(F16,"jjj")))</f>
        <v>jeu</v>
      </c>
      <c r="H16" s="98" t="str">
        <f>IF(OR(F16&lt;'Vacances et Fériés'!$C$4,AND(F16&gt;'Vacances et Fériés'!$B$5,F16&lt;'Vacances et Fériés'!$C$5),AND(F16&gt;'Vacances et Fériés'!$B$6,F16&lt;'Vacances et Fériés'!$C$6),AND(F16&gt;'Vacances et Fériés'!$B$7,F16&lt;'Vacances et Fériés'!$C$7),AND(F16&gt;'Vacances et Fériés'!$B$8,F16&lt;'Vacances et Fériés'!$C$8),AND(F16&gt;'Vacances et Fériés'!$B$9,F16&lt;'Vacances et Fériés'!$C$9),F16&gt;'Vacances et Fériés'!$B$10),"X","")</f>
        <v/>
      </c>
      <c r="I16" s="12">
        <f t="shared" si="1"/>
        <v>7.5</v>
      </c>
      <c r="J16" s="2">
        <f t="shared" si="2"/>
        <v>7.5</v>
      </c>
      <c r="K16" s="11">
        <f t="shared" si="34"/>
        <v>42687</v>
      </c>
      <c r="L16" s="54" t="str">
        <f>IF(OR(K16='Vacances et Fériés'!$F$3,K16='Vacances et Fériés'!$F$4,K16='Vacances et Fériés'!$F$5,K16='Vacances et Fériés'!$F$6,K16='Vacances et Fériés'!$F$7,K16='Vacances et Fériés'!$F$8,K16='Vacances et Fériés'!$F$9,K16='Vacances et Fériés'!$F$10,K16='Vacances et Fériés'!$F$11,K16='Vacances et Fériés'!$F$12,K16='Vacances et Fériés'!$F$13,K16='Vacances et Fériés'!$F$14),"XX",(TEXT(K16,"jjj")))</f>
        <v>dim</v>
      </c>
      <c r="M16" s="98" t="str">
        <f>IF(OR(K16&lt;'Vacances et Fériés'!$C$4,AND(K16&gt;'Vacances et Fériés'!$B$5,K16&lt;'Vacances et Fériés'!$C$5),AND(K16&gt;'Vacances et Fériés'!$B$6,K16&lt;'Vacances et Fériés'!$C$6),AND(K16&gt;'Vacances et Fériés'!$B$7,K16&lt;'Vacances et Fériés'!$C$7),AND(K16&gt;'Vacances et Fériés'!$B$8,K16&lt;'Vacances et Fériés'!$C$8),AND(K16&gt;'Vacances et Fériés'!$B$9,K16&lt;'Vacances et Fériés'!$C$9),K16&gt;'Vacances et Fériés'!$B$10),"X","")</f>
        <v/>
      </c>
      <c r="N16" s="12">
        <f t="shared" si="3"/>
        <v>0</v>
      </c>
      <c r="O16" s="2">
        <f t="shared" si="4"/>
        <v>0</v>
      </c>
      <c r="P16" s="11">
        <f t="shared" si="35"/>
        <v>42717</v>
      </c>
      <c r="Q16" s="54" t="str">
        <f>IF(OR(P16='Vacances et Fériés'!$F$4,P16='Vacances et Fériés'!$F$5,P16='Vacances et Fériés'!$F$6,P16='Vacances et Fériés'!$F$7,P16='Vacances et Fériés'!$F$8,P16='Vacances et Fériés'!$F$9,P16='Vacances et Fériés'!$F$10,P16='Vacances et Fériés'!$F$11,P16='Vacances et Fériés'!$F$12,P16='Vacances et Fériés'!$F$13,P16='Vacances et Fériés'!$F$14),"XX",(TEXT(P16,"jjj")))</f>
        <v>mar</v>
      </c>
      <c r="R16" s="12">
        <f t="shared" si="5"/>
        <v>7.5</v>
      </c>
      <c r="S16" s="2">
        <f t="shared" si="6"/>
        <v>7.5</v>
      </c>
      <c r="T16" s="11">
        <f t="shared" si="36"/>
        <v>42748</v>
      </c>
      <c r="U16" s="54" t="str">
        <f t="shared" si="7"/>
        <v>ven</v>
      </c>
      <c r="V16" s="12">
        <f t="shared" si="8"/>
        <v>7.5</v>
      </c>
      <c r="W16" s="2">
        <f t="shared" si="9"/>
        <v>7.5</v>
      </c>
      <c r="X16" s="11">
        <f t="shared" si="37"/>
        <v>42779</v>
      </c>
      <c r="Y16" s="54" t="str">
        <f t="shared" si="27"/>
        <v>lun</v>
      </c>
      <c r="Z16" s="12">
        <f t="shared" si="10"/>
        <v>0</v>
      </c>
      <c r="AA16" s="2">
        <f t="shared" si="11"/>
        <v>0</v>
      </c>
      <c r="AB16" s="11">
        <f t="shared" si="38"/>
        <v>42807</v>
      </c>
      <c r="AC16" s="54" t="str">
        <f t="shared" si="28"/>
        <v>lun</v>
      </c>
      <c r="AD16" s="12">
        <f t="shared" si="12"/>
        <v>0</v>
      </c>
      <c r="AE16" s="2">
        <f t="shared" si="13"/>
        <v>0</v>
      </c>
      <c r="AF16" s="11">
        <f t="shared" si="39"/>
        <v>42838</v>
      </c>
      <c r="AG16" s="54" t="str">
        <f t="shared" si="29"/>
        <v>jeu</v>
      </c>
      <c r="AH16" s="12">
        <f t="shared" si="14"/>
        <v>7.5</v>
      </c>
      <c r="AI16" s="2">
        <f t="shared" si="15"/>
        <v>7.5</v>
      </c>
      <c r="AJ16" s="11">
        <f t="shared" si="40"/>
        <v>42868</v>
      </c>
      <c r="AK16" s="54" t="str">
        <f t="shared" si="16"/>
        <v>sam</v>
      </c>
      <c r="AL16" s="12">
        <f t="shared" si="17"/>
        <v>0</v>
      </c>
      <c r="AM16" s="55">
        <f t="shared" si="18"/>
        <v>0</v>
      </c>
      <c r="AN16" s="11">
        <f t="shared" si="41"/>
        <v>42899</v>
      </c>
      <c r="AO16" s="54" t="str">
        <f t="shared" si="30"/>
        <v>mar</v>
      </c>
      <c r="AP16" s="12">
        <f t="shared" si="19"/>
        <v>7.5</v>
      </c>
      <c r="AQ16" s="2">
        <f t="shared" si="20"/>
        <v>7.5</v>
      </c>
      <c r="AR16" s="11">
        <f t="shared" si="42"/>
        <v>42929</v>
      </c>
      <c r="AS16" s="54" t="str">
        <f t="shared" si="31"/>
        <v>jeu</v>
      </c>
      <c r="AT16" s="12">
        <f t="shared" si="21"/>
        <v>7.5</v>
      </c>
      <c r="AU16" s="2">
        <f t="shared" si="22"/>
        <v>7.5</v>
      </c>
      <c r="AV16" s="11">
        <f t="shared" si="43"/>
        <v>42960</v>
      </c>
      <c r="AW16" s="54" t="str">
        <f t="shared" si="44"/>
        <v>dim</v>
      </c>
      <c r="AX16" s="12">
        <f t="shared" si="24"/>
        <v>0</v>
      </c>
      <c r="AY16" s="55">
        <f t="shared" si="25"/>
        <v>0</v>
      </c>
    </row>
    <row r="17" spans="1:51" ht="14.25" x14ac:dyDescent="0.3">
      <c r="A17" s="11">
        <f t="shared" si="32"/>
        <v>42627</v>
      </c>
      <c r="B17" s="54" t="str">
        <f>IF(OR(A17='Vacances et Fériés'!$F$3,A17='Vacances et Fériés'!$F$4,A17='Vacances et Fériés'!$F$5,A17='Vacances et Fériés'!$F$6,A17='Vacances et Fériés'!$F$7,A17='Vacances et Fériés'!$F$8,A17='Vacances et Fériés'!$F$9,A17='Vacances et Fériés'!$F$10,A17='Vacances et Fériés'!$F$11,A17='Vacances et Fériés'!$F$12,A17='Vacances et Fériés'!$F$13,A17='Vacances et Fériés'!$F$14),"XX",(TEXT(A17,"jjj")))</f>
        <v>mer</v>
      </c>
      <c r="C17" s="97" t="str">
        <f>IF(OR(A17&lt;'Vacances et Fériés'!$C$4,AND(A17&gt;'Vacances et Fériés'!$B$5,A17&lt;'Vacances et Fériés'!$C$5),AND(A17&gt;'Vacances et Fériés'!$B$6,A17&lt;'Vacances et Fériés'!$C$6),AND(A17&gt;'Vacances et Fériés'!$B$7,A17&lt;'Vacances et Fériés'!$C$7),AND(A17&gt;'Vacances et Fériés'!$B$8,A17&lt;'Vacances et Fériés'!$C$8),AND(A17&gt;'Vacances et Fériés'!$B$9,A17&lt;'Vacances et Fériés'!$C$9),A17&gt;'Vacances et Fériés'!$B$10),"X","")</f>
        <v/>
      </c>
      <c r="D17" s="12">
        <f t="shared" si="26"/>
        <v>9.5</v>
      </c>
      <c r="E17" s="2">
        <f t="shared" si="0"/>
        <v>9.5</v>
      </c>
      <c r="F17" s="11">
        <f t="shared" si="33"/>
        <v>42657</v>
      </c>
      <c r="G17" s="54" t="str">
        <f>IF(OR(F17='Vacances et Fériés'!$F$4,F17='Vacances et Fériés'!$F$5,F17='Vacances et Fériés'!$F$6,F17='Vacances et Fériés'!$F$7,F17='Vacances et Fériés'!$F$8,F17='Vacances et Fériés'!$F$9,F17='Vacances et Fériés'!$F$10,F17='Vacances et Fériés'!$F$11,F17='Vacances et Fériés'!$F$12,F17='Vacances et Fériés'!$F$13,F17='Vacances et Fériés'!$F$14),"XX",(TEXT(F17,"jjj")))</f>
        <v>ven</v>
      </c>
      <c r="H17" s="98" t="str">
        <f>IF(OR(F17&lt;'Vacances et Fériés'!$C$4,AND(F17&gt;'Vacances et Fériés'!$B$5,F17&lt;'Vacances et Fériés'!$C$5),AND(F17&gt;'Vacances et Fériés'!$B$6,F17&lt;'Vacances et Fériés'!$C$6),AND(F17&gt;'Vacances et Fériés'!$B$7,F17&lt;'Vacances et Fériés'!$C$7),AND(F17&gt;'Vacances et Fériés'!$B$8,F17&lt;'Vacances et Fériés'!$C$8),AND(F17&gt;'Vacances et Fériés'!$B$9,F17&lt;'Vacances et Fériés'!$C$9),F17&gt;'Vacances et Fériés'!$B$10),"X","")</f>
        <v/>
      </c>
      <c r="I17" s="12">
        <f t="shared" si="1"/>
        <v>7.5</v>
      </c>
      <c r="J17" s="2">
        <f t="shared" si="2"/>
        <v>7.5</v>
      </c>
      <c r="K17" s="11">
        <f t="shared" si="34"/>
        <v>42688</v>
      </c>
      <c r="L17" s="54" t="str">
        <f>IF(OR(K17='Vacances et Fériés'!$F$3,K17='Vacances et Fériés'!$F$4,K17='Vacances et Fériés'!$F$5,K17='Vacances et Fériés'!$F$6,K17='Vacances et Fériés'!$F$7,K17='Vacances et Fériés'!$F$8,K17='Vacances et Fériés'!$F$9,K17='Vacances et Fériés'!$F$10,K17='Vacances et Fériés'!$F$11,K17='Vacances et Fériés'!$F$12,K17='Vacances et Fériés'!$F$13,K17='Vacances et Fériés'!$F$14),"XX",(TEXT(K17,"jjj")))</f>
        <v>lun</v>
      </c>
      <c r="M17" s="98" t="str">
        <f>IF(OR(K17&lt;'Vacances et Fériés'!$C$4,AND(K17&gt;'Vacances et Fériés'!$B$5,K17&lt;'Vacances et Fériés'!$C$5),AND(K17&gt;'Vacances et Fériés'!$B$6,K17&lt;'Vacances et Fériés'!$C$6),AND(K17&gt;'Vacances et Fériés'!$B$7,K17&lt;'Vacances et Fériés'!$C$7),AND(K17&gt;'Vacances et Fériés'!$B$8,K17&lt;'Vacances et Fériés'!$C$8),AND(K17&gt;'Vacances et Fériés'!$B$9,K17&lt;'Vacances et Fériés'!$C$9),K17&gt;'Vacances et Fériés'!$B$10),"X","")</f>
        <v/>
      </c>
      <c r="N17" s="12">
        <f t="shared" si="3"/>
        <v>0</v>
      </c>
      <c r="O17" s="2">
        <f t="shared" si="4"/>
        <v>0</v>
      </c>
      <c r="P17" s="11">
        <f t="shared" si="35"/>
        <v>42718</v>
      </c>
      <c r="Q17" s="54" t="str">
        <f>IF(OR(P17='Vacances et Fériés'!$F$4,P17='Vacances et Fériés'!$F$5,P17='Vacances et Fériés'!$F$6,P17='Vacances et Fériés'!$F$7,P17='Vacances et Fériés'!$F$8,P17='Vacances et Fériés'!$F$9,P17='Vacances et Fériés'!$F$10,P17='Vacances et Fériés'!$F$11,P17='Vacances et Fériés'!$F$12,P17='Vacances et Fériés'!$F$13,P17='Vacances et Fériés'!$F$14),"XX",(TEXT(P17,"jjj")))</f>
        <v>mer</v>
      </c>
      <c r="R17" s="12">
        <f t="shared" si="5"/>
        <v>9.5</v>
      </c>
      <c r="S17" s="2">
        <f t="shared" si="6"/>
        <v>9.5</v>
      </c>
      <c r="T17" s="11">
        <f t="shared" si="36"/>
        <v>42749</v>
      </c>
      <c r="U17" s="54" t="str">
        <f t="shared" si="7"/>
        <v>sam</v>
      </c>
      <c r="V17" s="12">
        <f t="shared" si="8"/>
        <v>0</v>
      </c>
      <c r="W17" s="2">
        <f t="shared" si="9"/>
        <v>0</v>
      </c>
      <c r="X17" s="11">
        <f t="shared" si="37"/>
        <v>42780</v>
      </c>
      <c r="Y17" s="54" t="str">
        <f t="shared" si="27"/>
        <v>mar</v>
      </c>
      <c r="Z17" s="12">
        <f t="shared" si="10"/>
        <v>7.5</v>
      </c>
      <c r="AA17" s="2">
        <f t="shared" si="11"/>
        <v>7.5</v>
      </c>
      <c r="AB17" s="11">
        <f t="shared" si="38"/>
        <v>42808</v>
      </c>
      <c r="AC17" s="54" t="str">
        <f t="shared" si="28"/>
        <v>mar</v>
      </c>
      <c r="AD17" s="12">
        <f t="shared" si="12"/>
        <v>7.5</v>
      </c>
      <c r="AE17" s="2">
        <f t="shared" si="13"/>
        <v>7.5</v>
      </c>
      <c r="AF17" s="11">
        <f t="shared" si="39"/>
        <v>42839</v>
      </c>
      <c r="AG17" s="54" t="str">
        <f t="shared" si="29"/>
        <v>ven</v>
      </c>
      <c r="AH17" s="12">
        <f t="shared" si="14"/>
        <v>7.5</v>
      </c>
      <c r="AI17" s="2">
        <f t="shared" si="15"/>
        <v>7.5</v>
      </c>
      <c r="AJ17" s="11">
        <f t="shared" si="40"/>
        <v>42869</v>
      </c>
      <c r="AK17" s="54" t="str">
        <f t="shared" si="16"/>
        <v>dim</v>
      </c>
      <c r="AL17" s="12">
        <f t="shared" si="17"/>
        <v>0</v>
      </c>
      <c r="AM17" s="55">
        <f t="shared" si="18"/>
        <v>0</v>
      </c>
      <c r="AN17" s="11">
        <f t="shared" si="41"/>
        <v>42900</v>
      </c>
      <c r="AO17" s="54" t="str">
        <f t="shared" si="30"/>
        <v>mer</v>
      </c>
      <c r="AP17" s="12">
        <f t="shared" si="19"/>
        <v>9.5</v>
      </c>
      <c r="AQ17" s="2">
        <f t="shared" si="20"/>
        <v>9.5</v>
      </c>
      <c r="AR17" s="11">
        <f t="shared" si="42"/>
        <v>42930</v>
      </c>
      <c r="AS17" s="54" t="str">
        <f t="shared" si="31"/>
        <v>ven</v>
      </c>
      <c r="AT17" s="12">
        <f t="shared" si="21"/>
        <v>7.5</v>
      </c>
      <c r="AU17" s="2">
        <f t="shared" si="22"/>
        <v>7.5</v>
      </c>
      <c r="AV17" s="11">
        <f t="shared" si="43"/>
        <v>42961</v>
      </c>
      <c r="AW17" s="54" t="str">
        <f t="shared" si="44"/>
        <v>lun</v>
      </c>
      <c r="AX17" s="12">
        <f t="shared" si="24"/>
        <v>0</v>
      </c>
      <c r="AY17" s="55">
        <f t="shared" si="25"/>
        <v>0</v>
      </c>
    </row>
    <row r="18" spans="1:51" ht="14.25" x14ac:dyDescent="0.3">
      <c r="A18" s="11">
        <f t="shared" si="32"/>
        <v>42628</v>
      </c>
      <c r="B18" s="54" t="str">
        <f>IF(OR(A18='Vacances et Fériés'!$F$3,A18='Vacances et Fériés'!$F$4,A18='Vacances et Fériés'!$F$5,A18='Vacances et Fériés'!$F$6,A18='Vacances et Fériés'!$F$7,A18='Vacances et Fériés'!$F$8,A18='Vacances et Fériés'!$F$9,A18='Vacances et Fériés'!$F$10,A18='Vacances et Fériés'!$F$11,A18='Vacances et Fériés'!$F$12,A18='Vacances et Fériés'!$F$13,A18='Vacances et Fériés'!$F$14),"XX",(TEXT(A18,"jjj")))</f>
        <v>jeu</v>
      </c>
      <c r="C18" s="97" t="str">
        <f>IF(OR(A18&lt;'Vacances et Fériés'!$C$4,AND(A18&gt;'Vacances et Fériés'!$B$5,A18&lt;'Vacances et Fériés'!$C$5),AND(A18&gt;'Vacances et Fériés'!$B$6,A18&lt;'Vacances et Fériés'!$C$6),AND(A18&gt;'Vacances et Fériés'!$B$7,A18&lt;'Vacances et Fériés'!$C$7),AND(A18&gt;'Vacances et Fériés'!$B$8,A18&lt;'Vacances et Fériés'!$C$8),AND(A18&gt;'Vacances et Fériés'!$B$9,A18&lt;'Vacances et Fériés'!$C$9),A18&gt;'Vacances et Fériés'!$B$10),"X","")</f>
        <v/>
      </c>
      <c r="D18" s="12">
        <f t="shared" si="26"/>
        <v>7.5</v>
      </c>
      <c r="E18" s="2">
        <f t="shared" si="0"/>
        <v>7.5</v>
      </c>
      <c r="F18" s="11">
        <f t="shared" si="33"/>
        <v>42658</v>
      </c>
      <c r="G18" s="54" t="str">
        <f>IF(OR(F18='Vacances et Fériés'!$F$4,F18='Vacances et Fériés'!$F$5,F18='Vacances et Fériés'!$F$6,F18='Vacances et Fériés'!$F$7,F18='Vacances et Fériés'!$F$8,F18='Vacances et Fériés'!$F$9,F18='Vacances et Fériés'!$F$10,F18='Vacances et Fériés'!$F$11,F18='Vacances et Fériés'!$F$12,F18='Vacances et Fériés'!$F$13,F18='Vacances et Fériés'!$F$14),"XX",(TEXT(F18,"jjj")))</f>
        <v>sam</v>
      </c>
      <c r="H18" s="98" t="str">
        <f>IF(OR(F18&lt;'Vacances et Fériés'!$C$4,AND(F18&gt;'Vacances et Fériés'!$B$5,F18&lt;'Vacances et Fériés'!$C$5),AND(F18&gt;'Vacances et Fériés'!$B$6,F18&lt;'Vacances et Fériés'!$C$6),AND(F18&gt;'Vacances et Fériés'!$B$7,F18&lt;'Vacances et Fériés'!$C$7),AND(F18&gt;'Vacances et Fériés'!$B$8,F18&lt;'Vacances et Fériés'!$C$8),AND(F18&gt;'Vacances et Fériés'!$B$9,F18&lt;'Vacances et Fériés'!$C$9),F18&gt;'Vacances et Fériés'!$B$10),"X","")</f>
        <v/>
      </c>
      <c r="I18" s="12">
        <f t="shared" si="1"/>
        <v>0</v>
      </c>
      <c r="J18" s="2">
        <f t="shared" si="2"/>
        <v>0</v>
      </c>
      <c r="K18" s="11">
        <f t="shared" si="34"/>
        <v>42689</v>
      </c>
      <c r="L18" s="54" t="str">
        <f>IF(OR(K18='Vacances et Fériés'!$F$3,K18='Vacances et Fériés'!$F$4,K18='Vacances et Fériés'!$F$5,K18='Vacances et Fériés'!$F$6,K18='Vacances et Fériés'!$F$7,K18='Vacances et Fériés'!$F$8,K18='Vacances et Fériés'!$F$9,K18='Vacances et Fériés'!$F$10,K18='Vacances et Fériés'!$F$11,K18='Vacances et Fériés'!$F$12,K18='Vacances et Fériés'!$F$13,K18='Vacances et Fériés'!$F$14),"XX",(TEXT(K18,"jjj")))</f>
        <v>mar</v>
      </c>
      <c r="M18" s="98" t="str">
        <f>IF(OR(K18&lt;'Vacances et Fériés'!$C$4,AND(K18&gt;'Vacances et Fériés'!$B$5,K18&lt;'Vacances et Fériés'!$C$5),AND(K18&gt;'Vacances et Fériés'!$B$6,K18&lt;'Vacances et Fériés'!$C$6),AND(K18&gt;'Vacances et Fériés'!$B$7,K18&lt;'Vacances et Fériés'!$C$7),AND(K18&gt;'Vacances et Fériés'!$B$8,K18&lt;'Vacances et Fériés'!$C$8),AND(K18&gt;'Vacances et Fériés'!$B$9,K18&lt;'Vacances et Fériés'!$C$9),K18&gt;'Vacances et Fériés'!$B$10),"X","")</f>
        <v/>
      </c>
      <c r="N18" s="12">
        <f t="shared" si="3"/>
        <v>7.5</v>
      </c>
      <c r="O18" s="2">
        <f t="shared" si="4"/>
        <v>7.5</v>
      </c>
      <c r="P18" s="11">
        <f t="shared" si="35"/>
        <v>42719</v>
      </c>
      <c r="Q18" s="54" t="str">
        <f>IF(OR(P18='Vacances et Fériés'!$F$4,P18='Vacances et Fériés'!$F$5,P18='Vacances et Fériés'!$F$6,P18='Vacances et Fériés'!$F$7,P18='Vacances et Fériés'!$F$8,P18='Vacances et Fériés'!$F$9,P18='Vacances et Fériés'!$F$10,P18='Vacances et Fériés'!$F$11,P18='Vacances et Fériés'!$F$12,P18='Vacances et Fériés'!$F$13,P18='Vacances et Fériés'!$F$14),"XX",(TEXT(P18,"jjj")))</f>
        <v>jeu</v>
      </c>
      <c r="R18" s="12">
        <f t="shared" si="5"/>
        <v>7.5</v>
      </c>
      <c r="S18" s="2">
        <f t="shared" si="6"/>
        <v>7.5</v>
      </c>
      <c r="T18" s="11">
        <f t="shared" si="36"/>
        <v>42750</v>
      </c>
      <c r="U18" s="54" t="str">
        <f t="shared" si="7"/>
        <v>dim</v>
      </c>
      <c r="V18" s="12">
        <f t="shared" si="8"/>
        <v>0</v>
      </c>
      <c r="W18" s="2">
        <f t="shared" si="9"/>
        <v>0</v>
      </c>
      <c r="X18" s="11">
        <f t="shared" si="37"/>
        <v>42781</v>
      </c>
      <c r="Y18" s="54" t="str">
        <f t="shared" si="27"/>
        <v>mer</v>
      </c>
      <c r="Z18" s="12">
        <f t="shared" si="10"/>
        <v>9.5</v>
      </c>
      <c r="AA18" s="2">
        <f t="shared" si="11"/>
        <v>9.5</v>
      </c>
      <c r="AB18" s="11">
        <f t="shared" si="38"/>
        <v>42809</v>
      </c>
      <c r="AC18" s="54" t="str">
        <f t="shared" si="28"/>
        <v>mer</v>
      </c>
      <c r="AD18" s="12">
        <f t="shared" si="12"/>
        <v>9.5</v>
      </c>
      <c r="AE18" s="2">
        <f t="shared" si="13"/>
        <v>9.5</v>
      </c>
      <c r="AF18" s="11">
        <f t="shared" si="39"/>
        <v>42840</v>
      </c>
      <c r="AG18" s="54" t="str">
        <f t="shared" si="29"/>
        <v>sam</v>
      </c>
      <c r="AH18" s="12">
        <f t="shared" si="14"/>
        <v>0</v>
      </c>
      <c r="AI18" s="2">
        <f t="shared" si="15"/>
        <v>0</v>
      </c>
      <c r="AJ18" s="11">
        <f t="shared" si="40"/>
        <v>42870</v>
      </c>
      <c r="AK18" s="54" t="str">
        <f t="shared" si="16"/>
        <v>lun</v>
      </c>
      <c r="AL18" s="12">
        <f t="shared" si="17"/>
        <v>0</v>
      </c>
      <c r="AM18" s="55">
        <f t="shared" si="18"/>
        <v>0</v>
      </c>
      <c r="AN18" s="11">
        <f t="shared" si="41"/>
        <v>42901</v>
      </c>
      <c r="AO18" s="54" t="str">
        <f t="shared" si="30"/>
        <v>jeu</v>
      </c>
      <c r="AP18" s="12">
        <f t="shared" si="19"/>
        <v>7.5</v>
      </c>
      <c r="AQ18" s="2">
        <f t="shared" si="20"/>
        <v>7.5</v>
      </c>
      <c r="AR18" s="11">
        <f t="shared" si="42"/>
        <v>42931</v>
      </c>
      <c r="AS18" s="54" t="str">
        <f t="shared" si="31"/>
        <v>sam</v>
      </c>
      <c r="AT18" s="12">
        <f t="shared" si="21"/>
        <v>0</v>
      </c>
      <c r="AU18" s="2">
        <f t="shared" si="22"/>
        <v>0</v>
      </c>
      <c r="AV18" s="11">
        <f t="shared" si="43"/>
        <v>42962</v>
      </c>
      <c r="AW18" s="54" t="str">
        <f t="shared" si="44"/>
        <v>mar</v>
      </c>
      <c r="AX18" s="12">
        <f t="shared" si="24"/>
        <v>7.5</v>
      </c>
      <c r="AY18" s="55">
        <f t="shared" ref="AY18:AY33" si="45">AX18</f>
        <v>7.5</v>
      </c>
    </row>
    <row r="19" spans="1:51" ht="14.25" x14ac:dyDescent="0.3">
      <c r="A19" s="11">
        <f t="shared" si="32"/>
        <v>42629</v>
      </c>
      <c r="B19" s="54" t="str">
        <f>IF(OR(A19='Vacances et Fériés'!$F$3,A19='Vacances et Fériés'!$F$4,A19='Vacances et Fériés'!$F$5,A19='Vacances et Fériés'!$F$6,A19='Vacances et Fériés'!$F$7,A19='Vacances et Fériés'!$F$8,A19='Vacances et Fériés'!$F$9,A19='Vacances et Fériés'!$F$10,A19='Vacances et Fériés'!$F$11,A19='Vacances et Fériés'!$F$12,A19='Vacances et Fériés'!$F$13,A19='Vacances et Fériés'!$F$14),"XX",(TEXT(A19,"jjj")))</f>
        <v>ven</v>
      </c>
      <c r="C19" s="97" t="str">
        <f>IF(OR(A19&lt;'Vacances et Fériés'!$C$4,AND(A19&gt;'Vacances et Fériés'!$B$5,A19&lt;'Vacances et Fériés'!$C$5),AND(A19&gt;'Vacances et Fériés'!$B$6,A19&lt;'Vacances et Fériés'!$C$6),AND(A19&gt;'Vacances et Fériés'!$B$7,A19&lt;'Vacances et Fériés'!$C$7),AND(A19&gt;'Vacances et Fériés'!$B$8,A19&lt;'Vacances et Fériés'!$C$8),AND(A19&gt;'Vacances et Fériés'!$B$9,A19&lt;'Vacances et Fériés'!$C$9),A19&gt;'Vacances et Fériés'!$B$10),"X","")</f>
        <v/>
      </c>
      <c r="D19" s="12">
        <f t="shared" si="26"/>
        <v>7.5</v>
      </c>
      <c r="E19" s="2">
        <f t="shared" si="0"/>
        <v>7.5</v>
      </c>
      <c r="F19" s="11">
        <f t="shared" si="33"/>
        <v>42659</v>
      </c>
      <c r="G19" s="54" t="str">
        <f>IF(OR(F19='Vacances et Fériés'!$F$4,F19='Vacances et Fériés'!$F$5,F19='Vacances et Fériés'!$F$6,F19='Vacances et Fériés'!$F$7,F19='Vacances et Fériés'!$F$8,F19='Vacances et Fériés'!$F$9,F19='Vacances et Fériés'!$F$10,F19='Vacances et Fériés'!$F$11,F19='Vacances et Fériés'!$F$12,F19='Vacances et Fériés'!$F$13,F19='Vacances et Fériés'!$F$14),"XX",(TEXT(F19,"jjj")))</f>
        <v>dim</v>
      </c>
      <c r="H19" s="98" t="str">
        <f>IF(OR(F19&lt;'Vacances et Fériés'!$C$4,AND(F19&gt;'Vacances et Fériés'!$B$5,F19&lt;'Vacances et Fériés'!$C$5),AND(F19&gt;'Vacances et Fériés'!$B$6,F19&lt;'Vacances et Fériés'!$C$6),AND(F19&gt;'Vacances et Fériés'!$B$7,F19&lt;'Vacances et Fériés'!$C$7),AND(F19&gt;'Vacances et Fériés'!$B$8,F19&lt;'Vacances et Fériés'!$C$8),AND(F19&gt;'Vacances et Fériés'!$B$9,F19&lt;'Vacances et Fériés'!$C$9),F19&gt;'Vacances et Fériés'!$B$10),"X","")</f>
        <v/>
      </c>
      <c r="I19" s="12">
        <f t="shared" si="1"/>
        <v>0</v>
      </c>
      <c r="J19" s="2">
        <f t="shared" si="2"/>
        <v>0</v>
      </c>
      <c r="K19" s="11">
        <f t="shared" si="34"/>
        <v>42690</v>
      </c>
      <c r="L19" s="54" t="str">
        <f>IF(OR(K19='Vacances et Fériés'!$F$3,K19='Vacances et Fériés'!$F$4,K19='Vacances et Fériés'!$F$5,K19='Vacances et Fériés'!$F$6,K19='Vacances et Fériés'!$F$7,K19='Vacances et Fériés'!$F$8,K19='Vacances et Fériés'!$F$9,K19='Vacances et Fériés'!$F$10,K19='Vacances et Fériés'!$F$11,K19='Vacances et Fériés'!$F$12,K19='Vacances et Fériés'!$F$13,K19='Vacances et Fériés'!$F$14),"XX",(TEXT(K19,"jjj")))</f>
        <v>mer</v>
      </c>
      <c r="M19" s="98" t="str">
        <f>IF(OR(K19&lt;'Vacances et Fériés'!$C$4,AND(K19&gt;'Vacances et Fériés'!$B$5,K19&lt;'Vacances et Fériés'!$C$5),AND(K19&gt;'Vacances et Fériés'!$B$6,K19&lt;'Vacances et Fériés'!$C$6),AND(K19&gt;'Vacances et Fériés'!$B$7,K19&lt;'Vacances et Fériés'!$C$7),AND(K19&gt;'Vacances et Fériés'!$B$8,K19&lt;'Vacances et Fériés'!$C$8),AND(K19&gt;'Vacances et Fériés'!$B$9,K19&lt;'Vacances et Fériés'!$C$9),K19&gt;'Vacances et Fériés'!$B$10),"X","")</f>
        <v/>
      </c>
      <c r="N19" s="12">
        <f t="shared" si="3"/>
        <v>9.5</v>
      </c>
      <c r="O19" s="2">
        <f t="shared" si="4"/>
        <v>9.5</v>
      </c>
      <c r="P19" s="11">
        <f t="shared" si="35"/>
        <v>42720</v>
      </c>
      <c r="Q19" s="54" t="str">
        <f>IF(OR(P19='Vacances et Fériés'!$F$4,P19='Vacances et Fériés'!$F$5,P19='Vacances et Fériés'!$F$6,P19='Vacances et Fériés'!$F$7,P19='Vacances et Fériés'!$F$8,P19='Vacances et Fériés'!$F$9,P19='Vacances et Fériés'!$F$10,P19='Vacances et Fériés'!$F$11,P19='Vacances et Fériés'!$F$12,P19='Vacances et Fériés'!$F$13,P19='Vacances et Fériés'!$F$14),"XX",(TEXT(P19,"jjj")))</f>
        <v>ven</v>
      </c>
      <c r="R19" s="12">
        <f t="shared" si="5"/>
        <v>7.5</v>
      </c>
      <c r="S19" s="2">
        <f t="shared" si="6"/>
        <v>7.5</v>
      </c>
      <c r="T19" s="11">
        <f t="shared" si="36"/>
        <v>42751</v>
      </c>
      <c r="U19" s="54" t="str">
        <f t="shared" si="7"/>
        <v>lun</v>
      </c>
      <c r="V19" s="12">
        <f t="shared" si="8"/>
        <v>0</v>
      </c>
      <c r="W19" s="2">
        <f t="shared" si="9"/>
        <v>0</v>
      </c>
      <c r="X19" s="11">
        <f t="shared" si="37"/>
        <v>42782</v>
      </c>
      <c r="Y19" s="54" t="str">
        <f t="shared" si="27"/>
        <v>jeu</v>
      </c>
      <c r="Z19" s="12">
        <f t="shared" si="10"/>
        <v>7.5</v>
      </c>
      <c r="AA19" s="2">
        <f t="shared" si="11"/>
        <v>7.5</v>
      </c>
      <c r="AB19" s="11">
        <f t="shared" si="38"/>
        <v>42810</v>
      </c>
      <c r="AC19" s="54" t="str">
        <f t="shared" si="28"/>
        <v>jeu</v>
      </c>
      <c r="AD19" s="12">
        <f t="shared" si="12"/>
        <v>7.5</v>
      </c>
      <c r="AE19" s="2">
        <f t="shared" si="13"/>
        <v>7.5</v>
      </c>
      <c r="AF19" s="11">
        <f t="shared" si="39"/>
        <v>42841</v>
      </c>
      <c r="AG19" s="54" t="str">
        <f t="shared" si="29"/>
        <v>dim</v>
      </c>
      <c r="AH19" s="12">
        <f t="shared" si="14"/>
        <v>0</v>
      </c>
      <c r="AI19" s="2">
        <f t="shared" si="15"/>
        <v>0</v>
      </c>
      <c r="AJ19" s="11">
        <f t="shared" si="40"/>
        <v>42871</v>
      </c>
      <c r="AK19" s="54" t="str">
        <f t="shared" si="16"/>
        <v>mar</v>
      </c>
      <c r="AL19" s="12">
        <f t="shared" si="17"/>
        <v>7.5</v>
      </c>
      <c r="AM19" s="55">
        <f t="shared" si="18"/>
        <v>7.5</v>
      </c>
      <c r="AN19" s="11">
        <f t="shared" si="41"/>
        <v>42902</v>
      </c>
      <c r="AO19" s="54" t="str">
        <f t="shared" si="30"/>
        <v>ven</v>
      </c>
      <c r="AP19" s="12">
        <f t="shared" si="19"/>
        <v>7.5</v>
      </c>
      <c r="AQ19" s="2">
        <f t="shared" si="20"/>
        <v>7.5</v>
      </c>
      <c r="AR19" s="11">
        <f t="shared" si="42"/>
        <v>42932</v>
      </c>
      <c r="AS19" s="54" t="str">
        <f t="shared" si="31"/>
        <v>dim</v>
      </c>
      <c r="AT19" s="12">
        <f t="shared" si="21"/>
        <v>0</v>
      </c>
      <c r="AU19" s="2">
        <f t="shared" si="22"/>
        <v>0</v>
      </c>
      <c r="AV19" s="11">
        <f t="shared" si="43"/>
        <v>42963</v>
      </c>
      <c r="AW19" s="54" t="str">
        <f t="shared" si="44"/>
        <v>mer</v>
      </c>
      <c r="AX19" s="12">
        <f t="shared" si="24"/>
        <v>9.5</v>
      </c>
      <c r="AY19" s="55">
        <f t="shared" si="25"/>
        <v>9.5</v>
      </c>
    </row>
    <row r="20" spans="1:51" ht="14.25" x14ac:dyDescent="0.3">
      <c r="A20" s="11">
        <f t="shared" si="32"/>
        <v>42630</v>
      </c>
      <c r="B20" s="54" t="str">
        <f>IF(OR(A20='Vacances et Fériés'!$F$3,A20='Vacances et Fériés'!$F$4,A20='Vacances et Fériés'!$F$5,A20='Vacances et Fériés'!$F$6,A20='Vacances et Fériés'!$F$7,A20='Vacances et Fériés'!$F$8,A20='Vacances et Fériés'!$F$9,A20='Vacances et Fériés'!$F$10,A20='Vacances et Fériés'!$F$11,A20='Vacances et Fériés'!$F$12,A20='Vacances et Fériés'!$F$13,A20='Vacances et Fériés'!$F$14),"XX",(TEXT(A20,"jjj")))</f>
        <v>sam</v>
      </c>
      <c r="C20" s="97" t="str">
        <f>IF(OR(A20&lt;'Vacances et Fériés'!$C$4,AND(A20&gt;'Vacances et Fériés'!$B$5,A20&lt;'Vacances et Fériés'!$C$5),AND(A20&gt;'Vacances et Fériés'!$B$6,A20&lt;'Vacances et Fériés'!$C$6),AND(A20&gt;'Vacances et Fériés'!$B$7,A20&lt;'Vacances et Fériés'!$C$7),AND(A20&gt;'Vacances et Fériés'!$B$8,A20&lt;'Vacances et Fériés'!$C$8),AND(A20&gt;'Vacances et Fériés'!$B$9,A20&lt;'Vacances et Fériés'!$C$9),A20&gt;'Vacances et Fériés'!$B$10),"X","")</f>
        <v/>
      </c>
      <c r="D20" s="12">
        <f t="shared" si="26"/>
        <v>0</v>
      </c>
      <c r="E20" s="2">
        <f t="shared" si="0"/>
        <v>0</v>
      </c>
      <c r="F20" s="11">
        <f t="shared" si="33"/>
        <v>42660</v>
      </c>
      <c r="G20" s="54" t="str">
        <f>IF(OR(F20='Vacances et Fériés'!$F$4,F20='Vacances et Fériés'!$F$5,F20='Vacances et Fériés'!$F$6,F20='Vacances et Fériés'!$F$7,F20='Vacances et Fériés'!$F$8,F20='Vacances et Fériés'!$F$9,F20='Vacances et Fériés'!$F$10,F20='Vacances et Fériés'!$F$11,F20='Vacances et Fériés'!$F$12,F20='Vacances et Fériés'!$F$13,F20='Vacances et Fériés'!$F$14),"XX",(TEXT(F20,"jjj")))</f>
        <v>lun</v>
      </c>
      <c r="H20" s="98" t="str">
        <f>IF(OR(F20&lt;'Vacances et Fériés'!$C$4,AND(F20&gt;'Vacances et Fériés'!$B$5,F20&lt;'Vacances et Fériés'!$C$5),AND(F20&gt;'Vacances et Fériés'!$B$6,F20&lt;'Vacances et Fériés'!$C$6),AND(F20&gt;'Vacances et Fériés'!$B$7,F20&lt;'Vacances et Fériés'!$C$7),AND(F20&gt;'Vacances et Fériés'!$B$8,F20&lt;'Vacances et Fériés'!$C$8),AND(F20&gt;'Vacances et Fériés'!$B$9,F20&lt;'Vacances et Fériés'!$C$9),F20&gt;'Vacances et Fériés'!$B$10),"X","")</f>
        <v/>
      </c>
      <c r="I20" s="12">
        <f t="shared" si="1"/>
        <v>0</v>
      </c>
      <c r="J20" s="2">
        <f t="shared" si="2"/>
        <v>0</v>
      </c>
      <c r="K20" s="11">
        <f t="shared" si="34"/>
        <v>42691</v>
      </c>
      <c r="L20" s="54" t="str">
        <f>IF(OR(K20='Vacances et Fériés'!$F$3,K20='Vacances et Fériés'!$F$4,K20='Vacances et Fériés'!$F$5,K20='Vacances et Fériés'!$F$6,K20='Vacances et Fériés'!$F$7,K20='Vacances et Fériés'!$F$8,K20='Vacances et Fériés'!$F$9,K20='Vacances et Fériés'!$F$10,K20='Vacances et Fériés'!$F$11,K20='Vacances et Fériés'!$F$12,K20='Vacances et Fériés'!$F$13,K20='Vacances et Fériés'!$F$14),"XX",(TEXT(K20,"jjj")))</f>
        <v>jeu</v>
      </c>
      <c r="M20" s="98" t="str">
        <f>IF(OR(K20&lt;'Vacances et Fériés'!$C$4,AND(K20&gt;'Vacances et Fériés'!$B$5,K20&lt;'Vacances et Fériés'!$C$5),AND(K20&gt;'Vacances et Fériés'!$B$6,K20&lt;'Vacances et Fériés'!$C$6),AND(K20&gt;'Vacances et Fériés'!$B$7,K20&lt;'Vacances et Fériés'!$C$7),AND(K20&gt;'Vacances et Fériés'!$B$8,K20&lt;'Vacances et Fériés'!$C$8),AND(K20&gt;'Vacances et Fériés'!$B$9,K20&lt;'Vacances et Fériés'!$C$9),K20&gt;'Vacances et Fériés'!$B$10),"X","")</f>
        <v/>
      </c>
      <c r="N20" s="12">
        <f t="shared" si="3"/>
        <v>7.5</v>
      </c>
      <c r="O20" s="2">
        <f t="shared" si="4"/>
        <v>7.5</v>
      </c>
      <c r="P20" s="11">
        <f t="shared" si="35"/>
        <v>42721</v>
      </c>
      <c r="Q20" s="54" t="str">
        <f>IF(OR(P20='Vacances et Fériés'!$F$4,P20='Vacances et Fériés'!$F$5,P20='Vacances et Fériés'!$F$6,P20='Vacances et Fériés'!$F$7,P20='Vacances et Fériés'!$F$8,P20='Vacances et Fériés'!$F$9,P20='Vacances et Fériés'!$F$10,P20='Vacances et Fériés'!$F$11,P20='Vacances et Fériés'!$F$12,P20='Vacances et Fériés'!$F$13,P20='Vacances et Fériés'!$F$14),"XX",(TEXT(P20,"jjj")))</f>
        <v>sam</v>
      </c>
      <c r="R20" s="12">
        <f t="shared" si="5"/>
        <v>0</v>
      </c>
      <c r="S20" s="2">
        <f t="shared" si="6"/>
        <v>0</v>
      </c>
      <c r="T20" s="11">
        <f t="shared" si="36"/>
        <v>42752</v>
      </c>
      <c r="U20" s="54" t="str">
        <f t="shared" si="7"/>
        <v>mar</v>
      </c>
      <c r="V20" s="12">
        <f t="shared" si="8"/>
        <v>7.5</v>
      </c>
      <c r="W20" s="2">
        <f t="shared" si="9"/>
        <v>7.5</v>
      </c>
      <c r="X20" s="11">
        <f t="shared" si="37"/>
        <v>42783</v>
      </c>
      <c r="Y20" s="54" t="str">
        <f t="shared" si="27"/>
        <v>ven</v>
      </c>
      <c r="Z20" s="12">
        <f t="shared" si="10"/>
        <v>7.5</v>
      </c>
      <c r="AA20" s="2">
        <f t="shared" si="11"/>
        <v>7.5</v>
      </c>
      <c r="AB20" s="11">
        <f t="shared" si="38"/>
        <v>42811</v>
      </c>
      <c r="AC20" s="54" t="str">
        <f t="shared" si="28"/>
        <v>ven</v>
      </c>
      <c r="AD20" s="12">
        <f t="shared" si="12"/>
        <v>7.5</v>
      </c>
      <c r="AE20" s="2">
        <f t="shared" si="13"/>
        <v>7.5</v>
      </c>
      <c r="AF20" s="11">
        <f t="shared" si="39"/>
        <v>42842</v>
      </c>
      <c r="AG20" s="54" t="str">
        <f t="shared" si="29"/>
        <v>lun</v>
      </c>
      <c r="AH20" s="12">
        <f t="shared" si="14"/>
        <v>0</v>
      </c>
      <c r="AI20" s="2">
        <f t="shared" si="15"/>
        <v>0</v>
      </c>
      <c r="AJ20" s="11">
        <f t="shared" si="40"/>
        <v>42872</v>
      </c>
      <c r="AK20" s="54" t="str">
        <f t="shared" si="16"/>
        <v>mer</v>
      </c>
      <c r="AL20" s="12">
        <f t="shared" si="17"/>
        <v>9.5</v>
      </c>
      <c r="AM20" s="55">
        <f t="shared" si="18"/>
        <v>9.5</v>
      </c>
      <c r="AN20" s="11">
        <f t="shared" si="41"/>
        <v>42903</v>
      </c>
      <c r="AO20" s="54" t="str">
        <f t="shared" si="30"/>
        <v>sam</v>
      </c>
      <c r="AP20" s="12">
        <f t="shared" si="19"/>
        <v>0</v>
      </c>
      <c r="AQ20" s="2">
        <f t="shared" si="20"/>
        <v>0</v>
      </c>
      <c r="AR20" s="11">
        <f t="shared" si="42"/>
        <v>42933</v>
      </c>
      <c r="AS20" s="54" t="str">
        <f t="shared" si="31"/>
        <v>lun</v>
      </c>
      <c r="AT20" s="12">
        <f t="shared" si="21"/>
        <v>0</v>
      </c>
      <c r="AU20" s="2">
        <f t="shared" si="22"/>
        <v>0</v>
      </c>
      <c r="AV20" s="11">
        <f t="shared" si="43"/>
        <v>42964</v>
      </c>
      <c r="AW20" s="54" t="str">
        <f t="shared" si="44"/>
        <v>jeu</v>
      </c>
      <c r="AX20" s="12">
        <f t="shared" si="24"/>
        <v>7.5</v>
      </c>
      <c r="AY20" s="55">
        <f t="shared" si="25"/>
        <v>7.5</v>
      </c>
    </row>
    <row r="21" spans="1:51" ht="14.25" x14ac:dyDescent="0.3">
      <c r="A21" s="11">
        <f t="shared" si="32"/>
        <v>42631</v>
      </c>
      <c r="B21" s="54" t="str">
        <f>IF(OR(A21='Vacances et Fériés'!$F$3,A21='Vacances et Fériés'!$F$4,A21='Vacances et Fériés'!$F$5,A21='Vacances et Fériés'!$F$6,A21='Vacances et Fériés'!$F$7,A21='Vacances et Fériés'!$F$8,A21='Vacances et Fériés'!$F$9,A21='Vacances et Fériés'!$F$10,A21='Vacances et Fériés'!$F$11,A21='Vacances et Fériés'!$F$12,A21='Vacances et Fériés'!$F$13,A21='Vacances et Fériés'!$F$14),"XX",(TEXT(A21,"jjj")))</f>
        <v>dim</v>
      </c>
      <c r="C21" s="97" t="str">
        <f>IF(OR(A21&lt;'Vacances et Fériés'!$C$4,AND(A21&gt;'Vacances et Fériés'!$B$5,A21&lt;'Vacances et Fériés'!$C$5),AND(A21&gt;'Vacances et Fériés'!$B$6,A21&lt;'Vacances et Fériés'!$C$6),AND(A21&gt;'Vacances et Fériés'!$B$7,A21&lt;'Vacances et Fériés'!$C$7),AND(A21&gt;'Vacances et Fériés'!$B$8,A21&lt;'Vacances et Fériés'!$C$8),AND(A21&gt;'Vacances et Fériés'!$B$9,A21&lt;'Vacances et Fériés'!$C$9),A21&gt;'Vacances et Fériés'!$B$10),"X","")</f>
        <v/>
      </c>
      <c r="D21" s="12">
        <f t="shared" si="26"/>
        <v>0</v>
      </c>
      <c r="E21" s="2">
        <f t="shared" si="0"/>
        <v>0</v>
      </c>
      <c r="F21" s="11">
        <f t="shared" si="33"/>
        <v>42661</v>
      </c>
      <c r="G21" s="54" t="str">
        <f>IF(OR(F21='Vacances et Fériés'!$F$4,F21='Vacances et Fériés'!$F$5,F21='Vacances et Fériés'!$F$6,F21='Vacances et Fériés'!$F$7,F21='Vacances et Fériés'!$F$8,F21='Vacances et Fériés'!$F$9,F21='Vacances et Fériés'!$F$10,F21='Vacances et Fériés'!$F$11,F21='Vacances et Fériés'!$F$12,F21='Vacances et Fériés'!$F$13,F21='Vacances et Fériés'!$F$14),"XX",(TEXT(F21,"jjj")))</f>
        <v>mar</v>
      </c>
      <c r="H21" s="98" t="str">
        <f>IF(OR(F21&lt;'Vacances et Fériés'!$C$4,AND(F21&gt;'Vacances et Fériés'!$B$5,F21&lt;'Vacances et Fériés'!$C$5),AND(F21&gt;'Vacances et Fériés'!$B$6,F21&lt;'Vacances et Fériés'!$C$6),AND(F21&gt;'Vacances et Fériés'!$B$7,F21&lt;'Vacances et Fériés'!$C$7),AND(F21&gt;'Vacances et Fériés'!$B$8,F21&lt;'Vacances et Fériés'!$C$8),AND(F21&gt;'Vacances et Fériés'!$B$9,F21&lt;'Vacances et Fériés'!$C$9),F21&gt;'Vacances et Fériés'!$B$10),"X","")</f>
        <v/>
      </c>
      <c r="I21" s="12">
        <f t="shared" si="1"/>
        <v>7.5</v>
      </c>
      <c r="J21" s="2">
        <f t="shared" si="2"/>
        <v>7.5</v>
      </c>
      <c r="K21" s="11">
        <f t="shared" si="34"/>
        <v>42692</v>
      </c>
      <c r="L21" s="54" t="str">
        <f>IF(OR(K21='Vacances et Fériés'!$F$3,K21='Vacances et Fériés'!$F$4,K21='Vacances et Fériés'!$F$5,K21='Vacances et Fériés'!$F$6,K21='Vacances et Fériés'!$F$7,K21='Vacances et Fériés'!$F$8,K21='Vacances et Fériés'!$F$9,K21='Vacances et Fériés'!$F$10,K21='Vacances et Fériés'!$F$11,K21='Vacances et Fériés'!$F$12,K21='Vacances et Fériés'!$F$13,K21='Vacances et Fériés'!$F$14),"XX",(TEXT(K21,"jjj")))</f>
        <v>ven</v>
      </c>
      <c r="M21" s="98" t="str">
        <f>IF(OR(K21&lt;'Vacances et Fériés'!$C$4,AND(K21&gt;'Vacances et Fériés'!$B$5,K21&lt;'Vacances et Fériés'!$C$5),AND(K21&gt;'Vacances et Fériés'!$B$6,K21&lt;'Vacances et Fériés'!$C$6),AND(K21&gt;'Vacances et Fériés'!$B$7,K21&lt;'Vacances et Fériés'!$C$7),AND(K21&gt;'Vacances et Fériés'!$B$8,K21&lt;'Vacances et Fériés'!$C$8),AND(K21&gt;'Vacances et Fériés'!$B$9,K21&lt;'Vacances et Fériés'!$C$9),K21&gt;'Vacances et Fériés'!$B$10),"X","")</f>
        <v/>
      </c>
      <c r="N21" s="12">
        <f t="shared" si="3"/>
        <v>7.5</v>
      </c>
      <c r="O21" s="2">
        <f t="shared" si="4"/>
        <v>7.5</v>
      </c>
      <c r="P21" s="11">
        <f t="shared" si="35"/>
        <v>42722</v>
      </c>
      <c r="Q21" s="54" t="str">
        <f>IF(OR(P21='Vacances et Fériés'!$F$4,P21='Vacances et Fériés'!$F$5,P21='Vacances et Fériés'!$F$6,P21='Vacances et Fériés'!$F$7,P21='Vacances et Fériés'!$F$8,P21='Vacances et Fériés'!$F$9,P21='Vacances et Fériés'!$F$10,P21='Vacances et Fériés'!$F$11,P21='Vacances et Fériés'!$F$12,P21='Vacances et Fériés'!$F$13,P21='Vacances et Fériés'!$F$14),"XX",(TEXT(P21,"jjj")))</f>
        <v>dim</v>
      </c>
      <c r="R21" s="12">
        <f t="shared" si="5"/>
        <v>0</v>
      </c>
      <c r="S21" s="2">
        <f t="shared" si="6"/>
        <v>0</v>
      </c>
      <c r="T21" s="11">
        <f t="shared" si="36"/>
        <v>42753</v>
      </c>
      <c r="U21" s="54" t="str">
        <f t="shared" si="7"/>
        <v>mer</v>
      </c>
      <c r="V21" s="12">
        <f t="shared" si="8"/>
        <v>9.5</v>
      </c>
      <c r="W21" s="2">
        <f t="shared" si="9"/>
        <v>9.5</v>
      </c>
      <c r="X21" s="11">
        <f t="shared" si="37"/>
        <v>42784</v>
      </c>
      <c r="Y21" s="54" t="str">
        <f t="shared" si="27"/>
        <v>sam</v>
      </c>
      <c r="Z21" s="12">
        <f t="shared" si="10"/>
        <v>0</v>
      </c>
      <c r="AA21" s="2">
        <f t="shared" si="11"/>
        <v>0</v>
      </c>
      <c r="AB21" s="11">
        <f t="shared" si="38"/>
        <v>42812</v>
      </c>
      <c r="AC21" s="54" t="str">
        <f t="shared" si="28"/>
        <v>sam</v>
      </c>
      <c r="AD21" s="12">
        <f t="shared" si="12"/>
        <v>0</v>
      </c>
      <c r="AE21" s="2">
        <f t="shared" si="13"/>
        <v>0</v>
      </c>
      <c r="AF21" s="11">
        <f t="shared" si="39"/>
        <v>42843</v>
      </c>
      <c r="AG21" s="54" t="str">
        <f t="shared" si="29"/>
        <v>mar</v>
      </c>
      <c r="AH21" s="12">
        <f t="shared" si="14"/>
        <v>7.5</v>
      </c>
      <c r="AI21" s="2">
        <f t="shared" si="15"/>
        <v>7.5</v>
      </c>
      <c r="AJ21" s="11">
        <f t="shared" si="40"/>
        <v>42873</v>
      </c>
      <c r="AK21" s="54" t="str">
        <f t="shared" si="16"/>
        <v>jeu</v>
      </c>
      <c r="AL21" s="12">
        <f t="shared" si="17"/>
        <v>7.5</v>
      </c>
      <c r="AM21" s="55">
        <f t="shared" si="18"/>
        <v>7.5</v>
      </c>
      <c r="AN21" s="11">
        <f t="shared" si="41"/>
        <v>42904</v>
      </c>
      <c r="AO21" s="54" t="str">
        <f t="shared" si="30"/>
        <v>dim</v>
      </c>
      <c r="AP21" s="12">
        <f t="shared" si="19"/>
        <v>0</v>
      </c>
      <c r="AQ21" s="2">
        <f t="shared" si="20"/>
        <v>0</v>
      </c>
      <c r="AR21" s="11">
        <f t="shared" si="42"/>
        <v>42934</v>
      </c>
      <c r="AS21" s="54" t="str">
        <f t="shared" si="31"/>
        <v>mar</v>
      </c>
      <c r="AT21" s="12">
        <f t="shared" si="21"/>
        <v>7.5</v>
      </c>
      <c r="AU21" s="2">
        <f t="shared" si="22"/>
        <v>7.5</v>
      </c>
      <c r="AV21" s="11">
        <f t="shared" si="43"/>
        <v>42965</v>
      </c>
      <c r="AW21" s="54" t="str">
        <f t="shared" si="44"/>
        <v>ven</v>
      </c>
      <c r="AX21" s="12">
        <f t="shared" si="24"/>
        <v>7.5</v>
      </c>
      <c r="AY21" s="55">
        <f t="shared" si="25"/>
        <v>7.5</v>
      </c>
    </row>
    <row r="22" spans="1:51" ht="14.25" x14ac:dyDescent="0.3">
      <c r="A22" s="11">
        <f t="shared" si="32"/>
        <v>42632</v>
      </c>
      <c r="B22" s="54" t="str">
        <f>IF(OR(A22='Vacances et Fériés'!$F$3,A22='Vacances et Fériés'!$F$4,A22='Vacances et Fériés'!$F$5,A22='Vacances et Fériés'!$F$6,A22='Vacances et Fériés'!$F$7,A22='Vacances et Fériés'!$F$8,A22='Vacances et Fériés'!$F$9,A22='Vacances et Fériés'!$F$10,A22='Vacances et Fériés'!$F$11,A22='Vacances et Fériés'!$F$12,A22='Vacances et Fériés'!$F$13,A22='Vacances et Fériés'!$F$14),"XX",(TEXT(A22,"jjj")))</f>
        <v>lun</v>
      </c>
      <c r="C22" s="97" t="str">
        <f>IF(OR(A22&lt;'Vacances et Fériés'!$C$4,AND(A22&gt;'Vacances et Fériés'!$B$5,A22&lt;'Vacances et Fériés'!$C$5),AND(A22&gt;'Vacances et Fériés'!$B$6,A22&lt;'Vacances et Fériés'!$C$6),AND(A22&gt;'Vacances et Fériés'!$B$7,A22&lt;'Vacances et Fériés'!$C$7),AND(A22&gt;'Vacances et Fériés'!$B$8,A22&lt;'Vacances et Fériés'!$C$8),AND(A22&gt;'Vacances et Fériés'!$B$9,A22&lt;'Vacances et Fériés'!$C$9),A22&gt;'Vacances et Fériés'!$B$10),"X","")</f>
        <v/>
      </c>
      <c r="D22" s="12">
        <f t="shared" si="26"/>
        <v>0</v>
      </c>
      <c r="E22" s="2">
        <f t="shared" si="0"/>
        <v>0</v>
      </c>
      <c r="F22" s="11">
        <f t="shared" si="33"/>
        <v>42662</v>
      </c>
      <c r="G22" s="54" t="str">
        <f>IF(OR(F22='Vacances et Fériés'!$F$4,F22='Vacances et Fériés'!$F$5,F22='Vacances et Fériés'!$F$6,F22='Vacances et Fériés'!$F$7,F22='Vacances et Fériés'!$F$8,F22='Vacances et Fériés'!$F$9,F22='Vacances et Fériés'!$F$10,F22='Vacances et Fériés'!$F$11,F22='Vacances et Fériés'!$F$12,F22='Vacances et Fériés'!$F$13,F22='Vacances et Fériés'!$F$14),"XX",(TEXT(F22,"jjj")))</f>
        <v>mer</v>
      </c>
      <c r="H22" s="98" t="str">
        <f>IF(OR(F22&lt;'Vacances et Fériés'!$C$4,AND(F22&gt;'Vacances et Fériés'!$B$5,F22&lt;'Vacances et Fériés'!$C$5),AND(F22&gt;'Vacances et Fériés'!$B$6,F22&lt;'Vacances et Fériés'!$C$6),AND(F22&gt;'Vacances et Fériés'!$B$7,F22&lt;'Vacances et Fériés'!$C$7),AND(F22&gt;'Vacances et Fériés'!$B$8,F22&lt;'Vacances et Fériés'!$C$8),AND(F22&gt;'Vacances et Fériés'!$B$9,F22&lt;'Vacances et Fériés'!$C$9),F22&gt;'Vacances et Fériés'!$B$10),"X","")</f>
        <v/>
      </c>
      <c r="I22" s="12">
        <f t="shared" si="1"/>
        <v>9.5</v>
      </c>
      <c r="J22" s="2">
        <f t="shared" si="2"/>
        <v>9.5</v>
      </c>
      <c r="K22" s="11">
        <f t="shared" si="34"/>
        <v>42693</v>
      </c>
      <c r="L22" s="54" t="str">
        <f>IF(OR(K22='Vacances et Fériés'!$F$3,K22='Vacances et Fériés'!$F$4,K22='Vacances et Fériés'!$F$5,K22='Vacances et Fériés'!$F$6,K22='Vacances et Fériés'!$F$7,K22='Vacances et Fériés'!$F$8,K22='Vacances et Fériés'!$F$9,K22='Vacances et Fériés'!$F$10,K22='Vacances et Fériés'!$F$11,K22='Vacances et Fériés'!$F$12,K22='Vacances et Fériés'!$F$13,K22='Vacances et Fériés'!$F$14),"XX",(TEXT(K22,"jjj")))</f>
        <v>sam</v>
      </c>
      <c r="M22" s="98" t="str">
        <f>IF(OR(K22&lt;'Vacances et Fériés'!$C$4,AND(K22&gt;'Vacances et Fériés'!$B$5,K22&lt;'Vacances et Fériés'!$C$5),AND(K22&gt;'Vacances et Fériés'!$B$6,K22&lt;'Vacances et Fériés'!$C$6),AND(K22&gt;'Vacances et Fériés'!$B$7,K22&lt;'Vacances et Fériés'!$C$7),AND(K22&gt;'Vacances et Fériés'!$B$8,K22&lt;'Vacances et Fériés'!$C$8),AND(K22&gt;'Vacances et Fériés'!$B$9,K22&lt;'Vacances et Fériés'!$C$9),K22&gt;'Vacances et Fériés'!$B$10),"X","")</f>
        <v/>
      </c>
      <c r="N22" s="12">
        <f t="shared" si="3"/>
        <v>0</v>
      </c>
      <c r="O22" s="2">
        <f t="shared" si="4"/>
        <v>0</v>
      </c>
      <c r="P22" s="11">
        <f t="shared" si="35"/>
        <v>42723</v>
      </c>
      <c r="Q22" s="54" t="str">
        <f>IF(OR(P22='Vacances et Fériés'!$F$4,P22='Vacances et Fériés'!$F$5,P22='Vacances et Fériés'!$F$6,P22='Vacances et Fériés'!$F$7,P22='Vacances et Fériés'!$F$8,P22='Vacances et Fériés'!$F$9,P22='Vacances et Fériés'!$F$10,P22='Vacances et Fériés'!$F$11,P22='Vacances et Fériés'!$F$12,P22='Vacances et Fériés'!$F$13,P22='Vacances et Fériés'!$F$14),"XX",(TEXT(P22,"jjj")))</f>
        <v>lun</v>
      </c>
      <c r="R22" s="12">
        <f t="shared" si="5"/>
        <v>0</v>
      </c>
      <c r="S22" s="2">
        <f t="shared" si="6"/>
        <v>0</v>
      </c>
      <c r="T22" s="11">
        <f t="shared" si="36"/>
        <v>42754</v>
      </c>
      <c r="U22" s="54" t="str">
        <f t="shared" si="7"/>
        <v>jeu</v>
      </c>
      <c r="V22" s="12">
        <f t="shared" si="8"/>
        <v>7.5</v>
      </c>
      <c r="W22" s="2">
        <v>5.5</v>
      </c>
      <c r="X22" s="11">
        <f t="shared" si="37"/>
        <v>42785</v>
      </c>
      <c r="Y22" s="54" t="str">
        <f t="shared" si="27"/>
        <v>dim</v>
      </c>
      <c r="Z22" s="12">
        <f t="shared" si="10"/>
        <v>0</v>
      </c>
      <c r="AA22" s="2">
        <f t="shared" si="11"/>
        <v>0</v>
      </c>
      <c r="AB22" s="11">
        <f t="shared" si="38"/>
        <v>42813</v>
      </c>
      <c r="AC22" s="54" t="str">
        <f t="shared" si="28"/>
        <v>dim</v>
      </c>
      <c r="AD22" s="12">
        <f t="shared" si="12"/>
        <v>0</v>
      </c>
      <c r="AE22" s="2">
        <f t="shared" si="13"/>
        <v>0</v>
      </c>
      <c r="AF22" s="11">
        <f t="shared" si="39"/>
        <v>42844</v>
      </c>
      <c r="AG22" s="54" t="str">
        <f t="shared" si="29"/>
        <v>mer</v>
      </c>
      <c r="AH22" s="12">
        <f t="shared" si="14"/>
        <v>9.5</v>
      </c>
      <c r="AI22" s="2">
        <f t="shared" si="15"/>
        <v>9.5</v>
      </c>
      <c r="AJ22" s="11">
        <f t="shared" si="40"/>
        <v>42874</v>
      </c>
      <c r="AK22" s="54" t="str">
        <f t="shared" si="16"/>
        <v>ven</v>
      </c>
      <c r="AL22" s="12">
        <f t="shared" si="17"/>
        <v>7.5</v>
      </c>
      <c r="AM22" s="55">
        <f t="shared" si="18"/>
        <v>7.5</v>
      </c>
      <c r="AN22" s="11">
        <f t="shared" si="41"/>
        <v>42905</v>
      </c>
      <c r="AO22" s="54" t="str">
        <f t="shared" si="30"/>
        <v>lun</v>
      </c>
      <c r="AP22" s="12">
        <f t="shared" si="19"/>
        <v>0</v>
      </c>
      <c r="AQ22" s="2">
        <f t="shared" si="20"/>
        <v>0</v>
      </c>
      <c r="AR22" s="11">
        <f t="shared" si="42"/>
        <v>42935</v>
      </c>
      <c r="AS22" s="54" t="str">
        <f t="shared" si="31"/>
        <v>mer</v>
      </c>
      <c r="AT22" s="12">
        <f t="shared" si="21"/>
        <v>9.5</v>
      </c>
      <c r="AU22" s="2">
        <f t="shared" si="22"/>
        <v>9.5</v>
      </c>
      <c r="AV22" s="11">
        <f t="shared" si="43"/>
        <v>42966</v>
      </c>
      <c r="AW22" s="54" t="str">
        <f t="shared" si="44"/>
        <v>sam</v>
      </c>
      <c r="AX22" s="12">
        <f t="shared" si="24"/>
        <v>0</v>
      </c>
      <c r="AY22" s="55">
        <f t="shared" si="25"/>
        <v>0</v>
      </c>
    </row>
    <row r="23" spans="1:51" ht="14.25" x14ac:dyDescent="0.3">
      <c r="A23" s="11">
        <f t="shared" si="32"/>
        <v>42633</v>
      </c>
      <c r="B23" s="54" t="str">
        <f>IF(OR(A23='Vacances et Fériés'!$F$3,A23='Vacances et Fériés'!$F$4,A23='Vacances et Fériés'!$F$5,A23='Vacances et Fériés'!$F$6,A23='Vacances et Fériés'!$F$7,A23='Vacances et Fériés'!$F$8,A23='Vacances et Fériés'!$F$9,A23='Vacances et Fériés'!$F$10,A23='Vacances et Fériés'!$F$11,A23='Vacances et Fériés'!$F$12,A23='Vacances et Fériés'!$F$13,A23='Vacances et Fériés'!$F$14),"XX",(TEXT(A23,"jjj")))</f>
        <v>mar</v>
      </c>
      <c r="C23" s="97" t="str">
        <f>IF(OR(A23&lt;'Vacances et Fériés'!$C$4,AND(A23&gt;'Vacances et Fériés'!$B$5,A23&lt;'Vacances et Fériés'!$C$5),AND(A23&gt;'Vacances et Fériés'!$B$6,A23&lt;'Vacances et Fériés'!$C$6),AND(A23&gt;'Vacances et Fériés'!$B$7,A23&lt;'Vacances et Fériés'!$C$7),AND(A23&gt;'Vacances et Fériés'!$B$8,A23&lt;'Vacances et Fériés'!$C$8),AND(A23&gt;'Vacances et Fériés'!$B$9,A23&lt;'Vacances et Fériés'!$C$9),A23&gt;'Vacances et Fériés'!$B$10),"X","")</f>
        <v/>
      </c>
      <c r="D23" s="12">
        <f>VLOOKUP(B23,$A$56:$B$65,2,FALSE)</f>
        <v>7.5</v>
      </c>
      <c r="E23" s="2">
        <f t="shared" si="0"/>
        <v>7.5</v>
      </c>
      <c r="F23" s="11">
        <f t="shared" si="33"/>
        <v>42663</v>
      </c>
      <c r="G23" s="54" t="str">
        <f>IF(OR(F23='Vacances et Fériés'!$F$4,F23='Vacances et Fériés'!$F$5,F23='Vacances et Fériés'!$F$6,F23='Vacances et Fériés'!$F$7,F23='Vacances et Fériés'!$F$8,F23='Vacances et Fériés'!$F$9,F23='Vacances et Fériés'!$F$10,F23='Vacances et Fériés'!$F$11,F23='Vacances et Fériés'!$F$12,F23='Vacances et Fériés'!$F$13,F23='Vacances et Fériés'!$F$14),"XX",(TEXT(F23,"jjj")))</f>
        <v>jeu</v>
      </c>
      <c r="H23" s="98" t="str">
        <f>IF(OR(F23&lt;'Vacances et Fériés'!$C$4,AND(F23&gt;'Vacances et Fériés'!$B$5,F23&lt;'Vacances et Fériés'!$C$5),AND(F23&gt;'Vacances et Fériés'!$B$6,F23&lt;'Vacances et Fériés'!$C$6),AND(F23&gt;'Vacances et Fériés'!$B$7,F23&lt;'Vacances et Fériés'!$C$7),AND(F23&gt;'Vacances et Fériés'!$B$8,F23&lt;'Vacances et Fériés'!$C$8),AND(F23&gt;'Vacances et Fériés'!$B$9,F23&lt;'Vacances et Fériés'!$C$9),F23&gt;'Vacances et Fériés'!$B$10),"X","")</f>
        <v/>
      </c>
      <c r="I23" s="12">
        <f t="shared" si="1"/>
        <v>7.5</v>
      </c>
      <c r="J23" s="2">
        <f t="shared" si="2"/>
        <v>7.5</v>
      </c>
      <c r="K23" s="11">
        <f t="shared" si="34"/>
        <v>42694</v>
      </c>
      <c r="L23" s="54" t="str">
        <f>IF(OR(K23='Vacances et Fériés'!$F$3,K23='Vacances et Fériés'!$F$4,K23='Vacances et Fériés'!$F$5,K23='Vacances et Fériés'!$F$6,K23='Vacances et Fériés'!$F$7,K23='Vacances et Fériés'!$F$8,K23='Vacances et Fériés'!$F$9,K23='Vacances et Fériés'!$F$10,K23='Vacances et Fériés'!$F$11,K23='Vacances et Fériés'!$F$12,K23='Vacances et Fériés'!$F$13,K23='Vacances et Fériés'!$F$14),"XX",(TEXT(K23,"jjj")))</f>
        <v>dim</v>
      </c>
      <c r="M23" s="98" t="str">
        <f>IF(OR(K23&lt;'Vacances et Fériés'!$C$4,AND(K23&gt;'Vacances et Fériés'!$B$5,K23&lt;'Vacances et Fériés'!$C$5),AND(K23&gt;'Vacances et Fériés'!$B$6,K23&lt;'Vacances et Fériés'!$C$6),AND(K23&gt;'Vacances et Fériés'!$B$7,K23&lt;'Vacances et Fériés'!$C$7),AND(K23&gt;'Vacances et Fériés'!$B$8,K23&lt;'Vacances et Fériés'!$C$8),AND(K23&gt;'Vacances et Fériés'!$B$9,K23&lt;'Vacances et Fériés'!$C$9),K23&gt;'Vacances et Fériés'!$B$10),"X","")</f>
        <v/>
      </c>
      <c r="N23" s="12">
        <f t="shared" si="3"/>
        <v>0</v>
      </c>
      <c r="O23" s="2">
        <f t="shared" si="4"/>
        <v>0</v>
      </c>
      <c r="P23" s="11">
        <f t="shared" si="35"/>
        <v>42724</v>
      </c>
      <c r="Q23" s="54" t="str">
        <f>IF(OR(P23='Vacances et Fériés'!$F$4,P23='Vacances et Fériés'!$F$5,P23='Vacances et Fériés'!$F$6,P23='Vacances et Fériés'!$F$7,P23='Vacances et Fériés'!$F$8,P23='Vacances et Fériés'!$F$9,P23='Vacances et Fériés'!$F$10,P23='Vacances et Fériés'!$F$11,P23='Vacances et Fériés'!$F$12,P23='Vacances et Fériés'!$F$13,P23='Vacances et Fériés'!$F$14),"XX",(TEXT(P23,"jjj")))</f>
        <v>mar</v>
      </c>
      <c r="R23" s="12">
        <f t="shared" si="5"/>
        <v>7.5</v>
      </c>
      <c r="S23" s="2">
        <f t="shared" si="6"/>
        <v>7.5</v>
      </c>
      <c r="T23" s="11">
        <f t="shared" si="36"/>
        <v>42755</v>
      </c>
      <c r="U23" s="54" t="str">
        <f t="shared" si="7"/>
        <v>ven</v>
      </c>
      <c r="V23" s="12">
        <f t="shared" si="8"/>
        <v>7.5</v>
      </c>
      <c r="W23" s="2">
        <f t="shared" si="9"/>
        <v>7.5</v>
      </c>
      <c r="X23" s="11">
        <f t="shared" si="37"/>
        <v>42786</v>
      </c>
      <c r="Y23" s="54" t="str">
        <f t="shared" si="27"/>
        <v>lun</v>
      </c>
      <c r="Z23" s="12">
        <f t="shared" si="10"/>
        <v>0</v>
      </c>
      <c r="AA23" s="2">
        <f t="shared" si="11"/>
        <v>0</v>
      </c>
      <c r="AB23" s="11">
        <f t="shared" si="38"/>
        <v>42814</v>
      </c>
      <c r="AC23" s="54" t="str">
        <f t="shared" si="28"/>
        <v>lun</v>
      </c>
      <c r="AD23" s="12">
        <f t="shared" si="12"/>
        <v>0</v>
      </c>
      <c r="AE23" s="2">
        <f t="shared" si="13"/>
        <v>0</v>
      </c>
      <c r="AF23" s="11">
        <f t="shared" si="39"/>
        <v>42845</v>
      </c>
      <c r="AG23" s="54" t="str">
        <f t="shared" si="29"/>
        <v>jeu</v>
      </c>
      <c r="AH23" s="12">
        <f t="shared" si="14"/>
        <v>7.5</v>
      </c>
      <c r="AI23" s="2">
        <f t="shared" si="15"/>
        <v>7.5</v>
      </c>
      <c r="AJ23" s="11">
        <f t="shared" si="40"/>
        <v>42875</v>
      </c>
      <c r="AK23" s="54" t="str">
        <f t="shared" si="16"/>
        <v>sam</v>
      </c>
      <c r="AL23" s="12">
        <f t="shared" si="17"/>
        <v>0</v>
      </c>
      <c r="AM23" s="55">
        <f t="shared" si="18"/>
        <v>0</v>
      </c>
      <c r="AN23" s="11">
        <f t="shared" si="41"/>
        <v>42906</v>
      </c>
      <c r="AO23" s="54" t="str">
        <f t="shared" si="30"/>
        <v>mar</v>
      </c>
      <c r="AP23" s="12">
        <f t="shared" si="19"/>
        <v>7.5</v>
      </c>
      <c r="AQ23" s="2">
        <f t="shared" si="20"/>
        <v>7.5</v>
      </c>
      <c r="AR23" s="11">
        <f t="shared" si="42"/>
        <v>42936</v>
      </c>
      <c r="AS23" s="54" t="str">
        <f t="shared" si="31"/>
        <v>jeu</v>
      </c>
      <c r="AT23" s="12">
        <f t="shared" si="21"/>
        <v>7.5</v>
      </c>
      <c r="AU23" s="2">
        <f t="shared" si="22"/>
        <v>7.5</v>
      </c>
      <c r="AV23" s="11">
        <f t="shared" si="43"/>
        <v>42967</v>
      </c>
      <c r="AW23" s="54" t="str">
        <f t="shared" si="44"/>
        <v>dim</v>
      </c>
      <c r="AX23" s="12">
        <f t="shared" si="24"/>
        <v>0</v>
      </c>
      <c r="AY23" s="55">
        <f t="shared" si="25"/>
        <v>0</v>
      </c>
    </row>
    <row r="24" spans="1:51" ht="14.25" x14ac:dyDescent="0.3">
      <c r="A24" s="11">
        <f t="shared" si="32"/>
        <v>42634</v>
      </c>
      <c r="B24" s="54" t="str">
        <f>IF(OR(A24='Vacances et Fériés'!$F$3,A24='Vacances et Fériés'!$F$4,A24='Vacances et Fériés'!$F$5,A24='Vacances et Fériés'!$F$6,A24='Vacances et Fériés'!$F$7,A24='Vacances et Fériés'!$F$8,A24='Vacances et Fériés'!$F$9,A24='Vacances et Fériés'!$F$10,A24='Vacances et Fériés'!$F$11,A24='Vacances et Fériés'!$F$12,A24='Vacances et Fériés'!$F$13,A24='Vacances et Fériés'!$F$14),"XX",(TEXT(A24,"jjj")))</f>
        <v>mer</v>
      </c>
      <c r="C24" s="97" t="str">
        <f>IF(OR(A24&lt;'Vacances et Fériés'!$C$4,AND(A24&gt;'Vacances et Fériés'!$B$5,A24&lt;'Vacances et Fériés'!$C$5),AND(A24&gt;'Vacances et Fériés'!$B$6,A24&lt;'Vacances et Fériés'!$C$6),AND(A24&gt;'Vacances et Fériés'!$B$7,A24&lt;'Vacances et Fériés'!$C$7),AND(A24&gt;'Vacances et Fériés'!$B$8,A24&lt;'Vacances et Fériés'!$C$8),AND(A24&gt;'Vacances et Fériés'!$B$9,A24&lt;'Vacances et Fériés'!$C$9),A24&gt;'Vacances et Fériés'!$B$10),"X","")</f>
        <v/>
      </c>
      <c r="D24" s="12">
        <f t="shared" si="26"/>
        <v>9.5</v>
      </c>
      <c r="E24" s="2">
        <f t="shared" si="0"/>
        <v>9.5</v>
      </c>
      <c r="F24" s="11">
        <f t="shared" si="33"/>
        <v>42664</v>
      </c>
      <c r="G24" s="54" t="str">
        <f>IF(OR(F24='Vacances et Fériés'!$F$4,F24='Vacances et Fériés'!$F$5,F24='Vacances et Fériés'!$F$6,F24='Vacances et Fériés'!$F$7,F24='Vacances et Fériés'!$F$8,F24='Vacances et Fériés'!$F$9,F24='Vacances et Fériés'!$F$10,F24='Vacances et Fériés'!$F$11,F24='Vacances et Fériés'!$F$12,F24='Vacances et Fériés'!$F$13,F24='Vacances et Fériés'!$F$14),"XX",(TEXT(F24,"jjj")))</f>
        <v>ven</v>
      </c>
      <c r="H24" s="98" t="str">
        <f>IF(OR(F24&lt;'Vacances et Fériés'!$C$4,AND(F24&gt;'Vacances et Fériés'!$B$5,F24&lt;'Vacances et Fériés'!$C$5),AND(F24&gt;'Vacances et Fériés'!$B$6,F24&lt;'Vacances et Fériés'!$C$6),AND(F24&gt;'Vacances et Fériés'!$B$7,F24&lt;'Vacances et Fériés'!$C$7),AND(F24&gt;'Vacances et Fériés'!$B$8,F24&lt;'Vacances et Fériés'!$C$8),AND(F24&gt;'Vacances et Fériés'!$B$9,F24&lt;'Vacances et Fériés'!$C$9),F24&gt;'Vacances et Fériés'!$B$10),"X","")</f>
        <v>X</v>
      </c>
      <c r="I24" s="12">
        <f t="shared" si="1"/>
        <v>7.5</v>
      </c>
      <c r="J24" s="2">
        <f t="shared" si="2"/>
        <v>7.5</v>
      </c>
      <c r="K24" s="11">
        <f t="shared" si="34"/>
        <v>42695</v>
      </c>
      <c r="L24" s="54" t="str">
        <f>IF(OR(K24='Vacances et Fériés'!$F$3,K24='Vacances et Fériés'!$F$4,K24='Vacances et Fériés'!$F$5,K24='Vacances et Fériés'!$F$6,K24='Vacances et Fériés'!$F$7,K24='Vacances et Fériés'!$F$8,K24='Vacances et Fériés'!$F$9,K24='Vacances et Fériés'!$F$10,K24='Vacances et Fériés'!$F$11,K24='Vacances et Fériés'!$F$12,K24='Vacances et Fériés'!$F$13,K24='Vacances et Fériés'!$F$14),"XX",(TEXT(K24,"jjj")))</f>
        <v>lun</v>
      </c>
      <c r="M24" s="98" t="str">
        <f>IF(OR(K24&lt;'Vacances et Fériés'!$C$4,AND(K24&gt;'Vacances et Fériés'!$B$5,K24&lt;'Vacances et Fériés'!$C$5),AND(K24&gt;'Vacances et Fériés'!$B$6,K24&lt;'Vacances et Fériés'!$C$6),AND(K24&gt;'Vacances et Fériés'!$B$7,K24&lt;'Vacances et Fériés'!$C$7),AND(K24&gt;'Vacances et Fériés'!$B$8,K24&lt;'Vacances et Fériés'!$C$8),AND(K24&gt;'Vacances et Fériés'!$B$9,K24&lt;'Vacances et Fériés'!$C$9),K24&gt;'Vacances et Fériés'!$B$10),"X","")</f>
        <v/>
      </c>
      <c r="N24" s="12">
        <f t="shared" si="3"/>
        <v>0</v>
      </c>
      <c r="O24" s="2">
        <f t="shared" si="4"/>
        <v>0</v>
      </c>
      <c r="P24" s="11">
        <f t="shared" si="35"/>
        <v>42725</v>
      </c>
      <c r="Q24" s="54" t="str">
        <f>IF(OR(P24='Vacances et Fériés'!$F$4,P24='Vacances et Fériés'!$F$5,P24='Vacances et Fériés'!$F$6,P24='Vacances et Fériés'!$F$7,P24='Vacances et Fériés'!$F$8,P24='Vacances et Fériés'!$F$9,P24='Vacances et Fériés'!$F$10,P24='Vacances et Fériés'!$F$11,P24='Vacances et Fériés'!$F$12,P24='Vacances et Fériés'!$F$13,P24='Vacances et Fériés'!$F$14),"XX",(TEXT(P24,"jjj")))</f>
        <v>mer</v>
      </c>
      <c r="R24" s="12">
        <f t="shared" si="5"/>
        <v>9.5</v>
      </c>
      <c r="S24" s="2">
        <f t="shared" si="6"/>
        <v>9.5</v>
      </c>
      <c r="T24" s="11">
        <f t="shared" si="36"/>
        <v>42756</v>
      </c>
      <c r="U24" s="54" t="str">
        <f t="shared" si="7"/>
        <v>sam</v>
      </c>
      <c r="V24" s="12">
        <f t="shared" si="8"/>
        <v>0</v>
      </c>
      <c r="W24" s="2">
        <f t="shared" si="9"/>
        <v>0</v>
      </c>
      <c r="X24" s="11">
        <f t="shared" si="37"/>
        <v>42787</v>
      </c>
      <c r="Y24" s="54" t="str">
        <f t="shared" si="27"/>
        <v>mar</v>
      </c>
      <c r="Z24" s="12">
        <f t="shared" si="10"/>
        <v>7.5</v>
      </c>
      <c r="AA24" s="2">
        <f t="shared" si="11"/>
        <v>7.5</v>
      </c>
      <c r="AB24" s="11">
        <f t="shared" si="38"/>
        <v>42815</v>
      </c>
      <c r="AC24" s="54" t="str">
        <f t="shared" si="28"/>
        <v>mar</v>
      </c>
      <c r="AD24" s="12">
        <f t="shared" si="12"/>
        <v>7.5</v>
      </c>
      <c r="AE24" s="2">
        <f t="shared" si="13"/>
        <v>7.5</v>
      </c>
      <c r="AF24" s="11">
        <f t="shared" si="39"/>
        <v>42846</v>
      </c>
      <c r="AG24" s="54" t="str">
        <f t="shared" si="29"/>
        <v>ven</v>
      </c>
      <c r="AH24" s="12">
        <f t="shared" si="14"/>
        <v>7.5</v>
      </c>
      <c r="AI24" s="2">
        <f t="shared" si="15"/>
        <v>7.5</v>
      </c>
      <c r="AJ24" s="11">
        <f t="shared" si="40"/>
        <v>42876</v>
      </c>
      <c r="AK24" s="54" t="str">
        <f t="shared" si="16"/>
        <v>dim</v>
      </c>
      <c r="AL24" s="12">
        <f t="shared" si="17"/>
        <v>0</v>
      </c>
      <c r="AM24" s="55">
        <f t="shared" si="18"/>
        <v>0</v>
      </c>
      <c r="AN24" s="11">
        <f t="shared" si="41"/>
        <v>42907</v>
      </c>
      <c r="AO24" s="54" t="str">
        <f t="shared" si="30"/>
        <v>mer</v>
      </c>
      <c r="AP24" s="12">
        <f t="shared" si="19"/>
        <v>9.5</v>
      </c>
      <c r="AQ24" s="2">
        <f t="shared" si="20"/>
        <v>9.5</v>
      </c>
      <c r="AR24" s="11">
        <f t="shared" si="42"/>
        <v>42937</v>
      </c>
      <c r="AS24" s="54" t="str">
        <f t="shared" si="31"/>
        <v>ven</v>
      </c>
      <c r="AT24" s="12">
        <f t="shared" si="21"/>
        <v>7.5</v>
      </c>
      <c r="AU24" s="2">
        <f t="shared" si="22"/>
        <v>7.5</v>
      </c>
      <c r="AV24" s="11">
        <f t="shared" si="43"/>
        <v>42968</v>
      </c>
      <c r="AW24" s="54" t="str">
        <f t="shared" si="44"/>
        <v>lun</v>
      </c>
      <c r="AX24" s="12">
        <f t="shared" si="24"/>
        <v>0</v>
      </c>
      <c r="AY24" s="55">
        <f t="shared" si="25"/>
        <v>0</v>
      </c>
    </row>
    <row r="25" spans="1:51" ht="14.25" x14ac:dyDescent="0.3">
      <c r="A25" s="11">
        <f t="shared" si="32"/>
        <v>42635</v>
      </c>
      <c r="B25" s="54" t="str">
        <f>IF(OR(A25='Vacances et Fériés'!$F$3,A25='Vacances et Fériés'!$F$4,A25='Vacances et Fériés'!$F$5,A25='Vacances et Fériés'!$F$6,A25='Vacances et Fériés'!$F$7,A25='Vacances et Fériés'!$F$8,A25='Vacances et Fériés'!$F$9,A25='Vacances et Fériés'!$F$10,A25='Vacances et Fériés'!$F$11,A25='Vacances et Fériés'!$F$12,A25='Vacances et Fériés'!$F$13,A25='Vacances et Fériés'!$F$14),"XX",(TEXT(A25,"jjj")))</f>
        <v>jeu</v>
      </c>
      <c r="C25" s="97" t="str">
        <f>IF(OR(A25&lt;'Vacances et Fériés'!$C$4,AND(A25&gt;'Vacances et Fériés'!$B$5,A25&lt;'Vacances et Fériés'!$C$5),AND(A25&gt;'Vacances et Fériés'!$B$6,A25&lt;'Vacances et Fériés'!$C$6),AND(A25&gt;'Vacances et Fériés'!$B$7,A25&lt;'Vacances et Fériés'!$C$7),AND(A25&gt;'Vacances et Fériés'!$B$8,A25&lt;'Vacances et Fériés'!$C$8),AND(A25&gt;'Vacances et Fériés'!$B$9,A25&lt;'Vacances et Fériés'!$C$9),A25&gt;'Vacances et Fériés'!$B$10),"X","")</f>
        <v/>
      </c>
      <c r="D25" s="12">
        <f t="shared" si="26"/>
        <v>7.5</v>
      </c>
      <c r="E25" s="2">
        <f t="shared" si="0"/>
        <v>7.5</v>
      </c>
      <c r="F25" s="11">
        <f t="shared" si="33"/>
        <v>42665</v>
      </c>
      <c r="G25" s="54" t="str">
        <f>IF(OR(F25='Vacances et Fériés'!$F$4,F25='Vacances et Fériés'!$F$5,F25='Vacances et Fériés'!$F$6,F25='Vacances et Fériés'!$F$7,F25='Vacances et Fériés'!$F$8,F25='Vacances et Fériés'!$F$9,F25='Vacances et Fériés'!$F$10,F25='Vacances et Fériés'!$F$11,F25='Vacances et Fériés'!$F$12,F25='Vacances et Fériés'!$F$13,F25='Vacances et Fériés'!$F$14),"XX",(TEXT(F25,"jjj")))</f>
        <v>sam</v>
      </c>
      <c r="H25" s="98" t="str">
        <f>IF(OR(F25&lt;'Vacances et Fériés'!$C$4,AND(F25&gt;'Vacances et Fériés'!$B$5,F25&lt;'Vacances et Fériés'!$C$5),AND(F25&gt;'Vacances et Fériés'!$B$6,F25&lt;'Vacances et Fériés'!$C$6),AND(F25&gt;'Vacances et Fériés'!$B$7,F25&lt;'Vacances et Fériés'!$C$7),AND(F25&gt;'Vacances et Fériés'!$B$8,F25&lt;'Vacances et Fériés'!$C$8),AND(F25&gt;'Vacances et Fériés'!$B$9,F25&lt;'Vacances et Fériés'!$C$9),F25&gt;'Vacances et Fériés'!$B$10),"X","")</f>
        <v>X</v>
      </c>
      <c r="I25" s="12">
        <f t="shared" si="1"/>
        <v>0</v>
      </c>
      <c r="J25" s="2">
        <f t="shared" si="2"/>
        <v>0</v>
      </c>
      <c r="K25" s="11">
        <f t="shared" si="34"/>
        <v>42696</v>
      </c>
      <c r="L25" s="54" t="str">
        <f>IF(OR(K25='Vacances et Fériés'!$F$3,K25='Vacances et Fériés'!$F$4,K25='Vacances et Fériés'!$F$5,K25='Vacances et Fériés'!$F$6,K25='Vacances et Fériés'!$F$7,K25='Vacances et Fériés'!$F$8,K25='Vacances et Fériés'!$F$9,K25='Vacances et Fériés'!$F$10,K25='Vacances et Fériés'!$F$11,K25='Vacances et Fériés'!$F$12,K25='Vacances et Fériés'!$F$13,K25='Vacances et Fériés'!$F$14),"XX",(TEXT(K25,"jjj")))</f>
        <v>mar</v>
      </c>
      <c r="M25" s="98" t="str">
        <f>IF(OR(K25&lt;'Vacances et Fériés'!$C$4,AND(K25&gt;'Vacances et Fériés'!$B$5,K25&lt;'Vacances et Fériés'!$C$5),AND(K25&gt;'Vacances et Fériés'!$B$6,K25&lt;'Vacances et Fériés'!$C$6),AND(K25&gt;'Vacances et Fériés'!$B$7,K25&lt;'Vacances et Fériés'!$C$7),AND(K25&gt;'Vacances et Fériés'!$B$8,K25&lt;'Vacances et Fériés'!$C$8),AND(K25&gt;'Vacances et Fériés'!$B$9,K25&lt;'Vacances et Fériés'!$C$9),K25&gt;'Vacances et Fériés'!$B$10),"X","")</f>
        <v/>
      </c>
      <c r="N25" s="12">
        <f t="shared" si="3"/>
        <v>7.5</v>
      </c>
      <c r="O25" s="2">
        <f t="shared" si="4"/>
        <v>7.5</v>
      </c>
      <c r="P25" s="11">
        <f t="shared" si="35"/>
        <v>42726</v>
      </c>
      <c r="Q25" s="54" t="str">
        <f>IF(OR(P25='Vacances et Fériés'!$F$4,P25='Vacances et Fériés'!$F$5,P25='Vacances et Fériés'!$F$6,P25='Vacances et Fériés'!$F$7,P25='Vacances et Fériés'!$F$8,P25='Vacances et Fériés'!$F$9,P25='Vacances et Fériés'!$F$10,P25='Vacances et Fériés'!$F$11,P25='Vacances et Fériés'!$F$12,P25='Vacances et Fériés'!$F$13,P25='Vacances et Fériés'!$F$14),"XX",(TEXT(P25,"jjj")))</f>
        <v>jeu</v>
      </c>
      <c r="R25" s="12">
        <f t="shared" si="5"/>
        <v>7.5</v>
      </c>
      <c r="S25" s="2">
        <f t="shared" si="6"/>
        <v>7.5</v>
      </c>
      <c r="T25" s="11">
        <f t="shared" si="36"/>
        <v>42757</v>
      </c>
      <c r="U25" s="54" t="str">
        <f t="shared" si="7"/>
        <v>dim</v>
      </c>
      <c r="V25" s="12">
        <f t="shared" si="8"/>
        <v>0</v>
      </c>
      <c r="W25" s="2">
        <f t="shared" si="9"/>
        <v>0</v>
      </c>
      <c r="X25" s="11">
        <f t="shared" si="37"/>
        <v>42788</v>
      </c>
      <c r="Y25" s="54" t="str">
        <f t="shared" si="27"/>
        <v>mer</v>
      </c>
      <c r="Z25" s="12">
        <f t="shared" si="10"/>
        <v>9.5</v>
      </c>
      <c r="AA25" s="2">
        <f t="shared" si="11"/>
        <v>9.5</v>
      </c>
      <c r="AB25" s="11">
        <f t="shared" si="38"/>
        <v>42816</v>
      </c>
      <c r="AC25" s="54" t="str">
        <f t="shared" si="28"/>
        <v>mer</v>
      </c>
      <c r="AD25" s="12">
        <f t="shared" si="12"/>
        <v>9.5</v>
      </c>
      <c r="AE25" s="2">
        <f t="shared" si="13"/>
        <v>9.5</v>
      </c>
      <c r="AF25" s="11">
        <f t="shared" si="39"/>
        <v>42847</v>
      </c>
      <c r="AG25" s="54" t="str">
        <f t="shared" ref="AG25:AG33" si="46">TEXT(AF25,"jjj")</f>
        <v>sam</v>
      </c>
      <c r="AH25" s="12">
        <f t="shared" si="14"/>
        <v>0</v>
      </c>
      <c r="AI25" s="2">
        <f t="shared" si="15"/>
        <v>0</v>
      </c>
      <c r="AJ25" s="11">
        <f t="shared" si="40"/>
        <v>42877</v>
      </c>
      <c r="AK25" s="54" t="str">
        <f t="shared" si="16"/>
        <v>lun</v>
      </c>
      <c r="AL25" s="12">
        <f t="shared" si="17"/>
        <v>0</v>
      </c>
      <c r="AM25" s="55">
        <f t="shared" si="18"/>
        <v>0</v>
      </c>
      <c r="AN25" s="11">
        <f t="shared" si="41"/>
        <v>42908</v>
      </c>
      <c r="AO25" s="54" t="str">
        <f t="shared" si="30"/>
        <v>jeu</v>
      </c>
      <c r="AP25" s="12">
        <f t="shared" si="19"/>
        <v>7.5</v>
      </c>
      <c r="AQ25" s="2">
        <f t="shared" si="20"/>
        <v>7.5</v>
      </c>
      <c r="AR25" s="11">
        <f t="shared" si="42"/>
        <v>42938</v>
      </c>
      <c r="AS25" s="54" t="str">
        <f t="shared" si="31"/>
        <v>sam</v>
      </c>
      <c r="AT25" s="12">
        <f t="shared" si="21"/>
        <v>0</v>
      </c>
      <c r="AU25" s="2">
        <f t="shared" si="22"/>
        <v>0</v>
      </c>
      <c r="AV25" s="11">
        <f t="shared" si="43"/>
        <v>42969</v>
      </c>
      <c r="AW25" s="54" t="str">
        <f t="shared" si="44"/>
        <v>mar</v>
      </c>
      <c r="AX25" s="12">
        <f t="shared" si="24"/>
        <v>7.5</v>
      </c>
      <c r="AY25" s="55">
        <f t="shared" si="25"/>
        <v>7.5</v>
      </c>
    </row>
    <row r="26" spans="1:51" ht="14.25" x14ac:dyDescent="0.3">
      <c r="A26" s="11">
        <f t="shared" si="32"/>
        <v>42636</v>
      </c>
      <c r="B26" s="54" t="str">
        <f>IF(OR(A26='Vacances et Fériés'!$F$3,A26='Vacances et Fériés'!$F$4,A26='Vacances et Fériés'!$F$5,A26='Vacances et Fériés'!$F$6,A26='Vacances et Fériés'!$F$7,A26='Vacances et Fériés'!$F$8,A26='Vacances et Fériés'!$F$9,A26='Vacances et Fériés'!$F$10,A26='Vacances et Fériés'!$F$11,A26='Vacances et Fériés'!$F$12,A26='Vacances et Fériés'!$F$13,A26='Vacances et Fériés'!$F$14),"XX",(TEXT(A26,"jjj")))</f>
        <v>ven</v>
      </c>
      <c r="C26" s="97" t="str">
        <f>IF(OR(A26&lt;'Vacances et Fériés'!$C$4,AND(A26&gt;'Vacances et Fériés'!$B$5,A26&lt;'Vacances et Fériés'!$C$5),AND(A26&gt;'Vacances et Fériés'!$B$6,A26&lt;'Vacances et Fériés'!$C$6),AND(A26&gt;'Vacances et Fériés'!$B$7,A26&lt;'Vacances et Fériés'!$C$7),AND(A26&gt;'Vacances et Fériés'!$B$8,A26&lt;'Vacances et Fériés'!$C$8),AND(A26&gt;'Vacances et Fériés'!$B$9,A26&lt;'Vacances et Fériés'!$C$9),A26&gt;'Vacances et Fériés'!$B$10),"X","")</f>
        <v/>
      </c>
      <c r="D26" s="12">
        <f t="shared" si="26"/>
        <v>7.5</v>
      </c>
      <c r="E26" s="2">
        <f t="shared" si="0"/>
        <v>7.5</v>
      </c>
      <c r="F26" s="11">
        <f t="shared" si="33"/>
        <v>42666</v>
      </c>
      <c r="G26" s="54" t="str">
        <f>IF(OR(F26='Vacances et Fériés'!$F$4,F26='Vacances et Fériés'!$F$5,F26='Vacances et Fériés'!$F$6,F26='Vacances et Fériés'!$F$7,F26='Vacances et Fériés'!$F$8,F26='Vacances et Fériés'!$F$9,F26='Vacances et Fériés'!$F$10,F26='Vacances et Fériés'!$F$11,F26='Vacances et Fériés'!$F$12,F26='Vacances et Fériés'!$F$13,F26='Vacances et Fériés'!$F$14),"XX",(TEXT(F26,"jjj")))</f>
        <v>dim</v>
      </c>
      <c r="H26" s="98" t="str">
        <f>IF(OR(F26&lt;'Vacances et Fériés'!$C$4,AND(F26&gt;'Vacances et Fériés'!$B$5,F26&lt;'Vacances et Fériés'!$C$5),AND(F26&gt;'Vacances et Fériés'!$B$6,F26&lt;'Vacances et Fériés'!$C$6),AND(F26&gt;'Vacances et Fériés'!$B$7,F26&lt;'Vacances et Fériés'!$C$7),AND(F26&gt;'Vacances et Fériés'!$B$8,F26&lt;'Vacances et Fériés'!$C$8),AND(F26&gt;'Vacances et Fériés'!$B$9,F26&lt;'Vacances et Fériés'!$C$9),F26&gt;'Vacances et Fériés'!$B$10),"X","")</f>
        <v>X</v>
      </c>
      <c r="I26" s="12">
        <f t="shared" si="1"/>
        <v>0</v>
      </c>
      <c r="J26" s="2">
        <f t="shared" si="2"/>
        <v>0</v>
      </c>
      <c r="K26" s="11">
        <f t="shared" si="34"/>
        <v>42697</v>
      </c>
      <c r="L26" s="54" t="str">
        <f>IF(OR(K26='Vacances et Fériés'!$F$3,K26='Vacances et Fériés'!$F$4,K26='Vacances et Fériés'!$F$5,K26='Vacances et Fériés'!$F$6,K26='Vacances et Fériés'!$F$7,K26='Vacances et Fériés'!$F$8,K26='Vacances et Fériés'!$F$9,K26='Vacances et Fériés'!$F$10,K26='Vacances et Fériés'!$F$11,K26='Vacances et Fériés'!$F$12,K26='Vacances et Fériés'!$F$13,K26='Vacances et Fériés'!$F$14),"XX",(TEXT(K26,"jjj")))</f>
        <v>mer</v>
      </c>
      <c r="M26" s="98" t="str">
        <f>IF(OR(K26&lt;'Vacances et Fériés'!$C$4,AND(K26&gt;'Vacances et Fériés'!$B$5,K26&lt;'Vacances et Fériés'!$C$5),AND(K26&gt;'Vacances et Fériés'!$B$6,K26&lt;'Vacances et Fériés'!$C$6),AND(K26&gt;'Vacances et Fériés'!$B$7,K26&lt;'Vacances et Fériés'!$C$7),AND(K26&gt;'Vacances et Fériés'!$B$8,K26&lt;'Vacances et Fériés'!$C$8),AND(K26&gt;'Vacances et Fériés'!$B$9,K26&lt;'Vacances et Fériés'!$C$9),K26&gt;'Vacances et Fériés'!$B$10),"X","")</f>
        <v/>
      </c>
      <c r="N26" s="12">
        <f t="shared" si="3"/>
        <v>9.5</v>
      </c>
      <c r="O26" s="2">
        <f t="shared" si="4"/>
        <v>9.5</v>
      </c>
      <c r="P26" s="11">
        <f t="shared" si="35"/>
        <v>42727</v>
      </c>
      <c r="Q26" s="54" t="str">
        <f>IF(OR(P26='Vacances et Fériés'!$F$4,P26='Vacances et Fériés'!$F$5,P26='Vacances et Fériés'!$F$6,P26='Vacances et Fériés'!$F$7,P26='Vacances et Fériés'!$F$8,P26='Vacances et Fériés'!$F$9,P26='Vacances et Fériés'!$F$10,P26='Vacances et Fériés'!$F$11,P26='Vacances et Fériés'!$F$12,P26='Vacances et Fériés'!$F$13,P26='Vacances et Fériés'!$F$14),"XX",(TEXT(P26,"jjj")))</f>
        <v>ven</v>
      </c>
      <c r="R26" s="12">
        <f t="shared" si="5"/>
        <v>7.5</v>
      </c>
      <c r="S26" s="2">
        <f t="shared" si="6"/>
        <v>7.5</v>
      </c>
      <c r="T26" s="11">
        <f t="shared" si="36"/>
        <v>42758</v>
      </c>
      <c r="U26" s="54" t="str">
        <f t="shared" si="7"/>
        <v>lun</v>
      </c>
      <c r="V26" s="12">
        <f t="shared" si="8"/>
        <v>0</v>
      </c>
      <c r="W26" s="2">
        <f t="shared" si="9"/>
        <v>0</v>
      </c>
      <c r="X26" s="11">
        <f t="shared" si="37"/>
        <v>42789</v>
      </c>
      <c r="Y26" s="54" t="str">
        <f t="shared" si="27"/>
        <v>jeu</v>
      </c>
      <c r="Z26" s="12">
        <f t="shared" si="10"/>
        <v>7.5</v>
      </c>
      <c r="AA26" s="2">
        <f t="shared" si="11"/>
        <v>7.5</v>
      </c>
      <c r="AB26" s="11">
        <f t="shared" si="38"/>
        <v>42817</v>
      </c>
      <c r="AC26" s="54" t="str">
        <f t="shared" si="28"/>
        <v>jeu</v>
      </c>
      <c r="AD26" s="12">
        <f t="shared" si="12"/>
        <v>7.5</v>
      </c>
      <c r="AE26" s="2">
        <f t="shared" si="13"/>
        <v>7.5</v>
      </c>
      <c r="AF26" s="11">
        <f t="shared" si="39"/>
        <v>42848</v>
      </c>
      <c r="AG26" s="54" t="str">
        <f t="shared" si="46"/>
        <v>dim</v>
      </c>
      <c r="AH26" s="12">
        <f t="shared" si="14"/>
        <v>0</v>
      </c>
      <c r="AI26" s="2">
        <f t="shared" si="15"/>
        <v>0</v>
      </c>
      <c r="AJ26" s="11">
        <f t="shared" si="40"/>
        <v>42878</v>
      </c>
      <c r="AK26" s="54" t="str">
        <f t="shared" si="16"/>
        <v>mar</v>
      </c>
      <c r="AL26" s="12">
        <f t="shared" si="17"/>
        <v>7.5</v>
      </c>
      <c r="AM26" s="55">
        <f t="shared" si="18"/>
        <v>7.5</v>
      </c>
      <c r="AN26" s="11">
        <f t="shared" si="41"/>
        <v>42909</v>
      </c>
      <c r="AO26" s="54" t="str">
        <f t="shared" si="30"/>
        <v>ven</v>
      </c>
      <c r="AP26" s="12">
        <f t="shared" si="19"/>
        <v>7.5</v>
      </c>
      <c r="AQ26" s="2">
        <f t="shared" si="20"/>
        <v>7.5</v>
      </c>
      <c r="AR26" s="11">
        <f t="shared" si="42"/>
        <v>42939</v>
      </c>
      <c r="AS26" s="54" t="str">
        <f t="shared" si="31"/>
        <v>dim</v>
      </c>
      <c r="AT26" s="12">
        <f t="shared" si="21"/>
        <v>0</v>
      </c>
      <c r="AU26" s="2">
        <f t="shared" si="22"/>
        <v>0</v>
      </c>
      <c r="AV26" s="11">
        <f t="shared" si="43"/>
        <v>42970</v>
      </c>
      <c r="AW26" s="54" t="str">
        <f t="shared" si="44"/>
        <v>mer</v>
      </c>
      <c r="AX26" s="12">
        <f t="shared" si="24"/>
        <v>9.5</v>
      </c>
      <c r="AY26" s="55">
        <f t="shared" si="25"/>
        <v>9.5</v>
      </c>
    </row>
    <row r="27" spans="1:51" ht="14.25" x14ac:dyDescent="0.3">
      <c r="A27" s="11">
        <f t="shared" si="32"/>
        <v>42637</v>
      </c>
      <c r="B27" s="54" t="str">
        <f>IF(OR(A27='Vacances et Fériés'!$F$3,A27='Vacances et Fériés'!$F$4,A27='Vacances et Fériés'!$F$5,A27='Vacances et Fériés'!$F$6,A27='Vacances et Fériés'!$F$7,A27='Vacances et Fériés'!$F$8,A27='Vacances et Fériés'!$F$9,A27='Vacances et Fériés'!$F$10,A27='Vacances et Fériés'!$F$11,A27='Vacances et Fériés'!$F$12,A27='Vacances et Fériés'!$F$13,A27='Vacances et Fériés'!$F$14),"XX",(TEXT(A27,"jjj")))</f>
        <v>sam</v>
      </c>
      <c r="C27" s="97" t="str">
        <f>IF(OR(A27&lt;'Vacances et Fériés'!$C$4,AND(A27&gt;'Vacances et Fériés'!$B$5,A27&lt;'Vacances et Fériés'!$C$5),AND(A27&gt;'Vacances et Fériés'!$B$6,A27&lt;'Vacances et Fériés'!$C$6),AND(A27&gt;'Vacances et Fériés'!$B$7,A27&lt;'Vacances et Fériés'!$C$7),AND(A27&gt;'Vacances et Fériés'!$B$8,A27&lt;'Vacances et Fériés'!$C$8),AND(A27&gt;'Vacances et Fériés'!$B$9,A27&lt;'Vacances et Fériés'!$C$9),A27&gt;'Vacances et Fériés'!$B$10),"X","")</f>
        <v/>
      </c>
      <c r="D27" s="12">
        <f t="shared" si="26"/>
        <v>0</v>
      </c>
      <c r="E27" s="2">
        <f t="shared" si="0"/>
        <v>0</v>
      </c>
      <c r="F27" s="11">
        <f t="shared" si="33"/>
        <v>42667</v>
      </c>
      <c r="G27" s="54" t="str">
        <f>IF(OR(F27='Vacances et Fériés'!$F$4,F27='Vacances et Fériés'!$F$5,F27='Vacances et Fériés'!$F$6,F27='Vacances et Fériés'!$F$7,F27='Vacances et Fériés'!$F$8,F27='Vacances et Fériés'!$F$9,F27='Vacances et Fériés'!$F$10,F27='Vacances et Fériés'!$F$11,F27='Vacances et Fériés'!$F$12,F27='Vacances et Fériés'!$F$13,F27='Vacances et Fériés'!$F$14),"XX",(TEXT(F27,"jjj")))</f>
        <v>lun</v>
      </c>
      <c r="H27" s="98" t="str">
        <f>IF(OR(F27&lt;'Vacances et Fériés'!$C$4,AND(F27&gt;'Vacances et Fériés'!$B$5,F27&lt;'Vacances et Fériés'!$C$5),AND(F27&gt;'Vacances et Fériés'!$B$6,F27&lt;'Vacances et Fériés'!$C$6),AND(F27&gt;'Vacances et Fériés'!$B$7,F27&lt;'Vacances et Fériés'!$C$7),AND(F27&gt;'Vacances et Fériés'!$B$8,F27&lt;'Vacances et Fériés'!$C$8),AND(F27&gt;'Vacances et Fériés'!$B$9,F27&lt;'Vacances et Fériés'!$C$9),F27&gt;'Vacances et Fériés'!$B$10),"X","")</f>
        <v>X</v>
      </c>
      <c r="I27" s="12">
        <f t="shared" si="1"/>
        <v>0</v>
      </c>
      <c r="J27" s="2">
        <f t="shared" si="2"/>
        <v>0</v>
      </c>
      <c r="K27" s="11">
        <f t="shared" si="34"/>
        <v>42698</v>
      </c>
      <c r="L27" s="54" t="str">
        <f>IF(OR(K27='Vacances et Fériés'!$F$3,K27='Vacances et Fériés'!$F$4,K27='Vacances et Fériés'!$F$5,K27='Vacances et Fériés'!$F$6,K27='Vacances et Fériés'!$F$7,K27='Vacances et Fériés'!$F$8,K27='Vacances et Fériés'!$F$9,K27='Vacances et Fériés'!$F$10,K27='Vacances et Fériés'!$F$11,K27='Vacances et Fériés'!$F$12,K27='Vacances et Fériés'!$F$13,K27='Vacances et Fériés'!$F$14),"XX",(TEXT(K27,"jjj")))</f>
        <v>jeu</v>
      </c>
      <c r="M27" s="98" t="str">
        <f>IF(OR(K27&lt;'Vacances et Fériés'!$C$4,AND(K27&gt;'Vacances et Fériés'!$B$5,K27&lt;'Vacances et Fériés'!$C$5),AND(K27&gt;'Vacances et Fériés'!$B$6,K27&lt;'Vacances et Fériés'!$C$6),AND(K27&gt;'Vacances et Fériés'!$B$7,K27&lt;'Vacances et Fériés'!$C$7),AND(K27&gt;'Vacances et Fériés'!$B$8,K27&lt;'Vacances et Fériés'!$C$8),AND(K27&gt;'Vacances et Fériés'!$B$9,K27&lt;'Vacances et Fériés'!$C$9),K27&gt;'Vacances et Fériés'!$B$10),"X","")</f>
        <v/>
      </c>
      <c r="N27" s="12">
        <f t="shared" si="3"/>
        <v>7.5</v>
      </c>
      <c r="O27" s="2">
        <f t="shared" si="4"/>
        <v>7.5</v>
      </c>
      <c r="P27" s="11">
        <f t="shared" si="35"/>
        <v>42728</v>
      </c>
      <c r="Q27" s="54" t="str">
        <f>IF(OR(P27='Vacances et Fériés'!$F$4,P27='Vacances et Fériés'!$F$5,P27='Vacances et Fériés'!$F$6,P27='Vacances et Fériés'!$F$7,P27='Vacances et Fériés'!$F$8,P27='Vacances et Fériés'!$F$9,P27='Vacances et Fériés'!$F$10,P27='Vacances et Fériés'!$F$11,P27='Vacances et Fériés'!$F$12,P27='Vacances et Fériés'!$F$13,P27='Vacances et Fériés'!$F$14),"XX",(TEXT(P27,"jjj")))</f>
        <v>sam</v>
      </c>
      <c r="R27" s="12">
        <f t="shared" si="5"/>
        <v>0</v>
      </c>
      <c r="S27" s="2">
        <f t="shared" si="6"/>
        <v>0</v>
      </c>
      <c r="T27" s="11">
        <f t="shared" si="36"/>
        <v>42759</v>
      </c>
      <c r="U27" s="54" t="str">
        <f t="shared" si="7"/>
        <v>mar</v>
      </c>
      <c r="V27" s="12">
        <f t="shared" si="8"/>
        <v>7.5</v>
      </c>
      <c r="W27" s="2">
        <f t="shared" si="9"/>
        <v>7.5</v>
      </c>
      <c r="X27" s="11">
        <f t="shared" si="37"/>
        <v>42790</v>
      </c>
      <c r="Y27" s="54" t="str">
        <f t="shared" si="27"/>
        <v>ven</v>
      </c>
      <c r="Z27" s="12">
        <f t="shared" si="10"/>
        <v>7.5</v>
      </c>
      <c r="AA27" s="2">
        <f t="shared" si="11"/>
        <v>7.5</v>
      </c>
      <c r="AB27" s="11">
        <f t="shared" si="38"/>
        <v>42818</v>
      </c>
      <c r="AC27" s="54" t="str">
        <f t="shared" si="28"/>
        <v>ven</v>
      </c>
      <c r="AD27" s="12">
        <f t="shared" si="12"/>
        <v>7.5</v>
      </c>
      <c r="AE27" s="2">
        <f t="shared" si="13"/>
        <v>7.5</v>
      </c>
      <c r="AF27" s="11">
        <f t="shared" si="39"/>
        <v>42849</v>
      </c>
      <c r="AG27" s="54" t="str">
        <f t="shared" si="46"/>
        <v>lun</v>
      </c>
      <c r="AH27" s="12">
        <f t="shared" si="14"/>
        <v>0</v>
      </c>
      <c r="AI27" s="2">
        <f t="shared" si="15"/>
        <v>0</v>
      </c>
      <c r="AJ27" s="11">
        <f t="shared" si="40"/>
        <v>42879</v>
      </c>
      <c r="AK27" s="54" t="str">
        <f t="shared" si="16"/>
        <v>mer</v>
      </c>
      <c r="AL27" s="12">
        <f t="shared" si="17"/>
        <v>9.5</v>
      </c>
      <c r="AM27" s="55">
        <f t="shared" si="18"/>
        <v>9.5</v>
      </c>
      <c r="AN27" s="11">
        <f t="shared" si="41"/>
        <v>42910</v>
      </c>
      <c r="AO27" s="54" t="str">
        <f t="shared" si="30"/>
        <v>sam</v>
      </c>
      <c r="AP27" s="12">
        <f t="shared" si="19"/>
        <v>0</v>
      </c>
      <c r="AQ27" s="2">
        <f t="shared" si="20"/>
        <v>0</v>
      </c>
      <c r="AR27" s="11">
        <f t="shared" si="42"/>
        <v>42940</v>
      </c>
      <c r="AS27" s="54" t="str">
        <f t="shared" si="31"/>
        <v>lun</v>
      </c>
      <c r="AT27" s="12">
        <f t="shared" si="21"/>
        <v>0</v>
      </c>
      <c r="AU27" s="2">
        <f t="shared" si="22"/>
        <v>0</v>
      </c>
      <c r="AV27" s="11">
        <f t="shared" si="43"/>
        <v>42971</v>
      </c>
      <c r="AW27" s="54" t="str">
        <f t="shared" si="44"/>
        <v>jeu</v>
      </c>
      <c r="AX27" s="12">
        <f t="shared" si="24"/>
        <v>7.5</v>
      </c>
      <c r="AY27" s="55">
        <f t="shared" si="25"/>
        <v>7.5</v>
      </c>
    </row>
    <row r="28" spans="1:51" ht="14.25" x14ac:dyDescent="0.3">
      <c r="A28" s="11">
        <f t="shared" si="32"/>
        <v>42638</v>
      </c>
      <c r="B28" s="54" t="str">
        <f>IF(OR(A28='Vacances et Fériés'!$F$3,A28='Vacances et Fériés'!$F$4,A28='Vacances et Fériés'!$F$5,A28='Vacances et Fériés'!$F$6,A28='Vacances et Fériés'!$F$7,A28='Vacances et Fériés'!$F$8,A28='Vacances et Fériés'!$F$9,A28='Vacances et Fériés'!$F$10,A28='Vacances et Fériés'!$F$11,A28='Vacances et Fériés'!$F$12,A28='Vacances et Fériés'!$F$13,A28='Vacances et Fériés'!$F$14),"XX",(TEXT(A28,"jjj")))</f>
        <v>dim</v>
      </c>
      <c r="C28" s="97" t="str">
        <f>IF(OR(A28&lt;'Vacances et Fériés'!$C$4,AND(A28&gt;'Vacances et Fériés'!$B$5,A28&lt;'Vacances et Fériés'!$C$5),AND(A28&gt;'Vacances et Fériés'!$B$6,A28&lt;'Vacances et Fériés'!$C$6),AND(A28&gt;'Vacances et Fériés'!$B$7,A28&lt;'Vacances et Fériés'!$C$7),AND(A28&gt;'Vacances et Fériés'!$B$8,A28&lt;'Vacances et Fériés'!$C$8),AND(A28&gt;'Vacances et Fériés'!$B$9,A28&lt;'Vacances et Fériés'!$C$9),A28&gt;'Vacances et Fériés'!$B$10),"X","")</f>
        <v/>
      </c>
      <c r="D28" s="12">
        <f t="shared" si="26"/>
        <v>0</v>
      </c>
      <c r="E28" s="2">
        <f t="shared" si="0"/>
        <v>0</v>
      </c>
      <c r="F28" s="11">
        <f t="shared" si="33"/>
        <v>42668</v>
      </c>
      <c r="G28" s="54" t="str">
        <f>IF(OR(F28='Vacances et Fériés'!$F$4,F28='Vacances et Fériés'!$F$5,F28='Vacances et Fériés'!$F$6,F28='Vacances et Fériés'!$F$7,F28='Vacances et Fériés'!$F$8,F28='Vacances et Fériés'!$F$9,F28='Vacances et Fériés'!$F$10,F28='Vacances et Fériés'!$F$11,F28='Vacances et Fériés'!$F$12,F28='Vacances et Fériés'!$F$13,F28='Vacances et Fériés'!$F$14),"XX",(TEXT(F28,"jjj")))</f>
        <v>mar</v>
      </c>
      <c r="H28" s="98" t="str">
        <f>IF(OR(F28&lt;'Vacances et Fériés'!$C$4,AND(F28&gt;'Vacances et Fériés'!$B$5,F28&lt;'Vacances et Fériés'!$C$5),AND(F28&gt;'Vacances et Fériés'!$B$6,F28&lt;'Vacances et Fériés'!$C$6),AND(F28&gt;'Vacances et Fériés'!$B$7,F28&lt;'Vacances et Fériés'!$C$7),AND(F28&gt;'Vacances et Fériés'!$B$8,F28&lt;'Vacances et Fériés'!$C$8),AND(F28&gt;'Vacances et Fériés'!$B$9,F28&lt;'Vacances et Fériés'!$C$9),F28&gt;'Vacances et Fériés'!$B$10),"X","")</f>
        <v>X</v>
      </c>
      <c r="I28" s="12">
        <f t="shared" si="1"/>
        <v>7.5</v>
      </c>
      <c r="J28" s="2">
        <f t="shared" si="2"/>
        <v>7.5</v>
      </c>
      <c r="K28" s="11">
        <f t="shared" si="34"/>
        <v>42699</v>
      </c>
      <c r="L28" s="54" t="str">
        <f>IF(OR(K28='Vacances et Fériés'!$F$3,K28='Vacances et Fériés'!$F$4,K28='Vacances et Fériés'!$F$5,K28='Vacances et Fériés'!$F$6,K28='Vacances et Fériés'!$F$7,K28='Vacances et Fériés'!$F$8,K28='Vacances et Fériés'!$F$9,K28='Vacances et Fériés'!$F$10,K28='Vacances et Fériés'!$F$11,K28='Vacances et Fériés'!$F$12,K28='Vacances et Fériés'!$F$13,K28='Vacances et Fériés'!$F$14),"XX",(TEXT(K28,"jjj")))</f>
        <v>ven</v>
      </c>
      <c r="M28" s="98" t="str">
        <f>IF(OR(K28&lt;'Vacances et Fériés'!$C$4,AND(K28&gt;'Vacances et Fériés'!$B$5,K28&lt;'Vacances et Fériés'!$C$5),AND(K28&gt;'Vacances et Fériés'!$B$6,K28&lt;'Vacances et Fériés'!$C$6),AND(K28&gt;'Vacances et Fériés'!$B$7,K28&lt;'Vacances et Fériés'!$C$7),AND(K28&gt;'Vacances et Fériés'!$B$8,K28&lt;'Vacances et Fériés'!$C$8),AND(K28&gt;'Vacances et Fériés'!$B$9,K28&lt;'Vacances et Fériés'!$C$9),K28&gt;'Vacances et Fériés'!$B$10),"X","")</f>
        <v/>
      </c>
      <c r="N28" s="12">
        <f t="shared" si="3"/>
        <v>7.5</v>
      </c>
      <c r="O28" s="2">
        <f t="shared" si="4"/>
        <v>7.5</v>
      </c>
      <c r="P28" s="11">
        <f t="shared" si="35"/>
        <v>42729</v>
      </c>
      <c r="Q28" s="54" t="str">
        <f>IF(OR(P28='Vacances et Fériés'!$F$4,P28='Vacances et Fériés'!$F$5,P28='Vacances et Fériés'!$F$6,P28='Vacances et Fériés'!$F$7,P28='Vacances et Fériés'!$F$8,P28='Vacances et Fériés'!$F$9,P28='Vacances et Fériés'!$F$10,P28='Vacances et Fériés'!$F$11,P28='Vacances et Fériés'!$F$12,P28='Vacances et Fériés'!$F$13,P28='Vacances et Fériés'!$F$14),"XX",(TEXT(P28,"jjj")))</f>
        <v>XX</v>
      </c>
      <c r="R28" s="12" t="str">
        <f t="shared" si="5"/>
        <v>FERIE</v>
      </c>
      <c r="S28" s="2" t="str">
        <f t="shared" si="6"/>
        <v>FERIE</v>
      </c>
      <c r="T28" s="11">
        <f t="shared" si="36"/>
        <v>42760</v>
      </c>
      <c r="U28" s="54" t="str">
        <f t="shared" si="7"/>
        <v>mer</v>
      </c>
      <c r="V28" s="12">
        <f t="shared" si="8"/>
        <v>9.5</v>
      </c>
      <c r="W28" s="2">
        <f t="shared" si="9"/>
        <v>9.5</v>
      </c>
      <c r="X28" s="11">
        <f t="shared" si="37"/>
        <v>42791</v>
      </c>
      <c r="Y28" s="54" t="str">
        <f t="shared" si="27"/>
        <v>sam</v>
      </c>
      <c r="Z28" s="12">
        <f t="shared" si="10"/>
        <v>0</v>
      </c>
      <c r="AA28" s="2">
        <f t="shared" si="11"/>
        <v>0</v>
      </c>
      <c r="AB28" s="11">
        <f t="shared" si="38"/>
        <v>42819</v>
      </c>
      <c r="AC28" s="54" t="str">
        <f t="shared" si="28"/>
        <v>sam</v>
      </c>
      <c r="AD28" s="12">
        <f t="shared" si="12"/>
        <v>0</v>
      </c>
      <c r="AE28" s="2">
        <f t="shared" si="13"/>
        <v>0</v>
      </c>
      <c r="AF28" s="11">
        <f t="shared" si="39"/>
        <v>42850</v>
      </c>
      <c r="AG28" s="54" t="str">
        <f t="shared" si="46"/>
        <v>mar</v>
      </c>
      <c r="AH28" s="12">
        <f t="shared" si="14"/>
        <v>7.5</v>
      </c>
      <c r="AI28" s="2">
        <f t="shared" si="15"/>
        <v>7.5</v>
      </c>
      <c r="AJ28" s="11">
        <f t="shared" si="40"/>
        <v>42880</v>
      </c>
      <c r="AK28" s="54" t="str">
        <f t="shared" si="16"/>
        <v>jeu</v>
      </c>
      <c r="AL28" s="12">
        <f t="shared" si="17"/>
        <v>7.5</v>
      </c>
      <c r="AM28" s="55">
        <f t="shared" si="18"/>
        <v>7.5</v>
      </c>
      <c r="AN28" s="11">
        <f t="shared" si="41"/>
        <v>42911</v>
      </c>
      <c r="AO28" s="54" t="str">
        <f t="shared" si="30"/>
        <v>dim</v>
      </c>
      <c r="AP28" s="12">
        <f t="shared" si="19"/>
        <v>0</v>
      </c>
      <c r="AQ28" s="2">
        <f t="shared" si="20"/>
        <v>0</v>
      </c>
      <c r="AR28" s="11">
        <f t="shared" si="42"/>
        <v>42941</v>
      </c>
      <c r="AS28" s="54" t="str">
        <f t="shared" si="31"/>
        <v>mar</v>
      </c>
      <c r="AT28" s="12">
        <f t="shared" si="21"/>
        <v>7.5</v>
      </c>
      <c r="AU28" s="2">
        <f t="shared" si="22"/>
        <v>7.5</v>
      </c>
      <c r="AV28" s="11">
        <f t="shared" si="43"/>
        <v>42972</v>
      </c>
      <c r="AW28" s="54" t="str">
        <f t="shared" si="44"/>
        <v>ven</v>
      </c>
      <c r="AX28" s="12">
        <f t="shared" si="24"/>
        <v>7.5</v>
      </c>
      <c r="AY28" s="55">
        <f t="shared" si="25"/>
        <v>7.5</v>
      </c>
    </row>
    <row r="29" spans="1:51" ht="14.25" x14ac:dyDescent="0.3">
      <c r="A29" s="11">
        <f t="shared" si="32"/>
        <v>42639</v>
      </c>
      <c r="B29" s="54" t="str">
        <f>IF(OR(A29='Vacances et Fériés'!$F$3,A29='Vacances et Fériés'!$F$4,A29='Vacances et Fériés'!$F$5,A29='Vacances et Fériés'!$F$6,A29='Vacances et Fériés'!$F$7,A29='Vacances et Fériés'!$F$8,A29='Vacances et Fériés'!$F$9,A29='Vacances et Fériés'!$F$10,A29='Vacances et Fériés'!$F$11,A29='Vacances et Fériés'!$F$12,A29='Vacances et Fériés'!$F$13,A29='Vacances et Fériés'!$F$14),"XX",(TEXT(A29,"jjj")))</f>
        <v>lun</v>
      </c>
      <c r="C29" s="97" t="str">
        <f>IF(OR(A29&lt;'Vacances et Fériés'!$C$4,AND(A29&gt;'Vacances et Fériés'!$B$5,A29&lt;'Vacances et Fériés'!$C$5),AND(A29&gt;'Vacances et Fériés'!$B$6,A29&lt;'Vacances et Fériés'!$C$6),AND(A29&gt;'Vacances et Fériés'!$B$7,A29&lt;'Vacances et Fériés'!$C$7),AND(A29&gt;'Vacances et Fériés'!$B$8,A29&lt;'Vacances et Fériés'!$C$8),AND(A29&gt;'Vacances et Fériés'!$B$9,A29&lt;'Vacances et Fériés'!$C$9),A29&gt;'Vacances et Fériés'!$B$10),"X","")</f>
        <v/>
      </c>
      <c r="D29" s="12">
        <f t="shared" si="26"/>
        <v>0</v>
      </c>
      <c r="E29" s="2">
        <f t="shared" si="0"/>
        <v>0</v>
      </c>
      <c r="F29" s="11">
        <f t="shared" si="33"/>
        <v>42669</v>
      </c>
      <c r="G29" s="54" t="str">
        <f>IF(OR(F29='Vacances et Fériés'!$F$4,F29='Vacances et Fériés'!$F$5,F29='Vacances et Fériés'!$F$6,F29='Vacances et Fériés'!$F$7,F29='Vacances et Fériés'!$F$8,F29='Vacances et Fériés'!$F$9,F29='Vacances et Fériés'!$F$10,F29='Vacances et Fériés'!$F$11,F29='Vacances et Fériés'!$F$12,F29='Vacances et Fériés'!$F$13,F29='Vacances et Fériés'!$F$14),"XX",(TEXT(F29,"jjj")))</f>
        <v>mer</v>
      </c>
      <c r="H29" s="98" t="str">
        <f>IF(OR(F29&lt;'Vacances et Fériés'!$C$4,AND(F29&gt;'Vacances et Fériés'!$B$5,F29&lt;'Vacances et Fériés'!$C$5),AND(F29&gt;'Vacances et Fériés'!$B$6,F29&lt;'Vacances et Fériés'!$C$6),AND(F29&gt;'Vacances et Fériés'!$B$7,F29&lt;'Vacances et Fériés'!$C$7),AND(F29&gt;'Vacances et Fériés'!$B$8,F29&lt;'Vacances et Fériés'!$C$8),AND(F29&gt;'Vacances et Fériés'!$B$9,F29&lt;'Vacances et Fériés'!$C$9),F29&gt;'Vacances et Fériés'!$B$10),"X","")</f>
        <v>X</v>
      </c>
      <c r="I29" s="12">
        <f t="shared" si="1"/>
        <v>9.5</v>
      </c>
      <c r="J29" s="2">
        <f t="shared" si="2"/>
        <v>9.5</v>
      </c>
      <c r="K29" s="11">
        <f t="shared" si="34"/>
        <v>42700</v>
      </c>
      <c r="L29" s="54" t="str">
        <f>IF(OR(K29='Vacances et Fériés'!$F$3,K29='Vacances et Fériés'!$F$4,K29='Vacances et Fériés'!$F$5,K29='Vacances et Fériés'!$F$6,K29='Vacances et Fériés'!$F$7,K29='Vacances et Fériés'!$F$8,K29='Vacances et Fériés'!$F$9,K29='Vacances et Fériés'!$F$10,K29='Vacances et Fériés'!$F$11,K29='Vacances et Fériés'!$F$12,K29='Vacances et Fériés'!$F$13,K29='Vacances et Fériés'!$F$14),"XX",(TEXT(K29,"jjj")))</f>
        <v>sam</v>
      </c>
      <c r="M29" s="98" t="str">
        <f>IF(OR(K29&lt;'Vacances et Fériés'!$C$4,AND(K29&gt;'Vacances et Fériés'!$B$5,K29&lt;'Vacances et Fériés'!$C$5),AND(K29&gt;'Vacances et Fériés'!$B$6,K29&lt;'Vacances et Fériés'!$C$6),AND(K29&gt;'Vacances et Fériés'!$B$7,K29&lt;'Vacances et Fériés'!$C$7),AND(K29&gt;'Vacances et Fériés'!$B$8,K29&lt;'Vacances et Fériés'!$C$8),AND(K29&gt;'Vacances et Fériés'!$B$9,K29&lt;'Vacances et Fériés'!$C$9),K29&gt;'Vacances et Fériés'!$B$10),"X","")</f>
        <v/>
      </c>
      <c r="N29" s="12">
        <f t="shared" si="3"/>
        <v>0</v>
      </c>
      <c r="O29" s="2">
        <f t="shared" si="4"/>
        <v>0</v>
      </c>
      <c r="P29" s="11">
        <f t="shared" si="35"/>
        <v>42730</v>
      </c>
      <c r="Q29" s="54" t="str">
        <f>IF(OR(P29='Vacances et Fériés'!$F$4,P29='Vacances et Fériés'!$F$5,P29='Vacances et Fériés'!$F$6,P29='Vacances et Fériés'!$F$7,P29='Vacances et Fériés'!$F$8,P29='Vacances et Fériés'!$F$9,P29='Vacances et Fériés'!$F$10,P29='Vacances et Fériés'!$F$11,P29='Vacances et Fériés'!$F$12,P29='Vacances et Fériés'!$F$13,P29='Vacances et Fériés'!$F$14),"XX",(TEXT(P29,"jjj")))</f>
        <v>lun</v>
      </c>
      <c r="R29" s="12">
        <f t="shared" si="5"/>
        <v>0</v>
      </c>
      <c r="S29" s="2">
        <f t="shared" si="6"/>
        <v>0</v>
      </c>
      <c r="T29" s="11">
        <f t="shared" si="36"/>
        <v>42761</v>
      </c>
      <c r="U29" s="54" t="str">
        <f t="shared" si="7"/>
        <v>jeu</v>
      </c>
      <c r="V29" s="12">
        <f t="shared" si="8"/>
        <v>7.5</v>
      </c>
      <c r="W29" s="2">
        <f t="shared" si="9"/>
        <v>7.5</v>
      </c>
      <c r="X29" s="11">
        <f t="shared" si="37"/>
        <v>42792</v>
      </c>
      <c r="Y29" s="54" t="str">
        <f t="shared" si="27"/>
        <v>dim</v>
      </c>
      <c r="Z29" s="12">
        <f t="shared" si="10"/>
        <v>0</v>
      </c>
      <c r="AA29" s="2">
        <f t="shared" si="11"/>
        <v>0</v>
      </c>
      <c r="AB29" s="11">
        <f t="shared" si="38"/>
        <v>42820</v>
      </c>
      <c r="AC29" s="54" t="str">
        <f t="shared" si="28"/>
        <v>dim</v>
      </c>
      <c r="AD29" s="12">
        <f t="shared" si="12"/>
        <v>0</v>
      </c>
      <c r="AE29" s="2">
        <f t="shared" si="13"/>
        <v>0</v>
      </c>
      <c r="AF29" s="11">
        <f t="shared" si="39"/>
        <v>42851</v>
      </c>
      <c r="AG29" s="54" t="str">
        <f t="shared" si="46"/>
        <v>mer</v>
      </c>
      <c r="AH29" s="12">
        <f t="shared" si="14"/>
        <v>9.5</v>
      </c>
      <c r="AI29" s="2">
        <f t="shared" si="15"/>
        <v>9.5</v>
      </c>
      <c r="AJ29" s="11">
        <f t="shared" si="40"/>
        <v>42881</v>
      </c>
      <c r="AK29" s="54" t="str">
        <f t="shared" si="16"/>
        <v>ven</v>
      </c>
      <c r="AL29" s="12">
        <f t="shared" si="17"/>
        <v>7.5</v>
      </c>
      <c r="AM29" s="55">
        <f t="shared" si="18"/>
        <v>7.5</v>
      </c>
      <c r="AN29" s="11">
        <f t="shared" si="41"/>
        <v>42912</v>
      </c>
      <c r="AO29" s="54" t="str">
        <f t="shared" si="30"/>
        <v>lun</v>
      </c>
      <c r="AP29" s="12">
        <f t="shared" si="19"/>
        <v>0</v>
      </c>
      <c r="AQ29" s="2">
        <f t="shared" si="20"/>
        <v>0</v>
      </c>
      <c r="AR29" s="11">
        <f t="shared" si="42"/>
        <v>42942</v>
      </c>
      <c r="AS29" s="54" t="str">
        <f t="shared" si="31"/>
        <v>mer</v>
      </c>
      <c r="AT29" s="12">
        <f t="shared" si="21"/>
        <v>9.5</v>
      </c>
      <c r="AU29" s="2">
        <f t="shared" si="22"/>
        <v>9.5</v>
      </c>
      <c r="AV29" s="11">
        <f t="shared" si="43"/>
        <v>42973</v>
      </c>
      <c r="AW29" s="54" t="str">
        <f t="shared" si="44"/>
        <v>sam</v>
      </c>
      <c r="AX29" s="12">
        <f t="shared" si="24"/>
        <v>0</v>
      </c>
      <c r="AY29" s="55">
        <f t="shared" si="25"/>
        <v>0</v>
      </c>
    </row>
    <row r="30" spans="1:51" ht="14.25" x14ac:dyDescent="0.3">
      <c r="A30" s="11">
        <f t="shared" si="32"/>
        <v>42640</v>
      </c>
      <c r="B30" s="54" t="str">
        <f>IF(OR(A30='Vacances et Fériés'!$F$3,A30='Vacances et Fériés'!$F$4,A30='Vacances et Fériés'!$F$5,A30='Vacances et Fériés'!$F$6,A30='Vacances et Fériés'!$F$7,A30='Vacances et Fériés'!$F$8,A30='Vacances et Fériés'!$F$9,A30='Vacances et Fériés'!$F$10,A30='Vacances et Fériés'!$F$11,A30='Vacances et Fériés'!$F$12,A30='Vacances et Fériés'!$F$13,A30='Vacances et Fériés'!$F$14),"XX",(TEXT(A30,"jjj")))</f>
        <v>mar</v>
      </c>
      <c r="C30" s="97" t="str">
        <f>IF(OR(A30&lt;'Vacances et Fériés'!$C$4,AND(A30&gt;'Vacances et Fériés'!$B$5,A30&lt;'Vacances et Fériés'!$C$5),AND(A30&gt;'Vacances et Fériés'!$B$6,A30&lt;'Vacances et Fériés'!$C$6),AND(A30&gt;'Vacances et Fériés'!$B$7,A30&lt;'Vacances et Fériés'!$C$7),AND(A30&gt;'Vacances et Fériés'!$B$8,A30&lt;'Vacances et Fériés'!$C$8),AND(A30&gt;'Vacances et Fériés'!$B$9,A30&lt;'Vacances et Fériés'!$C$9),A30&gt;'Vacances et Fériés'!$B$10),"X","")</f>
        <v/>
      </c>
      <c r="D30" s="12">
        <f t="shared" si="26"/>
        <v>7.5</v>
      </c>
      <c r="E30" s="2">
        <f t="shared" si="0"/>
        <v>7.5</v>
      </c>
      <c r="F30" s="11">
        <f t="shared" si="33"/>
        <v>42670</v>
      </c>
      <c r="G30" s="54" t="str">
        <f>IF(OR(F30='Vacances et Fériés'!$F$4,F30='Vacances et Fériés'!$F$5,F30='Vacances et Fériés'!$F$6,F30='Vacances et Fériés'!$F$7,F30='Vacances et Fériés'!$F$8,F30='Vacances et Fériés'!$F$9,F30='Vacances et Fériés'!$F$10,F30='Vacances et Fériés'!$F$11,F30='Vacances et Fériés'!$F$12,F30='Vacances et Fériés'!$F$13,F30='Vacances et Fériés'!$F$14),"XX",(TEXT(F30,"jjj")))</f>
        <v>jeu</v>
      </c>
      <c r="H30" s="98" t="str">
        <f>IF(OR(F30&lt;'Vacances et Fériés'!$C$4,AND(F30&gt;'Vacances et Fériés'!$B$5,F30&lt;'Vacances et Fériés'!$C$5),AND(F30&gt;'Vacances et Fériés'!$B$6,F30&lt;'Vacances et Fériés'!$C$6),AND(F30&gt;'Vacances et Fériés'!$B$7,F30&lt;'Vacances et Fériés'!$C$7),AND(F30&gt;'Vacances et Fériés'!$B$8,F30&lt;'Vacances et Fériés'!$C$8),AND(F30&gt;'Vacances et Fériés'!$B$9,F30&lt;'Vacances et Fériés'!$C$9),F30&gt;'Vacances et Fériés'!$B$10),"X","")</f>
        <v>X</v>
      </c>
      <c r="I30" s="12">
        <f t="shared" si="1"/>
        <v>7.5</v>
      </c>
      <c r="J30" s="2">
        <f t="shared" si="2"/>
        <v>7.5</v>
      </c>
      <c r="K30" s="11">
        <f t="shared" si="34"/>
        <v>42701</v>
      </c>
      <c r="L30" s="54" t="str">
        <f>IF(OR(K30='Vacances et Fériés'!$F$3,K30='Vacances et Fériés'!$F$4,K30='Vacances et Fériés'!$F$5,K30='Vacances et Fériés'!$F$6,K30='Vacances et Fériés'!$F$7,K30='Vacances et Fériés'!$F$8,K30='Vacances et Fériés'!$F$9,K30='Vacances et Fériés'!$F$10,K30='Vacances et Fériés'!$F$11,K30='Vacances et Fériés'!$F$12,K30='Vacances et Fériés'!$F$13,K30='Vacances et Fériés'!$F$14),"XX",(TEXT(K30,"jjj")))</f>
        <v>dim</v>
      </c>
      <c r="M30" s="98" t="str">
        <f>IF(OR(K30&lt;'Vacances et Fériés'!$C$4,AND(K30&gt;'Vacances et Fériés'!$B$5,K30&lt;'Vacances et Fériés'!$C$5),AND(K30&gt;'Vacances et Fériés'!$B$6,K30&lt;'Vacances et Fériés'!$C$6),AND(K30&gt;'Vacances et Fériés'!$B$7,K30&lt;'Vacances et Fériés'!$C$7),AND(K30&gt;'Vacances et Fériés'!$B$8,K30&lt;'Vacances et Fériés'!$C$8),AND(K30&gt;'Vacances et Fériés'!$B$9,K30&lt;'Vacances et Fériés'!$C$9),K30&gt;'Vacances et Fériés'!$B$10),"X","")</f>
        <v/>
      </c>
      <c r="N30" s="12">
        <f t="shared" si="3"/>
        <v>0</v>
      </c>
      <c r="O30" s="2">
        <f t="shared" si="4"/>
        <v>0</v>
      </c>
      <c r="P30" s="11">
        <f t="shared" si="35"/>
        <v>42731</v>
      </c>
      <c r="Q30" s="54" t="str">
        <f>IF(OR(P30='Vacances et Fériés'!$F$4,P30='Vacances et Fériés'!$F$5,P30='Vacances et Fériés'!$F$6,P30='Vacances et Fériés'!$F$7,P30='Vacances et Fériés'!$F$8,P30='Vacances et Fériés'!$F$9,P30='Vacances et Fériés'!$F$10,P30='Vacances et Fériés'!$F$11,P30='Vacances et Fériés'!$F$12,P30='Vacances et Fériés'!$F$13,P30='Vacances et Fériés'!$F$14),"XX",(TEXT(P30,"jjj")))</f>
        <v>mar</v>
      </c>
      <c r="R30" s="12">
        <f t="shared" si="5"/>
        <v>7.5</v>
      </c>
      <c r="S30" s="2">
        <f t="shared" si="6"/>
        <v>7.5</v>
      </c>
      <c r="T30" s="11">
        <f t="shared" si="36"/>
        <v>42762</v>
      </c>
      <c r="U30" s="54" t="str">
        <f t="shared" si="7"/>
        <v>ven</v>
      </c>
      <c r="V30" s="12">
        <f t="shared" si="8"/>
        <v>7.5</v>
      </c>
      <c r="W30" s="2">
        <f t="shared" si="9"/>
        <v>7.5</v>
      </c>
      <c r="X30" s="11">
        <f t="shared" si="37"/>
        <v>42793</v>
      </c>
      <c r="Y30" s="54" t="str">
        <f t="shared" si="27"/>
        <v>lun</v>
      </c>
      <c r="Z30" s="12">
        <f t="shared" si="10"/>
        <v>0</v>
      </c>
      <c r="AA30" s="2">
        <f t="shared" si="11"/>
        <v>0</v>
      </c>
      <c r="AB30" s="11">
        <f t="shared" si="38"/>
        <v>42821</v>
      </c>
      <c r="AC30" s="54" t="str">
        <f t="shared" si="28"/>
        <v>lun</v>
      </c>
      <c r="AD30" s="12">
        <f t="shared" si="12"/>
        <v>0</v>
      </c>
      <c r="AE30" s="2">
        <f t="shared" si="13"/>
        <v>0</v>
      </c>
      <c r="AF30" s="11">
        <f t="shared" si="39"/>
        <v>42852</v>
      </c>
      <c r="AG30" s="54" t="str">
        <f t="shared" si="46"/>
        <v>jeu</v>
      </c>
      <c r="AH30" s="12">
        <f t="shared" si="14"/>
        <v>7.5</v>
      </c>
      <c r="AI30" s="2">
        <f t="shared" si="15"/>
        <v>7.5</v>
      </c>
      <c r="AJ30" s="11">
        <f t="shared" si="40"/>
        <v>42882</v>
      </c>
      <c r="AK30" s="54" t="str">
        <f t="shared" si="16"/>
        <v>sam</v>
      </c>
      <c r="AL30" s="12">
        <f t="shared" si="17"/>
        <v>0</v>
      </c>
      <c r="AM30" s="55">
        <f t="shared" si="18"/>
        <v>0</v>
      </c>
      <c r="AN30" s="11">
        <f t="shared" si="41"/>
        <v>42913</v>
      </c>
      <c r="AO30" s="54" t="str">
        <f t="shared" si="30"/>
        <v>mar</v>
      </c>
      <c r="AP30" s="12">
        <f t="shared" si="19"/>
        <v>7.5</v>
      </c>
      <c r="AQ30" s="2">
        <f t="shared" si="20"/>
        <v>7.5</v>
      </c>
      <c r="AR30" s="11">
        <f t="shared" si="42"/>
        <v>42943</v>
      </c>
      <c r="AS30" s="54" t="str">
        <f t="shared" si="31"/>
        <v>jeu</v>
      </c>
      <c r="AT30" s="12">
        <f t="shared" si="21"/>
        <v>7.5</v>
      </c>
      <c r="AU30" s="2">
        <f t="shared" si="22"/>
        <v>7.5</v>
      </c>
      <c r="AV30" s="11">
        <f t="shared" si="43"/>
        <v>42974</v>
      </c>
      <c r="AW30" s="54" t="str">
        <f t="shared" si="44"/>
        <v>dim</v>
      </c>
      <c r="AX30" s="12">
        <f t="shared" si="24"/>
        <v>0</v>
      </c>
      <c r="AY30" s="55">
        <f t="shared" si="25"/>
        <v>0</v>
      </c>
    </row>
    <row r="31" spans="1:51" ht="14.25" x14ac:dyDescent="0.3">
      <c r="A31" s="11">
        <f t="shared" si="32"/>
        <v>42641</v>
      </c>
      <c r="B31" s="54" t="str">
        <f>IF(OR(A31='Vacances et Fériés'!$F$3,A31='Vacances et Fériés'!$F$4,A31='Vacances et Fériés'!$F$5,A31='Vacances et Fériés'!$F$6,A31='Vacances et Fériés'!$F$7,A31='Vacances et Fériés'!$F$8,A31='Vacances et Fériés'!$F$9,A31='Vacances et Fériés'!$F$10,A31='Vacances et Fériés'!$F$11,A31='Vacances et Fériés'!$F$12,A31='Vacances et Fériés'!$F$13,A31='Vacances et Fériés'!$F$14),"XX",(TEXT(A31,"jjj")))</f>
        <v>mer</v>
      </c>
      <c r="C31" s="97" t="str">
        <f>IF(OR(A31&lt;'Vacances et Fériés'!$C$4,AND(A31&gt;'Vacances et Fériés'!$B$5,A31&lt;'Vacances et Fériés'!$C$5),AND(A31&gt;'Vacances et Fériés'!$B$6,A31&lt;'Vacances et Fériés'!$C$6),AND(A31&gt;'Vacances et Fériés'!$B$7,A31&lt;'Vacances et Fériés'!$C$7),AND(A31&gt;'Vacances et Fériés'!$B$8,A31&lt;'Vacances et Fériés'!$C$8),AND(A31&gt;'Vacances et Fériés'!$B$9,A31&lt;'Vacances et Fériés'!$C$9),A31&gt;'Vacances et Fériés'!$B$10),"X","")</f>
        <v/>
      </c>
      <c r="D31" s="12">
        <f t="shared" si="26"/>
        <v>9.5</v>
      </c>
      <c r="E31" s="2">
        <f t="shared" si="0"/>
        <v>9.5</v>
      </c>
      <c r="F31" s="11">
        <f t="shared" si="33"/>
        <v>42671</v>
      </c>
      <c r="G31" s="54" t="str">
        <f>IF(OR(F31='Vacances et Fériés'!$F$4,F31='Vacances et Fériés'!$F$5,F31='Vacances et Fériés'!$F$6,F31='Vacances et Fériés'!$F$7,F31='Vacances et Fériés'!$F$8,F31='Vacances et Fériés'!$F$9,F31='Vacances et Fériés'!$F$10,F31='Vacances et Fériés'!$F$11,F31='Vacances et Fériés'!$F$12,F31='Vacances et Fériés'!$F$13,F31='Vacances et Fériés'!$F$14),"XX",(TEXT(F31,"jjj")))</f>
        <v>ven</v>
      </c>
      <c r="H31" s="98" t="str">
        <f>IF(OR(F31&lt;'Vacances et Fériés'!$C$4,AND(F31&gt;'Vacances et Fériés'!$B$5,F31&lt;'Vacances et Fériés'!$C$5),AND(F31&gt;'Vacances et Fériés'!$B$6,F31&lt;'Vacances et Fériés'!$C$6),AND(F31&gt;'Vacances et Fériés'!$B$7,F31&lt;'Vacances et Fériés'!$C$7),AND(F31&gt;'Vacances et Fériés'!$B$8,F31&lt;'Vacances et Fériés'!$C$8),AND(F31&gt;'Vacances et Fériés'!$B$9,F31&lt;'Vacances et Fériés'!$C$9),F31&gt;'Vacances et Fériés'!$B$10),"X","")</f>
        <v>X</v>
      </c>
      <c r="I31" s="12">
        <f t="shared" si="1"/>
        <v>7.5</v>
      </c>
      <c r="J31" s="2">
        <f t="shared" si="2"/>
        <v>7.5</v>
      </c>
      <c r="K31" s="11">
        <f t="shared" si="34"/>
        <v>42702</v>
      </c>
      <c r="L31" s="54" t="str">
        <f>IF(OR(K31='Vacances et Fériés'!$F$3,K31='Vacances et Fériés'!$F$4,K31='Vacances et Fériés'!$F$5,K31='Vacances et Fériés'!$F$6,K31='Vacances et Fériés'!$F$7,K31='Vacances et Fériés'!$F$8,K31='Vacances et Fériés'!$F$9,K31='Vacances et Fériés'!$F$10,K31='Vacances et Fériés'!$F$11,K31='Vacances et Fériés'!$F$12,K31='Vacances et Fériés'!$F$13,K31='Vacances et Fériés'!$F$14),"XX",(TEXT(K31,"jjj")))</f>
        <v>lun</v>
      </c>
      <c r="M31" s="98" t="str">
        <f>IF(OR(K31&lt;'Vacances et Fériés'!$C$4,AND(K31&gt;'Vacances et Fériés'!$B$5,K31&lt;'Vacances et Fériés'!$C$5),AND(K31&gt;'Vacances et Fériés'!$B$6,K31&lt;'Vacances et Fériés'!$C$6),AND(K31&gt;'Vacances et Fériés'!$B$7,K31&lt;'Vacances et Fériés'!$C$7),AND(K31&gt;'Vacances et Fériés'!$B$8,K31&lt;'Vacances et Fériés'!$C$8),AND(K31&gt;'Vacances et Fériés'!$B$9,K31&lt;'Vacances et Fériés'!$C$9),K31&gt;'Vacances et Fériés'!$B$10),"X","")</f>
        <v/>
      </c>
      <c r="N31" s="12">
        <f t="shared" si="3"/>
        <v>0</v>
      </c>
      <c r="O31" s="2">
        <f t="shared" si="4"/>
        <v>0</v>
      </c>
      <c r="P31" s="11">
        <f t="shared" si="35"/>
        <v>42732</v>
      </c>
      <c r="Q31" s="54" t="str">
        <f>IF(OR(P31='Vacances et Fériés'!$F$4,P31='Vacances et Fériés'!$F$5,P31='Vacances et Fériés'!$F$6,P31='Vacances et Fériés'!$F$7,P31='Vacances et Fériés'!$F$8,P31='Vacances et Fériés'!$F$9,P31='Vacances et Fériés'!$F$10,P31='Vacances et Fériés'!$F$11,P31='Vacances et Fériés'!$F$12,P31='Vacances et Fériés'!$F$13,P31='Vacances et Fériés'!$F$14),"XX",(TEXT(P31,"jjj")))</f>
        <v>mer</v>
      </c>
      <c r="R31" s="12">
        <f t="shared" si="5"/>
        <v>9.5</v>
      </c>
      <c r="S31" s="2">
        <f t="shared" si="6"/>
        <v>9.5</v>
      </c>
      <c r="T31" s="11">
        <f t="shared" si="36"/>
        <v>42763</v>
      </c>
      <c r="U31" s="54" t="str">
        <f t="shared" si="7"/>
        <v>sam</v>
      </c>
      <c r="V31" s="12">
        <f t="shared" si="8"/>
        <v>0</v>
      </c>
      <c r="W31" s="2">
        <f t="shared" si="9"/>
        <v>0</v>
      </c>
      <c r="X31" s="11">
        <f t="shared" si="37"/>
        <v>42794</v>
      </c>
      <c r="Y31" s="54" t="str">
        <f t="shared" si="27"/>
        <v>mar</v>
      </c>
      <c r="Z31" s="12">
        <f t="shared" si="10"/>
        <v>7.5</v>
      </c>
      <c r="AA31" s="2">
        <f t="shared" si="11"/>
        <v>7.5</v>
      </c>
      <c r="AB31" s="11">
        <f t="shared" si="38"/>
        <v>42822</v>
      </c>
      <c r="AC31" s="54" t="str">
        <f t="shared" si="28"/>
        <v>mar</v>
      </c>
      <c r="AD31" s="12">
        <f t="shared" si="12"/>
        <v>7.5</v>
      </c>
      <c r="AE31" s="2">
        <f t="shared" si="13"/>
        <v>7.5</v>
      </c>
      <c r="AF31" s="11">
        <f t="shared" si="39"/>
        <v>42853</v>
      </c>
      <c r="AG31" s="54" t="str">
        <f t="shared" si="46"/>
        <v>ven</v>
      </c>
      <c r="AH31" s="12">
        <f t="shared" si="14"/>
        <v>7.5</v>
      </c>
      <c r="AI31" s="2">
        <f t="shared" si="15"/>
        <v>7.5</v>
      </c>
      <c r="AJ31" s="11">
        <f t="shared" si="40"/>
        <v>42883</v>
      </c>
      <c r="AK31" s="54" t="str">
        <f t="shared" si="16"/>
        <v>dim</v>
      </c>
      <c r="AL31" s="12">
        <f t="shared" si="17"/>
        <v>0</v>
      </c>
      <c r="AM31" s="55">
        <f t="shared" si="18"/>
        <v>0</v>
      </c>
      <c r="AN31" s="11">
        <f t="shared" si="41"/>
        <v>42914</v>
      </c>
      <c r="AO31" s="54" t="str">
        <f t="shared" si="30"/>
        <v>mer</v>
      </c>
      <c r="AP31" s="12">
        <f t="shared" si="19"/>
        <v>9.5</v>
      </c>
      <c r="AQ31" s="2">
        <f t="shared" si="20"/>
        <v>9.5</v>
      </c>
      <c r="AR31" s="11">
        <f t="shared" si="42"/>
        <v>42944</v>
      </c>
      <c r="AS31" s="54" t="str">
        <f t="shared" si="31"/>
        <v>ven</v>
      </c>
      <c r="AT31" s="12">
        <f t="shared" si="21"/>
        <v>7.5</v>
      </c>
      <c r="AU31" s="2">
        <f t="shared" si="22"/>
        <v>7.5</v>
      </c>
      <c r="AV31" s="11">
        <f t="shared" si="43"/>
        <v>42975</v>
      </c>
      <c r="AW31" s="54" t="str">
        <f t="shared" si="44"/>
        <v>lun</v>
      </c>
      <c r="AX31" s="12">
        <f t="shared" si="24"/>
        <v>0</v>
      </c>
      <c r="AY31" s="55">
        <f t="shared" si="25"/>
        <v>0</v>
      </c>
    </row>
    <row r="32" spans="1:51" ht="14.25" x14ac:dyDescent="0.3">
      <c r="A32" s="11">
        <f t="shared" si="32"/>
        <v>42642</v>
      </c>
      <c r="B32" s="54" t="str">
        <f>IF(OR(A32='Vacances et Fériés'!$F$3,A32='Vacances et Fériés'!$F$4,A32='Vacances et Fériés'!$F$5,A32='Vacances et Fériés'!$F$6,A32='Vacances et Fériés'!$F$7,A32='Vacances et Fériés'!$F$8,A32='Vacances et Fériés'!$F$9,A32='Vacances et Fériés'!$F$10,A32='Vacances et Fériés'!$F$11,A32='Vacances et Fériés'!$F$12,A32='Vacances et Fériés'!$F$13,A32='Vacances et Fériés'!$F$14),"XX",(TEXT(A32,"jjj")))</f>
        <v>jeu</v>
      </c>
      <c r="C32" s="97" t="str">
        <f>IF(OR(A32&lt;'Vacances et Fériés'!$C$4,AND(A32&gt;'Vacances et Fériés'!$B$5,A32&lt;'Vacances et Fériés'!$C$5),AND(A32&gt;'Vacances et Fériés'!$B$6,A32&lt;'Vacances et Fériés'!$C$6),AND(A32&gt;'Vacances et Fériés'!$B$7,A32&lt;'Vacances et Fériés'!$C$7),AND(A32&gt;'Vacances et Fériés'!$B$8,A32&lt;'Vacances et Fériés'!$C$8),AND(A32&gt;'Vacances et Fériés'!$B$9,A32&lt;'Vacances et Fériés'!$C$9),A32&gt;'Vacances et Fériés'!$B$10),"X","")</f>
        <v/>
      </c>
      <c r="D32" s="12">
        <f t="shared" si="26"/>
        <v>7.5</v>
      </c>
      <c r="E32" s="2">
        <f t="shared" si="0"/>
        <v>7.5</v>
      </c>
      <c r="F32" s="11">
        <f t="shared" si="33"/>
        <v>42672</v>
      </c>
      <c r="G32" s="54" t="str">
        <f>IF(OR(F32='Vacances et Fériés'!$F$4,F32='Vacances et Fériés'!$F$5,F32='Vacances et Fériés'!$F$6,F32='Vacances et Fériés'!$F$7,F32='Vacances et Fériés'!$F$8,F32='Vacances et Fériés'!$F$9,F32='Vacances et Fériés'!$F$10,F32='Vacances et Fériés'!$F$11,F32='Vacances et Fériés'!$F$12,F32='Vacances et Fériés'!$F$13,F32='Vacances et Fériés'!$F$14),"XX",(TEXT(F32,"jjj")))</f>
        <v>sam</v>
      </c>
      <c r="H32" s="98" t="str">
        <f>IF(OR(F32&lt;'Vacances et Fériés'!$C$4,AND(F32&gt;'Vacances et Fériés'!$B$5,F32&lt;'Vacances et Fériés'!$C$5),AND(F32&gt;'Vacances et Fériés'!$B$6,F32&lt;'Vacances et Fériés'!$C$6),AND(F32&gt;'Vacances et Fériés'!$B$7,F32&lt;'Vacances et Fériés'!$C$7),AND(F32&gt;'Vacances et Fériés'!$B$8,F32&lt;'Vacances et Fériés'!$C$8),AND(F32&gt;'Vacances et Fériés'!$B$9,F32&lt;'Vacances et Fériés'!$C$9),F32&gt;'Vacances et Fériés'!$B$10),"X","")</f>
        <v>X</v>
      </c>
      <c r="I32" s="12">
        <f t="shared" si="1"/>
        <v>0</v>
      </c>
      <c r="J32" s="2">
        <f t="shared" si="2"/>
        <v>0</v>
      </c>
      <c r="K32" s="11">
        <f t="shared" si="34"/>
        <v>42703</v>
      </c>
      <c r="L32" s="54" t="str">
        <f>IF(OR(K32='Vacances et Fériés'!$F$3,K32='Vacances et Fériés'!$F$4,K32='Vacances et Fériés'!$F$5,K32='Vacances et Fériés'!$F$6,K32='Vacances et Fériés'!$F$7,K32='Vacances et Fériés'!$F$8,K32='Vacances et Fériés'!$F$9,K32='Vacances et Fériés'!$F$10,K32='Vacances et Fériés'!$F$11,K32='Vacances et Fériés'!$F$12,K32='Vacances et Fériés'!$F$13,K32='Vacances et Fériés'!$F$14),"XX",(TEXT(K32,"jjj")))</f>
        <v>mar</v>
      </c>
      <c r="M32" s="98" t="str">
        <f>IF(OR(K32&lt;'Vacances et Fériés'!$C$4,AND(K32&gt;'Vacances et Fériés'!$B$5,K32&lt;'Vacances et Fériés'!$C$5),AND(K32&gt;'Vacances et Fériés'!$B$6,K32&lt;'Vacances et Fériés'!$C$6),AND(K32&gt;'Vacances et Fériés'!$B$7,K32&lt;'Vacances et Fériés'!$C$7),AND(K32&gt;'Vacances et Fériés'!$B$8,K32&lt;'Vacances et Fériés'!$C$8),AND(K32&gt;'Vacances et Fériés'!$B$9,K32&lt;'Vacances et Fériés'!$C$9),K32&gt;'Vacances et Fériés'!$B$10),"X","")</f>
        <v/>
      </c>
      <c r="N32" s="12">
        <f t="shared" si="3"/>
        <v>7.5</v>
      </c>
      <c r="O32" s="2">
        <f t="shared" si="4"/>
        <v>7.5</v>
      </c>
      <c r="P32" s="11">
        <f t="shared" si="35"/>
        <v>42733</v>
      </c>
      <c r="Q32" s="54" t="str">
        <f>IF(OR(P32='Vacances et Fériés'!$F$4,P32='Vacances et Fériés'!$F$5,P32='Vacances et Fériés'!$F$6,P32='Vacances et Fériés'!$F$7,P32='Vacances et Fériés'!$F$8,P32='Vacances et Fériés'!$F$9,P32='Vacances et Fériés'!$F$10,P32='Vacances et Fériés'!$F$11,P32='Vacances et Fériés'!$F$12,P32='Vacances et Fériés'!$F$13,P32='Vacances et Fériés'!$F$14),"XX",(TEXT(P32,"jjj")))</f>
        <v>jeu</v>
      </c>
      <c r="R32" s="12">
        <f t="shared" si="5"/>
        <v>7.5</v>
      </c>
      <c r="S32" s="2">
        <f t="shared" si="6"/>
        <v>7.5</v>
      </c>
      <c r="T32" s="11">
        <f t="shared" si="36"/>
        <v>42764</v>
      </c>
      <c r="U32" s="54" t="str">
        <f t="shared" si="7"/>
        <v>dim</v>
      </c>
      <c r="V32" s="12">
        <f t="shared" si="8"/>
        <v>0</v>
      </c>
      <c r="W32" s="2">
        <f t="shared" si="9"/>
        <v>0</v>
      </c>
      <c r="X32" s="11" t="str">
        <f t="shared" si="37"/>
        <v/>
      </c>
      <c r="Y32" s="54" t="str">
        <f t="shared" si="27"/>
        <v/>
      </c>
      <c r="Z32" s="12" t="str">
        <f>IF(Y32="","",VLOOKUP(Y32,$A$56:$B$64,2,FALSE))</f>
        <v/>
      </c>
      <c r="AA32" s="2" t="str">
        <f t="shared" si="11"/>
        <v/>
      </c>
      <c r="AB32" s="11">
        <f t="shared" si="38"/>
        <v>42823</v>
      </c>
      <c r="AC32" s="54" t="str">
        <f t="shared" si="28"/>
        <v>mer</v>
      </c>
      <c r="AD32" s="12">
        <f t="shared" si="12"/>
        <v>9.5</v>
      </c>
      <c r="AE32" s="2">
        <f t="shared" si="13"/>
        <v>9.5</v>
      </c>
      <c r="AF32" s="11">
        <f t="shared" si="39"/>
        <v>42854</v>
      </c>
      <c r="AG32" s="54" t="str">
        <f t="shared" si="46"/>
        <v>sam</v>
      </c>
      <c r="AH32" s="12">
        <f t="shared" si="14"/>
        <v>0</v>
      </c>
      <c r="AI32" s="2">
        <f t="shared" si="15"/>
        <v>0</v>
      </c>
      <c r="AJ32" s="11">
        <f t="shared" si="40"/>
        <v>42884</v>
      </c>
      <c r="AK32" s="54" t="str">
        <f t="shared" si="16"/>
        <v>lun</v>
      </c>
      <c r="AL32" s="12">
        <f t="shared" si="17"/>
        <v>0</v>
      </c>
      <c r="AM32" s="55">
        <f t="shared" si="18"/>
        <v>0</v>
      </c>
      <c r="AN32" s="11">
        <f t="shared" si="41"/>
        <v>42915</v>
      </c>
      <c r="AO32" s="54" t="str">
        <f t="shared" si="30"/>
        <v>jeu</v>
      </c>
      <c r="AP32" s="12">
        <f t="shared" si="19"/>
        <v>7.5</v>
      </c>
      <c r="AQ32" s="2">
        <f t="shared" si="20"/>
        <v>7.5</v>
      </c>
      <c r="AR32" s="11">
        <f t="shared" si="42"/>
        <v>42945</v>
      </c>
      <c r="AS32" s="54" t="str">
        <f t="shared" si="31"/>
        <v>sam</v>
      </c>
      <c r="AT32" s="12">
        <f t="shared" si="21"/>
        <v>0</v>
      </c>
      <c r="AU32" s="2">
        <f t="shared" si="22"/>
        <v>0</v>
      </c>
      <c r="AV32" s="11">
        <f t="shared" si="43"/>
        <v>42976</v>
      </c>
      <c r="AW32" s="54" t="str">
        <f t="shared" si="44"/>
        <v>mar</v>
      </c>
      <c r="AX32" s="12">
        <f t="shared" si="24"/>
        <v>7.5</v>
      </c>
      <c r="AY32" s="55">
        <f t="shared" si="25"/>
        <v>7.5</v>
      </c>
    </row>
    <row r="33" spans="1:51" ht="14.25" x14ac:dyDescent="0.3">
      <c r="A33" s="11">
        <f t="shared" si="32"/>
        <v>42643</v>
      </c>
      <c r="B33" s="54" t="str">
        <f>IF(OR(A33='Vacances et Fériés'!$F$3,A33='Vacances et Fériés'!$F$4,A33='Vacances et Fériés'!$F$5,A33='Vacances et Fériés'!$F$6,A33='Vacances et Fériés'!$F$7,A33='Vacances et Fériés'!$F$8,A33='Vacances et Fériés'!$F$9,A33='Vacances et Fériés'!$F$10,A33='Vacances et Fériés'!$F$11,A33='Vacances et Fériés'!$F$12,A33='Vacances et Fériés'!$F$13,A33='Vacances et Fériés'!$F$14),"XX",(TEXT(A33,"jjj")))</f>
        <v>ven</v>
      </c>
      <c r="C33" s="97" t="str">
        <f>IF(OR(A33&lt;'Vacances et Fériés'!$C$4,AND(A33&gt;'Vacances et Fériés'!$B$5,A33&lt;'Vacances et Fériés'!$C$5),AND(A33&gt;'Vacances et Fériés'!$B$6,A33&lt;'Vacances et Fériés'!$C$6),AND(A33&gt;'Vacances et Fériés'!$B$7,A33&lt;'Vacances et Fériés'!$C$7),AND(A33&gt;'Vacances et Fériés'!$B$8,A33&lt;'Vacances et Fériés'!$C$8),AND(A33&gt;'Vacances et Fériés'!$B$9,A33&lt;'Vacances et Fériés'!$C$9),A33&gt;'Vacances et Fériés'!$B$10),"X","")</f>
        <v/>
      </c>
      <c r="D33" s="12">
        <f t="shared" si="26"/>
        <v>7.5</v>
      </c>
      <c r="E33" s="2">
        <f t="shared" si="0"/>
        <v>7.5</v>
      </c>
      <c r="F33" s="11">
        <f t="shared" si="33"/>
        <v>42673</v>
      </c>
      <c r="G33" s="54" t="str">
        <f>IF(OR(F33='Vacances et Fériés'!$F$4,F33='Vacances et Fériés'!$F$5,F33='Vacances et Fériés'!$F$6,F33='Vacances et Fériés'!$F$7,F33='Vacances et Fériés'!$F$8,F33='Vacances et Fériés'!$F$9,F33='Vacances et Fériés'!$F$10,F33='Vacances et Fériés'!$F$11,F33='Vacances et Fériés'!$F$12,F33='Vacances et Fériés'!$F$13,F33='Vacances et Fériés'!$F$14),"XX",(TEXT(F33,"jjj")))</f>
        <v>dim</v>
      </c>
      <c r="H33" s="98" t="str">
        <f>IF(OR(F33&lt;'Vacances et Fériés'!$C$4,AND(F33&gt;'Vacances et Fériés'!$B$5,F33&lt;'Vacances et Fériés'!$C$5),AND(F33&gt;'Vacances et Fériés'!$B$6,F33&lt;'Vacances et Fériés'!$C$6),AND(F33&gt;'Vacances et Fériés'!$B$7,F33&lt;'Vacances et Fériés'!$C$7),AND(F33&gt;'Vacances et Fériés'!$B$8,F33&lt;'Vacances et Fériés'!$C$8),AND(F33&gt;'Vacances et Fériés'!$B$9,F33&lt;'Vacances et Fériés'!$C$9),F33&gt;'Vacances et Fériés'!$B$10),"X","")</f>
        <v>X</v>
      </c>
      <c r="I33" s="12">
        <f t="shared" si="1"/>
        <v>0</v>
      </c>
      <c r="J33" s="2">
        <f t="shared" si="2"/>
        <v>0</v>
      </c>
      <c r="K33" s="11">
        <f t="shared" si="34"/>
        <v>42704</v>
      </c>
      <c r="L33" s="54" t="str">
        <f>IF(OR(K33='Vacances et Fériés'!$F$3,K33='Vacances et Fériés'!$F$4,K33='Vacances et Fériés'!$F$5,K33='Vacances et Fériés'!$F$6,K33='Vacances et Fériés'!$F$7,K33='Vacances et Fériés'!$F$8,K33='Vacances et Fériés'!$F$9,K33='Vacances et Fériés'!$F$10,K33='Vacances et Fériés'!$F$11,K33='Vacances et Fériés'!$F$12,K33='Vacances et Fériés'!$F$13,K33='Vacances et Fériés'!$F$14),"XX",(TEXT(K33,"jjj")))</f>
        <v>mer</v>
      </c>
      <c r="M33" s="98" t="str">
        <f>IF(OR(K33&lt;'Vacances et Fériés'!$C$4,AND(K33&gt;'Vacances et Fériés'!$B$5,K33&lt;'Vacances et Fériés'!$C$5),AND(K33&gt;'Vacances et Fériés'!$B$6,K33&lt;'Vacances et Fériés'!$C$6),AND(K33&gt;'Vacances et Fériés'!$B$7,K33&lt;'Vacances et Fériés'!$C$7),AND(K33&gt;'Vacances et Fériés'!$B$8,K33&lt;'Vacances et Fériés'!$C$8),AND(K33&gt;'Vacances et Fériés'!$B$9,K33&lt;'Vacances et Fériés'!$C$9),K33&gt;'Vacances et Fériés'!$B$10),"X","")</f>
        <v/>
      </c>
      <c r="N33" s="12">
        <f t="shared" si="3"/>
        <v>9.5</v>
      </c>
      <c r="O33" s="2">
        <f t="shared" si="4"/>
        <v>9.5</v>
      </c>
      <c r="P33" s="11">
        <f t="shared" si="35"/>
        <v>42734</v>
      </c>
      <c r="Q33" s="54" t="str">
        <f>IF(OR(P33='Vacances et Fériés'!$F$4,P33='Vacances et Fériés'!$F$5,P33='Vacances et Fériés'!$F$6,P33='Vacances et Fériés'!$F$7,P33='Vacances et Fériés'!$F$8,P33='Vacances et Fériés'!$F$9,P33='Vacances et Fériés'!$F$10,P33='Vacances et Fériés'!$F$11,P33='Vacances et Fériés'!$F$12,P33='Vacances et Fériés'!$F$13,P33='Vacances et Fériés'!$F$14),"XX",(TEXT(P33,"jjj")))</f>
        <v>ven</v>
      </c>
      <c r="R33" s="12">
        <f t="shared" si="5"/>
        <v>7.5</v>
      </c>
      <c r="S33" s="2">
        <f t="shared" si="6"/>
        <v>7.5</v>
      </c>
      <c r="T33" s="11">
        <f t="shared" si="36"/>
        <v>42765</v>
      </c>
      <c r="U33" s="54" t="str">
        <f t="shared" si="7"/>
        <v>lun</v>
      </c>
      <c r="V33" s="12">
        <f t="shared" si="8"/>
        <v>0</v>
      </c>
      <c r="W33" s="2">
        <f t="shared" si="9"/>
        <v>0</v>
      </c>
      <c r="X33" s="11" t="str">
        <f t="shared" si="37"/>
        <v/>
      </c>
      <c r="Y33" s="54"/>
      <c r="Z33" s="12"/>
      <c r="AA33" s="55"/>
      <c r="AB33" s="11">
        <f t="shared" si="38"/>
        <v>42824</v>
      </c>
      <c r="AC33" s="54" t="str">
        <f t="shared" si="28"/>
        <v>jeu</v>
      </c>
      <c r="AD33" s="12">
        <f t="shared" si="12"/>
        <v>7.5</v>
      </c>
      <c r="AE33" s="2">
        <f t="shared" si="13"/>
        <v>7.5</v>
      </c>
      <c r="AF33" s="11">
        <f t="shared" si="39"/>
        <v>42855</v>
      </c>
      <c r="AG33" s="54" t="str">
        <f t="shared" si="46"/>
        <v>dim</v>
      </c>
      <c r="AH33" s="12">
        <f t="shared" si="14"/>
        <v>0</v>
      </c>
      <c r="AI33" s="2">
        <f t="shared" si="15"/>
        <v>0</v>
      </c>
      <c r="AJ33" s="11">
        <f t="shared" si="40"/>
        <v>42885</v>
      </c>
      <c r="AK33" s="54" t="str">
        <f t="shared" si="16"/>
        <v>mar</v>
      </c>
      <c r="AL33" s="12">
        <f t="shared" si="17"/>
        <v>7.5</v>
      </c>
      <c r="AM33" s="55">
        <f t="shared" si="18"/>
        <v>7.5</v>
      </c>
      <c r="AN33" s="11">
        <f t="shared" si="41"/>
        <v>42916</v>
      </c>
      <c r="AO33" s="54" t="str">
        <f t="shared" si="30"/>
        <v>ven</v>
      </c>
      <c r="AP33" s="12">
        <f t="shared" si="19"/>
        <v>7.5</v>
      </c>
      <c r="AQ33" s="2">
        <f t="shared" si="20"/>
        <v>7.5</v>
      </c>
      <c r="AR33" s="11">
        <f t="shared" si="42"/>
        <v>42946</v>
      </c>
      <c r="AS33" s="54" t="str">
        <f t="shared" si="31"/>
        <v>dim</v>
      </c>
      <c r="AT33" s="12">
        <f t="shared" si="21"/>
        <v>0</v>
      </c>
      <c r="AU33" s="2">
        <f t="shared" si="22"/>
        <v>0</v>
      </c>
      <c r="AV33" s="11">
        <f t="shared" si="43"/>
        <v>42977</v>
      </c>
      <c r="AW33" s="54" t="str">
        <f t="shared" si="44"/>
        <v>mer</v>
      </c>
      <c r="AX33" s="12">
        <f t="shared" si="24"/>
        <v>9.5</v>
      </c>
      <c r="AY33" s="55">
        <f t="shared" si="45"/>
        <v>9.5</v>
      </c>
    </row>
    <row r="34" spans="1:51" s="13" customFormat="1" ht="15" thickBot="1" x14ac:dyDescent="0.35">
      <c r="A34" s="76"/>
      <c r="B34" s="56"/>
      <c r="C34" s="97"/>
      <c r="D34" s="47"/>
      <c r="E34" s="57"/>
      <c r="F34" s="76">
        <f t="shared" si="33"/>
        <v>42674</v>
      </c>
      <c r="G34" s="54" t="str">
        <f>IF(OR(F34='Vacances et Fériés'!$F$4,F34='Vacances et Fériés'!$F$5,F34='Vacances et Fériés'!$F$6,F34='Vacances et Fériés'!$F$7,F34='Vacances et Fériés'!$F$8,F34='Vacances et Fériés'!$F$9,F34='Vacances et Fériés'!$F$10,F34='Vacances et Fériés'!$F$11,F34='Vacances et Fériés'!$F$12,F34='Vacances et Fériés'!$F$13,F34='Vacances et Fériés'!$F$14),"XX",(TEXT(F34,"jjj")))</f>
        <v>lun</v>
      </c>
      <c r="H34" s="98" t="str">
        <f>IF(OR(F34&lt;'Vacances et Fériés'!$C$4,AND(F34&gt;'Vacances et Fériés'!$B$5,F34&lt;'Vacances et Fériés'!$C$5),AND(F34&gt;'Vacances et Fériés'!$B$6,F34&lt;'Vacances et Fériés'!$C$6),AND(F34&gt;'Vacances et Fériés'!$B$7,F34&lt;'Vacances et Fériés'!$C$7),AND(F34&gt;'Vacances et Fériés'!$B$8,F34&lt;'Vacances et Fériés'!$C$8),AND(F34&gt;'Vacances et Fériés'!$B$9,F34&lt;'Vacances et Fériés'!$C$9),F34&gt;'Vacances et Fériés'!$B$10),"X","")</f>
        <v>X</v>
      </c>
      <c r="I34" s="47">
        <f t="shared" si="1"/>
        <v>0</v>
      </c>
      <c r="J34" s="2">
        <f t="shared" si="2"/>
        <v>0</v>
      </c>
      <c r="K34" s="76" t="str">
        <f t="shared" si="34"/>
        <v/>
      </c>
      <c r="L34" s="54"/>
      <c r="M34" s="54"/>
      <c r="N34" s="14"/>
      <c r="O34" s="57"/>
      <c r="P34" s="76">
        <f t="shared" si="35"/>
        <v>42735</v>
      </c>
      <c r="Q34" s="54" t="str">
        <f>IF(OR(P34='Vacances et Fériés'!$F$4,P34='Vacances et Fériés'!$F$5,P34='Vacances et Fériés'!$F$6,P34='Vacances et Fériés'!$F$7,P34='Vacances et Fériés'!$F$8,P34='Vacances et Fériés'!$F$9,P34='Vacances et Fériés'!$F$10,P34='Vacances et Fériés'!$F$11,P34='Vacances et Fériés'!$F$12,P34='Vacances et Fériés'!$F$13,P34='Vacances et Fériés'!$F$14),"XX",(TEXT(P34,"jjj")))</f>
        <v>sam</v>
      </c>
      <c r="R34" s="47">
        <f t="shared" si="5"/>
        <v>0</v>
      </c>
      <c r="S34" s="2">
        <f t="shared" si="6"/>
        <v>0</v>
      </c>
      <c r="T34" s="76">
        <f t="shared" si="36"/>
        <v>42766</v>
      </c>
      <c r="U34" s="56" t="str">
        <f t="shared" si="7"/>
        <v>mar</v>
      </c>
      <c r="V34" s="47">
        <f t="shared" si="8"/>
        <v>7.5</v>
      </c>
      <c r="W34" s="3">
        <f t="shared" si="9"/>
        <v>7.5</v>
      </c>
      <c r="X34" s="76" t="str">
        <f t="shared" si="37"/>
        <v/>
      </c>
      <c r="Y34" s="56"/>
      <c r="Z34" s="14"/>
      <c r="AA34" s="57"/>
      <c r="AB34" s="76">
        <f t="shared" si="38"/>
        <v>42825</v>
      </c>
      <c r="AC34" s="56" t="str">
        <f t="shared" si="28"/>
        <v>ven</v>
      </c>
      <c r="AD34" s="47">
        <f t="shared" si="12"/>
        <v>7.5</v>
      </c>
      <c r="AE34" s="2">
        <f t="shared" si="13"/>
        <v>7.5</v>
      </c>
      <c r="AF34" s="76"/>
      <c r="AG34" s="56"/>
      <c r="AH34" s="47"/>
      <c r="AI34" s="57"/>
      <c r="AJ34" s="76">
        <f t="shared" si="40"/>
        <v>42886</v>
      </c>
      <c r="AK34" s="56" t="str">
        <f t="shared" si="16"/>
        <v>mer</v>
      </c>
      <c r="AL34" s="47">
        <f t="shared" si="17"/>
        <v>9.5</v>
      </c>
      <c r="AM34" s="55">
        <f t="shared" si="18"/>
        <v>9.5</v>
      </c>
      <c r="AN34" s="76" t="str">
        <f t="shared" ref="AN34" si="47">IFERROR(IF(AN33+1&gt;DATE(YEAR(AN33),MONTH(AN33)+1,0),"",AN33+1),"")</f>
        <v/>
      </c>
      <c r="AO34" s="83"/>
      <c r="AP34" s="14"/>
      <c r="AQ34" s="57"/>
      <c r="AR34" s="76">
        <f t="shared" si="42"/>
        <v>42947</v>
      </c>
      <c r="AS34" s="56" t="str">
        <f t="shared" si="31"/>
        <v>lun</v>
      </c>
      <c r="AT34" s="47">
        <f t="shared" si="21"/>
        <v>0</v>
      </c>
      <c r="AU34" s="2">
        <f t="shared" si="22"/>
        <v>0</v>
      </c>
      <c r="AV34" s="76">
        <f t="shared" si="43"/>
        <v>42978</v>
      </c>
      <c r="AW34" s="56" t="str">
        <f t="shared" si="44"/>
        <v>jeu</v>
      </c>
      <c r="AX34" s="47">
        <f t="shared" si="24"/>
        <v>7.5</v>
      </c>
      <c r="AY34" s="55">
        <f t="shared" si="25"/>
        <v>7.5</v>
      </c>
    </row>
    <row r="35" spans="1:51" x14ac:dyDescent="0.2">
      <c r="A35" s="15"/>
      <c r="B35" s="16"/>
      <c r="C35" s="16"/>
      <c r="D35" s="49" t="s">
        <v>55</v>
      </c>
      <c r="E35" s="49" t="s">
        <v>54</v>
      </c>
      <c r="G35" s="60"/>
      <c r="I35" s="49" t="s">
        <v>55</v>
      </c>
      <c r="J35" s="49" t="s">
        <v>54</v>
      </c>
      <c r="L35" s="60"/>
      <c r="N35" s="49" t="s">
        <v>55</v>
      </c>
      <c r="O35" s="49" t="s">
        <v>54</v>
      </c>
      <c r="Q35" s="9"/>
      <c r="R35" s="49" t="s">
        <v>55</v>
      </c>
      <c r="S35" s="49" t="s">
        <v>54</v>
      </c>
      <c r="U35" s="58"/>
      <c r="V35" s="49" t="s">
        <v>55</v>
      </c>
      <c r="W35" s="49" t="s">
        <v>54</v>
      </c>
      <c r="Y35" s="9"/>
      <c r="Z35" s="49" t="s">
        <v>55</v>
      </c>
      <c r="AA35" s="49" t="s">
        <v>54</v>
      </c>
      <c r="AD35" s="49" t="s">
        <v>55</v>
      </c>
      <c r="AE35" s="49" t="s">
        <v>54</v>
      </c>
      <c r="AG35" s="9"/>
      <c r="AH35" s="49" t="s">
        <v>55</v>
      </c>
      <c r="AI35" s="49" t="s">
        <v>54</v>
      </c>
      <c r="AK35" s="9"/>
      <c r="AL35" s="49" t="s">
        <v>55</v>
      </c>
      <c r="AM35" s="49" t="s">
        <v>54</v>
      </c>
      <c r="AO35" s="6"/>
      <c r="AP35" s="49" t="s">
        <v>55</v>
      </c>
      <c r="AQ35" s="49" t="s">
        <v>54</v>
      </c>
      <c r="AS35" s="9"/>
      <c r="AT35" s="49" t="s">
        <v>55</v>
      </c>
      <c r="AU35" s="49" t="s">
        <v>54</v>
      </c>
      <c r="AW35" s="9"/>
      <c r="AX35" s="49" t="s">
        <v>55</v>
      </c>
      <c r="AY35" s="49" t="s">
        <v>54</v>
      </c>
    </row>
    <row r="36" spans="1:51" x14ac:dyDescent="0.2">
      <c r="A36" s="15"/>
      <c r="B36" s="49"/>
      <c r="D36" s="49">
        <f>SUM(D4:D34)</f>
        <v>143</v>
      </c>
      <c r="E36" s="49">
        <f>SUM(E3:E34)</f>
        <v>143</v>
      </c>
      <c r="G36" s="60"/>
      <c r="I36" s="49">
        <f>SUM(I4:I34)</f>
        <v>128</v>
      </c>
      <c r="J36" s="49">
        <f>SUM(J3:J34)</f>
        <v>128</v>
      </c>
      <c r="N36" s="49">
        <f>SUM(O3:O34)</f>
        <v>130</v>
      </c>
      <c r="O36" s="49">
        <f>SUM(O3:O34)</f>
        <v>130</v>
      </c>
      <c r="R36" s="49">
        <f>SUM(R4:R34)</f>
        <v>143</v>
      </c>
      <c r="S36" s="49">
        <f>SUM(S3:S34)</f>
        <v>143</v>
      </c>
      <c r="U36" s="58"/>
      <c r="V36" s="49">
        <f>SUM(V4:V34)</f>
        <v>135.5</v>
      </c>
      <c r="W36" s="49">
        <f>SUM(W3:W34)</f>
        <v>133.5</v>
      </c>
      <c r="Z36" s="49">
        <f>SUM(Z4:Z33)</f>
        <v>128</v>
      </c>
      <c r="AA36" s="49">
        <f>SUM(AA3:AA33)</f>
        <v>128</v>
      </c>
      <c r="AD36" s="49">
        <f>SUM(AD4:AD34)</f>
        <v>152.5</v>
      </c>
      <c r="AE36" s="49">
        <f>SUM(AE3:AE34)</f>
        <v>152.5</v>
      </c>
      <c r="AH36" s="49">
        <f>SUM(AH4:AH34)</f>
        <v>128</v>
      </c>
      <c r="AI36" s="49">
        <f>SUM(AI3:AI34)</f>
        <v>128</v>
      </c>
      <c r="AL36" s="49">
        <f>SUM(AL4:AL34)</f>
        <v>145</v>
      </c>
      <c r="AM36" s="49">
        <f>SUM(AM3:AM34)</f>
        <v>145</v>
      </c>
      <c r="AO36" s="6"/>
      <c r="AP36" s="49">
        <f>SUM(AP4:AP34)</f>
        <v>143</v>
      </c>
      <c r="AQ36" s="49">
        <f>SUM(AQ3:AQ34)</f>
        <v>143</v>
      </c>
      <c r="AT36" s="49">
        <f>SUM(AT4:AT34)</f>
        <v>128</v>
      </c>
      <c r="AU36" s="49">
        <f>SUM(AU3:AU34)</f>
        <v>128</v>
      </c>
      <c r="AX36" s="49">
        <f>SUM(AX4:AX34)</f>
        <v>152.5</v>
      </c>
      <c r="AY36" s="49">
        <f>SUM(AY3:AY34)</f>
        <v>152.5</v>
      </c>
    </row>
    <row r="37" spans="1:51" ht="14.25" x14ac:dyDescent="0.3">
      <c r="B37" s="49"/>
      <c r="D37" s="49"/>
      <c r="E37" s="49"/>
      <c r="F37" s="97" t="str">
        <f>IF(OR(A4&lt;'Vacances et Fériés'!$C$4,AND(A4&gt;'Vacances et Fériés'!$B$5,A4&lt;'Vacances et Fériés'!$C$5),AND(A4&gt;'Vacances et Fériés'!$B$6,A4&lt;'Vacances et Fériés'!$C$6),AND(A4&gt;'Vacances et Fériés'!$B$7,A4&lt;'Vacances et Fériés'!$C$7),AND(A4&gt;'Vacances et Fériés'!$B$8,A4&lt;'Vacances et Fériés'!$C$8),AND(A4&gt;'Vacances et Fériés'!$B$9,A4&lt;'Vacances et Fériés'!$C$9),A4&gt;'Vacances et Fériés'!$B$10),"X","")</f>
        <v/>
      </c>
      <c r="AY37" s="9"/>
    </row>
    <row r="38" spans="1:51" ht="14.25" x14ac:dyDescent="0.3">
      <c r="B38" s="108">
        <f>A1</f>
        <v>2016</v>
      </c>
      <c r="C38" s="109"/>
      <c r="D38" s="110"/>
      <c r="E38" s="49"/>
      <c r="F38" s="97"/>
      <c r="G38" s="108">
        <f>F1</f>
        <v>2016</v>
      </c>
      <c r="H38" s="109"/>
      <c r="I38" s="110"/>
      <c r="L38" s="108">
        <f>K1</f>
        <v>2016</v>
      </c>
      <c r="M38" s="109"/>
      <c r="N38" s="110"/>
      <c r="Q38" s="108">
        <f>P1</f>
        <v>2016</v>
      </c>
      <c r="R38" s="110"/>
      <c r="U38" s="108">
        <f>T1</f>
        <v>2017</v>
      </c>
      <c r="V38" s="110"/>
      <c r="Y38" s="108">
        <f>X1</f>
        <v>2017</v>
      </c>
      <c r="Z38" s="110"/>
      <c r="AC38" s="108">
        <f>AB1</f>
        <v>2017</v>
      </c>
      <c r="AD38" s="110"/>
      <c r="AG38" s="108">
        <f>AF1</f>
        <v>2017</v>
      </c>
      <c r="AH38" s="110"/>
      <c r="AK38" s="108">
        <f>AJ1</f>
        <v>2017</v>
      </c>
      <c r="AL38" s="110"/>
      <c r="AO38" s="108">
        <f>AN1</f>
        <v>2017</v>
      </c>
      <c r="AP38" s="110"/>
      <c r="AS38" s="108">
        <f>AR1</f>
        <v>2017</v>
      </c>
      <c r="AT38" s="110"/>
      <c r="AW38" s="108">
        <f>AV1</f>
        <v>2017</v>
      </c>
      <c r="AX38" s="110"/>
      <c r="AY38" s="62"/>
    </row>
    <row r="39" spans="1:51" ht="14.25" x14ac:dyDescent="0.3">
      <c r="B39" s="111" t="str">
        <f>A2</f>
        <v xml:space="preserve">septembre </v>
      </c>
      <c r="C39" s="113"/>
      <c r="D39" s="112"/>
      <c r="E39" s="49"/>
      <c r="F39" s="97"/>
      <c r="G39" s="111">
        <f>F2</f>
        <v>42644</v>
      </c>
      <c r="H39" s="113"/>
      <c r="I39" s="112"/>
      <c r="L39" s="111" t="str">
        <f>K2</f>
        <v>novembre</v>
      </c>
      <c r="M39" s="113"/>
      <c r="N39" s="112"/>
      <c r="Q39" s="111" t="str">
        <f>P2</f>
        <v>décembre</v>
      </c>
      <c r="R39" s="112"/>
      <c r="U39" s="111" t="str">
        <f>T2</f>
        <v xml:space="preserve">janvier </v>
      </c>
      <c r="V39" s="112"/>
      <c r="Y39" s="111" t="str">
        <f>X2</f>
        <v xml:space="preserve">février </v>
      </c>
      <c r="Z39" s="112"/>
      <c r="AC39" s="111" t="str">
        <f>AB2</f>
        <v>mars</v>
      </c>
      <c r="AD39" s="112"/>
      <c r="AG39" s="111" t="str">
        <f>AF2</f>
        <v xml:space="preserve">avril </v>
      </c>
      <c r="AH39" s="112"/>
      <c r="AK39" s="111" t="str">
        <f>AJ2</f>
        <v>mai</v>
      </c>
      <c r="AL39" s="112"/>
      <c r="AO39" s="111" t="str">
        <f>AN2</f>
        <v>juin</v>
      </c>
      <c r="AP39" s="112"/>
      <c r="AS39" s="111" t="str">
        <f>AR2</f>
        <v>juillet</v>
      </c>
      <c r="AT39" s="112"/>
      <c r="AW39" s="111" t="str">
        <f>AV2</f>
        <v>août</v>
      </c>
      <c r="AX39" s="112"/>
    </row>
    <row r="40" spans="1:51" s="77" customFormat="1" ht="14.25" x14ac:dyDescent="0.3">
      <c r="A40" s="77">
        <f>SUM(D40:BE40)</f>
        <v>52</v>
      </c>
      <c r="B40" s="78" t="s">
        <v>38</v>
      </c>
      <c r="C40" s="78"/>
      <c r="D40" s="22">
        <f t="shared" ref="D40:D45" si="48">COUNTIF(B$4:B$34,B40)</f>
        <v>4</v>
      </c>
      <c r="E40" s="79"/>
      <c r="F40" s="97"/>
      <c r="G40" s="78" t="s">
        <v>38</v>
      </c>
      <c r="H40" s="78"/>
      <c r="I40" s="22">
        <f t="shared" ref="I40:I45" si="49">COUNTIF(G$4:G$34,G40)</f>
        <v>5</v>
      </c>
      <c r="L40" s="78" t="s">
        <v>38</v>
      </c>
      <c r="M40" s="78"/>
      <c r="N40" s="22">
        <f t="shared" ref="N40:N45" si="50">COUNTIF(L$4:L$34,L40)</f>
        <v>4</v>
      </c>
      <c r="Q40" s="78" t="s">
        <v>38</v>
      </c>
      <c r="R40" s="22">
        <f t="shared" ref="R40:R45" si="51">COUNTIF(Q$4:Q$34,Q40)</f>
        <v>4</v>
      </c>
      <c r="S40" s="79"/>
      <c r="T40" s="79"/>
      <c r="U40" s="51" t="s">
        <v>38</v>
      </c>
      <c r="V40" s="22">
        <f t="shared" ref="V40" si="52">COUNTIF(U$4:U$34,U40)</f>
        <v>5</v>
      </c>
      <c r="Y40" s="78" t="s">
        <v>38</v>
      </c>
      <c r="Z40" s="22">
        <f t="shared" ref="Z40" si="53">COUNTIF(Y$4:Y$34,Y40)</f>
        <v>4</v>
      </c>
      <c r="AC40" s="78" t="s">
        <v>38</v>
      </c>
      <c r="AD40" s="22">
        <f t="shared" ref="AD40" si="54">COUNTIF(AC$4:AC$34,AC40)</f>
        <v>4</v>
      </c>
      <c r="AG40" s="78" t="s">
        <v>38</v>
      </c>
      <c r="AH40" s="22">
        <f t="shared" ref="AH40" si="55">COUNTIF(AG$4:AG$34,AG40)</f>
        <v>4</v>
      </c>
      <c r="AK40" s="78" t="s">
        <v>38</v>
      </c>
      <c r="AL40" s="22">
        <f t="shared" ref="AL40" si="56">COUNTIF(AK$4:AK$34,AK40)</f>
        <v>5</v>
      </c>
      <c r="AO40" s="78" t="s">
        <v>38</v>
      </c>
      <c r="AP40" s="22">
        <f t="shared" ref="AP40" si="57">COUNTIF(AO$4:AO$34,AO40)</f>
        <v>4</v>
      </c>
      <c r="AS40" s="78" t="s">
        <v>38</v>
      </c>
      <c r="AT40" s="22">
        <f t="shared" ref="AT40" si="58">COUNTIF(AS$4:AS$34,AS40)</f>
        <v>5</v>
      </c>
      <c r="AW40" s="78" t="s">
        <v>38</v>
      </c>
      <c r="AX40" s="22">
        <f t="shared" ref="AX40" si="59">COUNTIF(AW$4:AW$34,AW40)</f>
        <v>4</v>
      </c>
    </row>
    <row r="41" spans="1:51" s="21" customFormat="1" ht="14.25" x14ac:dyDescent="0.3">
      <c r="A41" s="21">
        <f>SUM(D41:BE41)</f>
        <v>51</v>
      </c>
      <c r="B41" s="51" t="s">
        <v>49</v>
      </c>
      <c r="C41" s="51"/>
      <c r="D41" s="22">
        <f t="shared" si="48"/>
        <v>4</v>
      </c>
      <c r="E41" s="23"/>
      <c r="F41" s="97"/>
      <c r="G41" s="51" t="s">
        <v>49</v>
      </c>
      <c r="H41" s="51"/>
      <c r="I41" s="22">
        <f t="shared" si="49"/>
        <v>4</v>
      </c>
      <c r="L41" s="51" t="s">
        <v>49</v>
      </c>
      <c r="M41" s="51"/>
      <c r="N41" s="22">
        <f t="shared" si="50"/>
        <v>4</v>
      </c>
      <c r="Q41" s="51" t="s">
        <v>49</v>
      </c>
      <c r="R41" s="22">
        <f t="shared" si="51"/>
        <v>4</v>
      </c>
      <c r="U41" s="51" t="s">
        <v>49</v>
      </c>
      <c r="V41" s="22">
        <f t="shared" ref="V41:V45" si="60">COUNTIF(U$4:U$34,U41)</f>
        <v>5</v>
      </c>
      <c r="Y41" s="51" t="s">
        <v>49</v>
      </c>
      <c r="Z41" s="22">
        <f t="shared" ref="Z41:Z45" si="61">COUNTIF(Y$4:Y$34,Y41)</f>
        <v>4</v>
      </c>
      <c r="AC41" s="51" t="s">
        <v>49</v>
      </c>
      <c r="AD41" s="22">
        <f t="shared" ref="AD41:AD45" si="62">COUNTIF(AC$4:AC$34,AC41)</f>
        <v>4</v>
      </c>
      <c r="AG41" s="51" t="s">
        <v>49</v>
      </c>
      <c r="AH41" s="22">
        <f t="shared" ref="AH41:AH45" si="63">COUNTIF(AG$4:AG$34,AG41)</f>
        <v>4</v>
      </c>
      <c r="AK41" s="51" t="s">
        <v>49</v>
      </c>
      <c r="AL41" s="22">
        <f t="shared" ref="AL41:AL45" si="64">COUNTIF(AK$4:AK$34,AK41)</f>
        <v>5</v>
      </c>
      <c r="AO41" s="51" t="s">
        <v>49</v>
      </c>
      <c r="AP41" s="22">
        <f t="shared" ref="AP41:AP45" si="65">COUNTIF(AO$4:AO$34,AO41)</f>
        <v>4</v>
      </c>
      <c r="AS41" s="51" t="s">
        <v>49</v>
      </c>
      <c r="AT41" s="22">
        <f t="shared" ref="AT41:AT45" si="66">COUNTIF(AS$4:AS$34,AS41)</f>
        <v>4</v>
      </c>
      <c r="AW41" s="51" t="s">
        <v>49</v>
      </c>
      <c r="AX41" s="22">
        <f t="shared" ref="AX41:AX45" si="67">COUNTIF(AW$4:AW$34,AW41)</f>
        <v>5</v>
      </c>
    </row>
    <row r="42" spans="1:51" s="21" customFormat="1" ht="14.25" x14ac:dyDescent="0.3">
      <c r="A42" s="21">
        <f>SUM(D42:BE42)</f>
        <v>52</v>
      </c>
      <c r="B42" s="51" t="s">
        <v>39</v>
      </c>
      <c r="C42" s="51"/>
      <c r="D42" s="22">
        <f t="shared" si="48"/>
        <v>4</v>
      </c>
      <c r="E42" s="23"/>
      <c r="F42" s="97"/>
      <c r="G42" s="51" t="s">
        <v>39</v>
      </c>
      <c r="H42" s="51"/>
      <c r="I42" s="22">
        <f t="shared" si="49"/>
        <v>4</v>
      </c>
      <c r="L42" s="51" t="s">
        <v>39</v>
      </c>
      <c r="M42" s="51"/>
      <c r="N42" s="22">
        <f t="shared" si="50"/>
        <v>5</v>
      </c>
      <c r="Q42" s="51" t="s">
        <v>39</v>
      </c>
      <c r="R42" s="22">
        <f t="shared" si="51"/>
        <v>4</v>
      </c>
      <c r="U42" s="51" t="s">
        <v>39</v>
      </c>
      <c r="V42" s="22">
        <f t="shared" si="60"/>
        <v>4</v>
      </c>
      <c r="Y42" s="51" t="s">
        <v>39</v>
      </c>
      <c r="Z42" s="22">
        <f t="shared" si="61"/>
        <v>4</v>
      </c>
      <c r="AC42" s="51" t="s">
        <v>39</v>
      </c>
      <c r="AD42" s="22">
        <f t="shared" si="62"/>
        <v>5</v>
      </c>
      <c r="AG42" s="51" t="s">
        <v>39</v>
      </c>
      <c r="AH42" s="22">
        <f t="shared" si="63"/>
        <v>4</v>
      </c>
      <c r="AK42" s="51" t="s">
        <v>39</v>
      </c>
      <c r="AL42" s="22">
        <f t="shared" si="64"/>
        <v>5</v>
      </c>
      <c r="AO42" s="51" t="s">
        <v>39</v>
      </c>
      <c r="AP42" s="22">
        <f t="shared" si="65"/>
        <v>4</v>
      </c>
      <c r="AS42" s="51" t="s">
        <v>39</v>
      </c>
      <c r="AT42" s="22">
        <f t="shared" si="66"/>
        <v>4</v>
      </c>
      <c r="AW42" s="51" t="s">
        <v>39</v>
      </c>
      <c r="AX42" s="22">
        <f t="shared" si="67"/>
        <v>5</v>
      </c>
    </row>
    <row r="43" spans="1:51" s="21" customFormat="1" ht="14.25" x14ac:dyDescent="0.3">
      <c r="A43" s="21">
        <f>SUM(D43:BE43)</f>
        <v>53</v>
      </c>
      <c r="B43" s="51" t="s">
        <v>40</v>
      </c>
      <c r="C43" s="51"/>
      <c r="D43" s="22">
        <f t="shared" si="48"/>
        <v>5</v>
      </c>
      <c r="E43" s="23"/>
      <c r="F43" s="97"/>
      <c r="G43" s="51" t="s">
        <v>40</v>
      </c>
      <c r="H43" s="51"/>
      <c r="I43" s="22">
        <f t="shared" si="49"/>
        <v>4</v>
      </c>
      <c r="L43" s="51" t="s">
        <v>40</v>
      </c>
      <c r="M43" s="51"/>
      <c r="N43" s="22">
        <f t="shared" si="50"/>
        <v>4</v>
      </c>
      <c r="Q43" s="51" t="s">
        <v>40</v>
      </c>
      <c r="R43" s="22">
        <f t="shared" si="51"/>
        <v>5</v>
      </c>
      <c r="U43" s="51" t="s">
        <v>40</v>
      </c>
      <c r="V43" s="22">
        <f t="shared" si="60"/>
        <v>4</v>
      </c>
      <c r="Y43" s="51" t="s">
        <v>40</v>
      </c>
      <c r="Z43" s="22">
        <f t="shared" si="61"/>
        <v>4</v>
      </c>
      <c r="AC43" s="51" t="s">
        <v>40</v>
      </c>
      <c r="AD43" s="22">
        <f t="shared" si="62"/>
        <v>5</v>
      </c>
      <c r="AG43" s="51" t="s">
        <v>40</v>
      </c>
      <c r="AH43" s="22">
        <f t="shared" si="63"/>
        <v>4</v>
      </c>
      <c r="AK43" s="51" t="s">
        <v>40</v>
      </c>
      <c r="AL43" s="22">
        <f t="shared" si="64"/>
        <v>4</v>
      </c>
      <c r="AO43" s="51" t="s">
        <v>40</v>
      </c>
      <c r="AP43" s="22">
        <f t="shared" si="65"/>
        <v>5</v>
      </c>
      <c r="AS43" s="51" t="s">
        <v>40</v>
      </c>
      <c r="AT43" s="22">
        <f t="shared" si="66"/>
        <v>4</v>
      </c>
      <c r="AW43" s="51" t="s">
        <v>40</v>
      </c>
      <c r="AX43" s="22">
        <f t="shared" si="67"/>
        <v>5</v>
      </c>
    </row>
    <row r="44" spans="1:51" s="21" customFormat="1" ht="14.25" x14ac:dyDescent="0.3">
      <c r="A44" s="21">
        <f>SUM(D44:BE44)</f>
        <v>51</v>
      </c>
      <c r="B44" s="51" t="s">
        <v>41</v>
      </c>
      <c r="C44" s="51"/>
      <c r="D44" s="22">
        <f t="shared" si="48"/>
        <v>5</v>
      </c>
      <c r="E44" s="23"/>
      <c r="F44" s="97"/>
      <c r="G44" s="51" t="s">
        <v>41</v>
      </c>
      <c r="H44" s="51"/>
      <c r="I44" s="22">
        <f t="shared" si="49"/>
        <v>4</v>
      </c>
      <c r="L44" s="51" t="s">
        <v>41</v>
      </c>
      <c r="M44" s="51"/>
      <c r="N44" s="22">
        <f t="shared" si="50"/>
        <v>3</v>
      </c>
      <c r="Q44" s="51" t="s">
        <v>41</v>
      </c>
      <c r="R44" s="22">
        <f t="shared" si="51"/>
        <v>5</v>
      </c>
      <c r="U44" s="51" t="s">
        <v>41</v>
      </c>
      <c r="V44" s="22">
        <f t="shared" si="60"/>
        <v>4</v>
      </c>
      <c r="Y44" s="51" t="s">
        <v>41</v>
      </c>
      <c r="Z44" s="22">
        <f t="shared" si="61"/>
        <v>4</v>
      </c>
      <c r="AC44" s="51" t="s">
        <v>41</v>
      </c>
      <c r="AD44" s="22">
        <f t="shared" si="62"/>
        <v>5</v>
      </c>
      <c r="AG44" s="51" t="s">
        <v>41</v>
      </c>
      <c r="AH44" s="22">
        <f t="shared" si="63"/>
        <v>4</v>
      </c>
      <c r="AK44" s="51" t="s">
        <v>41</v>
      </c>
      <c r="AL44" s="22">
        <f t="shared" si="64"/>
        <v>4</v>
      </c>
      <c r="AO44" s="51" t="s">
        <v>41</v>
      </c>
      <c r="AP44" s="22">
        <f t="shared" si="65"/>
        <v>5</v>
      </c>
      <c r="AS44" s="51" t="s">
        <v>41</v>
      </c>
      <c r="AT44" s="22">
        <f t="shared" si="66"/>
        <v>4</v>
      </c>
      <c r="AW44" s="51" t="s">
        <v>41</v>
      </c>
      <c r="AX44" s="22">
        <f t="shared" si="67"/>
        <v>4</v>
      </c>
    </row>
    <row r="45" spans="1:51" s="21" customFormat="1" ht="14.25" x14ac:dyDescent="0.3">
      <c r="A45" s="21">
        <f>SUM(D45:BE45)</f>
        <v>52</v>
      </c>
      <c r="B45" s="51" t="s">
        <v>50</v>
      </c>
      <c r="C45" s="51"/>
      <c r="D45" s="22">
        <f t="shared" si="48"/>
        <v>4</v>
      </c>
      <c r="E45" s="23"/>
      <c r="F45" s="97"/>
      <c r="G45" s="51" t="s">
        <v>50</v>
      </c>
      <c r="H45" s="51"/>
      <c r="I45" s="22">
        <f t="shared" si="49"/>
        <v>5</v>
      </c>
      <c r="L45" s="51" t="s">
        <v>50</v>
      </c>
      <c r="M45" s="51"/>
      <c r="N45" s="22">
        <f t="shared" si="50"/>
        <v>4</v>
      </c>
      <c r="Q45" s="51" t="s">
        <v>50</v>
      </c>
      <c r="R45" s="22">
        <f t="shared" si="51"/>
        <v>5</v>
      </c>
      <c r="U45" s="51" t="s">
        <v>50</v>
      </c>
      <c r="V45" s="22">
        <f t="shared" si="60"/>
        <v>4</v>
      </c>
      <c r="Y45" s="51" t="s">
        <v>50</v>
      </c>
      <c r="Z45" s="22">
        <f t="shared" si="61"/>
        <v>4</v>
      </c>
      <c r="AC45" s="51" t="s">
        <v>50</v>
      </c>
      <c r="AD45" s="22">
        <f t="shared" si="62"/>
        <v>4</v>
      </c>
      <c r="AG45" s="51" t="s">
        <v>50</v>
      </c>
      <c r="AH45" s="22">
        <f t="shared" si="63"/>
        <v>5</v>
      </c>
      <c r="AK45" s="51" t="s">
        <v>50</v>
      </c>
      <c r="AL45" s="22">
        <f t="shared" si="64"/>
        <v>4</v>
      </c>
      <c r="AO45" s="51" t="s">
        <v>50</v>
      </c>
      <c r="AP45" s="22">
        <f t="shared" si="65"/>
        <v>4</v>
      </c>
      <c r="AS45" s="51" t="s">
        <v>50</v>
      </c>
      <c r="AT45" s="22">
        <f t="shared" si="66"/>
        <v>5</v>
      </c>
      <c r="AW45" s="51" t="s">
        <v>50</v>
      </c>
      <c r="AX45" s="22">
        <f t="shared" si="67"/>
        <v>4</v>
      </c>
    </row>
    <row r="46" spans="1:51" s="21" customFormat="1" ht="14.25" x14ac:dyDescent="0.3">
      <c r="A46" s="21">
        <f>SUM(D46:BE46)</f>
        <v>311</v>
      </c>
      <c r="D46" s="24">
        <f>SUM(D40:D45)</f>
        <v>26</v>
      </c>
      <c r="E46" s="23"/>
      <c r="F46" s="97"/>
      <c r="I46" s="24">
        <f>SUM(I40:I45)</f>
        <v>26</v>
      </c>
      <c r="N46" s="24">
        <f>SUM(N40:N45)</f>
        <v>24</v>
      </c>
      <c r="R46" s="24">
        <f>SUM(R40:R45)</f>
        <v>27</v>
      </c>
      <c r="V46" s="24">
        <f>SUM(V40:V45)</f>
        <v>26</v>
      </c>
      <c r="Z46" s="24">
        <f>SUM(Z40:Z45)</f>
        <v>24</v>
      </c>
      <c r="AD46" s="24">
        <f>SUM(AD40:AD45)</f>
        <v>27</v>
      </c>
      <c r="AH46" s="24">
        <f>SUM(AH40:AH45)</f>
        <v>25</v>
      </c>
      <c r="AL46" s="24">
        <f>SUM(AL40:AL45)</f>
        <v>27</v>
      </c>
      <c r="AP46" s="24">
        <f>SUM(AP40:AP45)</f>
        <v>26</v>
      </c>
      <c r="AT46" s="24">
        <f>SUM(AT40:AT45)</f>
        <v>26</v>
      </c>
      <c r="AX46" s="24">
        <f>SUM(AX40:AX45)</f>
        <v>27</v>
      </c>
    </row>
    <row r="47" spans="1:51" s="21" customFormat="1" ht="12.75" x14ac:dyDescent="0.2">
      <c r="E47" s="23"/>
    </row>
    <row r="48" spans="1:51" s="21" customFormat="1" ht="12.75" x14ac:dyDescent="0.2">
      <c r="A48" s="21">
        <f>SUM(D48:BE48)</f>
        <v>51</v>
      </c>
      <c r="B48" s="51" t="s">
        <v>58</v>
      </c>
      <c r="C48" s="51"/>
      <c r="D48" s="23">
        <f>COUNTIF(B$4:B$35,B48)</f>
        <v>4</v>
      </c>
      <c r="E48" s="23"/>
      <c r="G48" s="51" t="s">
        <v>58</v>
      </c>
      <c r="H48" s="51"/>
      <c r="I48" s="23">
        <f>COUNTIF(G$4:G$35,G48)</f>
        <v>5</v>
      </c>
      <c r="L48" s="51" t="s">
        <v>58</v>
      </c>
      <c r="M48" s="51"/>
      <c r="N48" s="23">
        <f>COUNTIF(L$4:L$35,L48)</f>
        <v>4</v>
      </c>
      <c r="Q48" s="51" t="s">
        <v>58</v>
      </c>
      <c r="R48" s="23">
        <f>COUNTIF(Q$4:Q$35,Q48)</f>
        <v>3</v>
      </c>
      <c r="U48" s="51" t="s">
        <v>58</v>
      </c>
      <c r="V48" s="23">
        <f>COUNTIF(U$4:U$35,U48)</f>
        <v>5</v>
      </c>
      <c r="Y48" s="51" t="s">
        <v>58</v>
      </c>
      <c r="Z48" s="23">
        <f>COUNTIF(Y$4:Y$35,Y48)</f>
        <v>4</v>
      </c>
      <c r="AC48" s="51" t="s">
        <v>58</v>
      </c>
      <c r="AD48" s="23">
        <f>COUNTIF(AC$4:AC$35,AC48)</f>
        <v>4</v>
      </c>
      <c r="AG48" s="51" t="s">
        <v>58</v>
      </c>
      <c r="AH48" s="23">
        <f>COUNTIF(AG$4:AG$35,AG48)</f>
        <v>5</v>
      </c>
      <c r="AK48" s="51" t="s">
        <v>58</v>
      </c>
      <c r="AL48" s="23">
        <f>COUNTIF(AK$4:AK$35,AK48)</f>
        <v>4</v>
      </c>
      <c r="AO48" s="51" t="s">
        <v>58</v>
      </c>
      <c r="AP48" s="23">
        <f>COUNTIF(AO$4:AO$35,AO48)</f>
        <v>4</v>
      </c>
      <c r="AS48" s="51" t="s">
        <v>58</v>
      </c>
      <c r="AT48" s="23">
        <f>COUNTIF(AS$4:AS$35,AS48)</f>
        <v>5</v>
      </c>
      <c r="AW48" s="51" t="s">
        <v>58</v>
      </c>
      <c r="AX48" s="23">
        <f>COUNTIF(AW$4:AW$35,AW48)</f>
        <v>4</v>
      </c>
    </row>
    <row r="49" spans="1:50" s="21" customFormat="1" ht="12.75" x14ac:dyDescent="0.2">
      <c r="A49" s="21">
        <f>SUM(D49:BE49)</f>
        <v>0</v>
      </c>
      <c r="B49" s="23" t="s">
        <v>15</v>
      </c>
      <c r="C49" s="23"/>
      <c r="D49" s="23">
        <f>COUNTIF(B$4:B$35,B49)</f>
        <v>0</v>
      </c>
      <c r="E49" s="23"/>
      <c r="G49" s="23" t="s">
        <v>15</v>
      </c>
      <c r="H49" s="23"/>
      <c r="I49" s="23">
        <f>COUNTIF(G$4:G$35,G49)</f>
        <v>0</v>
      </c>
      <c r="L49" s="23" t="s">
        <v>15</v>
      </c>
      <c r="M49" s="23"/>
      <c r="N49" s="23">
        <f>COUNTIF(L$4:L$35,L49)</f>
        <v>0</v>
      </c>
      <c r="Q49" s="23" t="s">
        <v>15</v>
      </c>
      <c r="R49" s="23">
        <f>COUNTIF(Q$4:Q$35,Q49)</f>
        <v>0</v>
      </c>
      <c r="U49" s="23" t="s">
        <v>15</v>
      </c>
      <c r="V49" s="23">
        <f>COUNTIF(U$4:U$35,U49)</f>
        <v>0</v>
      </c>
      <c r="Y49" s="23" t="s">
        <v>15</v>
      </c>
      <c r="Z49" s="23">
        <f>COUNTIF(Y$4:Y$35,Y49)</f>
        <v>0</v>
      </c>
      <c r="AC49" s="23" t="s">
        <v>15</v>
      </c>
      <c r="AD49" s="23">
        <f>COUNTIF(AC$4:AC$35,AC49)</f>
        <v>0</v>
      </c>
      <c r="AG49" s="23" t="s">
        <v>15</v>
      </c>
      <c r="AH49" s="23">
        <f>COUNTIF(AG$4:AG$35,AG49)</f>
        <v>0</v>
      </c>
      <c r="AK49" s="23" t="s">
        <v>15</v>
      </c>
      <c r="AL49" s="23">
        <f>COUNTIF(AK$4:AK$35,AK49)</f>
        <v>0</v>
      </c>
      <c r="AO49" s="23" t="s">
        <v>15</v>
      </c>
      <c r="AP49" s="23">
        <f>COUNTIF(AO$4:AO$35,AO49)</f>
        <v>0</v>
      </c>
      <c r="AS49" s="23" t="s">
        <v>15</v>
      </c>
      <c r="AT49" s="23">
        <f>COUNTIF(AS$4:AS$35,AS49)</f>
        <v>0</v>
      </c>
      <c r="AW49" s="23" t="s">
        <v>15</v>
      </c>
      <c r="AX49" s="23">
        <f>COUNTIF(AW$4:AW$35,AW49)</f>
        <v>0</v>
      </c>
    </row>
    <row r="50" spans="1:50" s="21" customFormat="1" ht="12.75" x14ac:dyDescent="0.2">
      <c r="A50" s="21">
        <f>SUM(D50:BE50)</f>
        <v>3</v>
      </c>
      <c r="B50" s="23" t="s">
        <v>17</v>
      </c>
      <c r="C50" s="23"/>
      <c r="D50" s="23">
        <f>COUNTIF(B$4:B$35,B50)</f>
        <v>0</v>
      </c>
      <c r="E50" s="23"/>
      <c r="G50" s="23" t="s">
        <v>17</v>
      </c>
      <c r="H50" s="23"/>
      <c r="I50" s="23">
        <f>COUNTIF(G$4:G$35,G50)</f>
        <v>0</v>
      </c>
      <c r="L50" s="23" t="s">
        <v>17</v>
      </c>
      <c r="M50" s="23"/>
      <c r="N50" s="23">
        <f>COUNTIF(L$4:L$35,L50)</f>
        <v>2</v>
      </c>
      <c r="Q50" s="23" t="s">
        <v>17</v>
      </c>
      <c r="R50" s="23">
        <f>COUNTIF(Q$4:Q$35,Q50)</f>
        <v>1</v>
      </c>
      <c r="U50" s="23" t="s">
        <v>17</v>
      </c>
      <c r="V50" s="23">
        <f>COUNTIF(U$4:U$35,U50)</f>
        <v>0</v>
      </c>
      <c r="Y50" s="23" t="s">
        <v>17</v>
      </c>
      <c r="Z50" s="23">
        <f>COUNTIF(Y$4:Y$35,Y50)</f>
        <v>0</v>
      </c>
      <c r="AC50" s="23" t="s">
        <v>17</v>
      </c>
      <c r="AD50" s="23">
        <f>COUNTIF(AC$4:AC$35,AC50)</f>
        <v>0</v>
      </c>
      <c r="AG50" s="23" t="s">
        <v>17</v>
      </c>
      <c r="AH50" s="23">
        <f>COUNTIF(AG$4:AG$35,AG50)</f>
        <v>0</v>
      </c>
      <c r="AK50" s="23" t="s">
        <v>17</v>
      </c>
      <c r="AL50" s="23">
        <f>COUNTIF(AK$4:AK$35,AK50)</f>
        <v>0</v>
      </c>
      <c r="AO50" s="23" t="s">
        <v>17</v>
      </c>
      <c r="AP50" s="23">
        <f>COUNTIF(AO$4:AO$35,AO50)</f>
        <v>0</v>
      </c>
      <c r="AS50" s="23" t="s">
        <v>17</v>
      </c>
      <c r="AT50" s="23">
        <f>COUNTIF(AS$4:AS$35,AS50)</f>
        <v>0</v>
      </c>
      <c r="AW50" s="23" t="s">
        <v>17</v>
      </c>
      <c r="AX50" s="23">
        <f>COUNTIF(AW$4:AW$35,AW50)</f>
        <v>0</v>
      </c>
    </row>
    <row r="51" spans="1:50" s="21" customFormat="1" ht="12.75" x14ac:dyDescent="0.2">
      <c r="E51" s="23"/>
    </row>
    <row r="52" spans="1:50" s="23" customFormat="1" ht="12.75" x14ac:dyDescent="0.2">
      <c r="A52" s="80">
        <f>SUM(D52:BE52)</f>
        <v>365</v>
      </c>
      <c r="D52" s="24">
        <f>SUM(D46:D50)</f>
        <v>30</v>
      </c>
      <c r="I52" s="24">
        <f>SUM(I46:I50)</f>
        <v>31</v>
      </c>
      <c r="N52" s="24">
        <f>SUM(N46:N50)</f>
        <v>30</v>
      </c>
      <c r="R52" s="24">
        <f>SUM(R46:R50)</f>
        <v>31</v>
      </c>
      <c r="V52" s="24">
        <f>SUM(V46:V50)</f>
        <v>31</v>
      </c>
      <c r="Z52" s="24">
        <f>SUM(Z46:Z50)</f>
        <v>28</v>
      </c>
      <c r="AD52" s="24">
        <f>SUM(AD46:AD50)</f>
        <v>31</v>
      </c>
      <c r="AH52" s="24">
        <f>SUM(AH46:AH50)</f>
        <v>30</v>
      </c>
      <c r="AL52" s="24">
        <f>SUM(AL46:AL50)</f>
        <v>31</v>
      </c>
      <c r="AP52" s="24">
        <f>SUM(AP46:AP50)</f>
        <v>30</v>
      </c>
      <c r="AT52" s="24">
        <f>SUM(AT46:AT50)</f>
        <v>31</v>
      </c>
      <c r="AX52" s="24">
        <f>SUM(AX46:AX50)</f>
        <v>31</v>
      </c>
    </row>
    <row r="53" spans="1:50" s="21" customFormat="1" ht="12.75" x14ac:dyDescent="0.2">
      <c r="B53" s="23"/>
      <c r="C53" s="23"/>
      <c r="D53" s="23"/>
      <c r="E53" s="23"/>
    </row>
    <row r="54" spans="1:50" ht="12" thickBot="1" x14ac:dyDescent="0.25">
      <c r="J54" s="117" t="s">
        <v>11</v>
      </c>
      <c r="K54" s="117"/>
      <c r="L54" s="25">
        <v>1820</v>
      </c>
      <c r="M54" s="63"/>
    </row>
    <row r="55" spans="1:50" ht="12" thickBot="1" x14ac:dyDescent="0.25">
      <c r="A55" s="114" t="s">
        <v>9</v>
      </c>
      <c r="B55" s="115"/>
      <c r="C55" s="115"/>
      <c r="D55" s="116"/>
      <c r="E55" s="84"/>
      <c r="F55" s="100" t="str">
        <f ca="1">MID(CELL("nomfichier",A1),FIND("]",CELL("nomfichier",A1))+1,32)</f>
        <v>Mickaël</v>
      </c>
      <c r="G55" s="100"/>
      <c r="H55" s="100"/>
      <c r="I55" s="101"/>
      <c r="J55" s="117" t="s">
        <v>21</v>
      </c>
      <c r="K55" s="117"/>
      <c r="L55" s="26">
        <v>7</v>
      </c>
      <c r="M55" s="26"/>
    </row>
    <row r="56" spans="1:50" ht="12" x14ac:dyDescent="0.2">
      <c r="A56" s="4" t="s">
        <v>42</v>
      </c>
      <c r="B56" s="1">
        <v>0</v>
      </c>
      <c r="C56" s="1"/>
      <c r="F56" s="69"/>
      <c r="G56" s="27"/>
      <c r="H56" s="27"/>
      <c r="I56" s="28"/>
      <c r="J56" s="117" t="s">
        <v>19</v>
      </c>
      <c r="K56" s="117"/>
      <c r="L56" s="26">
        <v>180</v>
      </c>
      <c r="M56" s="26"/>
    </row>
    <row r="57" spans="1:50" x14ac:dyDescent="0.2">
      <c r="A57" s="4" t="s">
        <v>43</v>
      </c>
      <c r="B57" s="1">
        <v>7.5</v>
      </c>
      <c r="C57" s="1"/>
      <c r="F57" s="27"/>
      <c r="G57" s="27"/>
      <c r="H57" s="27"/>
      <c r="I57" s="28"/>
      <c r="J57" s="117" t="s">
        <v>18</v>
      </c>
      <c r="K57" s="117"/>
      <c r="L57" s="26">
        <v>14</v>
      </c>
      <c r="M57" s="26"/>
    </row>
    <row r="58" spans="1:50" x14ac:dyDescent="0.2">
      <c r="A58" s="4" t="s">
        <v>44</v>
      </c>
      <c r="B58" s="1">
        <v>9.5</v>
      </c>
      <c r="C58" s="1"/>
      <c r="F58" s="27"/>
      <c r="G58" s="27"/>
      <c r="H58" s="27"/>
      <c r="I58" s="28"/>
      <c r="J58" s="117" t="s">
        <v>20</v>
      </c>
      <c r="K58" s="117"/>
      <c r="L58" s="26">
        <v>70</v>
      </c>
      <c r="M58" s="26"/>
    </row>
    <row r="59" spans="1:50" x14ac:dyDescent="0.2">
      <c r="A59" s="4" t="s">
        <v>45</v>
      </c>
      <c r="B59" s="1">
        <v>7.5</v>
      </c>
      <c r="C59" s="1"/>
      <c r="F59" s="27"/>
      <c r="G59" s="27"/>
      <c r="H59" s="27"/>
      <c r="I59" s="28"/>
      <c r="J59" s="117" t="s">
        <v>10</v>
      </c>
      <c r="K59" s="117"/>
      <c r="L59" s="25"/>
      <c r="M59" s="63"/>
    </row>
    <row r="60" spans="1:50" x14ac:dyDescent="0.2">
      <c r="A60" s="4" t="s">
        <v>46</v>
      </c>
      <c r="B60" s="1">
        <v>7.5</v>
      </c>
      <c r="C60" s="1"/>
      <c r="F60" s="27"/>
      <c r="G60" s="27"/>
      <c r="H60" s="27"/>
      <c r="I60" s="27"/>
    </row>
    <row r="61" spans="1:50" x14ac:dyDescent="0.2">
      <c r="A61" s="4" t="s">
        <v>47</v>
      </c>
      <c r="B61" s="50">
        <v>0</v>
      </c>
      <c r="C61" s="50"/>
      <c r="F61" s="27"/>
      <c r="G61" s="27"/>
      <c r="H61" s="27"/>
      <c r="I61" s="31"/>
      <c r="J61" s="117"/>
      <c r="K61" s="117"/>
      <c r="L61" s="26">
        <f>L54+L55-L56-L57-L58-L59</f>
        <v>1563</v>
      </c>
      <c r="M61" s="26"/>
    </row>
    <row r="62" spans="1:50" x14ac:dyDescent="0.2">
      <c r="A62" s="4" t="s">
        <v>48</v>
      </c>
      <c r="B62" s="50">
        <v>0</v>
      </c>
      <c r="C62" s="50"/>
      <c r="J62" s="117" t="s">
        <v>36</v>
      </c>
      <c r="K62" s="117"/>
      <c r="L62" s="29">
        <v>1</v>
      </c>
      <c r="M62" s="64"/>
      <c r="N62" s="48"/>
    </row>
    <row r="63" spans="1:50" ht="12" thickBot="1" x14ac:dyDescent="0.25">
      <c r="A63" s="4" t="s">
        <v>8</v>
      </c>
      <c r="B63" s="1">
        <v>8.5</v>
      </c>
      <c r="C63" s="1"/>
    </row>
    <row r="64" spans="1:50" ht="13.5" thickBot="1" x14ac:dyDescent="0.25">
      <c r="A64" s="4" t="s">
        <v>17</v>
      </c>
      <c r="B64" s="1" t="s">
        <v>16</v>
      </c>
      <c r="C64" s="1"/>
      <c r="J64" s="118" t="s">
        <v>12</v>
      </c>
      <c r="K64" s="119"/>
      <c r="L64" s="65">
        <f>L61*L62</f>
        <v>1563</v>
      </c>
      <c r="M64" s="122"/>
      <c r="N64" s="60"/>
      <c r="O64" s="60"/>
    </row>
    <row r="65" spans="1:19" x14ac:dyDescent="0.2">
      <c r="A65" s="82"/>
      <c r="B65" s="85"/>
      <c r="C65" s="85"/>
      <c r="J65" s="60"/>
      <c r="K65" s="60"/>
      <c r="L65" s="60"/>
      <c r="N65" s="60"/>
      <c r="O65" s="60"/>
    </row>
    <row r="66" spans="1:19" ht="12" thickBot="1" x14ac:dyDescent="0.25">
      <c r="J66" s="60"/>
      <c r="K66" s="61"/>
      <c r="L66" s="61"/>
      <c r="M66" s="94"/>
      <c r="N66" s="66" t="s">
        <v>22</v>
      </c>
      <c r="O66" s="66" t="s">
        <v>23</v>
      </c>
      <c r="Q66" s="35"/>
      <c r="R66" s="36"/>
      <c r="S66" s="37"/>
    </row>
    <row r="67" spans="1:19" ht="12.75" x14ac:dyDescent="0.2">
      <c r="J67" s="60"/>
      <c r="K67" s="61">
        <f>A1</f>
        <v>2016</v>
      </c>
      <c r="L67" s="43" t="str">
        <f>A2</f>
        <v xml:space="preserve">septembre </v>
      </c>
      <c r="M67" s="43"/>
      <c r="N67" s="18">
        <f>D36</f>
        <v>143</v>
      </c>
      <c r="O67" s="18">
        <f>E36</f>
        <v>143</v>
      </c>
      <c r="Q67" s="62" t="s">
        <v>56</v>
      </c>
      <c r="R67" s="9"/>
      <c r="S67" s="67">
        <f>[1]mickaël!$L$92</f>
        <v>125</v>
      </c>
    </row>
    <row r="68" spans="1:19" x14ac:dyDescent="0.2">
      <c r="J68" s="60"/>
      <c r="K68" s="61">
        <f>F1</f>
        <v>2016</v>
      </c>
      <c r="L68" s="52">
        <f>F2</f>
        <v>42644</v>
      </c>
      <c r="M68" s="52"/>
      <c r="N68" s="18">
        <f>I36</f>
        <v>128</v>
      </c>
      <c r="O68" s="18">
        <f>J36</f>
        <v>128</v>
      </c>
      <c r="Q68" s="70"/>
      <c r="R68" s="71"/>
      <c r="S68" s="20"/>
    </row>
    <row r="69" spans="1:19" x14ac:dyDescent="0.2">
      <c r="J69" s="60"/>
      <c r="K69" s="61">
        <f>K1</f>
        <v>2016</v>
      </c>
      <c r="L69" s="43" t="str">
        <f>K2</f>
        <v>novembre</v>
      </c>
      <c r="M69" s="43"/>
      <c r="N69" s="18">
        <f>N36</f>
        <v>130</v>
      </c>
      <c r="O69" s="18">
        <f>O36</f>
        <v>130</v>
      </c>
      <c r="Q69" s="70"/>
      <c r="R69" s="71"/>
      <c r="S69" s="20"/>
    </row>
    <row r="70" spans="1:19" x14ac:dyDescent="0.2">
      <c r="J70" s="60"/>
      <c r="K70" s="61">
        <f>P1</f>
        <v>2016</v>
      </c>
      <c r="L70" s="43" t="str">
        <f>P2</f>
        <v>décembre</v>
      </c>
      <c r="M70" s="43"/>
      <c r="N70" s="18">
        <f>R36</f>
        <v>143</v>
      </c>
      <c r="O70" s="18">
        <f>S36</f>
        <v>143</v>
      </c>
      <c r="Q70" s="70" t="s">
        <v>57</v>
      </c>
      <c r="R70" s="71"/>
      <c r="S70" s="20">
        <v>129.5</v>
      </c>
    </row>
    <row r="71" spans="1:19" x14ac:dyDescent="0.2">
      <c r="J71" s="60"/>
      <c r="K71" s="61">
        <f>T1</f>
        <v>2017</v>
      </c>
      <c r="L71" s="43" t="str">
        <f>T2</f>
        <v xml:space="preserve">janvier </v>
      </c>
      <c r="M71" s="43"/>
      <c r="N71" s="18">
        <f>V36</f>
        <v>135.5</v>
      </c>
      <c r="O71" s="18">
        <f>W36</f>
        <v>133.5</v>
      </c>
      <c r="Q71" s="70" t="s">
        <v>59</v>
      </c>
      <c r="R71" s="71"/>
      <c r="S71" s="20"/>
    </row>
    <row r="72" spans="1:19" x14ac:dyDescent="0.2">
      <c r="J72" s="60"/>
      <c r="K72" s="61">
        <f>X1</f>
        <v>2017</v>
      </c>
      <c r="L72" s="43" t="str">
        <f>X2</f>
        <v xml:space="preserve">février </v>
      </c>
      <c r="M72" s="43"/>
      <c r="N72" s="18">
        <f>Z36</f>
        <v>128</v>
      </c>
      <c r="O72" s="18">
        <f>AA36</f>
        <v>128</v>
      </c>
      <c r="Q72" s="70"/>
      <c r="R72" s="71"/>
      <c r="S72" s="20"/>
    </row>
    <row r="73" spans="1:19" x14ac:dyDescent="0.2">
      <c r="J73" s="60"/>
      <c r="K73" s="61">
        <f>AB1</f>
        <v>2017</v>
      </c>
      <c r="L73" s="53" t="str">
        <f>AB2</f>
        <v>mars</v>
      </c>
      <c r="M73" s="53"/>
      <c r="N73" s="18">
        <f>AD36</f>
        <v>152.5</v>
      </c>
      <c r="O73" s="18">
        <f>AE36</f>
        <v>152.5</v>
      </c>
      <c r="Q73" s="70"/>
      <c r="R73" s="71"/>
      <c r="S73" s="20"/>
    </row>
    <row r="74" spans="1:19" x14ac:dyDescent="0.2">
      <c r="J74" s="60"/>
      <c r="K74" s="61">
        <f>AF1</f>
        <v>2017</v>
      </c>
      <c r="L74" s="43" t="str">
        <f>AF2</f>
        <v xml:space="preserve">avril </v>
      </c>
      <c r="M74" s="43"/>
      <c r="N74" s="18">
        <f>AH36</f>
        <v>128</v>
      </c>
      <c r="O74" s="18">
        <f>AI36</f>
        <v>128</v>
      </c>
      <c r="Q74" s="70"/>
      <c r="R74" s="71"/>
      <c r="S74" s="20"/>
    </row>
    <row r="75" spans="1:19" x14ac:dyDescent="0.2">
      <c r="J75" s="60"/>
      <c r="K75" s="61">
        <f>AJ1</f>
        <v>2017</v>
      </c>
      <c r="L75" s="43" t="str">
        <f>AJ2</f>
        <v>mai</v>
      </c>
      <c r="M75" s="43"/>
      <c r="N75" s="18">
        <f>AL36</f>
        <v>145</v>
      </c>
      <c r="O75" s="18">
        <f>AM36</f>
        <v>145</v>
      </c>
      <c r="Q75" s="70"/>
      <c r="R75" s="71"/>
      <c r="S75" s="20"/>
    </row>
    <row r="76" spans="1:19" x14ac:dyDescent="0.2">
      <c r="J76" s="60"/>
      <c r="K76" s="61">
        <f>AN1</f>
        <v>2017</v>
      </c>
      <c r="L76" s="43" t="str">
        <f>AN2</f>
        <v>juin</v>
      </c>
      <c r="M76" s="43"/>
      <c r="N76" s="18">
        <f>AP36</f>
        <v>143</v>
      </c>
      <c r="O76" s="18">
        <f>AQ36</f>
        <v>143</v>
      </c>
      <c r="Q76" s="70"/>
      <c r="R76" s="71"/>
      <c r="S76" s="20"/>
    </row>
    <row r="77" spans="1:19" x14ac:dyDescent="0.2">
      <c r="J77" s="60"/>
      <c r="K77" s="61">
        <f>AR1</f>
        <v>2017</v>
      </c>
      <c r="L77" s="43" t="str">
        <f>AR2</f>
        <v>juillet</v>
      </c>
      <c r="M77" s="43"/>
      <c r="N77" s="18">
        <f>AT36</f>
        <v>128</v>
      </c>
      <c r="O77" s="18">
        <f>AU36</f>
        <v>128</v>
      </c>
      <c r="Q77" s="70"/>
      <c r="R77" s="71"/>
      <c r="S77" s="20"/>
    </row>
    <row r="78" spans="1:19" x14ac:dyDescent="0.2">
      <c r="J78" s="60"/>
      <c r="K78" s="61">
        <f>AV1</f>
        <v>2017</v>
      </c>
      <c r="L78" s="43" t="str">
        <f>AV2</f>
        <v>août</v>
      </c>
      <c r="M78" s="43"/>
      <c r="N78" s="18">
        <f>AX36</f>
        <v>152.5</v>
      </c>
      <c r="O78" s="18">
        <f>AY36</f>
        <v>152.5</v>
      </c>
      <c r="Q78" s="72"/>
      <c r="R78" s="73"/>
      <c r="S78" s="74"/>
    </row>
    <row r="79" spans="1:19" x14ac:dyDescent="0.2">
      <c r="K79" s="17"/>
      <c r="L79" s="17"/>
      <c r="M79" s="94"/>
      <c r="N79" s="17"/>
    </row>
    <row r="80" spans="1:19" x14ac:dyDescent="0.2">
      <c r="K80" s="17"/>
      <c r="L80" s="61"/>
      <c r="M80" s="94"/>
      <c r="N80" s="30">
        <f>SUM(N67:N79)</f>
        <v>1656.5</v>
      </c>
      <c r="O80" s="30">
        <f>SUM(O67:O79)</f>
        <v>1654.5</v>
      </c>
      <c r="S80" s="68">
        <f>SUM(S67:S79)</f>
        <v>254.5</v>
      </c>
    </row>
    <row r="81" spans="1:15" x14ac:dyDescent="0.2">
      <c r="K81" s="17"/>
      <c r="L81" s="61"/>
      <c r="M81" s="94"/>
      <c r="N81" s="61"/>
      <c r="O81" s="60"/>
    </row>
    <row r="82" spans="1:15" x14ac:dyDescent="0.2">
      <c r="K82" s="17"/>
      <c r="L82" s="61"/>
      <c r="M82" s="94"/>
      <c r="N82" s="61"/>
      <c r="O82" s="60"/>
    </row>
    <row r="83" spans="1:15" x14ac:dyDescent="0.2">
      <c r="K83" s="17"/>
      <c r="L83" s="61" t="s">
        <v>13</v>
      </c>
      <c r="M83" s="94"/>
      <c r="N83" s="61"/>
      <c r="O83" s="60">
        <f>O80+S80</f>
        <v>1909</v>
      </c>
    </row>
    <row r="84" spans="1:15" x14ac:dyDescent="0.2">
      <c r="K84" s="17"/>
      <c r="L84" s="61"/>
      <c r="M84" s="94"/>
      <c r="N84" s="61"/>
      <c r="O84" s="60"/>
    </row>
    <row r="85" spans="1:15" ht="12" x14ac:dyDescent="0.2">
      <c r="K85" s="17"/>
      <c r="L85" s="60" t="s">
        <v>12</v>
      </c>
      <c r="N85" s="61"/>
      <c r="O85" s="19">
        <f>L64</f>
        <v>1563</v>
      </c>
    </row>
    <row r="86" spans="1:15" x14ac:dyDescent="0.2">
      <c r="K86" s="17"/>
      <c r="L86" s="61"/>
      <c r="M86" s="94"/>
      <c r="N86" s="61"/>
      <c r="O86" s="60"/>
    </row>
    <row r="87" spans="1:15" ht="15.75" thickBot="1" x14ac:dyDescent="0.3">
      <c r="K87" s="17"/>
      <c r="L87" s="61" t="s">
        <v>14</v>
      </c>
      <c r="M87" s="94"/>
      <c r="N87" s="61"/>
      <c r="O87" s="45">
        <f>O83-O85</f>
        <v>346</v>
      </c>
    </row>
    <row r="88" spans="1:15" ht="12" thickBot="1" x14ac:dyDescent="0.25">
      <c r="A88" s="81" t="s">
        <v>24</v>
      </c>
      <c r="B88" s="38"/>
      <c r="C88" s="38"/>
      <c r="D88" s="38"/>
      <c r="E88" s="38"/>
      <c r="F88" s="38"/>
      <c r="G88" s="38"/>
      <c r="H88" s="38"/>
      <c r="I88" s="38"/>
      <c r="J88" s="38"/>
      <c r="K88" s="39"/>
    </row>
    <row r="89" spans="1:15" x14ac:dyDescent="0.2">
      <c r="B89" s="40" t="s">
        <v>25</v>
      </c>
      <c r="C89" s="41"/>
      <c r="D89" s="41"/>
      <c r="E89" s="42"/>
      <c r="F89" s="40" t="s">
        <v>26</v>
      </c>
      <c r="G89" s="41"/>
      <c r="H89" s="41"/>
      <c r="I89" s="42"/>
      <c r="J89" s="4" t="s">
        <v>27</v>
      </c>
    </row>
    <row r="90" spans="1:15" x14ac:dyDescent="0.2">
      <c r="A90" s="4" t="s">
        <v>2</v>
      </c>
      <c r="B90" s="34"/>
      <c r="C90" s="34"/>
      <c r="D90" s="34"/>
      <c r="E90" s="32">
        <f t="shared" ref="E90:E96" si="68">D90-B90</f>
        <v>0</v>
      </c>
      <c r="F90" s="34">
        <v>0</v>
      </c>
      <c r="G90" s="34">
        <v>0</v>
      </c>
      <c r="H90" s="34"/>
      <c r="I90" s="32">
        <f t="shared" ref="I90:I96" si="69">G90-F90</f>
        <v>0</v>
      </c>
      <c r="J90" s="33">
        <f t="shared" ref="J90:J96" si="70">I90+E90</f>
        <v>0</v>
      </c>
      <c r="K90" s="44">
        <f t="shared" ref="K90:K97" si="71">(J90-INT(J90))*24</f>
        <v>0</v>
      </c>
    </row>
    <row r="91" spans="1:15" x14ac:dyDescent="0.2">
      <c r="A91" s="4" t="s">
        <v>3</v>
      </c>
      <c r="B91" s="34"/>
      <c r="C91" s="34"/>
      <c r="D91" s="34"/>
      <c r="E91" s="32"/>
      <c r="F91" s="34">
        <v>0.4375</v>
      </c>
      <c r="G91" s="34">
        <v>0.75</v>
      </c>
      <c r="H91" s="34"/>
      <c r="I91" s="32">
        <f t="shared" si="69"/>
        <v>0.3125</v>
      </c>
      <c r="J91" s="33">
        <f t="shared" si="70"/>
        <v>0.3125</v>
      </c>
      <c r="K91" s="44">
        <f t="shared" si="71"/>
        <v>7.5</v>
      </c>
    </row>
    <row r="92" spans="1:15" x14ac:dyDescent="0.2">
      <c r="A92" s="4" t="s">
        <v>1</v>
      </c>
      <c r="B92" s="34"/>
      <c r="C92" s="34"/>
      <c r="D92" s="34"/>
      <c r="E92" s="32"/>
      <c r="F92" s="34">
        <v>0.375</v>
      </c>
      <c r="G92" s="34">
        <v>0.77083333333333337</v>
      </c>
      <c r="H92" s="34"/>
      <c r="I92" s="32">
        <f t="shared" si="69"/>
        <v>0.39583333333333337</v>
      </c>
      <c r="J92" s="33">
        <f t="shared" si="70"/>
        <v>0.39583333333333337</v>
      </c>
      <c r="K92" s="44">
        <f t="shared" si="71"/>
        <v>9.5</v>
      </c>
      <c r="L92" s="46"/>
      <c r="M92" s="46"/>
    </row>
    <row r="93" spans="1:15" x14ac:dyDescent="0.2">
      <c r="A93" s="4" t="s">
        <v>4</v>
      </c>
      <c r="B93" s="34"/>
      <c r="C93" s="34"/>
      <c r="D93" s="34"/>
      <c r="E93" s="32">
        <f t="shared" si="68"/>
        <v>0</v>
      </c>
      <c r="F93" s="34">
        <v>0.4375</v>
      </c>
      <c r="G93" s="34">
        <v>0.75</v>
      </c>
      <c r="H93" s="34"/>
      <c r="I93" s="32">
        <f t="shared" si="69"/>
        <v>0.3125</v>
      </c>
      <c r="J93" s="33">
        <f t="shared" si="70"/>
        <v>0.3125</v>
      </c>
      <c r="K93" s="44">
        <f t="shared" si="71"/>
        <v>7.5</v>
      </c>
    </row>
    <row r="94" spans="1:15" x14ac:dyDescent="0.2">
      <c r="A94" s="4" t="s">
        <v>5</v>
      </c>
      <c r="B94" s="34"/>
      <c r="C94" s="34"/>
      <c r="D94" s="34"/>
      <c r="E94" s="32">
        <f t="shared" si="68"/>
        <v>0</v>
      </c>
      <c r="F94" s="34">
        <v>0.4375</v>
      </c>
      <c r="G94" s="34">
        <v>0.75</v>
      </c>
      <c r="H94" s="34"/>
      <c r="I94" s="32">
        <f t="shared" si="69"/>
        <v>0.3125</v>
      </c>
      <c r="J94" s="33">
        <f t="shared" si="70"/>
        <v>0.3125</v>
      </c>
      <c r="K94" s="44">
        <f t="shared" si="71"/>
        <v>7.5</v>
      </c>
    </row>
    <row r="95" spans="1:15" x14ac:dyDescent="0.2">
      <c r="A95" s="4" t="s">
        <v>37</v>
      </c>
      <c r="B95" s="34"/>
      <c r="C95" s="34"/>
      <c r="D95" s="34"/>
      <c r="E95" s="32">
        <f t="shared" si="68"/>
        <v>0</v>
      </c>
      <c r="F95" s="34">
        <v>0.375</v>
      </c>
      <c r="G95" s="34">
        <v>0.74305555555555547</v>
      </c>
      <c r="H95" s="34"/>
      <c r="I95" s="32">
        <f t="shared" si="69"/>
        <v>0.36805555555555547</v>
      </c>
      <c r="J95" s="33">
        <f t="shared" si="70"/>
        <v>0.36805555555555547</v>
      </c>
      <c r="K95" s="4">
        <f t="shared" si="71"/>
        <v>8.8333333333333321</v>
      </c>
    </row>
    <row r="96" spans="1:15" x14ac:dyDescent="0.2">
      <c r="A96" s="4" t="s">
        <v>6</v>
      </c>
      <c r="B96" s="34"/>
      <c r="C96" s="34"/>
      <c r="D96" s="34"/>
      <c r="E96" s="32">
        <f t="shared" si="68"/>
        <v>0</v>
      </c>
      <c r="F96" s="34"/>
      <c r="G96" s="34"/>
      <c r="H96" s="34"/>
      <c r="I96" s="32">
        <f t="shared" si="69"/>
        <v>0</v>
      </c>
      <c r="J96" s="33">
        <f t="shared" si="70"/>
        <v>0</v>
      </c>
      <c r="K96" s="4">
        <f t="shared" si="71"/>
        <v>0</v>
      </c>
    </row>
    <row r="97" spans="6:11" x14ac:dyDescent="0.2">
      <c r="J97" s="75">
        <f>SUM(J90:J96)</f>
        <v>1.7013888888888888</v>
      </c>
      <c r="K97" s="4">
        <f t="shared" si="71"/>
        <v>16.833333333333332</v>
      </c>
    </row>
    <row r="102" spans="6:11" x14ac:dyDescent="0.2">
      <c r="F102" s="17"/>
      <c r="G102" s="17"/>
      <c r="H102" s="86"/>
    </row>
  </sheetData>
  <sheetProtection selectLockedCells="1"/>
  <mergeCells count="59">
    <mergeCell ref="AC39:AD39"/>
    <mergeCell ref="Y39:Z39"/>
    <mergeCell ref="U39:V39"/>
    <mergeCell ref="Q39:R39"/>
    <mergeCell ref="U38:V38"/>
    <mergeCell ref="Q38:R38"/>
    <mergeCell ref="J62:K62"/>
    <mergeCell ref="J64:K64"/>
    <mergeCell ref="J54:K54"/>
    <mergeCell ref="J58:K58"/>
    <mergeCell ref="J59:K59"/>
    <mergeCell ref="J61:K61"/>
    <mergeCell ref="A55:D55"/>
    <mergeCell ref="F55:I55"/>
    <mergeCell ref="J55:K55"/>
    <mergeCell ref="J56:K56"/>
    <mergeCell ref="J57:K57"/>
    <mergeCell ref="B39:D39"/>
    <mergeCell ref="G39:I39"/>
    <mergeCell ref="L39:N39"/>
    <mergeCell ref="AS38:AT38"/>
    <mergeCell ref="AW38:AX38"/>
    <mergeCell ref="AG39:AH39"/>
    <mergeCell ref="AK39:AL39"/>
    <mergeCell ref="AO39:AP39"/>
    <mergeCell ref="AS39:AT39"/>
    <mergeCell ref="AW39:AX39"/>
    <mergeCell ref="Y38:Z38"/>
    <mergeCell ref="AC38:AD38"/>
    <mergeCell ref="AG38:AH38"/>
    <mergeCell ref="AK38:AL38"/>
    <mergeCell ref="AO38:AP38"/>
    <mergeCell ref="B38:D38"/>
    <mergeCell ref="G38:I38"/>
    <mergeCell ref="L38:N38"/>
    <mergeCell ref="AR1:AU1"/>
    <mergeCell ref="AV1:AY1"/>
    <mergeCell ref="A2:E2"/>
    <mergeCell ref="F2:J2"/>
    <mergeCell ref="K2:O2"/>
    <mergeCell ref="P2:S2"/>
    <mergeCell ref="T2:W2"/>
    <mergeCell ref="X2:AA2"/>
    <mergeCell ref="AB2:AE2"/>
    <mergeCell ref="AF2:AI2"/>
    <mergeCell ref="AJ2:AM2"/>
    <mergeCell ref="AN2:AQ2"/>
    <mergeCell ref="AR2:AU2"/>
    <mergeCell ref="AV2:AY2"/>
    <mergeCell ref="X1:AA1"/>
    <mergeCell ref="AB1:AE1"/>
    <mergeCell ref="AF1:AI1"/>
    <mergeCell ref="AJ1:AM1"/>
    <mergeCell ref="AN1:AQ1"/>
    <mergeCell ref="A1:E1"/>
    <mergeCell ref="F1:J1"/>
    <mergeCell ref="K1:O1"/>
    <mergeCell ref="P1:S1"/>
    <mergeCell ref="T1:W1"/>
  </mergeCells>
  <conditionalFormatting sqref="D88:I88 D90:E96 F89:F96 G90:I96 B88:C96 L87:O87 L57:M57 J60:K61 L54:M54 L66:O85 P66:Q87 J63:J68 K63:K87 L59:M65 J88:K96 A1:XFD1 A68:A96 B68:H68 D54:H55 E57:H67 A56:D65 D37:D38 AP37:AP38 N37:N38 AD37:AD38 AL37:AL38 I37:I38 R37:R38 V37:V38 Z37:Z38 AH37:AH38 AT37:AT38 AX2:AX38 AX35:AY35 E56 G56:H56 A102:K65529 L88:S65529 R40:V40 J37:M53 S37:S87 O37:Q65 AQ37:AS65529 AU37:AW65529 W37:Y65529 AA37:AC65529 AE37:AG65529 AI37:AK65529 AM37:AO65529 T37:U65529 A37:C55 D40:D53 I40:I68 N40:N65 R40:R87 V40:V65529 Z40:Z65529 AD40:AD65529 AH40:AH65529 AL40:AL65529 AP40:AP65529 AT40:AT65529 AX40:AX65529 AY2:IY65529 E37:H53 A2:AW36">
    <cfRule type="cellIs" dxfId="8" priority="13" stopIfTrue="1" operator="equal">
      <formula>"dim"</formula>
    </cfRule>
    <cfRule type="cellIs" dxfId="7" priority="15" stopIfTrue="1" operator="equal">
      <formula>"vac"</formula>
    </cfRule>
  </conditionalFormatting>
  <conditionalFormatting sqref="D30">
    <cfRule type="cellIs" dxfId="6" priority="10" stopIfTrue="1" operator="equal">
      <formula>"we"</formula>
    </cfRule>
    <cfRule type="cellIs" dxfId="5" priority="11" stopIfTrue="1" operator="equal">
      <formula>"mercr"</formula>
    </cfRule>
    <cfRule type="cellIs" dxfId="4" priority="12" stopIfTrue="1" operator="equal">
      <formula>"vac"</formula>
    </cfRule>
  </conditionalFormatting>
  <conditionalFormatting sqref="A56:E56 G56:XFD56 A57:XFD1048576 A1:XFD55">
    <cfRule type="cellIs" dxfId="3" priority="6" operator="equal">
      <formula>"X"</formula>
    </cfRule>
    <cfRule type="cellIs" dxfId="2" priority="7" operator="equal">
      <formula>"FERIE"</formula>
    </cfRule>
    <cfRule type="cellIs" dxfId="1" priority="8" operator="equal">
      <formula>"XX"</formula>
    </cfRule>
    <cfRule type="cellIs" dxfId="0" priority="9" operator="equal">
      <formula>"sam"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headerFooter alignWithMargins="0">
    <oddFooter>&amp;L&amp;A  &amp;D</oddFooter>
  </headerFooter>
  <rowBreaks count="1" manualBreakCount="1">
    <brk id="53" max="16383" man="1"/>
  </rowBreaks>
  <colBreaks count="2" manualBreakCount="2">
    <brk id="19" max="1048575" man="1"/>
    <brk id="35" max="1048575" man="1"/>
  </colBreaks>
  <customProperties>
    <customPr name="Morefunc.ini" r:id="rId2"/>
    <customPr name="Morefunc.xll" r:id="rId3"/>
    <customPr name="Version" r:id="rId4"/>
  </customProperties>
  <legacy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Vacances et Fériés</vt:lpstr>
      <vt:lpstr>Mickaël</vt:lpstr>
      <vt:lpstr>Mickaël!Zone_d_impression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YR</dc:creator>
  <cp:lastModifiedBy>sandrine</cp:lastModifiedBy>
  <cp:lastPrinted>2016-07-08T09:45:21Z</cp:lastPrinted>
  <dcterms:created xsi:type="dcterms:W3CDTF">2008-11-07T21:09:13Z</dcterms:created>
  <dcterms:modified xsi:type="dcterms:W3CDTF">2016-07-20T12:25:48Z</dcterms:modified>
</cp:coreProperties>
</file>