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W:\"/>
    </mc:Choice>
  </mc:AlternateContent>
  <bookViews>
    <workbookView xWindow="120" yWindow="285" windowWidth="15480" windowHeight="10590" tabRatio="812" activeTab="1"/>
  </bookViews>
  <sheets>
    <sheet name="Fériés" sheetId="46" r:id="rId1"/>
    <sheet name="Sandrine B" sheetId="35" r:id="rId2"/>
  </sheets>
  <definedNames>
    <definedName name="Fériés">Fériés!$B$4:$B$15</definedName>
    <definedName name="RTT">Fériés!$E$4:$E$55</definedName>
    <definedName name="_xlnm.Print_Area" localSheetId="1">'Sandrine B'!$A$1:$AV$53,'Sandrine B'!$A$54:$P$96</definedName>
  </definedNames>
  <calcPr calcId="162913"/>
</workbook>
</file>

<file path=xl/calcChain.xml><?xml version="1.0" encoding="utf-8"?>
<calcChain xmlns="http://schemas.openxmlformats.org/spreadsheetml/2006/main">
  <c r="I5" i="46" l="1"/>
  <c r="I4" i="46"/>
  <c r="D4" i="35"/>
  <c r="D35" i="35" l="1"/>
  <c r="J62" i="35" l="1"/>
  <c r="J64" i="35" s="1"/>
  <c r="E56" i="46" l="1"/>
  <c r="E57" i="46"/>
  <c r="E6" i="46"/>
  <c r="E7" i="46"/>
  <c r="E8" i="46"/>
  <c r="E9" i="46"/>
  <c r="E10" i="46"/>
  <c r="E11" i="46"/>
  <c r="E12" i="46"/>
  <c r="E13" i="46"/>
  <c r="E14" i="46"/>
  <c r="E15" i="46"/>
  <c r="E16" i="46"/>
  <c r="E17" i="46"/>
  <c r="E18" i="46"/>
  <c r="E19" i="46"/>
  <c r="E20" i="46"/>
  <c r="E21" i="46"/>
  <c r="E22" i="46"/>
  <c r="E23" i="46"/>
  <c r="E24" i="46"/>
  <c r="E25" i="46"/>
  <c r="E26" i="46"/>
  <c r="E27" i="46"/>
  <c r="E28" i="46"/>
  <c r="E29" i="46"/>
  <c r="E30" i="46"/>
  <c r="E31" i="46"/>
  <c r="E32" i="46"/>
  <c r="E33" i="46"/>
  <c r="E34" i="46"/>
  <c r="E35" i="46"/>
  <c r="E36" i="46"/>
  <c r="E37" i="46"/>
  <c r="E38" i="46"/>
  <c r="E39" i="46"/>
  <c r="E40" i="46"/>
  <c r="E41" i="46"/>
  <c r="E42" i="46"/>
  <c r="E43" i="46"/>
  <c r="E44" i="46"/>
  <c r="E45" i="46"/>
  <c r="E46" i="46"/>
  <c r="E47" i="46"/>
  <c r="E48" i="46"/>
  <c r="E49" i="46"/>
  <c r="E50" i="46"/>
  <c r="E51" i="46"/>
  <c r="E52" i="46"/>
  <c r="E53" i="46"/>
  <c r="E54" i="46"/>
  <c r="E55" i="46"/>
  <c r="E5" i="46"/>
  <c r="E4" i="46"/>
  <c r="J78" i="35"/>
  <c r="J77" i="35"/>
  <c r="J76" i="35"/>
  <c r="J75" i="35"/>
  <c r="J74" i="35"/>
  <c r="J73" i="35"/>
  <c r="J72" i="35"/>
  <c r="J71" i="35"/>
  <c r="J70" i="35"/>
  <c r="J69" i="35"/>
  <c r="J68" i="35"/>
  <c r="J67" i="35"/>
  <c r="AT39" i="35" l="1"/>
  <c r="AP39" i="35"/>
  <c r="AL39" i="35"/>
  <c r="AH39" i="35"/>
  <c r="B12" i="46" l="1"/>
  <c r="B11" i="46"/>
  <c r="B8" i="46"/>
  <c r="B7" i="46"/>
  <c r="B5" i="46"/>
  <c r="B4" i="46"/>
  <c r="A1" i="35"/>
  <c r="U1" i="35" l="1"/>
  <c r="Q1" i="35"/>
  <c r="AS1" i="35" s="1"/>
  <c r="AT38" i="35" s="1"/>
  <c r="AC1" i="35"/>
  <c r="Y1" i="35"/>
  <c r="A4" i="35"/>
  <c r="M1" i="35"/>
  <c r="AO1" i="35" s="1"/>
  <c r="AP38" i="35" s="1"/>
  <c r="I1" i="35"/>
  <c r="AK1" i="35" s="1"/>
  <c r="AL38" i="35" s="1"/>
  <c r="E1" i="35"/>
  <c r="AG1" i="35" s="1"/>
  <c r="AH38" i="35" s="1"/>
  <c r="D91" i="35" l="1"/>
  <c r="D92" i="35"/>
  <c r="P80" i="35" l="1"/>
  <c r="B9" i="46" l="1"/>
  <c r="B15" i="46"/>
  <c r="B14" i="46"/>
  <c r="B13" i="46"/>
  <c r="A12" i="46"/>
  <c r="B6" i="46" l="1"/>
  <c r="B10" i="46"/>
  <c r="B4" i="35" l="1"/>
  <c r="AD39" i="35"/>
  <c r="Z39" i="35"/>
  <c r="V39" i="35"/>
  <c r="R39" i="35"/>
  <c r="N39" i="35"/>
  <c r="J39" i="35"/>
  <c r="F39" i="35"/>
  <c r="B39" i="35"/>
  <c r="AD38" i="35"/>
  <c r="Z38" i="35"/>
  <c r="V38" i="35"/>
  <c r="R38" i="35"/>
  <c r="N38" i="35"/>
  <c r="J38" i="35"/>
  <c r="F38" i="35"/>
  <c r="B38" i="35"/>
  <c r="G96" i="35" l="1"/>
  <c r="D96" i="35"/>
  <c r="G95" i="35"/>
  <c r="D95" i="35"/>
  <c r="G94" i="35"/>
  <c r="D94" i="35"/>
  <c r="G93" i="35"/>
  <c r="D93" i="35"/>
  <c r="G92" i="35"/>
  <c r="H92" i="35" s="1"/>
  <c r="I92" i="35" s="1"/>
  <c r="B58" i="35" s="1"/>
  <c r="G91" i="35"/>
  <c r="H91" i="35" s="1"/>
  <c r="I91" i="35" s="1"/>
  <c r="B57" i="35" s="1"/>
  <c r="G90" i="35"/>
  <c r="D90" i="35"/>
  <c r="L85" i="35"/>
  <c r="H94" i="35" l="1"/>
  <c r="I94" i="35" s="1"/>
  <c r="B60" i="35" s="1"/>
  <c r="H96" i="35"/>
  <c r="I96" i="35" s="1"/>
  <c r="H90" i="35"/>
  <c r="I90" i="35" s="1"/>
  <c r="B56" i="35" s="1"/>
  <c r="H93" i="35"/>
  <c r="I93" i="35" s="1"/>
  <c r="B59" i="35" s="1"/>
  <c r="H95" i="35"/>
  <c r="I95" i="35" s="1"/>
  <c r="A5" i="35" l="1"/>
  <c r="E4" i="35"/>
  <c r="F4" i="35" l="1"/>
  <c r="B5" i="35"/>
  <c r="C5" i="35" s="1"/>
  <c r="D5" i="35" s="1"/>
  <c r="A6" i="35"/>
  <c r="C4" i="35"/>
  <c r="I4" i="35"/>
  <c r="E5" i="35"/>
  <c r="J4" i="35" l="1"/>
  <c r="B6" i="35"/>
  <c r="F5" i="35"/>
  <c r="G5" i="35" s="1"/>
  <c r="H5" i="35" s="1"/>
  <c r="G4" i="35"/>
  <c r="H4" i="35" s="1"/>
  <c r="A7" i="35"/>
  <c r="E6" i="35"/>
  <c r="M4" i="35"/>
  <c r="I5" i="35"/>
  <c r="F6" i="35" l="1"/>
  <c r="G6" i="35" s="1"/>
  <c r="H6" i="35" s="1"/>
  <c r="J5" i="35"/>
  <c r="K5" i="35" s="1"/>
  <c r="L5" i="35" s="1"/>
  <c r="B7" i="35"/>
  <c r="N4" i="35"/>
  <c r="A8" i="35"/>
  <c r="C6" i="35"/>
  <c r="D6" i="35" s="1"/>
  <c r="I6" i="35"/>
  <c r="M5" i="35"/>
  <c r="Q4" i="35"/>
  <c r="K4" i="35"/>
  <c r="L4" i="35" s="1"/>
  <c r="E7" i="35"/>
  <c r="F7" i="35" l="1"/>
  <c r="R4" i="35"/>
  <c r="J6" i="35"/>
  <c r="N5" i="35"/>
  <c r="O5" i="35" s="1"/>
  <c r="P5" i="35" s="1"/>
  <c r="B8" i="35"/>
  <c r="C7" i="35"/>
  <c r="D7" i="35" s="1"/>
  <c r="O4" i="35"/>
  <c r="P4" i="35" s="1"/>
  <c r="I7" i="35"/>
  <c r="Q5" i="35"/>
  <c r="U4" i="35"/>
  <c r="E8" i="35"/>
  <c r="M6" i="35"/>
  <c r="A9" i="35"/>
  <c r="N6" i="35" l="1"/>
  <c r="O6" i="35" s="1"/>
  <c r="P6" i="35" s="1"/>
  <c r="J7" i="35"/>
  <c r="F8" i="35"/>
  <c r="R5" i="35"/>
  <c r="S5" i="35" s="1"/>
  <c r="T5" i="35" s="1"/>
  <c r="B9" i="35"/>
  <c r="C9" i="35" s="1"/>
  <c r="D9" i="35" s="1"/>
  <c r="V4" i="35"/>
  <c r="C8" i="35"/>
  <c r="D8" i="35" s="1"/>
  <c r="M7" i="35"/>
  <c r="Y4" i="35"/>
  <c r="U5" i="35"/>
  <c r="I8" i="35"/>
  <c r="K6" i="35"/>
  <c r="L6" i="35" s="1"/>
  <c r="E9" i="35"/>
  <c r="S4" i="35"/>
  <c r="T4" i="35" s="1"/>
  <c r="A10" i="35"/>
  <c r="D10" i="35" s="1"/>
  <c r="G7" i="35"/>
  <c r="H7" i="35" s="1"/>
  <c r="Q6" i="35"/>
  <c r="V5" i="35" l="1"/>
  <c r="W5" i="35" s="1"/>
  <c r="X5" i="35" s="1"/>
  <c r="F9" i="35"/>
  <c r="Z4" i="35"/>
  <c r="R6" i="35"/>
  <c r="J8" i="35"/>
  <c r="B10" i="35"/>
  <c r="N7" i="35"/>
  <c r="I9" i="35"/>
  <c r="W4" i="35"/>
  <c r="X4" i="35" s="1"/>
  <c r="E10" i="35"/>
  <c r="K7" i="35"/>
  <c r="L7" i="35" s="1"/>
  <c r="M8" i="35"/>
  <c r="G8" i="35"/>
  <c r="H8" i="35" s="1"/>
  <c r="U6" i="35"/>
  <c r="Q7" i="35"/>
  <c r="A11" i="35"/>
  <c r="AC4" i="35"/>
  <c r="Y5" i="35"/>
  <c r="Z5" i="35" l="1"/>
  <c r="F10" i="35"/>
  <c r="B11" i="35"/>
  <c r="C11" i="35" s="1"/>
  <c r="D11" i="35" s="1"/>
  <c r="V6" i="35"/>
  <c r="W6" i="35" s="1"/>
  <c r="X6" i="35" s="1"/>
  <c r="R7" i="35"/>
  <c r="N8" i="35"/>
  <c r="O8" i="35" s="1"/>
  <c r="P8" i="35" s="1"/>
  <c r="J9" i="35"/>
  <c r="AD4" i="35"/>
  <c r="AG4" i="35"/>
  <c r="AA4" i="35"/>
  <c r="AB4" i="35" s="1"/>
  <c r="Q8" i="35"/>
  <c r="E11" i="35"/>
  <c r="S6" i="35"/>
  <c r="T6" i="35" s="1"/>
  <c r="U7" i="35"/>
  <c r="M9" i="35"/>
  <c r="G9" i="35"/>
  <c r="H9" i="35" s="1"/>
  <c r="I10" i="35"/>
  <c r="O7" i="35"/>
  <c r="P7" i="35" s="1"/>
  <c r="K8" i="35"/>
  <c r="L8" i="35" s="1"/>
  <c r="AA5" i="35"/>
  <c r="AB5" i="35" s="1"/>
  <c r="Y6" i="35"/>
  <c r="A12" i="35"/>
  <c r="AC5" i="35"/>
  <c r="C10" i="35"/>
  <c r="N9" i="35" l="1"/>
  <c r="F11" i="35"/>
  <c r="Z6" i="35"/>
  <c r="AA6" i="35" s="1"/>
  <c r="AB6" i="35" s="1"/>
  <c r="J10" i="35"/>
  <c r="R8" i="35"/>
  <c r="B12" i="35"/>
  <c r="C12" i="35" s="1"/>
  <c r="D12" i="35" s="1"/>
  <c r="AD5" i="35"/>
  <c r="AE5" i="35" s="1"/>
  <c r="AF5" i="35" s="1"/>
  <c r="V7" i="35"/>
  <c r="AG5" i="35"/>
  <c r="AH4" i="35"/>
  <c r="AK4" i="35"/>
  <c r="U8" i="35"/>
  <c r="E12" i="35"/>
  <c r="AC6" i="35"/>
  <c r="Y7" i="35"/>
  <c r="I11" i="35"/>
  <c r="M10" i="35"/>
  <c r="G10" i="35"/>
  <c r="H10" i="35" s="1"/>
  <c r="AE4" i="35"/>
  <c r="AF4" i="35" s="1"/>
  <c r="K9" i="35"/>
  <c r="L9" i="35" s="1"/>
  <c r="Q9" i="35"/>
  <c r="A13" i="35"/>
  <c r="S7" i="35"/>
  <c r="T7" i="35" s="1"/>
  <c r="N10" i="35" l="1"/>
  <c r="AD6" i="35"/>
  <c r="J11" i="35"/>
  <c r="B13" i="35"/>
  <c r="Z7" i="35"/>
  <c r="F12" i="35"/>
  <c r="G12" i="35" s="1"/>
  <c r="H12" i="35" s="1"/>
  <c r="R9" i="35"/>
  <c r="V8" i="35"/>
  <c r="AL4" i="35"/>
  <c r="AO4" i="35"/>
  <c r="AK5" i="35"/>
  <c r="AI4" i="35"/>
  <c r="AJ4" i="35" s="1"/>
  <c r="AH5" i="35"/>
  <c r="AI5" i="35" s="1"/>
  <c r="AJ5" i="35" s="1"/>
  <c r="AG6" i="35"/>
  <c r="Q10" i="35"/>
  <c r="O9" i="35"/>
  <c r="P9" i="35" s="1"/>
  <c r="E13" i="35"/>
  <c r="S8" i="35"/>
  <c r="T8" i="35" s="1"/>
  <c r="Y8" i="35"/>
  <c r="G11" i="35"/>
  <c r="H11" i="35" s="1"/>
  <c r="U9" i="35"/>
  <c r="I12" i="35"/>
  <c r="W7" i="35"/>
  <c r="X7" i="35" s="1"/>
  <c r="C13" i="35"/>
  <c r="D13" i="35" s="1"/>
  <c r="A14" i="35"/>
  <c r="O10" i="35"/>
  <c r="P10" i="35" s="1"/>
  <c r="M11" i="35"/>
  <c r="K10" i="35"/>
  <c r="L10" i="35" s="1"/>
  <c r="AC7" i="35"/>
  <c r="Z8" i="35" l="1"/>
  <c r="R10" i="35"/>
  <c r="N11" i="35"/>
  <c r="O11" i="35" s="1"/>
  <c r="P11" i="35" s="1"/>
  <c r="J12" i="35"/>
  <c r="AD7" i="35"/>
  <c r="AE7" i="35" s="1"/>
  <c r="AF7" i="35" s="1"/>
  <c r="B14" i="35"/>
  <c r="C14" i="35" s="1"/>
  <c r="D14" i="35" s="1"/>
  <c r="V9" i="35"/>
  <c r="F13" i="35"/>
  <c r="G13" i="35" s="1"/>
  <c r="H13" i="35" s="1"/>
  <c r="AH6" i="35"/>
  <c r="AG7" i="35"/>
  <c r="AL5" i="35"/>
  <c r="AM5" i="35" s="1"/>
  <c r="AN5" i="35" s="1"/>
  <c r="AK6" i="35"/>
  <c r="AO5" i="35"/>
  <c r="AP4" i="35"/>
  <c r="AS4" i="35"/>
  <c r="AM4" i="35"/>
  <c r="AN4" i="35" s="1"/>
  <c r="U10" i="35"/>
  <c r="E14" i="35"/>
  <c r="S9" i="35"/>
  <c r="T9" i="35" s="1"/>
  <c r="AE6" i="35"/>
  <c r="AF6" i="35" s="1"/>
  <c r="M12" i="35"/>
  <c r="A15" i="35"/>
  <c r="W8" i="35"/>
  <c r="X8" i="35" s="1"/>
  <c r="AC8" i="35"/>
  <c r="I13" i="35"/>
  <c r="Y9" i="35"/>
  <c r="K11" i="35"/>
  <c r="L11" i="35" s="1"/>
  <c r="AA7" i="35"/>
  <c r="AB7" i="35" s="1"/>
  <c r="Q11" i="35"/>
  <c r="F14" i="35" l="1"/>
  <c r="AD8" i="35"/>
  <c r="Z9" i="35"/>
  <c r="N12" i="35"/>
  <c r="O12" i="35" s="1"/>
  <c r="P12" i="35" s="1"/>
  <c r="R11" i="35"/>
  <c r="J13" i="35"/>
  <c r="K13" i="35" s="1"/>
  <c r="L13" i="35" s="1"/>
  <c r="B15" i="35"/>
  <c r="C15" i="35" s="1"/>
  <c r="D15" i="35" s="1"/>
  <c r="V10" i="35"/>
  <c r="AL6" i="35"/>
  <c r="AK7" i="35"/>
  <c r="AT4" i="35"/>
  <c r="AS5" i="35"/>
  <c r="AQ4" i="35"/>
  <c r="AR4" i="35" s="1"/>
  <c r="AH7" i="35"/>
  <c r="AG8" i="35"/>
  <c r="AP5" i="35"/>
  <c r="AQ5" i="35" s="1"/>
  <c r="AR5" i="35" s="1"/>
  <c r="AO6" i="35"/>
  <c r="AI6" i="35"/>
  <c r="AJ6" i="35" s="1"/>
  <c r="K12" i="35"/>
  <c r="L12" i="35" s="1"/>
  <c r="Y10" i="35"/>
  <c r="M13" i="35"/>
  <c r="S10" i="35"/>
  <c r="T10" i="35" s="1"/>
  <c r="AA8" i="35"/>
  <c r="AB8" i="35" s="1"/>
  <c r="A16" i="35"/>
  <c r="U11" i="35"/>
  <c r="Q12" i="35"/>
  <c r="T12" i="35" s="1"/>
  <c r="I14" i="35"/>
  <c r="AC9" i="35"/>
  <c r="G14" i="35"/>
  <c r="H14" i="35" s="1"/>
  <c r="E15" i="35"/>
  <c r="W9" i="35"/>
  <c r="X9" i="35" s="1"/>
  <c r="F15" i="35" l="1"/>
  <c r="G15" i="35" s="1"/>
  <c r="H15" i="35" s="1"/>
  <c r="B16" i="35"/>
  <c r="C16" i="35" s="1"/>
  <c r="D16" i="35" s="1"/>
  <c r="N13" i="35"/>
  <c r="O13" i="35" s="1"/>
  <c r="P13" i="35" s="1"/>
  <c r="R12" i="35"/>
  <c r="AD9" i="35"/>
  <c r="S11" i="35"/>
  <c r="T11" i="35" s="1"/>
  <c r="Z10" i="35"/>
  <c r="J14" i="35"/>
  <c r="K14" i="35" s="1"/>
  <c r="L14" i="35" s="1"/>
  <c r="V11" i="35"/>
  <c r="AP6" i="35"/>
  <c r="AO7" i="35"/>
  <c r="AT5" i="35"/>
  <c r="AU5" i="35" s="1"/>
  <c r="AV5" i="35" s="1"/>
  <c r="AS6" i="35"/>
  <c r="AL7" i="35"/>
  <c r="AK8" i="35"/>
  <c r="AH8" i="35"/>
  <c r="AG9" i="35"/>
  <c r="AU4" i="35"/>
  <c r="AV4" i="35" s="1"/>
  <c r="AM6" i="35"/>
  <c r="AN6" i="35" s="1"/>
  <c r="AI7" i="35"/>
  <c r="AJ7" i="35" s="1"/>
  <c r="AC10" i="35"/>
  <c r="U12" i="35"/>
  <c r="AA9" i="35"/>
  <c r="AB9" i="35" s="1"/>
  <c r="E16" i="35"/>
  <c r="AE8" i="35"/>
  <c r="AF8" i="35" s="1"/>
  <c r="W10" i="35"/>
  <c r="X10" i="35" s="1"/>
  <c r="M14" i="35"/>
  <c r="I15" i="35"/>
  <c r="Q13" i="35"/>
  <c r="A17" i="35"/>
  <c r="Y11" i="35"/>
  <c r="S12" i="35" l="1"/>
  <c r="R13" i="35"/>
  <c r="S13" i="35" s="1"/>
  <c r="T13" i="35" s="1"/>
  <c r="N14" i="35"/>
  <c r="O14" i="35" s="1"/>
  <c r="P14" i="35" s="1"/>
  <c r="F16" i="35"/>
  <c r="G16" i="35" s="1"/>
  <c r="H16" i="35" s="1"/>
  <c r="AD10" i="35"/>
  <c r="Z11" i="35"/>
  <c r="V12" i="35"/>
  <c r="W12" i="35" s="1"/>
  <c r="X12" i="35" s="1"/>
  <c r="B17" i="35"/>
  <c r="C17" i="35" s="1"/>
  <c r="D17" i="35" s="1"/>
  <c r="J15" i="35"/>
  <c r="AM7" i="35"/>
  <c r="AN7" i="35" s="1"/>
  <c r="AH9" i="35"/>
  <c r="AG10" i="35"/>
  <c r="AP7" i="35"/>
  <c r="AO8" i="35"/>
  <c r="AI8" i="35"/>
  <c r="AJ8" i="35" s="1"/>
  <c r="AQ6" i="35"/>
  <c r="AR6" i="35" s="1"/>
  <c r="AT6" i="35"/>
  <c r="AS7" i="35"/>
  <c r="AL8" i="35"/>
  <c r="AM8" i="35" s="1"/>
  <c r="AN8" i="35" s="1"/>
  <c r="AK9" i="35"/>
  <c r="M15" i="35"/>
  <c r="W11" i="35"/>
  <c r="X11" i="35" s="1"/>
  <c r="A18" i="35"/>
  <c r="K15" i="35"/>
  <c r="L15" i="35" s="1"/>
  <c r="I16" i="35"/>
  <c r="AC11" i="35"/>
  <c r="Y12" i="35"/>
  <c r="AE9" i="35"/>
  <c r="AF9" i="35" s="1"/>
  <c r="AA10" i="35"/>
  <c r="AB10" i="35" s="1"/>
  <c r="Q14" i="35"/>
  <c r="E17" i="35"/>
  <c r="U13" i="35"/>
  <c r="R14" i="35" l="1"/>
  <c r="B18" i="35"/>
  <c r="C18" i="35" s="1"/>
  <c r="D18" i="35" s="1"/>
  <c r="AD11" i="35"/>
  <c r="V13" i="35"/>
  <c r="F17" i="35"/>
  <c r="G17" i="35" s="1"/>
  <c r="H17" i="35"/>
  <c r="J16" i="35"/>
  <c r="K16" i="35" s="1"/>
  <c r="L16" i="35" s="1"/>
  <c r="Z12" i="35"/>
  <c r="N15" i="35"/>
  <c r="O15" i="35" s="1"/>
  <c r="P15" i="35" s="1"/>
  <c r="AH10" i="35"/>
  <c r="AG11" i="35"/>
  <c r="AL9" i="35"/>
  <c r="AK10" i="35"/>
  <c r="AI9" i="35"/>
  <c r="AJ9" i="35" s="1"/>
  <c r="AQ7" i="35"/>
  <c r="AR7" i="35" s="1"/>
  <c r="AU6" i="35"/>
  <c r="AV6" i="35" s="1"/>
  <c r="AT7" i="35"/>
  <c r="AU7" i="35" s="1"/>
  <c r="AV7" i="35" s="1"/>
  <c r="AS8" i="35"/>
  <c r="AP8" i="35"/>
  <c r="AQ8" i="35" s="1"/>
  <c r="AR8" i="35" s="1"/>
  <c r="AO9" i="35"/>
  <c r="AE10" i="35"/>
  <c r="AF10" i="35" s="1"/>
  <c r="A19" i="35"/>
  <c r="AC12" i="35"/>
  <c r="S14" i="35"/>
  <c r="T14" i="35" s="1"/>
  <c r="Q15" i="35"/>
  <c r="AA12" i="35"/>
  <c r="AB12" i="35" s="1"/>
  <c r="Y13" i="35"/>
  <c r="W13" i="35"/>
  <c r="X13" i="35" s="1"/>
  <c r="U14" i="35"/>
  <c r="E18" i="35"/>
  <c r="AA11" i="35"/>
  <c r="AB11" i="35" s="1"/>
  <c r="I17" i="35"/>
  <c r="M16" i="35"/>
  <c r="Z13" i="35" l="1"/>
  <c r="AA13" i="35" s="1"/>
  <c r="AB13" i="35" s="1"/>
  <c r="F18" i="35"/>
  <c r="AD12" i="35"/>
  <c r="AE12" i="35" s="1"/>
  <c r="AF12" i="35" s="1"/>
  <c r="J17" i="35"/>
  <c r="B19" i="35"/>
  <c r="C19" i="35" s="1"/>
  <c r="D19" i="35" s="1"/>
  <c r="N16" i="35"/>
  <c r="V14" i="35"/>
  <c r="W14" i="35" s="1"/>
  <c r="X14" i="35" s="1"/>
  <c r="R15" i="35"/>
  <c r="AI10" i="35"/>
  <c r="AJ10" i="35" s="1"/>
  <c r="AH11" i="35"/>
  <c r="AG12" i="35"/>
  <c r="AL10" i="35"/>
  <c r="AK11" i="35"/>
  <c r="AM9" i="35"/>
  <c r="AN9" i="35" s="1"/>
  <c r="AP9" i="35"/>
  <c r="AO10" i="35"/>
  <c r="AT8" i="35"/>
  <c r="AU8" i="35" s="1"/>
  <c r="AV8" i="35" s="1"/>
  <c r="AS9" i="35"/>
  <c r="AC13" i="35"/>
  <c r="A20" i="35"/>
  <c r="O16" i="35"/>
  <c r="P16" i="35" s="1"/>
  <c r="U15" i="35"/>
  <c r="AE11" i="35"/>
  <c r="AF11" i="35" s="1"/>
  <c r="K17" i="35"/>
  <c r="L17" i="35" s="1"/>
  <c r="I18" i="35"/>
  <c r="G18" i="35"/>
  <c r="H18" i="35" s="1"/>
  <c r="E19" i="35"/>
  <c r="Y14" i="35"/>
  <c r="M17" i="35"/>
  <c r="S15" i="35"/>
  <c r="T15" i="35" s="1"/>
  <c r="Q16" i="35"/>
  <c r="N17" i="35" l="1"/>
  <c r="Z14" i="35"/>
  <c r="AA14" i="35" s="1"/>
  <c r="AB14" i="35" s="1"/>
  <c r="AD13" i="35"/>
  <c r="AE13" i="35" s="1"/>
  <c r="AF13" i="35" s="1"/>
  <c r="J18" i="35"/>
  <c r="R16" i="35"/>
  <c r="V15" i="35"/>
  <c r="W15" i="35" s="1"/>
  <c r="X15" i="35" s="1"/>
  <c r="F19" i="35"/>
  <c r="G19" i="35" s="1"/>
  <c r="H19" i="35" s="1"/>
  <c r="B20" i="35"/>
  <c r="C20" i="35" s="1"/>
  <c r="D20" i="35" s="1"/>
  <c r="AP10" i="35"/>
  <c r="AQ10" i="35" s="1"/>
  <c r="AR10" i="35" s="1"/>
  <c r="AO11" i="35"/>
  <c r="AL11" i="35"/>
  <c r="AM11" i="35" s="1"/>
  <c r="AN11" i="35" s="1"/>
  <c r="AK12" i="35"/>
  <c r="AH12" i="35"/>
  <c r="AI12" i="35" s="1"/>
  <c r="AJ12" i="35" s="1"/>
  <c r="AG13" i="35"/>
  <c r="AQ9" i="35"/>
  <c r="AR9" i="35" s="1"/>
  <c r="AM10" i="35"/>
  <c r="AN10" i="35" s="1"/>
  <c r="AI11" i="35"/>
  <c r="AJ11" i="35" s="1"/>
  <c r="AT9" i="35"/>
  <c r="AS10" i="35"/>
  <c r="A21" i="35"/>
  <c r="S16" i="35"/>
  <c r="T16" i="35" s="1"/>
  <c r="Q17" i="35"/>
  <c r="O17" i="35"/>
  <c r="P17" i="35" s="1"/>
  <c r="M18" i="35"/>
  <c r="E20" i="35"/>
  <c r="U16" i="35"/>
  <c r="AC14" i="35"/>
  <c r="Y15" i="35"/>
  <c r="K18" i="35"/>
  <c r="L18" i="35" s="1"/>
  <c r="I19" i="35"/>
  <c r="N18" i="35" l="1"/>
  <c r="O18" i="35" s="1"/>
  <c r="P18" i="35" s="1"/>
  <c r="V16" i="35"/>
  <c r="W16" i="35" s="1"/>
  <c r="X16" i="35" s="1"/>
  <c r="B21" i="35"/>
  <c r="Z15" i="35"/>
  <c r="AA15" i="35" s="1"/>
  <c r="AB15" i="35" s="1"/>
  <c r="J19" i="35"/>
  <c r="K19" i="35" s="1"/>
  <c r="L19" i="35" s="1"/>
  <c r="AD14" i="35"/>
  <c r="AE14" i="35" s="1"/>
  <c r="AF14" i="35" s="1"/>
  <c r="F20" i="35"/>
  <c r="G20" i="35" s="1"/>
  <c r="H20" i="35" s="1"/>
  <c r="R17" i="35"/>
  <c r="S17" i="35" s="1"/>
  <c r="T17" i="35" s="1"/>
  <c r="AH13" i="35"/>
  <c r="AI13" i="35" s="1"/>
  <c r="AJ13" i="35" s="1"/>
  <c r="AG14" i="35"/>
  <c r="AL12" i="35"/>
  <c r="AM12" i="35" s="1"/>
  <c r="AN12" i="35" s="1"/>
  <c r="AK13" i="35"/>
  <c r="AT10" i="35"/>
  <c r="AS11" i="35"/>
  <c r="AP11" i="35"/>
  <c r="AO12" i="35"/>
  <c r="AU9" i="35"/>
  <c r="AV9" i="35" s="1"/>
  <c r="Y16" i="35"/>
  <c r="E21" i="35"/>
  <c r="AC15" i="35"/>
  <c r="U17" i="35"/>
  <c r="Q18" i="35"/>
  <c r="I20" i="35"/>
  <c r="M19" i="35"/>
  <c r="A22" i="35"/>
  <c r="C21" i="35"/>
  <c r="D21" i="35" s="1"/>
  <c r="V17" i="35" l="1"/>
  <c r="W17" i="35" s="1"/>
  <c r="X17" i="35" s="1"/>
  <c r="B22" i="35"/>
  <c r="C22" i="35" s="1"/>
  <c r="D22" i="35" s="1"/>
  <c r="F21" i="35"/>
  <c r="G21" i="35" s="1"/>
  <c r="H21" i="35" s="1"/>
  <c r="J20" i="35"/>
  <c r="N19" i="35"/>
  <c r="O19" i="35" s="1"/>
  <c r="P19" i="35" s="1"/>
  <c r="R18" i="35"/>
  <c r="S18" i="35" s="1"/>
  <c r="T18" i="35" s="1"/>
  <c r="AD15" i="35"/>
  <c r="AE15" i="35" s="1"/>
  <c r="AF15" i="35" s="1"/>
  <c r="Z16" i="35"/>
  <c r="AA16" i="35" s="1"/>
  <c r="AB16" i="35" s="1"/>
  <c r="AL13" i="35"/>
  <c r="AM13" i="35" s="1"/>
  <c r="AN13" i="35" s="1"/>
  <c r="AK14" i="35"/>
  <c r="AT11" i="35"/>
  <c r="AS12" i="35"/>
  <c r="AH14" i="35"/>
  <c r="AI14" i="35" s="1"/>
  <c r="AJ14" i="35" s="1"/>
  <c r="AG15" i="35"/>
  <c r="AU10" i="35"/>
  <c r="AV10" i="35" s="1"/>
  <c r="AP12" i="35"/>
  <c r="AQ12" i="35" s="1"/>
  <c r="AR12" i="35" s="1"/>
  <c r="AO13" i="35"/>
  <c r="AQ11" i="35"/>
  <c r="AR11" i="35" s="1"/>
  <c r="M20" i="35"/>
  <c r="Q19" i="35"/>
  <c r="AC16" i="35"/>
  <c r="A23" i="35"/>
  <c r="K20" i="35"/>
  <c r="L20" i="35" s="1"/>
  <c r="I21" i="35"/>
  <c r="U18" i="35"/>
  <c r="Y17" i="35"/>
  <c r="E22" i="35"/>
  <c r="F22" i="35" l="1"/>
  <c r="V18" i="35"/>
  <c r="B23" i="35"/>
  <c r="C23" i="35" s="1"/>
  <c r="D23" i="35" s="1"/>
  <c r="R19" i="35"/>
  <c r="Z17" i="35"/>
  <c r="AA17" i="35" s="1"/>
  <c r="AB17" i="35" s="1"/>
  <c r="J21" i="35"/>
  <c r="K21" i="35" s="1"/>
  <c r="L21" i="35" s="1"/>
  <c r="AD16" i="35"/>
  <c r="AE16" i="35" s="1"/>
  <c r="AF16" i="35" s="1"/>
  <c r="N20" i="35"/>
  <c r="O20" i="35" s="1"/>
  <c r="P20" i="35" s="1"/>
  <c r="AU11" i="35"/>
  <c r="AV11" i="35" s="1"/>
  <c r="AH15" i="35"/>
  <c r="AI15" i="35" s="1"/>
  <c r="AJ15" i="35" s="1"/>
  <c r="AG16" i="35"/>
  <c r="AP13" i="35"/>
  <c r="AQ13" i="35" s="1"/>
  <c r="AR13" i="35" s="1"/>
  <c r="AO14" i="35"/>
  <c r="AL14" i="35"/>
  <c r="AM14" i="35" s="1"/>
  <c r="AN14" i="35" s="1"/>
  <c r="AK15" i="35"/>
  <c r="AT12" i="35"/>
  <c r="AU12" i="35" s="1"/>
  <c r="AV12" i="35" s="1"/>
  <c r="AS13" i="35"/>
  <c r="W18" i="35"/>
  <c r="X18" i="35" s="1"/>
  <c r="U19" i="35"/>
  <c r="A24" i="35"/>
  <c r="D24" i="35" s="1"/>
  <c r="AC17" i="35"/>
  <c r="M21" i="35"/>
  <c r="I22" i="35"/>
  <c r="Q20" i="35"/>
  <c r="G22" i="35"/>
  <c r="H22" i="35" s="1"/>
  <c r="E23" i="35"/>
  <c r="Y18" i="35"/>
  <c r="Z18" i="35" l="1"/>
  <c r="AA18" i="35" s="1"/>
  <c r="AB18" i="35" s="1"/>
  <c r="R20" i="35"/>
  <c r="N21" i="35"/>
  <c r="O21" i="35" s="1"/>
  <c r="P21" i="35" s="1"/>
  <c r="B24" i="35"/>
  <c r="S19" i="35"/>
  <c r="T19" i="35" s="1"/>
  <c r="F23" i="35"/>
  <c r="G23" i="35" s="1"/>
  <c r="H23" i="35" s="1"/>
  <c r="J22" i="35"/>
  <c r="K22" i="35" s="1"/>
  <c r="L22" i="35" s="1"/>
  <c r="AD17" i="35"/>
  <c r="AE17" i="35" s="1"/>
  <c r="AF17" i="35" s="1"/>
  <c r="V19" i="35"/>
  <c r="W19" i="35" s="1"/>
  <c r="X19" i="35" s="1"/>
  <c r="AL15" i="35"/>
  <c r="AM15" i="35" s="1"/>
  <c r="AN15" i="35" s="1"/>
  <c r="AK16" i="35"/>
  <c r="AP14" i="35"/>
  <c r="AQ14" i="35" s="1"/>
  <c r="AR14" i="35" s="1"/>
  <c r="AO15" i="35"/>
  <c r="AT13" i="35"/>
  <c r="AU13" i="35" s="1"/>
  <c r="AV13" i="35" s="1"/>
  <c r="AS14" i="35"/>
  <c r="AH16" i="35"/>
  <c r="AI16" i="35" s="1"/>
  <c r="AJ16" i="35" s="1"/>
  <c r="AG17" i="35"/>
  <c r="Y19" i="35"/>
  <c r="E24" i="35"/>
  <c r="Q21" i="35"/>
  <c r="M22" i="35"/>
  <c r="A25" i="35"/>
  <c r="C24" i="35"/>
  <c r="I23" i="35"/>
  <c r="AC18" i="35"/>
  <c r="AF18" i="35" s="1"/>
  <c r="U20" i="35"/>
  <c r="B25" i="35" l="1"/>
  <c r="C25" i="35" s="1"/>
  <c r="D25" i="35" s="1"/>
  <c r="S20" i="35"/>
  <c r="T20" i="35" s="1"/>
  <c r="AD18" i="35"/>
  <c r="AE18" i="35" s="1"/>
  <c r="R21" i="35"/>
  <c r="S21" i="35" s="1"/>
  <c r="T21" i="35" s="1"/>
  <c r="V20" i="35"/>
  <c r="W20" i="35" s="1"/>
  <c r="X20" i="35" s="1"/>
  <c r="J23" i="35"/>
  <c r="K23" i="35" s="1"/>
  <c r="L23" i="35" s="1"/>
  <c r="N22" i="35"/>
  <c r="O22" i="35" s="1"/>
  <c r="P22" i="35" s="1"/>
  <c r="F24" i="35"/>
  <c r="G24" i="35" s="1"/>
  <c r="H24" i="35" s="1"/>
  <c r="Z19" i="35"/>
  <c r="AA19" i="35" s="1"/>
  <c r="AB19" i="35" s="1"/>
  <c r="AP15" i="35"/>
  <c r="AQ15" i="35" s="1"/>
  <c r="AR15" i="35" s="1"/>
  <c r="AO16" i="35"/>
  <c r="AT14" i="35"/>
  <c r="AU14" i="35" s="1"/>
  <c r="AV14" i="35" s="1"/>
  <c r="AS15" i="35"/>
  <c r="AH17" i="35"/>
  <c r="AI17" i="35" s="1"/>
  <c r="AJ17" i="35" s="1"/>
  <c r="AG18" i="35"/>
  <c r="AL16" i="35"/>
  <c r="AM16" i="35" s="1"/>
  <c r="AN16" i="35" s="1"/>
  <c r="AK17" i="35"/>
  <c r="U21" i="35"/>
  <c r="I24" i="35"/>
  <c r="M23" i="35"/>
  <c r="E25" i="35"/>
  <c r="AC19" i="35"/>
  <c r="Q22" i="35"/>
  <c r="Y20" i="35"/>
  <c r="A26" i="35"/>
  <c r="B26" i="35" l="1"/>
  <c r="N23" i="35"/>
  <c r="O23" i="35" s="1"/>
  <c r="P23" i="35" s="1"/>
  <c r="Z20" i="35"/>
  <c r="AA20" i="35" s="1"/>
  <c r="AB20" i="35" s="1"/>
  <c r="AD19" i="35"/>
  <c r="AE19" i="35" s="1"/>
  <c r="AF19" i="35" s="1"/>
  <c r="V21" i="35"/>
  <c r="R22" i="35"/>
  <c r="F25" i="35"/>
  <c r="G25" i="35" s="1"/>
  <c r="H25" i="35" s="1"/>
  <c r="J24" i="35"/>
  <c r="K24" i="35" s="1"/>
  <c r="L24" i="35" s="1"/>
  <c r="AT15" i="35"/>
  <c r="AU15" i="35" s="1"/>
  <c r="AV15" i="35" s="1"/>
  <c r="AS16" i="35"/>
  <c r="AH18" i="35"/>
  <c r="AI18" i="35" s="1"/>
  <c r="AJ18" i="35" s="1"/>
  <c r="AG19" i="35"/>
  <c r="AL17" i="35"/>
  <c r="AM17" i="35" s="1"/>
  <c r="AN17" i="35" s="1"/>
  <c r="AK18" i="35"/>
  <c r="AP16" i="35"/>
  <c r="AQ16" i="35" s="1"/>
  <c r="AR16" i="35" s="1"/>
  <c r="AO17" i="35"/>
  <c r="Y21" i="35"/>
  <c r="Q23" i="35"/>
  <c r="AC20" i="35"/>
  <c r="M24" i="35"/>
  <c r="W21" i="35"/>
  <c r="X21" i="35" s="1"/>
  <c r="U22" i="35"/>
  <c r="C26" i="35"/>
  <c r="D26" i="35" s="1"/>
  <c r="A27" i="35"/>
  <c r="E26" i="35"/>
  <c r="I25" i="35"/>
  <c r="S22" i="35" l="1"/>
  <c r="T22" i="35" s="1"/>
  <c r="B27" i="35"/>
  <c r="C27" i="35" s="1"/>
  <c r="D27" i="35" s="1"/>
  <c r="R23" i="35"/>
  <c r="S23" i="35" s="1"/>
  <c r="T23" i="35" s="1"/>
  <c r="J25" i="35"/>
  <c r="K25" i="35" s="1"/>
  <c r="L25" i="35" s="1"/>
  <c r="N24" i="35"/>
  <c r="F26" i="35"/>
  <c r="G26" i="35" s="1"/>
  <c r="H26" i="35" s="1"/>
  <c r="V22" i="35"/>
  <c r="W22" i="35" s="1"/>
  <c r="X22" i="35" s="1"/>
  <c r="AD20" i="35"/>
  <c r="AE20" i="35" s="1"/>
  <c r="AF20" i="35" s="1"/>
  <c r="Z21" i="35"/>
  <c r="AH19" i="35"/>
  <c r="AI19" i="35" s="1"/>
  <c r="AJ19" i="35" s="1"/>
  <c r="AG20" i="35"/>
  <c r="AL18" i="35"/>
  <c r="AM18" i="35" s="1"/>
  <c r="AN18" i="35" s="1"/>
  <c r="AK19" i="35"/>
  <c r="AP17" i="35"/>
  <c r="AQ17" i="35" s="1"/>
  <c r="AR17" i="35" s="1"/>
  <c r="AO18" i="35"/>
  <c r="AT16" i="35"/>
  <c r="AU16" i="35" s="1"/>
  <c r="AV16" i="35" s="1"/>
  <c r="AS17" i="35"/>
  <c r="U23" i="35"/>
  <c r="M25" i="35"/>
  <c r="O24" i="35"/>
  <c r="P24" i="35" s="1"/>
  <c r="Q24" i="35"/>
  <c r="I26" i="35"/>
  <c r="E27" i="35"/>
  <c r="A28" i="35"/>
  <c r="AC21" i="35"/>
  <c r="AA21" i="35"/>
  <c r="AB21" i="35" s="1"/>
  <c r="Y22" i="35"/>
  <c r="B28" i="35" l="1"/>
  <c r="N25" i="35"/>
  <c r="O25" i="35" s="1"/>
  <c r="P25" i="35" s="1"/>
  <c r="Z22" i="35"/>
  <c r="AA22" i="35" s="1"/>
  <c r="AB22" i="35" s="1"/>
  <c r="AD21" i="35"/>
  <c r="AE21" i="35" s="1"/>
  <c r="AF21" i="35" s="1"/>
  <c r="F27" i="35"/>
  <c r="R24" i="35"/>
  <c r="V23" i="35"/>
  <c r="W23" i="35" s="1"/>
  <c r="X23" i="35" s="1"/>
  <c r="J26" i="35"/>
  <c r="K26" i="35" s="1"/>
  <c r="L26" i="35" s="1"/>
  <c r="AL19" i="35"/>
  <c r="AM19" i="35" s="1"/>
  <c r="AN19" i="35" s="1"/>
  <c r="AK20" i="35"/>
  <c r="AP18" i="35"/>
  <c r="AQ18" i="35" s="1"/>
  <c r="AR18" i="35" s="1"/>
  <c r="AO19" i="35"/>
  <c r="AT17" i="35"/>
  <c r="AU17" i="35" s="1"/>
  <c r="AV17" i="35" s="1"/>
  <c r="AS18" i="35"/>
  <c r="AH20" i="35"/>
  <c r="AI20" i="35" s="1"/>
  <c r="AJ20" i="35" s="1"/>
  <c r="AG21" i="35"/>
  <c r="Y23" i="35"/>
  <c r="G27" i="35"/>
  <c r="H27" i="35" s="1"/>
  <c r="E28" i="35"/>
  <c r="Q25" i="35"/>
  <c r="M26" i="35"/>
  <c r="AC22" i="35"/>
  <c r="A29" i="35"/>
  <c r="C28" i="35"/>
  <c r="D28" i="35" s="1"/>
  <c r="I27" i="35"/>
  <c r="U24" i="35"/>
  <c r="S24" i="35" l="1"/>
  <c r="T24" i="35" s="1"/>
  <c r="B29" i="35"/>
  <c r="N26" i="35"/>
  <c r="O26" i="35" s="1"/>
  <c r="P26" i="35" s="1"/>
  <c r="F28" i="35"/>
  <c r="G28" i="35" s="1"/>
  <c r="H28" i="35" s="1"/>
  <c r="J27" i="35"/>
  <c r="K27" i="35" s="1"/>
  <c r="L27" i="35" s="1"/>
  <c r="AD22" i="35"/>
  <c r="AE22" i="35" s="1"/>
  <c r="AF22" i="35" s="1"/>
  <c r="R25" i="35"/>
  <c r="Z23" i="35"/>
  <c r="AA23" i="35" s="1"/>
  <c r="AB23" i="35" s="1"/>
  <c r="V24" i="35"/>
  <c r="W24" i="35" s="1"/>
  <c r="X24" i="35" s="1"/>
  <c r="AT18" i="35"/>
  <c r="AU18" i="35" s="1"/>
  <c r="AV18" i="35" s="1"/>
  <c r="AS19" i="35"/>
  <c r="AP19" i="35"/>
  <c r="AQ19" i="35" s="1"/>
  <c r="AR19" i="35" s="1"/>
  <c r="AO20" i="35"/>
  <c r="AH21" i="35"/>
  <c r="AI21" i="35" s="1"/>
  <c r="AJ21" i="35" s="1"/>
  <c r="AG22" i="35"/>
  <c r="AL20" i="35"/>
  <c r="AM20" i="35" s="1"/>
  <c r="AN20" i="35" s="1"/>
  <c r="AK21" i="35"/>
  <c r="M27" i="35"/>
  <c r="Q26" i="35"/>
  <c r="T26" i="35" s="1"/>
  <c r="C29" i="35"/>
  <c r="D29" i="35" s="1"/>
  <c r="A30" i="35"/>
  <c r="U25" i="35"/>
  <c r="I28" i="35"/>
  <c r="AC23" i="35"/>
  <c r="E29" i="35"/>
  <c r="Y24" i="35"/>
  <c r="AD23" i="35" l="1"/>
  <c r="R26" i="35"/>
  <c r="V25" i="35"/>
  <c r="W25" i="35" s="1"/>
  <c r="X25" i="35" s="1"/>
  <c r="S25" i="35"/>
  <c r="T25" i="35" s="1"/>
  <c r="Z24" i="35"/>
  <c r="AA24" i="35" s="1"/>
  <c r="AB24" i="35" s="1"/>
  <c r="F29" i="35"/>
  <c r="B30" i="35"/>
  <c r="C30" i="35" s="1"/>
  <c r="D30" i="35" s="1"/>
  <c r="J28" i="35"/>
  <c r="K28" i="35" s="1"/>
  <c r="L28" i="35" s="1"/>
  <c r="N27" i="35"/>
  <c r="O27" i="35" s="1"/>
  <c r="P27" i="35" s="1"/>
  <c r="AP20" i="35"/>
  <c r="AQ20" i="35" s="1"/>
  <c r="AR20" i="35" s="1"/>
  <c r="AO21" i="35"/>
  <c r="AH22" i="35"/>
  <c r="AI22" i="35" s="1"/>
  <c r="AJ22" i="35" s="1"/>
  <c r="AG23" i="35"/>
  <c r="AL21" i="35"/>
  <c r="AM21" i="35" s="1"/>
  <c r="AN21" i="35" s="1"/>
  <c r="AK22" i="35"/>
  <c r="AT19" i="35"/>
  <c r="AU19" i="35" s="1"/>
  <c r="AV19" i="35" s="1"/>
  <c r="AS20" i="35"/>
  <c r="G29" i="35"/>
  <c r="H29" i="35" s="1"/>
  <c r="E30" i="35"/>
  <c r="AE23" i="35"/>
  <c r="AF23" i="35" s="1"/>
  <c r="AC24" i="35"/>
  <c r="M28" i="35"/>
  <c r="U26" i="35"/>
  <c r="Y25" i="35"/>
  <c r="I29" i="35"/>
  <c r="A31" i="35"/>
  <c r="S26" i="35"/>
  <c r="Q27" i="35"/>
  <c r="R27" i="35" l="1"/>
  <c r="B31" i="35"/>
  <c r="C31" i="35" s="1"/>
  <c r="D31" i="35" s="1"/>
  <c r="F30" i="35"/>
  <c r="G30" i="35" s="1"/>
  <c r="H30" i="35" s="1"/>
  <c r="Z25" i="35"/>
  <c r="AA25" i="35" s="1"/>
  <c r="AB25" i="35" s="1"/>
  <c r="N28" i="35"/>
  <c r="O28" i="35" s="1"/>
  <c r="P28" i="35"/>
  <c r="J29" i="35"/>
  <c r="K29" i="35" s="1"/>
  <c r="L29" i="35" s="1"/>
  <c r="V26" i="35"/>
  <c r="W26" i="35" s="1"/>
  <c r="X26" i="35" s="1"/>
  <c r="AD24" i="35"/>
  <c r="AE24" i="35" s="1"/>
  <c r="AF24" i="35" s="1"/>
  <c r="AL22" i="35"/>
  <c r="AM22" i="35" s="1"/>
  <c r="AN22" i="35" s="1"/>
  <c r="AK23" i="35"/>
  <c r="AH23" i="35"/>
  <c r="AI23" i="35" s="1"/>
  <c r="AJ23" i="35" s="1"/>
  <c r="AG24" i="35"/>
  <c r="AT20" i="35"/>
  <c r="AU20" i="35" s="1"/>
  <c r="AV20" i="35" s="1"/>
  <c r="AS21" i="35"/>
  <c r="AP21" i="35"/>
  <c r="AQ21" i="35" s="1"/>
  <c r="AR21" i="35" s="1"/>
  <c r="AO22" i="35"/>
  <c r="A32" i="35"/>
  <c r="U27" i="35"/>
  <c r="E31" i="35"/>
  <c r="S27" i="35"/>
  <c r="T27" i="35" s="1"/>
  <c r="Q28" i="35"/>
  <c r="I30" i="35"/>
  <c r="AC25" i="35"/>
  <c r="Y26" i="35"/>
  <c r="M29" i="35"/>
  <c r="AD25" i="35" l="1"/>
  <c r="N29" i="35"/>
  <c r="O29" i="35" s="1"/>
  <c r="P29" i="35" s="1"/>
  <c r="R28" i="35"/>
  <c r="Z26" i="35"/>
  <c r="AA26" i="35" s="1"/>
  <c r="AB26" i="35" s="1"/>
  <c r="J30" i="35"/>
  <c r="B32" i="35"/>
  <c r="C32" i="35" s="1"/>
  <c r="D32" i="35" s="1"/>
  <c r="F31" i="35"/>
  <c r="V27" i="35"/>
  <c r="W27" i="35" s="1"/>
  <c r="X27" i="35" s="1"/>
  <c r="AT21" i="35"/>
  <c r="AU21" i="35" s="1"/>
  <c r="AV21" i="35" s="1"/>
  <c r="AS22" i="35"/>
  <c r="AH24" i="35"/>
  <c r="AI24" i="35" s="1"/>
  <c r="AJ24" i="35" s="1"/>
  <c r="AG25" i="35"/>
  <c r="AP22" i="35"/>
  <c r="AQ22" i="35" s="1"/>
  <c r="AR22" i="35" s="1"/>
  <c r="AO23" i="35"/>
  <c r="AL23" i="35"/>
  <c r="AM23" i="35" s="1"/>
  <c r="AN23" i="35" s="1"/>
  <c r="AK24" i="35"/>
  <c r="M30" i="35"/>
  <c r="AE25" i="35"/>
  <c r="AF25" i="35" s="1"/>
  <c r="AC26" i="35"/>
  <c r="Q29" i="35"/>
  <c r="A33" i="35"/>
  <c r="Y27" i="35"/>
  <c r="K30" i="35"/>
  <c r="L30" i="35" s="1"/>
  <c r="I31" i="35"/>
  <c r="U28" i="35"/>
  <c r="E32" i="35"/>
  <c r="F32" i="35" s="1"/>
  <c r="G31" i="35"/>
  <c r="H31" i="35" s="1"/>
  <c r="S28" i="35" l="1"/>
  <c r="T28" i="35" s="1"/>
  <c r="J31" i="35"/>
  <c r="K31" i="35" s="1"/>
  <c r="L31" i="35" s="1"/>
  <c r="AD26" i="35"/>
  <c r="AE26" i="35" s="1"/>
  <c r="AF26" i="35" s="1"/>
  <c r="V28" i="35"/>
  <c r="W28" i="35" s="1"/>
  <c r="X28" i="35" s="1"/>
  <c r="Z27" i="35"/>
  <c r="AA27" i="35" s="1"/>
  <c r="AB27" i="35" s="1"/>
  <c r="B33" i="35"/>
  <c r="C33" i="35" s="1"/>
  <c r="D33" i="35" s="1"/>
  <c r="G51" i="35"/>
  <c r="G49" i="35"/>
  <c r="R29" i="35"/>
  <c r="N30" i="35"/>
  <c r="O30" i="35" s="1"/>
  <c r="P30" i="35" s="1"/>
  <c r="AH25" i="35"/>
  <c r="AI25" i="35" s="1"/>
  <c r="AJ25" i="35" s="1"/>
  <c r="AG26" i="35"/>
  <c r="AP23" i="35"/>
  <c r="AQ23" i="35" s="1"/>
  <c r="AR23" i="35" s="1"/>
  <c r="AO24" i="35"/>
  <c r="AL24" i="35"/>
  <c r="AM24" i="35" s="1"/>
  <c r="AN24" i="35" s="1"/>
  <c r="AK25" i="35"/>
  <c r="AT22" i="35"/>
  <c r="AU22" i="35" s="1"/>
  <c r="AV22" i="35" s="1"/>
  <c r="AS23" i="35"/>
  <c r="U29" i="35"/>
  <c r="I32" i="35"/>
  <c r="S29" i="35"/>
  <c r="T29" i="35" s="1"/>
  <c r="Q30" i="35"/>
  <c r="AC27" i="35"/>
  <c r="E33" i="35"/>
  <c r="Y28" i="35"/>
  <c r="A34" i="35"/>
  <c r="M31" i="35"/>
  <c r="B34" i="35" l="1"/>
  <c r="Z28" i="35"/>
  <c r="AA28" i="35" s="1"/>
  <c r="AB28" i="35" s="1"/>
  <c r="AD27" i="35"/>
  <c r="N31" i="35"/>
  <c r="O31" i="35" s="1"/>
  <c r="P31" i="35" s="1"/>
  <c r="J32" i="35"/>
  <c r="K32" i="35" s="1"/>
  <c r="L32" i="35" s="1"/>
  <c r="R30" i="35"/>
  <c r="V29" i="35"/>
  <c r="W29" i="35" s="1"/>
  <c r="X29" i="35" s="1"/>
  <c r="AP24" i="35"/>
  <c r="AQ24" i="35" s="1"/>
  <c r="AR24" i="35" s="1"/>
  <c r="AO25" i="35"/>
  <c r="AL25" i="35"/>
  <c r="AM25" i="35" s="1"/>
  <c r="AN25" i="35" s="1"/>
  <c r="AK26" i="35"/>
  <c r="AT23" i="35"/>
  <c r="AU23" i="35" s="1"/>
  <c r="AV23" i="35" s="1"/>
  <c r="AS24" i="35"/>
  <c r="AH26" i="35"/>
  <c r="AI26" i="35" s="1"/>
  <c r="AJ26" i="35" s="1"/>
  <c r="AG27" i="35"/>
  <c r="E34" i="35"/>
  <c r="F34" i="35" s="1"/>
  <c r="G40" i="35" s="1"/>
  <c r="F33" i="35"/>
  <c r="M32" i="35"/>
  <c r="C34" i="35"/>
  <c r="D34" i="35" s="1"/>
  <c r="C44" i="35"/>
  <c r="C42" i="35"/>
  <c r="C50" i="35"/>
  <c r="C45" i="35"/>
  <c r="C43" i="35"/>
  <c r="C40" i="35"/>
  <c r="C48" i="35"/>
  <c r="C41" i="35"/>
  <c r="Y29" i="35"/>
  <c r="AE27" i="35"/>
  <c r="AF27" i="35" s="1"/>
  <c r="AC28" i="35"/>
  <c r="I33" i="35"/>
  <c r="U30" i="35"/>
  <c r="G32" i="35"/>
  <c r="Q31" i="35"/>
  <c r="G48" i="35" l="1"/>
  <c r="G41" i="35"/>
  <c r="G44" i="35"/>
  <c r="G45" i="35"/>
  <c r="G50" i="35"/>
  <c r="G43" i="35"/>
  <c r="R31" i="35"/>
  <c r="S31" i="35" s="1"/>
  <c r="T31" i="35" s="1"/>
  <c r="J33" i="35"/>
  <c r="K33" i="35" s="1"/>
  <c r="L33" i="35" s="1"/>
  <c r="S30" i="35"/>
  <c r="T30" i="35" s="1"/>
  <c r="V30" i="35"/>
  <c r="W30" i="35" s="1"/>
  <c r="X30" i="35" s="1"/>
  <c r="AD28" i="35"/>
  <c r="AE28" i="35" s="1"/>
  <c r="AF28" i="35" s="1"/>
  <c r="C51" i="35"/>
  <c r="C49" i="35"/>
  <c r="Z29" i="35"/>
  <c r="N32" i="35"/>
  <c r="O32" i="35" s="1"/>
  <c r="P32" i="35" s="1"/>
  <c r="G42" i="35"/>
  <c r="G46" i="35" s="1"/>
  <c r="AT24" i="35"/>
  <c r="AU24" i="35" s="1"/>
  <c r="AV24" i="35" s="1"/>
  <c r="AS25" i="35"/>
  <c r="AL26" i="35"/>
  <c r="AM26" i="35" s="1"/>
  <c r="AN26" i="35" s="1"/>
  <c r="AK27" i="35"/>
  <c r="AH27" i="35"/>
  <c r="AI27" i="35" s="1"/>
  <c r="AJ27" i="35" s="1"/>
  <c r="AG28" i="35"/>
  <c r="AP25" i="35"/>
  <c r="AQ25" i="35" s="1"/>
  <c r="AR25" i="35" s="1"/>
  <c r="AO26" i="35"/>
  <c r="Q32" i="35"/>
  <c r="D36" i="35"/>
  <c r="L67" i="35" s="1"/>
  <c r="C36" i="35"/>
  <c r="K67" i="35" s="1"/>
  <c r="U31" i="35"/>
  <c r="I34" i="35"/>
  <c r="Y30" i="35"/>
  <c r="AA29" i="35"/>
  <c r="AB29" i="35" s="1"/>
  <c r="C46" i="35"/>
  <c r="M33" i="35"/>
  <c r="H36" i="35"/>
  <c r="L68" i="35" s="1"/>
  <c r="G36" i="35"/>
  <c r="K68" i="35" s="1"/>
  <c r="AC29" i="35"/>
  <c r="G52" i="35" l="1"/>
  <c r="V31" i="35"/>
  <c r="W31" i="35" s="1"/>
  <c r="X31" i="35" s="1"/>
  <c r="AD29" i="35"/>
  <c r="AE29" i="35" s="1"/>
  <c r="AF29" i="35" s="1"/>
  <c r="Z30" i="35"/>
  <c r="AA30" i="35" s="1"/>
  <c r="AB30" i="35" s="1"/>
  <c r="R32" i="35"/>
  <c r="N33" i="35"/>
  <c r="O45" i="35" s="1"/>
  <c r="J34" i="35"/>
  <c r="K40" i="35" s="1"/>
  <c r="AH28" i="35"/>
  <c r="AI28" i="35" s="1"/>
  <c r="AJ28" i="35" s="1"/>
  <c r="AG29" i="35"/>
  <c r="AL27" i="35"/>
  <c r="AM27" i="35" s="1"/>
  <c r="AN27" i="35" s="1"/>
  <c r="AK28" i="35"/>
  <c r="AP26" i="35"/>
  <c r="AQ26" i="35" s="1"/>
  <c r="AR26" i="35" s="1"/>
  <c r="AO27" i="35"/>
  <c r="AT25" i="35"/>
  <c r="AU25" i="35" s="1"/>
  <c r="AV25" i="35" s="1"/>
  <c r="AS26" i="35"/>
  <c r="O44" i="35"/>
  <c r="Y31" i="35"/>
  <c r="Q33" i="35"/>
  <c r="AC30" i="35"/>
  <c r="U32" i="35"/>
  <c r="C52" i="35"/>
  <c r="K42" i="35" l="1"/>
  <c r="K50" i="35"/>
  <c r="K44" i="35"/>
  <c r="K34" i="35"/>
  <c r="L34" i="35" s="1"/>
  <c r="K49" i="35" s="1"/>
  <c r="K48" i="35"/>
  <c r="K45" i="35"/>
  <c r="O40" i="35"/>
  <c r="K41" i="35"/>
  <c r="K43" i="35"/>
  <c r="O33" i="35"/>
  <c r="P33" i="35" s="1"/>
  <c r="O51" i="35" s="1"/>
  <c r="K51" i="35"/>
  <c r="V32" i="35"/>
  <c r="R33" i="35"/>
  <c r="S33" i="35" s="1"/>
  <c r="T33" i="35" s="1"/>
  <c r="S32" i="35"/>
  <c r="T32" i="35" s="1"/>
  <c r="O43" i="35"/>
  <c r="O48" i="35"/>
  <c r="AD30" i="35"/>
  <c r="AE30" i="35" s="1"/>
  <c r="AF30" i="35" s="1"/>
  <c r="Z31" i="35"/>
  <c r="AA31" i="35" s="1"/>
  <c r="AB31" i="35" s="1"/>
  <c r="O41" i="35"/>
  <c r="O42" i="35"/>
  <c r="O50" i="35"/>
  <c r="AP27" i="35"/>
  <c r="AQ27" i="35" s="1"/>
  <c r="AR27" i="35" s="1"/>
  <c r="AO28" i="35"/>
  <c r="AL28" i="35"/>
  <c r="AM28" i="35" s="1"/>
  <c r="AN28" i="35" s="1"/>
  <c r="AK29" i="35"/>
  <c r="AT26" i="35"/>
  <c r="AU26" i="35" s="1"/>
  <c r="AV26" i="35" s="1"/>
  <c r="AS27" i="35"/>
  <c r="AH29" i="35"/>
  <c r="AI29" i="35" s="1"/>
  <c r="AJ29" i="35" s="1"/>
  <c r="AG30" i="35"/>
  <c r="K36" i="35"/>
  <c r="K69" i="35" s="1"/>
  <c r="AC31" i="35"/>
  <c r="Y32" i="35"/>
  <c r="W32" i="35"/>
  <c r="X32" i="35" s="1"/>
  <c r="U33" i="35"/>
  <c r="Q34" i="35"/>
  <c r="K46" i="35" l="1"/>
  <c r="L36" i="35"/>
  <c r="L69" i="35" s="1"/>
  <c r="O46" i="35"/>
  <c r="O49" i="35"/>
  <c r="O52" i="35" s="1"/>
  <c r="O36" i="35"/>
  <c r="K70" i="35" s="1"/>
  <c r="P36" i="35"/>
  <c r="L70" i="35" s="1"/>
  <c r="Z32" i="35"/>
  <c r="R34" i="35"/>
  <c r="S50" i="35" s="1"/>
  <c r="V33" i="35"/>
  <c r="AD31" i="35"/>
  <c r="AL29" i="35"/>
  <c r="AM29" i="35" s="1"/>
  <c r="AN29" i="35" s="1"/>
  <c r="AK30" i="35"/>
  <c r="AT27" i="35"/>
  <c r="AU27" i="35" s="1"/>
  <c r="AV27" i="35" s="1"/>
  <c r="AS28" i="35"/>
  <c r="AH30" i="35"/>
  <c r="AI30" i="35" s="1"/>
  <c r="AJ30" i="35" s="1"/>
  <c r="AG31" i="35"/>
  <c r="AP28" i="35"/>
  <c r="AQ28" i="35" s="1"/>
  <c r="AR28" i="35" s="1"/>
  <c r="AO29" i="35"/>
  <c r="K52" i="35"/>
  <c r="S48" i="35"/>
  <c r="U34" i="35"/>
  <c r="V34" i="35" s="1"/>
  <c r="AE31" i="35"/>
  <c r="AF31" i="35" s="1"/>
  <c r="AC32" i="35"/>
  <c r="AA32" i="35"/>
  <c r="AB32" i="35" s="1"/>
  <c r="Y33" i="35"/>
  <c r="S44" i="35" l="1"/>
  <c r="S42" i="35"/>
  <c r="S41" i="35"/>
  <c r="S40" i="35"/>
  <c r="S34" i="35"/>
  <c r="T34" i="35" s="1"/>
  <c r="S49" i="35" s="1"/>
  <c r="Z33" i="35"/>
  <c r="AA33" i="35" s="1"/>
  <c r="AB33" i="35" s="1"/>
  <c r="AD32" i="35"/>
  <c r="AE32" i="35" s="1"/>
  <c r="AF32" i="35" s="1"/>
  <c r="S43" i="35"/>
  <c r="S45" i="35"/>
  <c r="AT28" i="35"/>
  <c r="AU28" i="35" s="1"/>
  <c r="AV28" i="35" s="1"/>
  <c r="AS29" i="35"/>
  <c r="AH31" i="35"/>
  <c r="AI31" i="35" s="1"/>
  <c r="AJ31" i="35" s="1"/>
  <c r="AG32" i="35"/>
  <c r="AP29" i="35"/>
  <c r="AQ29" i="35" s="1"/>
  <c r="AR29" i="35" s="1"/>
  <c r="AO30" i="35"/>
  <c r="AL30" i="35"/>
  <c r="AM30" i="35" s="1"/>
  <c r="AN30" i="35" s="1"/>
  <c r="AK31" i="35"/>
  <c r="Y34" i="35"/>
  <c r="AC33" i="35"/>
  <c r="T36" i="35"/>
  <c r="L71" i="35" s="1"/>
  <c r="S36" i="35"/>
  <c r="K71" i="35" s="1"/>
  <c r="W33" i="35"/>
  <c r="X33" i="35" s="1"/>
  <c r="W48" i="35"/>
  <c r="W42" i="35"/>
  <c r="W41" i="35"/>
  <c r="W40" i="35"/>
  <c r="W50" i="35"/>
  <c r="W45" i="35"/>
  <c r="W44" i="35"/>
  <c r="W43" i="35"/>
  <c r="S46" i="35" l="1"/>
  <c r="S51" i="35"/>
  <c r="W51" i="35"/>
  <c r="W49" i="35"/>
  <c r="AD33" i="35"/>
  <c r="AE33" i="35" s="1"/>
  <c r="AF33" i="35" s="1"/>
  <c r="Z34" i="35"/>
  <c r="AA44" i="35" s="1"/>
  <c r="AP30" i="35"/>
  <c r="AQ30" i="35" s="1"/>
  <c r="AR30" i="35" s="1"/>
  <c r="AO31" i="35"/>
  <c r="AH32" i="35"/>
  <c r="AI32" i="35" s="1"/>
  <c r="AJ32" i="35" s="1"/>
  <c r="AG33" i="35"/>
  <c r="AL31" i="35"/>
  <c r="AM31" i="35" s="1"/>
  <c r="AN31" i="35" s="1"/>
  <c r="AK32" i="35"/>
  <c r="AT29" i="35"/>
  <c r="AU29" i="35" s="1"/>
  <c r="AV29" i="35" s="1"/>
  <c r="AS30" i="35"/>
  <c r="AC34" i="35"/>
  <c r="W46" i="35"/>
  <c r="W52" i="35" s="1"/>
  <c r="X36" i="35"/>
  <c r="L72" i="35" s="1"/>
  <c r="W36" i="35"/>
  <c r="K72" i="35" s="1"/>
  <c r="S52" i="35"/>
  <c r="AA45" i="35"/>
  <c r="AA42" i="35" l="1"/>
  <c r="AA50" i="35"/>
  <c r="AA48" i="35"/>
  <c r="AA41" i="35"/>
  <c r="AA34" i="35"/>
  <c r="AB34" i="35" s="1"/>
  <c r="AB36" i="35" s="1"/>
  <c r="L73" i="35" s="1"/>
  <c r="AA43" i="35"/>
  <c r="AA40" i="35"/>
  <c r="AD34" i="35"/>
  <c r="AE42" i="35" s="1"/>
  <c r="AL32" i="35"/>
  <c r="AM32" i="35" s="1"/>
  <c r="AN32" i="35" s="1"/>
  <c r="AK33" i="35"/>
  <c r="AH33" i="35"/>
  <c r="AI33" i="35" s="1"/>
  <c r="AJ33" i="35" s="1"/>
  <c r="AG34" i="35"/>
  <c r="AH34" i="35" s="1"/>
  <c r="AT30" i="35"/>
  <c r="AU30" i="35" s="1"/>
  <c r="AV30" i="35" s="1"/>
  <c r="AS31" i="35"/>
  <c r="AP31" i="35"/>
  <c r="AQ31" i="35" s="1"/>
  <c r="AR31" i="35" s="1"/>
  <c r="AO32" i="35"/>
  <c r="AE34" i="35"/>
  <c r="AF34" i="35" s="1"/>
  <c r="AE45" i="35" l="1"/>
  <c r="AE48" i="35"/>
  <c r="AE44" i="35"/>
  <c r="AA49" i="35"/>
  <c r="AE50" i="35"/>
  <c r="AA46" i="35"/>
  <c r="AA51" i="35"/>
  <c r="AA36" i="35"/>
  <c r="K73" i="35" s="1"/>
  <c r="AI51" i="35"/>
  <c r="AI49" i="35"/>
  <c r="AE51" i="35"/>
  <c r="AE49" i="35"/>
  <c r="AE43" i="35"/>
  <c r="AE41" i="35"/>
  <c r="AE40" i="35"/>
  <c r="AI40" i="35"/>
  <c r="AI48" i="35"/>
  <c r="AI43" i="35"/>
  <c r="AI45" i="35"/>
  <c r="AI50" i="35"/>
  <c r="AI41" i="35"/>
  <c r="AI44" i="35"/>
  <c r="AI42" i="35"/>
  <c r="AT31" i="35"/>
  <c r="AU31" i="35" s="1"/>
  <c r="AV31" i="35" s="1"/>
  <c r="AS32" i="35"/>
  <c r="AJ36" i="35"/>
  <c r="L75" i="35" s="1"/>
  <c r="AI36" i="35"/>
  <c r="K75" i="35" s="1"/>
  <c r="AP32" i="35"/>
  <c r="AQ32" i="35" s="1"/>
  <c r="AR32" i="35" s="1"/>
  <c r="AO33" i="35"/>
  <c r="AL33" i="35"/>
  <c r="AM33" i="35" s="1"/>
  <c r="AN33" i="35" s="1"/>
  <c r="AK34" i="35"/>
  <c r="AF36" i="35"/>
  <c r="AE36" i="35"/>
  <c r="AE46" i="35" l="1"/>
  <c r="AA52" i="35"/>
  <c r="AL34" i="35"/>
  <c r="AM45" i="35" s="1"/>
  <c r="L74" i="35"/>
  <c r="K74" i="35"/>
  <c r="AT32" i="35"/>
  <c r="AU32" i="35" s="1"/>
  <c r="AV32" i="35" s="1"/>
  <c r="AS33" i="35"/>
  <c r="AP33" i="35"/>
  <c r="AQ33" i="35" s="1"/>
  <c r="AR33" i="35" s="1"/>
  <c r="AO34" i="35"/>
  <c r="AP34" i="35" s="1"/>
  <c r="AI46" i="35"/>
  <c r="AI52" i="35" s="1"/>
  <c r="AE52" i="35"/>
  <c r="AM44" i="35" l="1"/>
  <c r="AM40" i="35"/>
  <c r="AM50" i="35"/>
  <c r="AM34" i="35"/>
  <c r="AN34" i="35" s="1"/>
  <c r="AM51" i="35" s="1"/>
  <c r="AM41" i="35"/>
  <c r="AM43" i="35"/>
  <c r="AM42" i="35"/>
  <c r="AM48" i="35"/>
  <c r="AQ49" i="35"/>
  <c r="AQ51" i="35"/>
  <c r="AQ50" i="35"/>
  <c r="AQ48" i="35"/>
  <c r="AQ41" i="35"/>
  <c r="AQ40" i="35"/>
  <c r="AQ45" i="35"/>
  <c r="AQ43" i="35"/>
  <c r="AQ42" i="35"/>
  <c r="AQ44" i="35"/>
  <c r="AT33" i="35"/>
  <c r="AU33" i="35" s="1"/>
  <c r="AV33" i="35" s="1"/>
  <c r="AS34" i="35"/>
  <c r="AR36" i="35"/>
  <c r="L77" i="35" s="1"/>
  <c r="AQ36" i="35"/>
  <c r="K77" i="35" s="1"/>
  <c r="AN36" i="35"/>
  <c r="L76" i="35" s="1"/>
  <c r="AM46" i="35" l="1"/>
  <c r="AM36" i="35"/>
  <c r="K76" i="35" s="1"/>
  <c r="AM49" i="35"/>
  <c r="AM52" i="35" s="1"/>
  <c r="AT34" i="35"/>
  <c r="AU43" i="35" s="1"/>
  <c r="AQ46" i="35"/>
  <c r="AQ52" i="35" s="1"/>
  <c r="AU45" i="35" l="1"/>
  <c r="AU42" i="35"/>
  <c r="AU50" i="35"/>
  <c r="AU48" i="35"/>
  <c r="AU34" i="35"/>
  <c r="AV34" i="35" s="1"/>
  <c r="AU51" i="35" s="1"/>
  <c r="F64" i="35" s="1"/>
  <c r="AU44" i="35"/>
  <c r="AU40" i="35"/>
  <c r="AU41" i="35"/>
  <c r="AU49" i="35" l="1"/>
  <c r="AU46" i="35"/>
  <c r="AV36" i="35"/>
  <c r="L78" i="35" s="1"/>
  <c r="L80" i="35" s="1"/>
  <c r="L83" i="35" s="1"/>
  <c r="L87" i="35" s="1"/>
  <c r="AU36" i="35"/>
  <c r="K78" i="35" s="1"/>
  <c r="K80" i="35" s="1"/>
  <c r="AU52" i="35" l="1"/>
</calcChain>
</file>

<file path=xl/comments1.xml><?xml version="1.0" encoding="utf-8"?>
<comments xmlns="http://schemas.openxmlformats.org/spreadsheetml/2006/main">
  <authors>
    <author>YR</author>
  </authors>
  <commentList>
    <comment ref="A55" authorId="0" shapeId="0">
      <text>
        <r>
          <rPr>
            <b/>
            <sz val="9"/>
            <color indexed="81"/>
            <rFont val="Tahoma"/>
            <family val="2"/>
          </rPr>
          <t>Classement alpha obligatoire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<sst xmlns="http://schemas.openxmlformats.org/spreadsheetml/2006/main" count="253" uniqueCount="74">
  <si>
    <t>we</t>
  </si>
  <si>
    <t>réel</t>
  </si>
  <si>
    <t>calculé</t>
  </si>
  <si>
    <t>X</t>
  </si>
  <si>
    <t>Dimanche</t>
  </si>
  <si>
    <t>Jeudi</t>
  </si>
  <si>
    <t>Lundi</t>
  </si>
  <si>
    <t>Mardi</t>
  </si>
  <si>
    <t>Mercredi</t>
  </si>
  <si>
    <t>Samedi</t>
  </si>
  <si>
    <t>Vendredi</t>
  </si>
  <si>
    <t>Horaires type</t>
  </si>
  <si>
    <t>Heures / an</t>
  </si>
  <si>
    <t>Heures réalisées</t>
  </si>
  <si>
    <t>Diff.</t>
  </si>
  <si>
    <t>x</t>
  </si>
  <si>
    <t>xx</t>
  </si>
  <si>
    <t>FERIE</t>
  </si>
  <si>
    <t>XX</t>
  </si>
  <si>
    <t>CALCULE</t>
  </si>
  <si>
    <t>REEL</t>
  </si>
  <si>
    <t>HORAIRES HEBDO</t>
  </si>
  <si>
    <t>matin</t>
  </si>
  <si>
    <t>AM</t>
  </si>
  <si>
    <t>total jour</t>
  </si>
  <si>
    <t>mai</t>
  </si>
  <si>
    <t xml:space="preserve">avril </t>
  </si>
  <si>
    <t>novembre</t>
  </si>
  <si>
    <t>décembre</t>
  </si>
  <si>
    <t xml:space="preserve">janvier </t>
  </si>
  <si>
    <t>juin</t>
  </si>
  <si>
    <t>juillet</t>
  </si>
  <si>
    <t>VAC</t>
  </si>
  <si>
    <t>Temps plein</t>
  </si>
  <si>
    <t>lun</t>
  </si>
  <si>
    <t>mer</t>
  </si>
  <si>
    <t>jeu</t>
  </si>
  <si>
    <t>ven</t>
  </si>
  <si>
    <t>mar</t>
  </si>
  <si>
    <t>sam</t>
  </si>
  <si>
    <t xml:space="preserve">février </t>
  </si>
  <si>
    <t>mars</t>
  </si>
  <si>
    <t>août</t>
  </si>
  <si>
    <t>Réel</t>
  </si>
  <si>
    <t>Calculé</t>
  </si>
  <si>
    <t>dim</t>
  </si>
  <si>
    <t>Toussaint</t>
  </si>
  <si>
    <t>Noël</t>
  </si>
  <si>
    <t>Lundi de Pâques</t>
  </si>
  <si>
    <t>Lundi de Pentecôte</t>
  </si>
  <si>
    <t>Jours fériés</t>
  </si>
  <si>
    <t>11 Novembre</t>
  </si>
  <si>
    <t>Jour de l'an</t>
  </si>
  <si>
    <t>Pâques</t>
  </si>
  <si>
    <t>Fête du travail</t>
  </si>
  <si>
    <t>Fête de la victoire 1945</t>
  </si>
  <si>
    <t>Ascension</t>
  </si>
  <si>
    <t>Fête nationale</t>
  </si>
  <si>
    <t>Année</t>
  </si>
  <si>
    <t>septembre</t>
  </si>
  <si>
    <t>octobre</t>
  </si>
  <si>
    <t xml:space="preserve">RTT </t>
  </si>
  <si>
    <t>RTT</t>
  </si>
  <si>
    <t>Jours dans l'année</t>
  </si>
  <si>
    <t>Repos hebdomadaire</t>
  </si>
  <si>
    <t>Congés annuels</t>
  </si>
  <si>
    <t>Jours travaillés</t>
  </si>
  <si>
    <t xml:space="preserve">arrondies à </t>
  </si>
  <si>
    <t>Journée de solidarité</t>
  </si>
  <si>
    <t>Jours de fractionnement</t>
  </si>
  <si>
    <t>Nombre de</t>
  </si>
  <si>
    <t>Jour de RTT</t>
  </si>
  <si>
    <t>Semaine paire</t>
  </si>
  <si>
    <t>Semaine impaire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</si>
</sst>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3" formatCode="_-* #,##0.00\ _€_-;\-* #,##0.00\ _€_-;_-* &quot;-&quot;??\ _€_-;_-@_-"/>
    <numFmt numFmtId="164" formatCode="ddd\ dd"/>
    <numFmt numFmtId="165" formatCode="mmmm"/>
    <numFmt numFmtId="166" formatCode="h:mm;@"/>
    <numFmt numFmtId="167" formatCode="[$-F800]dddd\,\ mmmm\ dd\,\ yyyy"/>
    <numFmt numFmtId="168" formatCode="ddd\ dd\ mmm"/>
    <numFmt numFmtId="169" formatCode="dddd\ dd\ mmm"/>
  </numFmts>
  <fonts count="2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trike/>
      <sz val="8"/>
      <name val="Arial"/>
      <family val="2"/>
    </font>
    <font>
      <strike/>
      <sz val="8"/>
      <name val="Arial"/>
      <family val="2"/>
    </font>
    <font>
      <sz val="7"/>
      <name val="Arial"/>
      <family val="2"/>
    </font>
    <font>
      <sz val="10"/>
      <name val="Arial"/>
      <family val="2"/>
    </font>
    <font>
      <sz val="10"/>
      <name val="Comic Sans MS"/>
      <family val="4"/>
    </font>
    <font>
      <sz val="10"/>
      <color rgb="FFFF0000"/>
      <name val="Comic Sans MS"/>
      <family val="4"/>
    </font>
    <font>
      <sz val="15"/>
      <color rgb="FFFF0000"/>
      <name val="Comic Sans MS"/>
      <family val="4"/>
    </font>
    <font>
      <sz val="9"/>
      <color rgb="FF444444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4">
    <xf numFmtId="0" fontId="0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6" fillId="0" borderId="0"/>
    <xf numFmtId="43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3" fillId="0" borderId="0"/>
    <xf numFmtId="0" fontId="2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0"/>
    <xf numFmtId="0" fontId="1" fillId="0" borderId="0"/>
  </cellStyleXfs>
  <cellXfs count="121">
    <xf numFmtId="0" fontId="0" fillId="0" borderId="0" xfId="0"/>
    <xf numFmtId="0" fontId="5" fillId="2" borderId="0" xfId="0" applyFont="1" applyFill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Protection="1"/>
    <xf numFmtId="0" fontId="5" fillId="0" borderId="3" xfId="0" applyFont="1" applyBorder="1" applyProtection="1"/>
    <xf numFmtId="0" fontId="5" fillId="0" borderId="0" xfId="0" applyFont="1" applyBorder="1" applyAlignment="1" applyProtection="1">
      <alignment horizontal="center"/>
    </xf>
    <xf numFmtId="0" fontId="5" fillId="2" borderId="0" xfId="0" applyFont="1" applyFill="1" applyBorder="1" applyAlignment="1" applyProtection="1">
      <alignment horizontal="center"/>
    </xf>
    <xf numFmtId="0" fontId="5" fillId="2" borderId="1" xfId="0" applyFont="1" applyFill="1" applyBorder="1" applyAlignment="1" applyProtection="1">
      <alignment horizontal="center"/>
    </xf>
    <xf numFmtId="0" fontId="5" fillId="0" borderId="0" xfId="0" applyFont="1" applyBorder="1" applyProtection="1"/>
    <xf numFmtId="164" fontId="5" fillId="0" borderId="0" xfId="0" applyNumberFormat="1" applyFont="1" applyBorder="1" applyAlignment="1" applyProtection="1">
      <alignment horizontal="center"/>
    </xf>
    <xf numFmtId="164" fontId="5" fillId="0" borderId="3" xfId="0" applyNumberFormat="1" applyFont="1" applyBorder="1" applyProtection="1"/>
    <xf numFmtId="0" fontId="5" fillId="0" borderId="0" xfId="0" applyNumberFormat="1" applyFont="1" applyBorder="1" applyAlignment="1" applyProtection="1">
      <alignment horizontal="center"/>
    </xf>
    <xf numFmtId="0" fontId="5" fillId="0" borderId="4" xfId="0" applyFont="1" applyBorder="1" applyProtection="1"/>
    <xf numFmtId="0" fontId="5" fillId="0" borderId="4" xfId="0" applyFont="1" applyBorder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right"/>
    </xf>
    <xf numFmtId="1" fontId="10" fillId="0" borderId="0" xfId="0" applyNumberFormat="1" applyFont="1" applyProtection="1"/>
    <xf numFmtId="0" fontId="5" fillId="0" borderId="6" xfId="0" applyFont="1" applyBorder="1" applyProtection="1">
      <protection locked="0"/>
    </xf>
    <xf numFmtId="0" fontId="4" fillId="0" borderId="0" xfId="0" applyFont="1" applyProtection="1"/>
    <xf numFmtId="0" fontId="4" fillId="3" borderId="0" xfId="0" applyFont="1" applyFill="1" applyAlignment="1" applyProtection="1">
      <alignment horizontal="center"/>
    </xf>
    <xf numFmtId="0" fontId="4" fillId="3" borderId="0" xfId="0" applyFont="1" applyFill="1" applyProtection="1"/>
    <xf numFmtId="0" fontId="4" fillId="0" borderId="0" xfId="0" applyFont="1" applyAlignment="1" applyProtection="1">
      <alignment horizontal="center"/>
    </xf>
    <xf numFmtId="0" fontId="12" fillId="0" borderId="10" xfId="0" applyFont="1" applyBorder="1" applyAlignment="1" applyProtection="1">
      <alignment horizontal="center"/>
    </xf>
    <xf numFmtId="0" fontId="6" fillId="0" borderId="0" xfId="0" applyFont="1" applyProtection="1">
      <protection locked="0"/>
    </xf>
    <xf numFmtId="0" fontId="6" fillId="0" borderId="0" xfId="0" applyFont="1" applyProtection="1"/>
    <xf numFmtId="0" fontId="14" fillId="0" borderId="0" xfId="0" applyFont="1" applyProtection="1"/>
    <xf numFmtId="0" fontId="14" fillId="0" borderId="0" xfId="0" applyFont="1" applyProtection="1">
      <protection locked="0"/>
    </xf>
    <xf numFmtId="10" fontId="5" fillId="0" borderId="0" xfId="2" applyNumberFormat="1" applyFont="1" applyProtection="1">
      <protection locked="0"/>
    </xf>
    <xf numFmtId="1" fontId="9" fillId="0" borderId="11" xfId="0" applyNumberFormat="1" applyFont="1" applyBorder="1" applyProtection="1"/>
    <xf numFmtId="0" fontId="6" fillId="0" borderId="0" xfId="0" applyFont="1" applyAlignment="1" applyProtection="1">
      <alignment horizontal="center"/>
    </xf>
    <xf numFmtId="0" fontId="13" fillId="0" borderId="0" xfId="0" applyFont="1" applyBorder="1" applyProtection="1"/>
    <xf numFmtId="166" fontId="6" fillId="0" borderId="0" xfId="0" applyNumberFormat="1" applyFont="1" applyAlignment="1" applyProtection="1">
      <alignment horizontal="center"/>
    </xf>
    <xf numFmtId="166" fontId="5" fillId="0" borderId="0" xfId="0" applyNumberFormat="1" applyFont="1" applyProtection="1"/>
    <xf numFmtId="166" fontId="5" fillId="0" borderId="0" xfId="0" applyNumberFormat="1" applyFont="1" applyAlignment="1" applyProtection="1">
      <alignment horizontal="center"/>
      <protection locked="0"/>
    </xf>
    <xf numFmtId="0" fontId="5" fillId="0" borderId="12" xfId="0" applyFont="1" applyBorder="1" applyAlignment="1" applyProtection="1"/>
    <xf numFmtId="0" fontId="5" fillId="0" borderId="13" xfId="0" applyFont="1" applyBorder="1" applyAlignment="1" applyProtection="1"/>
    <xf numFmtId="0" fontId="5" fillId="0" borderId="14" xfId="0" applyFont="1" applyBorder="1" applyAlignment="1" applyProtection="1"/>
    <xf numFmtId="0" fontId="5" fillId="4" borderId="16" xfId="0" applyFont="1" applyFill="1" applyBorder="1" applyAlignment="1" applyProtection="1">
      <alignment horizontal="center"/>
    </xf>
    <xf numFmtId="0" fontId="5" fillId="4" borderId="17" xfId="0" applyFont="1" applyFill="1" applyBorder="1" applyAlignment="1" applyProtection="1">
      <alignment horizontal="center"/>
    </xf>
    <xf numFmtId="0" fontId="5" fillId="0" borderId="7" xfId="0" applyFont="1" applyBorder="1" applyAlignment="1" applyProtection="1">
      <alignment horizontal="center"/>
    </xf>
    <xf numFmtId="0" fontId="5" fillId="0" borderId="8" xfId="0" applyFont="1" applyBorder="1" applyAlignment="1" applyProtection="1">
      <alignment horizontal="center"/>
    </xf>
    <xf numFmtId="0" fontId="5" fillId="0" borderId="9" xfId="0" applyFont="1" applyBorder="1" applyAlignment="1" applyProtection="1">
      <alignment horizontal="center"/>
    </xf>
    <xf numFmtId="165" fontId="15" fillId="0" borderId="0" xfId="0" applyNumberFormat="1" applyFont="1" applyAlignment="1" applyProtection="1"/>
    <xf numFmtId="2" fontId="5" fillId="0" borderId="0" xfId="0" applyNumberFormat="1" applyFont="1" applyProtection="1"/>
    <xf numFmtId="1" fontId="11" fillId="0" borderId="0" xfId="0" applyNumberFormat="1" applyFont="1" applyProtection="1"/>
    <xf numFmtId="43" fontId="5" fillId="0" borderId="0" xfId="1" applyFont="1" applyProtection="1"/>
    <xf numFmtId="0" fontId="5" fillId="0" borderId="4" xfId="0" applyNumberFormat="1" applyFont="1" applyBorder="1" applyAlignment="1" applyProtection="1">
      <alignment horizontal="center"/>
    </xf>
    <xf numFmtId="10" fontId="5" fillId="0" borderId="0" xfId="0" applyNumberFormat="1" applyFont="1" applyProtection="1"/>
    <xf numFmtId="0" fontId="5" fillId="0" borderId="0" xfId="0" applyFont="1" applyAlignment="1" applyProtection="1">
      <alignment horizontal="center"/>
    </xf>
    <xf numFmtId="0" fontId="16" fillId="0" borderId="0" xfId="0" applyFont="1" applyAlignment="1" applyProtection="1">
      <alignment horizontal="center"/>
    </xf>
    <xf numFmtId="165" fontId="15" fillId="0" borderId="0" xfId="0" applyNumberFormat="1" applyFont="1" applyAlignment="1" applyProtection="1">
      <alignment horizontal="left"/>
    </xf>
    <xf numFmtId="164" fontId="5" fillId="2" borderId="0" xfId="0" applyNumberFormat="1" applyFont="1" applyFill="1" applyBorder="1" applyAlignment="1" applyProtection="1">
      <alignment horizontal="center"/>
    </xf>
    <xf numFmtId="0" fontId="5" fillId="2" borderId="1" xfId="0" applyNumberFormat="1" applyFont="1" applyFill="1" applyBorder="1" applyAlignment="1" applyProtection="1">
      <alignment horizontal="center"/>
    </xf>
    <xf numFmtId="164" fontId="5" fillId="2" borderId="4" xfId="0" applyNumberFormat="1" applyFont="1" applyFill="1" applyBorder="1" applyAlignment="1" applyProtection="1">
      <alignment horizontal="center"/>
    </xf>
    <xf numFmtId="0" fontId="5" fillId="2" borderId="2" xfId="0" applyNumberFormat="1" applyFont="1" applyFill="1" applyBorder="1" applyAlignment="1" applyProtection="1">
      <alignment horizontal="center"/>
    </xf>
    <xf numFmtId="164" fontId="5" fillId="5" borderId="0" xfId="0" applyNumberFormat="1" applyFont="1" applyFill="1" applyBorder="1" applyAlignment="1" applyProtection="1">
      <alignment horizontal="center"/>
    </xf>
    <xf numFmtId="0" fontId="5" fillId="0" borderId="0" xfId="0" applyFont="1" applyProtection="1"/>
    <xf numFmtId="0" fontId="5" fillId="0" borderId="5" xfId="0" applyFont="1" applyBorder="1" applyProtection="1"/>
    <xf numFmtId="0" fontId="5" fillId="0" borderId="5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5" fillId="0" borderId="7" xfId="0" applyFont="1" applyBorder="1" applyProtection="1">
      <protection locked="0"/>
    </xf>
    <xf numFmtId="0" fontId="5" fillId="0" borderId="8" xfId="0" applyFont="1" applyBorder="1" applyProtection="1">
      <protection locked="0"/>
    </xf>
    <xf numFmtId="0" fontId="5" fillId="0" borderId="9" xfId="0" applyFont="1" applyBorder="1" applyProtection="1">
      <protection locked="0"/>
    </xf>
    <xf numFmtId="2" fontId="5" fillId="2" borderId="0" xfId="0" applyNumberFormat="1" applyFont="1" applyFill="1" applyAlignment="1" applyProtection="1">
      <alignment horizontal="center"/>
      <protection locked="0"/>
    </xf>
    <xf numFmtId="164" fontId="5" fillId="0" borderId="20" xfId="0" applyNumberFormat="1" applyFont="1" applyBorder="1" applyProtection="1"/>
    <xf numFmtId="0" fontId="4" fillId="0" borderId="0" xfId="0" applyFont="1" applyFill="1" applyProtection="1"/>
    <xf numFmtId="0" fontId="16" fillId="0" borderId="0" xfId="0" applyFont="1" applyFill="1" applyAlignment="1" applyProtection="1">
      <alignment horizontal="center"/>
    </xf>
    <xf numFmtId="0" fontId="5" fillId="0" borderId="0" xfId="0" applyFont="1" applyFill="1" applyProtection="1"/>
    <xf numFmtId="0" fontId="17" fillId="0" borderId="21" xfId="12" applyFont="1" applyFill="1" applyBorder="1" applyAlignment="1" applyProtection="1">
      <alignment vertical="center"/>
    </xf>
    <xf numFmtId="49" fontId="17" fillId="0" borderId="22" xfId="12" applyNumberFormat="1" applyFont="1" applyFill="1" applyBorder="1" applyAlignment="1" applyProtection="1">
      <alignment vertical="center"/>
    </xf>
    <xf numFmtId="14" fontId="17" fillId="0" borderId="10" xfId="12" applyNumberFormat="1" applyFont="1" applyFill="1" applyBorder="1" applyAlignment="1" applyProtection="1">
      <alignment vertical="center"/>
    </xf>
    <xf numFmtId="0" fontId="19" fillId="6" borderId="0" xfId="8" applyFont="1" applyFill="1" applyProtection="1">
      <protection locked="0"/>
    </xf>
    <xf numFmtId="0" fontId="19" fillId="6" borderId="0" xfId="8" applyFont="1" applyFill="1" applyAlignment="1" applyProtection="1">
      <alignment horizontal="right"/>
    </xf>
    <xf numFmtId="0" fontId="19" fillId="6" borderId="0" xfId="8" applyFont="1" applyFill="1" applyProtection="1"/>
    <xf numFmtId="0" fontId="19" fillId="6" borderId="0" xfId="8" applyFont="1" applyFill="1" applyAlignment="1" applyProtection="1">
      <alignment horizontal="left"/>
    </xf>
    <xf numFmtId="0" fontId="0" fillId="0" borderId="0" xfId="0" applyProtection="1"/>
    <xf numFmtId="0" fontId="4" fillId="0" borderId="0" xfId="8" applyAlignment="1" applyProtection="1">
      <alignment vertical="center"/>
    </xf>
    <xf numFmtId="0" fontId="18" fillId="0" borderId="0" xfId="8" applyFont="1" applyFill="1" applyAlignment="1" applyProtection="1"/>
    <xf numFmtId="0" fontId="5" fillId="0" borderId="0" xfId="0" applyFont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165" fontId="5" fillId="4" borderId="0" xfId="0" applyNumberFormat="1" applyFont="1" applyFill="1" applyBorder="1" applyAlignment="1" applyProtection="1">
      <alignment horizontal="center"/>
    </xf>
    <xf numFmtId="0" fontId="5" fillId="2" borderId="0" xfId="0" applyNumberFormat="1" applyFont="1" applyFill="1" applyBorder="1" applyAlignment="1" applyProtection="1">
      <alignment horizontal="center"/>
      <protection locked="0"/>
    </xf>
    <xf numFmtId="0" fontId="5" fillId="2" borderId="0" xfId="0" applyNumberFormat="1" applyFont="1" applyFill="1" applyBorder="1" applyAlignment="1" applyProtection="1">
      <alignment horizontal="center"/>
    </xf>
    <xf numFmtId="0" fontId="5" fillId="2" borderId="4" xfId="0" applyNumberFormat="1" applyFont="1" applyFill="1" applyBorder="1" applyAlignment="1" applyProtection="1">
      <alignment horizontal="center"/>
      <protection locked="0"/>
    </xf>
    <xf numFmtId="0" fontId="5" fillId="4" borderId="15" xfId="0" applyFont="1" applyFill="1" applyBorder="1" applyAlignment="1" applyProtection="1">
      <alignment horizontal="left" vertical="center"/>
    </xf>
    <xf numFmtId="0" fontId="5" fillId="0" borderId="0" xfId="0" applyFont="1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167" fontId="0" fillId="0" borderId="0" xfId="0" applyNumberFormat="1"/>
    <xf numFmtId="16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0" fillId="0" borderId="0" xfId="0" applyFont="1" applyAlignment="1">
      <alignment horizontal="center" vertical="center"/>
    </xf>
    <xf numFmtId="169" fontId="0" fillId="0" borderId="0" xfId="0" applyNumberFormat="1" applyProtection="1"/>
    <xf numFmtId="0" fontId="5" fillId="0" borderId="0" xfId="0" applyFont="1" applyAlignment="1" applyProtection="1">
      <alignment horizontal="left"/>
    </xf>
    <xf numFmtId="0" fontId="5" fillId="0" borderId="0" xfId="0" applyFont="1" applyProtection="1">
      <protection locked="0"/>
    </xf>
    <xf numFmtId="0" fontId="4" fillId="0" borderId="0" xfId="0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 vertical="center"/>
    </xf>
    <xf numFmtId="0" fontId="5" fillId="0" borderId="15" xfId="0" applyFont="1" applyFill="1" applyBorder="1" applyAlignment="1" applyProtection="1">
      <alignment horizontal="center"/>
    </xf>
    <xf numFmtId="0" fontId="5" fillId="0" borderId="16" xfId="0" applyFont="1" applyFill="1" applyBorder="1" applyProtection="1"/>
    <xf numFmtId="0" fontId="5" fillId="0" borderId="17" xfId="0" applyFont="1" applyBorder="1" applyProtection="1"/>
    <xf numFmtId="0" fontId="17" fillId="0" borderId="23" xfId="12" applyFont="1" applyFill="1" applyBorder="1" applyAlignment="1" applyProtection="1">
      <alignment vertical="center"/>
    </xf>
    <xf numFmtId="0" fontId="19" fillId="6" borderId="0" xfId="8" applyFont="1" applyFill="1" applyAlignment="1" applyProtection="1">
      <alignment horizontal="center"/>
    </xf>
    <xf numFmtId="0" fontId="6" fillId="0" borderId="15" xfId="0" applyFont="1" applyBorder="1" applyAlignment="1" applyProtection="1">
      <alignment horizontal="center"/>
    </xf>
    <xf numFmtId="0" fontId="6" fillId="0" borderId="16" xfId="0" applyFont="1" applyBorder="1" applyAlignment="1" applyProtection="1">
      <alignment horizontal="center"/>
    </xf>
    <xf numFmtId="0" fontId="6" fillId="0" borderId="17" xfId="0" applyFont="1" applyBorder="1" applyAlignment="1" applyProtection="1">
      <alignment horizontal="center"/>
    </xf>
    <xf numFmtId="165" fontId="5" fillId="4" borderId="15" xfId="0" applyNumberFormat="1" applyFont="1" applyFill="1" applyBorder="1" applyAlignment="1" applyProtection="1">
      <alignment horizontal="center"/>
    </xf>
    <xf numFmtId="165" fontId="5" fillId="4" borderId="16" xfId="0" applyNumberFormat="1" applyFont="1" applyFill="1" applyBorder="1" applyAlignment="1" applyProtection="1">
      <alignment horizontal="center"/>
    </xf>
    <xf numFmtId="165" fontId="5" fillId="4" borderId="17" xfId="0" applyNumberFormat="1" applyFont="1" applyFill="1" applyBorder="1" applyAlignment="1" applyProtection="1">
      <alignment horizontal="center"/>
    </xf>
    <xf numFmtId="0" fontId="6" fillId="3" borderId="18" xfId="0" applyFont="1" applyFill="1" applyBorder="1" applyAlignment="1" applyProtection="1">
      <alignment horizontal="center"/>
    </xf>
    <xf numFmtId="0" fontId="6" fillId="3" borderId="19" xfId="0" applyFont="1" applyFill="1" applyBorder="1" applyAlignment="1" applyProtection="1">
      <alignment horizontal="center"/>
    </xf>
    <xf numFmtId="165" fontId="6" fillId="3" borderId="7" xfId="0" applyNumberFormat="1" applyFont="1" applyFill="1" applyBorder="1" applyAlignment="1" applyProtection="1">
      <alignment horizontal="center"/>
    </xf>
    <xf numFmtId="165" fontId="6" fillId="3" borderId="9" xfId="0" applyNumberFormat="1" applyFont="1" applyFill="1" applyBorder="1" applyAlignment="1" applyProtection="1">
      <alignment horizontal="center"/>
    </xf>
    <xf numFmtId="0" fontId="5" fillId="0" borderId="15" xfId="0" applyFont="1" applyBorder="1" applyAlignment="1" applyProtection="1">
      <alignment horizontal="center"/>
    </xf>
    <xf numFmtId="0" fontId="5" fillId="0" borderId="16" xfId="0" applyFont="1" applyBorder="1" applyAlignment="1" applyProtection="1">
      <alignment horizontal="center"/>
    </xf>
    <xf numFmtId="0" fontId="5" fillId="0" borderId="17" xfId="0" applyFont="1" applyBorder="1" applyAlignment="1" applyProtection="1">
      <alignment horizontal="center"/>
    </xf>
    <xf numFmtId="0" fontId="13" fillId="0" borderId="0" xfId="0" applyFont="1" applyBorder="1" applyAlignment="1" applyProtection="1">
      <alignment horizontal="center"/>
    </xf>
    <xf numFmtId="1" fontId="9" fillId="0" borderId="15" xfId="0" applyNumberFormat="1" applyFont="1" applyBorder="1" applyAlignment="1" applyProtection="1">
      <alignment horizontal="left"/>
    </xf>
    <xf numFmtId="1" fontId="9" fillId="0" borderId="17" xfId="0" applyNumberFormat="1" applyFont="1" applyBorder="1" applyAlignment="1" applyProtection="1">
      <alignment horizontal="left"/>
    </xf>
    <xf numFmtId="0" fontId="5" fillId="0" borderId="0" xfId="0" applyFont="1" applyAlignment="1" applyProtection="1">
      <alignment horizontal="left" vertical="center"/>
    </xf>
    <xf numFmtId="0" fontId="0" fillId="0" borderId="0" xfId="0" applyAlignment="1" applyProtection="1">
      <alignment vertical="center"/>
    </xf>
    <xf numFmtId="0" fontId="0" fillId="0" borderId="0" xfId="0" applyAlignment="1">
      <alignment vertical="center"/>
    </xf>
  </cellXfs>
  <cellStyles count="14">
    <cellStyle name="Milliers" xfId="1" builtinId="3"/>
    <cellStyle name="Milliers 2" xfId="4"/>
    <cellStyle name="Milliers 2 2" xfId="10"/>
    <cellStyle name="Normal" xfId="0" builtinId="0"/>
    <cellStyle name="Normal 2" xfId="3"/>
    <cellStyle name="Normal 2 2" xfId="9"/>
    <cellStyle name="Normal 3" xfId="6"/>
    <cellStyle name="Normal 3 2" xfId="12"/>
    <cellStyle name="Normal 4" xfId="7"/>
    <cellStyle name="Normal 4 2" xfId="13"/>
    <cellStyle name="Normal 5" xfId="8"/>
    <cellStyle name="Pourcentage" xfId="2" builtinId="5"/>
    <cellStyle name="Pourcentage 2" xfId="5"/>
    <cellStyle name="Pourcentage 2 2" xfId="11"/>
  </cellStyles>
  <dxfs count="122">
    <dxf>
      <fill>
        <patternFill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</dxfs>
  <tableStyles count="0" defaultTableStyle="TableStyleMedium9" defaultPivotStyle="PivotStyleLight16"/>
  <colors>
    <mruColors>
      <color rgb="FF00FF00"/>
      <color rgb="FF00FFFF"/>
      <color rgb="FFCC66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9"/>
  <sheetViews>
    <sheetView workbookViewId="0">
      <selection activeCell="I5" sqref="I5"/>
    </sheetView>
  </sheetViews>
  <sheetFormatPr baseColWidth="10" defaultRowHeight="12.75" x14ac:dyDescent="0.2"/>
  <cols>
    <col min="1" max="1" width="22" style="76" bestFit="1" customWidth="1"/>
    <col min="2" max="2" width="12.140625" style="76" bestFit="1" customWidth="1"/>
    <col min="3" max="4" width="11.42578125" style="76"/>
    <col min="5" max="5" width="13.28515625" style="76" bestFit="1" customWidth="1"/>
    <col min="6" max="7" width="11.42578125" style="76"/>
    <col min="8" max="8" width="14.85546875" style="76" bestFit="1" customWidth="1"/>
    <col min="9" max="9" width="15.5703125" style="76" bestFit="1" customWidth="1"/>
    <col min="10" max="16384" width="11.42578125" style="76"/>
  </cols>
  <sheetData>
    <row r="1" spans="1:16" ht="23.25" x14ac:dyDescent="0.45">
      <c r="A1" s="73" t="s">
        <v>58</v>
      </c>
      <c r="B1" s="72">
        <v>2022</v>
      </c>
      <c r="C1" s="74"/>
      <c r="D1" s="75"/>
      <c r="P1"/>
    </row>
    <row r="2" spans="1:16" x14ac:dyDescent="0.2">
      <c r="M2" s="76" t="s">
        <v>6</v>
      </c>
      <c r="N2" s="76" t="s">
        <v>72</v>
      </c>
      <c r="P2"/>
    </row>
    <row r="3" spans="1:16" ht="24.95" customHeight="1" x14ac:dyDescent="0.45">
      <c r="A3" s="101" t="s">
        <v>50</v>
      </c>
      <c r="B3" s="101"/>
      <c r="C3" s="78"/>
      <c r="D3" s="101" t="s">
        <v>61</v>
      </c>
      <c r="E3" s="101" t="s">
        <v>6</v>
      </c>
      <c r="H3" s="101" t="s">
        <v>71</v>
      </c>
      <c r="I3" s="101"/>
      <c r="M3" s="76" t="s">
        <v>7</v>
      </c>
      <c r="N3" s="76" t="s">
        <v>73</v>
      </c>
      <c r="P3"/>
    </row>
    <row r="4" spans="1:16" ht="24.95" customHeight="1" x14ac:dyDescent="0.2">
      <c r="A4" s="69" t="s">
        <v>52</v>
      </c>
      <c r="B4" s="71">
        <f>DATE(B1,1,1)</f>
        <v>44562</v>
      </c>
      <c r="C4" s="77"/>
      <c r="D4" s="87">
        <v>1</v>
      </c>
      <c r="E4" s="92" t="str">
        <f>IF(J4="impair",#REF!,"")</f>
        <v/>
      </c>
      <c r="H4" s="119" t="s">
        <v>10</v>
      </c>
      <c r="I4" s="119">
        <f>IF(H4="Lundi",1,(IF(H4="Mardi",2,IF(H4="Mercredi",3,IF(H4="Jeudi",4,IF(H4="Vendredi",5,""))))))</f>
        <v>5</v>
      </c>
      <c r="J4" s="91"/>
      <c r="L4"/>
      <c r="M4" s="76" t="s">
        <v>8</v>
      </c>
    </row>
    <row r="5" spans="1:16" ht="24.95" customHeight="1" x14ac:dyDescent="0.2">
      <c r="A5" s="69" t="s">
        <v>53</v>
      </c>
      <c r="B5" s="71">
        <f>DATE(B1,3,29.56+0.979*MOD(204-11*MOD(B1,19),30)- WEEKDAY(DATE(B1,3,28.56+0.979*MOD(204-11*MOD(B1,19),30))))</f>
        <v>44668</v>
      </c>
      <c r="C5" s="77"/>
      <c r="D5" s="87">
        <v>2</v>
      </c>
      <c r="E5" s="92" t="str">
        <f>IF(J5="impair",#REF!,"")</f>
        <v/>
      </c>
      <c r="H5" s="120" t="s">
        <v>72</v>
      </c>
      <c r="I5" s="119" t="str">
        <f>IF(H5="Semaine paire","EST.PAIRE","EST.IMPAIRE")</f>
        <v>EST.PAIRE</v>
      </c>
      <c r="J5" s="91"/>
      <c r="L5"/>
      <c r="M5" s="76" t="s">
        <v>5</v>
      </c>
    </row>
    <row r="6" spans="1:16" ht="24.95" customHeight="1" x14ac:dyDescent="0.2">
      <c r="A6" s="69" t="s">
        <v>48</v>
      </c>
      <c r="B6" s="71">
        <f>B5+1</f>
        <v>44669</v>
      </c>
      <c r="C6" s="77"/>
      <c r="D6" s="87">
        <v>3</v>
      </c>
      <c r="E6" s="92" t="str">
        <f t="shared" ref="E5:E57" si="0">IF(J6="impair",I6,"")</f>
        <v/>
      </c>
      <c r="H6" s="90"/>
      <c r="I6" s="89"/>
      <c r="J6" s="91"/>
      <c r="L6"/>
      <c r="M6" s="76" t="s">
        <v>10</v>
      </c>
    </row>
    <row r="7" spans="1:16" ht="24.95" customHeight="1" x14ac:dyDescent="0.2">
      <c r="A7" s="69" t="s">
        <v>54</v>
      </c>
      <c r="B7" s="71">
        <f>DATE(B1,5,1)</f>
        <v>44682</v>
      </c>
      <c r="C7" s="77"/>
      <c r="D7" s="87">
        <v>4</v>
      </c>
      <c r="E7" s="92" t="str">
        <f t="shared" si="0"/>
        <v/>
      </c>
      <c r="H7" s="90"/>
      <c r="I7" s="89"/>
      <c r="J7" s="91"/>
      <c r="L7"/>
    </row>
    <row r="8" spans="1:16" ht="24.95" customHeight="1" x14ac:dyDescent="0.2">
      <c r="A8" s="69" t="s">
        <v>55</v>
      </c>
      <c r="B8" s="71">
        <f>DATE(B1,5,8)</f>
        <v>44689</v>
      </c>
      <c r="C8" s="77"/>
      <c r="D8" s="87">
        <v>5</v>
      </c>
      <c r="E8" s="92" t="str">
        <f t="shared" si="0"/>
        <v/>
      </c>
      <c r="H8" s="90"/>
      <c r="I8" s="89"/>
      <c r="J8" s="91"/>
      <c r="L8"/>
    </row>
    <row r="9" spans="1:16" ht="24.95" customHeight="1" x14ac:dyDescent="0.2">
      <c r="A9" s="69" t="s">
        <v>56</v>
      </c>
      <c r="B9" s="71">
        <f>B5+39</f>
        <v>44707</v>
      </c>
      <c r="C9" s="77"/>
      <c r="D9" s="87">
        <v>6</v>
      </c>
      <c r="E9" s="92" t="str">
        <f t="shared" si="0"/>
        <v/>
      </c>
      <c r="H9" s="90"/>
      <c r="I9" s="89"/>
      <c r="J9" s="91"/>
      <c r="L9"/>
    </row>
    <row r="10" spans="1:16" ht="24.95" customHeight="1" x14ac:dyDescent="0.2">
      <c r="A10" s="69" t="s">
        <v>49</v>
      </c>
      <c r="B10" s="71">
        <f>B5+49+1</f>
        <v>44718</v>
      </c>
      <c r="C10" s="77"/>
      <c r="D10" s="87">
        <v>7</v>
      </c>
      <c r="E10" s="92" t="str">
        <f t="shared" si="0"/>
        <v/>
      </c>
      <c r="H10" s="90"/>
      <c r="I10" s="89"/>
      <c r="J10" s="91"/>
      <c r="L10"/>
    </row>
    <row r="11" spans="1:16" ht="24.95" customHeight="1" x14ac:dyDescent="0.2">
      <c r="A11" s="69" t="s">
        <v>57</v>
      </c>
      <c r="B11" s="71">
        <f>DATE(B1,7,14)</f>
        <v>44756</v>
      </c>
      <c r="C11" s="77"/>
      <c r="D11" s="87">
        <v>8</v>
      </c>
      <c r="E11" s="92" t="str">
        <f t="shared" si="0"/>
        <v/>
      </c>
      <c r="H11" s="90"/>
      <c r="I11" s="89"/>
      <c r="J11" s="91"/>
      <c r="L11"/>
    </row>
    <row r="12" spans="1:16" ht="24.95" customHeight="1" x14ac:dyDescent="0.2">
      <c r="A12" s="100" t="str">
        <f>CONCATENATE("Assomption ",B1+1)</f>
        <v>Assomption 2023</v>
      </c>
      <c r="B12" s="71">
        <f>DATE(B1,8,15)</f>
        <v>44788</v>
      </c>
      <c r="C12" s="77"/>
      <c r="D12" s="87">
        <v>9</v>
      </c>
      <c r="E12" s="92" t="str">
        <f t="shared" si="0"/>
        <v/>
      </c>
      <c r="H12" s="90"/>
      <c r="I12" s="89"/>
      <c r="J12" s="91"/>
      <c r="L12"/>
    </row>
    <row r="13" spans="1:16" ht="24.95" customHeight="1" x14ac:dyDescent="0.2">
      <c r="A13" s="70" t="s">
        <v>46</v>
      </c>
      <c r="B13" s="71">
        <f>DATE(B1,11,1)</f>
        <v>44866</v>
      </c>
      <c r="C13" s="77"/>
      <c r="D13" s="87">
        <v>10</v>
      </c>
      <c r="E13" s="92" t="str">
        <f t="shared" si="0"/>
        <v/>
      </c>
      <c r="H13" s="90"/>
      <c r="I13" s="89"/>
      <c r="J13" s="91"/>
      <c r="L13"/>
    </row>
    <row r="14" spans="1:16" ht="24.95" customHeight="1" x14ac:dyDescent="0.2">
      <c r="A14" s="70" t="s">
        <v>51</v>
      </c>
      <c r="B14" s="71">
        <f>DATE(B1,11,11)</f>
        <v>44876</v>
      </c>
      <c r="C14" s="77"/>
      <c r="D14" s="87">
        <v>11</v>
      </c>
      <c r="E14" s="92" t="str">
        <f t="shared" si="0"/>
        <v/>
      </c>
      <c r="H14" s="90"/>
      <c r="I14" s="89"/>
      <c r="J14" s="91"/>
      <c r="L14"/>
    </row>
    <row r="15" spans="1:16" ht="24.95" customHeight="1" x14ac:dyDescent="0.2">
      <c r="A15" s="69" t="s">
        <v>47</v>
      </c>
      <c r="B15" s="71">
        <f>DATE(B1,12,25)</f>
        <v>44920</v>
      </c>
      <c r="C15" s="77"/>
      <c r="D15" s="87">
        <v>12</v>
      </c>
      <c r="E15" s="92" t="str">
        <f t="shared" si="0"/>
        <v/>
      </c>
      <c r="H15" s="90"/>
      <c r="I15" s="89"/>
      <c r="J15" s="91"/>
      <c r="L15"/>
    </row>
    <row r="16" spans="1:16" x14ac:dyDescent="0.2">
      <c r="D16" s="87">
        <v>13</v>
      </c>
      <c r="E16" s="92" t="str">
        <f t="shared" si="0"/>
        <v/>
      </c>
      <c r="H16" s="90"/>
      <c r="I16" s="89"/>
      <c r="J16" s="91"/>
      <c r="L16"/>
    </row>
    <row r="17" spans="4:12" x14ac:dyDescent="0.2">
      <c r="D17" s="87">
        <v>14</v>
      </c>
      <c r="E17" s="92" t="str">
        <f t="shared" si="0"/>
        <v/>
      </c>
      <c r="H17" s="90"/>
      <c r="I17" s="89"/>
      <c r="J17" s="91"/>
      <c r="L17"/>
    </row>
    <row r="18" spans="4:12" x14ac:dyDescent="0.2">
      <c r="D18" s="87">
        <v>15</v>
      </c>
      <c r="E18" s="92" t="str">
        <f t="shared" si="0"/>
        <v/>
      </c>
      <c r="H18" s="90"/>
      <c r="I18" s="89"/>
      <c r="J18" s="91"/>
      <c r="L18"/>
    </row>
    <row r="19" spans="4:12" x14ac:dyDescent="0.2">
      <c r="D19" s="87">
        <v>16</v>
      </c>
      <c r="E19" s="92" t="str">
        <f t="shared" si="0"/>
        <v/>
      </c>
      <c r="H19" s="90"/>
      <c r="I19" s="89"/>
      <c r="J19" s="91"/>
      <c r="L19"/>
    </row>
    <row r="20" spans="4:12" x14ac:dyDescent="0.2">
      <c r="D20" s="87">
        <v>17</v>
      </c>
      <c r="E20" s="92" t="str">
        <f t="shared" si="0"/>
        <v/>
      </c>
      <c r="H20" s="90"/>
      <c r="I20" s="89"/>
      <c r="J20" s="91"/>
      <c r="L20"/>
    </row>
    <row r="21" spans="4:12" x14ac:dyDescent="0.2">
      <c r="D21" s="87">
        <v>18</v>
      </c>
      <c r="E21" s="92" t="str">
        <f t="shared" si="0"/>
        <v/>
      </c>
      <c r="H21" s="90"/>
      <c r="I21" s="89"/>
      <c r="J21" s="91"/>
      <c r="L21"/>
    </row>
    <row r="22" spans="4:12" x14ac:dyDescent="0.2">
      <c r="D22" s="87">
        <v>19</v>
      </c>
      <c r="E22" s="92" t="str">
        <f t="shared" si="0"/>
        <v/>
      </c>
      <c r="H22" s="90"/>
      <c r="I22" s="89"/>
      <c r="J22" s="91"/>
      <c r="L22"/>
    </row>
    <row r="23" spans="4:12" x14ac:dyDescent="0.2">
      <c r="D23" s="87">
        <v>20</v>
      </c>
      <c r="E23" s="92" t="str">
        <f t="shared" si="0"/>
        <v/>
      </c>
      <c r="H23" s="90"/>
      <c r="I23" s="89"/>
      <c r="J23" s="91"/>
      <c r="L23"/>
    </row>
    <row r="24" spans="4:12" x14ac:dyDescent="0.2">
      <c r="D24" s="87">
        <v>21</v>
      </c>
      <c r="E24" s="92" t="str">
        <f t="shared" si="0"/>
        <v/>
      </c>
      <c r="H24" s="90"/>
      <c r="I24" s="89"/>
      <c r="J24" s="91"/>
      <c r="L24"/>
    </row>
    <row r="25" spans="4:12" x14ac:dyDescent="0.2">
      <c r="D25" s="87">
        <v>22</v>
      </c>
      <c r="E25" s="92" t="str">
        <f t="shared" si="0"/>
        <v/>
      </c>
      <c r="H25" s="90"/>
      <c r="I25" s="89"/>
      <c r="J25" s="91"/>
      <c r="L25"/>
    </row>
    <row r="26" spans="4:12" x14ac:dyDescent="0.2">
      <c r="D26" s="87">
        <v>23</v>
      </c>
      <c r="E26" s="92" t="str">
        <f t="shared" si="0"/>
        <v/>
      </c>
      <c r="H26" s="90"/>
      <c r="I26" s="89"/>
      <c r="J26" s="91"/>
      <c r="L26"/>
    </row>
    <row r="27" spans="4:12" x14ac:dyDescent="0.2">
      <c r="E27" s="92" t="str">
        <f t="shared" si="0"/>
        <v/>
      </c>
      <c r="H27" s="90"/>
      <c r="I27" s="89"/>
      <c r="J27" s="91"/>
      <c r="L27"/>
    </row>
    <row r="28" spans="4:12" x14ac:dyDescent="0.2">
      <c r="E28" s="92" t="str">
        <f t="shared" si="0"/>
        <v/>
      </c>
      <c r="H28" s="90"/>
      <c r="I28" s="89"/>
      <c r="J28" s="91"/>
      <c r="L28"/>
    </row>
    <row r="29" spans="4:12" x14ac:dyDescent="0.2">
      <c r="E29" s="92" t="str">
        <f t="shared" si="0"/>
        <v/>
      </c>
      <c r="H29" s="90"/>
      <c r="I29" s="89"/>
      <c r="J29" s="91"/>
      <c r="L29"/>
    </row>
    <row r="30" spans="4:12" x14ac:dyDescent="0.2">
      <c r="E30" s="92" t="str">
        <f t="shared" si="0"/>
        <v/>
      </c>
      <c r="H30" s="90"/>
      <c r="I30" s="89"/>
      <c r="J30" s="91"/>
      <c r="L30"/>
    </row>
    <row r="31" spans="4:12" x14ac:dyDescent="0.2">
      <c r="E31" s="92" t="str">
        <f t="shared" si="0"/>
        <v/>
      </c>
      <c r="H31" s="90"/>
      <c r="I31" s="89"/>
      <c r="J31" s="91"/>
      <c r="L31"/>
    </row>
    <row r="32" spans="4:12" x14ac:dyDescent="0.2">
      <c r="E32" s="92" t="str">
        <f t="shared" si="0"/>
        <v/>
      </c>
      <c r="H32" s="90"/>
      <c r="I32" s="89"/>
      <c r="J32" s="91"/>
      <c r="L32"/>
    </row>
    <row r="33" spans="5:12" x14ac:dyDescent="0.2">
      <c r="E33" s="92" t="str">
        <f t="shared" si="0"/>
        <v/>
      </c>
      <c r="H33" s="90"/>
      <c r="I33" s="89"/>
      <c r="J33" s="91"/>
      <c r="L33"/>
    </row>
    <row r="34" spans="5:12" x14ac:dyDescent="0.2">
      <c r="E34" s="92" t="str">
        <f t="shared" si="0"/>
        <v/>
      </c>
      <c r="H34" s="90"/>
      <c r="I34" s="89"/>
      <c r="J34" s="91"/>
      <c r="L34"/>
    </row>
    <row r="35" spans="5:12" x14ac:dyDescent="0.2">
      <c r="E35" s="92" t="str">
        <f t="shared" si="0"/>
        <v/>
      </c>
      <c r="H35" s="90"/>
      <c r="I35" s="89"/>
      <c r="J35" s="91"/>
      <c r="L35"/>
    </row>
    <row r="36" spans="5:12" x14ac:dyDescent="0.2">
      <c r="E36" s="92" t="str">
        <f t="shared" si="0"/>
        <v/>
      </c>
      <c r="H36" s="90"/>
      <c r="I36" s="89"/>
      <c r="J36" s="91"/>
      <c r="L36"/>
    </row>
    <row r="37" spans="5:12" x14ac:dyDescent="0.2">
      <c r="E37" s="92" t="str">
        <f t="shared" si="0"/>
        <v/>
      </c>
      <c r="H37" s="90"/>
      <c r="I37" s="89"/>
      <c r="J37" s="91"/>
      <c r="L37"/>
    </row>
    <row r="38" spans="5:12" x14ac:dyDescent="0.2">
      <c r="E38" s="92" t="str">
        <f t="shared" si="0"/>
        <v/>
      </c>
      <c r="H38" s="90"/>
      <c r="I38" s="89"/>
      <c r="J38" s="91"/>
      <c r="L38"/>
    </row>
    <row r="39" spans="5:12" x14ac:dyDescent="0.2">
      <c r="E39" s="92" t="str">
        <f t="shared" si="0"/>
        <v/>
      </c>
      <c r="H39" s="90"/>
      <c r="I39" s="89"/>
      <c r="J39" s="91"/>
      <c r="L39"/>
    </row>
    <row r="40" spans="5:12" x14ac:dyDescent="0.2">
      <c r="E40" s="92" t="str">
        <f t="shared" si="0"/>
        <v/>
      </c>
      <c r="H40" s="90"/>
      <c r="I40" s="89"/>
      <c r="J40" s="91"/>
      <c r="L40"/>
    </row>
    <row r="41" spans="5:12" x14ac:dyDescent="0.2">
      <c r="E41" s="92" t="str">
        <f t="shared" si="0"/>
        <v/>
      </c>
      <c r="H41" s="90"/>
      <c r="I41" s="89"/>
      <c r="J41" s="91"/>
      <c r="L41"/>
    </row>
    <row r="42" spans="5:12" x14ac:dyDescent="0.2">
      <c r="E42" s="92" t="str">
        <f t="shared" si="0"/>
        <v/>
      </c>
      <c r="H42" s="90"/>
      <c r="I42" s="89"/>
      <c r="J42" s="91"/>
      <c r="L42"/>
    </row>
    <row r="43" spans="5:12" x14ac:dyDescent="0.2">
      <c r="E43" s="92" t="str">
        <f t="shared" si="0"/>
        <v/>
      </c>
      <c r="H43" s="90"/>
      <c r="I43" s="89"/>
      <c r="J43" s="91"/>
      <c r="L43"/>
    </row>
    <row r="44" spans="5:12" x14ac:dyDescent="0.2">
      <c r="E44" s="92" t="str">
        <f t="shared" si="0"/>
        <v/>
      </c>
      <c r="H44" s="90"/>
      <c r="I44" s="89"/>
      <c r="J44" s="91"/>
      <c r="L44"/>
    </row>
    <row r="45" spans="5:12" x14ac:dyDescent="0.2">
      <c r="E45" s="92" t="str">
        <f t="shared" si="0"/>
        <v/>
      </c>
      <c r="H45" s="90"/>
      <c r="I45" s="89"/>
      <c r="J45" s="91"/>
      <c r="L45"/>
    </row>
    <row r="46" spans="5:12" x14ac:dyDescent="0.2">
      <c r="E46" s="92" t="str">
        <f t="shared" si="0"/>
        <v/>
      </c>
      <c r="H46" s="90"/>
      <c r="I46" s="89"/>
      <c r="J46" s="91"/>
      <c r="L46"/>
    </row>
    <row r="47" spans="5:12" x14ac:dyDescent="0.2">
      <c r="E47" s="92" t="str">
        <f t="shared" si="0"/>
        <v/>
      </c>
      <c r="H47" s="90"/>
      <c r="I47" s="89"/>
      <c r="J47" s="91"/>
      <c r="L47"/>
    </row>
    <row r="48" spans="5:12" x14ac:dyDescent="0.2">
      <c r="E48" s="92" t="str">
        <f t="shared" si="0"/>
        <v/>
      </c>
      <c r="H48" s="90"/>
      <c r="I48" s="89"/>
      <c r="J48" s="91"/>
      <c r="L48"/>
    </row>
    <row r="49" spans="5:12" x14ac:dyDescent="0.2">
      <c r="E49" s="92" t="str">
        <f t="shared" si="0"/>
        <v/>
      </c>
      <c r="H49" s="90"/>
      <c r="I49" s="89"/>
      <c r="J49" s="91"/>
      <c r="L49"/>
    </row>
    <row r="50" spans="5:12" x14ac:dyDescent="0.2">
      <c r="E50" s="92" t="str">
        <f t="shared" si="0"/>
        <v/>
      </c>
      <c r="H50" s="90"/>
      <c r="I50" s="89"/>
      <c r="J50" s="91"/>
      <c r="L50"/>
    </row>
    <row r="51" spans="5:12" x14ac:dyDescent="0.2">
      <c r="E51" s="92" t="str">
        <f t="shared" si="0"/>
        <v/>
      </c>
      <c r="H51" s="90"/>
      <c r="I51" s="89"/>
      <c r="J51" s="91"/>
      <c r="L51"/>
    </row>
    <row r="52" spans="5:12" x14ac:dyDescent="0.2">
      <c r="E52" s="92" t="str">
        <f t="shared" si="0"/>
        <v/>
      </c>
      <c r="H52" s="90"/>
      <c r="I52" s="89"/>
      <c r="J52" s="91"/>
      <c r="L52"/>
    </row>
    <row r="53" spans="5:12" x14ac:dyDescent="0.2">
      <c r="E53" s="92" t="str">
        <f t="shared" si="0"/>
        <v/>
      </c>
      <c r="H53" s="90"/>
      <c r="I53" s="89"/>
      <c r="J53" s="91"/>
      <c r="L53"/>
    </row>
    <row r="54" spans="5:12" x14ac:dyDescent="0.2">
      <c r="E54" s="92" t="str">
        <f t="shared" si="0"/>
        <v/>
      </c>
      <c r="H54" s="90"/>
      <c r="I54" s="89"/>
      <c r="J54" s="91"/>
      <c r="L54"/>
    </row>
    <row r="55" spans="5:12" x14ac:dyDescent="0.2">
      <c r="E55" s="92" t="str">
        <f t="shared" si="0"/>
        <v/>
      </c>
      <c r="H55" s="90"/>
      <c r="I55" s="89"/>
      <c r="J55" s="91"/>
      <c r="L55"/>
    </row>
    <row r="56" spans="5:12" x14ac:dyDescent="0.2">
      <c r="E56" s="92" t="str">
        <f t="shared" si="0"/>
        <v/>
      </c>
      <c r="H56" s="90"/>
      <c r="I56" s="89"/>
      <c r="J56" s="91"/>
      <c r="L56"/>
    </row>
    <row r="57" spans="5:12" x14ac:dyDescent="0.2">
      <c r="E57" s="92" t="str">
        <f t="shared" si="0"/>
        <v/>
      </c>
      <c r="H57" s="90"/>
      <c r="I57" s="89"/>
      <c r="J57" s="91"/>
      <c r="L57"/>
    </row>
    <row r="58" spans="5:12" x14ac:dyDescent="0.2">
      <c r="J58"/>
      <c r="K58"/>
      <c r="L58"/>
    </row>
    <row r="59" spans="5:12" x14ac:dyDescent="0.2">
      <c r="I59" s="88"/>
    </row>
  </sheetData>
  <sheetProtection selectLockedCells="1"/>
  <mergeCells count="3">
    <mergeCell ref="A3:B3"/>
    <mergeCell ref="D3:E3"/>
    <mergeCell ref="H3:I3"/>
  </mergeCells>
  <dataValidations count="2">
    <dataValidation type="list" allowBlank="1" showInputMessage="1" showErrorMessage="1" sqref="H4">
      <formula1>$M$2:$M$6</formula1>
    </dataValidation>
    <dataValidation type="list" allowBlank="1" showInputMessage="1" showErrorMessage="1" sqref="H5">
      <formula1>$N$2:$N$3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X102"/>
  <sheetViews>
    <sheetView tabSelected="1" view="pageBreakPreview" zoomScale="85" zoomScaleNormal="85" zoomScaleSheetLayoutView="85" workbookViewId="0">
      <selection activeCell="D4" sqref="D4"/>
    </sheetView>
  </sheetViews>
  <sheetFormatPr baseColWidth="10" defaultColWidth="12" defaultRowHeight="11.25" x14ac:dyDescent="0.2"/>
  <cols>
    <col min="1" max="1" width="9.28515625" style="4" customWidth="1"/>
    <col min="2" max="4" width="9.28515625" style="15" customWidth="1"/>
    <col min="5" max="32" width="9.28515625" style="4" customWidth="1"/>
    <col min="33" max="50" width="9.28515625" style="57" customWidth="1"/>
    <col min="51" max="16384" width="12" style="4"/>
  </cols>
  <sheetData>
    <row r="1" spans="1:50" ht="12" thickBot="1" x14ac:dyDescent="0.25">
      <c r="A1" s="102">
        <f>Fériés!B1</f>
        <v>2022</v>
      </c>
      <c r="B1" s="103"/>
      <c r="C1" s="103"/>
      <c r="D1" s="104"/>
      <c r="E1" s="102">
        <f>A1</f>
        <v>2022</v>
      </c>
      <c r="F1" s="103"/>
      <c r="G1" s="103"/>
      <c r="H1" s="104"/>
      <c r="I1" s="102">
        <f>A1</f>
        <v>2022</v>
      </c>
      <c r="J1" s="103"/>
      <c r="K1" s="103"/>
      <c r="L1" s="104"/>
      <c r="M1" s="102">
        <f>A1</f>
        <v>2022</v>
      </c>
      <c r="N1" s="103"/>
      <c r="O1" s="103"/>
      <c r="P1" s="104"/>
      <c r="Q1" s="102">
        <f>A1</f>
        <v>2022</v>
      </c>
      <c r="R1" s="103"/>
      <c r="S1" s="103"/>
      <c r="T1" s="104"/>
      <c r="U1" s="102">
        <f>A1</f>
        <v>2022</v>
      </c>
      <c r="V1" s="103"/>
      <c r="W1" s="103"/>
      <c r="X1" s="104"/>
      <c r="Y1" s="102">
        <f>A1</f>
        <v>2022</v>
      </c>
      <c r="Z1" s="103"/>
      <c r="AA1" s="103"/>
      <c r="AB1" s="104"/>
      <c r="AC1" s="102">
        <f>A1</f>
        <v>2022</v>
      </c>
      <c r="AD1" s="103"/>
      <c r="AE1" s="103"/>
      <c r="AF1" s="104"/>
      <c r="AG1" s="102">
        <f>E1</f>
        <v>2022</v>
      </c>
      <c r="AH1" s="103"/>
      <c r="AI1" s="103"/>
      <c r="AJ1" s="104"/>
      <c r="AK1" s="102">
        <f>I1</f>
        <v>2022</v>
      </c>
      <c r="AL1" s="103"/>
      <c r="AM1" s="103"/>
      <c r="AN1" s="104"/>
      <c r="AO1" s="102">
        <f>M1</f>
        <v>2022</v>
      </c>
      <c r="AP1" s="103"/>
      <c r="AQ1" s="103"/>
      <c r="AR1" s="104"/>
      <c r="AS1" s="102">
        <f>Q1</f>
        <v>2022</v>
      </c>
      <c r="AT1" s="103"/>
      <c r="AU1" s="103"/>
      <c r="AV1" s="104"/>
      <c r="AW1" s="80"/>
      <c r="AX1" s="80"/>
    </row>
    <row r="2" spans="1:50" ht="13.5" customHeight="1" thickBot="1" x14ac:dyDescent="0.25">
      <c r="A2" s="105" t="s">
        <v>29</v>
      </c>
      <c r="B2" s="106"/>
      <c r="C2" s="106"/>
      <c r="D2" s="107"/>
      <c r="E2" s="105" t="s">
        <v>40</v>
      </c>
      <c r="F2" s="106"/>
      <c r="G2" s="106"/>
      <c r="H2" s="107"/>
      <c r="I2" s="105" t="s">
        <v>41</v>
      </c>
      <c r="J2" s="106"/>
      <c r="K2" s="106"/>
      <c r="L2" s="107"/>
      <c r="M2" s="105" t="s">
        <v>26</v>
      </c>
      <c r="N2" s="106"/>
      <c r="O2" s="106"/>
      <c r="P2" s="107"/>
      <c r="Q2" s="105" t="s">
        <v>25</v>
      </c>
      <c r="R2" s="106"/>
      <c r="S2" s="106"/>
      <c r="T2" s="107"/>
      <c r="U2" s="105" t="s">
        <v>30</v>
      </c>
      <c r="V2" s="106"/>
      <c r="W2" s="106"/>
      <c r="X2" s="107"/>
      <c r="Y2" s="105" t="s">
        <v>31</v>
      </c>
      <c r="Z2" s="106"/>
      <c r="AA2" s="106"/>
      <c r="AB2" s="107"/>
      <c r="AC2" s="105" t="s">
        <v>42</v>
      </c>
      <c r="AD2" s="106"/>
      <c r="AE2" s="106"/>
      <c r="AF2" s="107"/>
      <c r="AG2" s="105" t="s">
        <v>59</v>
      </c>
      <c r="AH2" s="106"/>
      <c r="AI2" s="106"/>
      <c r="AJ2" s="107"/>
      <c r="AK2" s="105" t="s">
        <v>60</v>
      </c>
      <c r="AL2" s="106"/>
      <c r="AM2" s="106"/>
      <c r="AN2" s="107"/>
      <c r="AO2" s="105" t="s">
        <v>27</v>
      </c>
      <c r="AP2" s="106"/>
      <c r="AQ2" s="106"/>
      <c r="AR2" s="107"/>
      <c r="AS2" s="105" t="s">
        <v>28</v>
      </c>
      <c r="AT2" s="106"/>
      <c r="AU2" s="106"/>
      <c r="AV2" s="107"/>
      <c r="AW2" s="81"/>
      <c r="AX2" s="81"/>
    </row>
    <row r="3" spans="1:50" x14ac:dyDescent="0.2">
      <c r="A3" s="5"/>
      <c r="B3" s="9"/>
      <c r="C3" s="7" t="s">
        <v>2</v>
      </c>
      <c r="D3" s="8" t="s">
        <v>1</v>
      </c>
      <c r="E3" s="5"/>
      <c r="F3" s="9"/>
      <c r="G3" s="7" t="s">
        <v>2</v>
      </c>
      <c r="H3" s="8" t="s">
        <v>1</v>
      </c>
      <c r="I3" s="5"/>
      <c r="J3" s="9"/>
      <c r="K3" s="7" t="s">
        <v>2</v>
      </c>
      <c r="L3" s="8" t="s">
        <v>1</v>
      </c>
      <c r="M3" s="5"/>
      <c r="N3" s="9"/>
      <c r="O3" s="7" t="s">
        <v>2</v>
      </c>
      <c r="P3" s="8" t="s">
        <v>1</v>
      </c>
      <c r="Q3" s="5"/>
      <c r="R3" s="10"/>
      <c r="S3" s="7" t="s">
        <v>2</v>
      </c>
      <c r="T3" s="8" t="s">
        <v>1</v>
      </c>
      <c r="U3" s="5"/>
      <c r="V3" s="10"/>
      <c r="W3" s="7" t="s">
        <v>2</v>
      </c>
      <c r="X3" s="8" t="s">
        <v>1</v>
      </c>
      <c r="Y3" s="5"/>
      <c r="Z3" s="10"/>
      <c r="AA3" s="7" t="s">
        <v>2</v>
      </c>
      <c r="AB3" s="8" t="s">
        <v>1</v>
      </c>
      <c r="AC3" s="5"/>
      <c r="AD3" s="9"/>
      <c r="AE3" s="7" t="s">
        <v>2</v>
      </c>
      <c r="AF3" s="8" t="s">
        <v>1</v>
      </c>
      <c r="AG3" s="5"/>
      <c r="AH3" s="9"/>
      <c r="AI3" s="7" t="s">
        <v>2</v>
      </c>
      <c r="AJ3" s="8" t="s">
        <v>1</v>
      </c>
      <c r="AK3" s="5"/>
      <c r="AL3" s="9"/>
      <c r="AM3" s="7" t="s">
        <v>2</v>
      </c>
      <c r="AN3" s="8" t="s">
        <v>1</v>
      </c>
      <c r="AO3" s="5"/>
      <c r="AP3" s="9"/>
      <c r="AQ3" s="7" t="s">
        <v>2</v>
      </c>
      <c r="AR3" s="8" t="s">
        <v>1</v>
      </c>
      <c r="AS3" s="5"/>
      <c r="AT3" s="9"/>
      <c r="AU3" s="7" t="s">
        <v>2</v>
      </c>
      <c r="AV3" s="8" t="s">
        <v>1</v>
      </c>
      <c r="AW3" s="7"/>
      <c r="AX3" s="7"/>
    </row>
    <row r="4" spans="1:50" x14ac:dyDescent="0.2">
      <c r="A4" s="11">
        <f>DATE($A$1,1,1)</f>
        <v>44562</v>
      </c>
      <c r="B4" s="52" t="str">
        <f t="shared" ref="B4:B34" si="0">IF(COUNTIF(Fériés,A4),"XX",IF(TEXT(A4,"jjj")="sam","sam",IF(TEXT(A4,"jjj")="dim","dim",TEXT(A4,"jjj"))))</f>
        <v>XX</v>
      </c>
      <c r="C4" s="12" t="str">
        <f t="shared" ref="C4:C34" si="1">VLOOKUP(B4,$A$56:$B$65,2,FALSE)</f>
        <v>FERIE</v>
      </c>
      <c r="D4" s="2" t="e">
        <f ca="1">IF(AND(WEEKDAY(A4,2)=Fériés!$I$4,Fériés!$I$5(_xlfn.ISOWEEKNUM(A4))),"RTT",C4)</f>
        <v>#REF!</v>
      </c>
      <c r="E4" s="11">
        <f>DATE(YEAR(A4),MONTH(A4)+1,1)</f>
        <v>44593</v>
      </c>
      <c r="F4" s="52" t="str">
        <f t="shared" ref="F4:F34" si="2">IF(COUNTIF(Fériés,E4),"XX",IF(TEXT(E4,"jjj")="sam","sam",IF(TEXT(E4,"jjj")="dim","dim",TEXT(E4,"jjj"))))</f>
        <v>mar</v>
      </c>
      <c r="G4" s="12">
        <f t="shared" ref="G4:G31" si="3">VLOOKUP(F4,$A$56:$B$65,2,FALSE)</f>
        <v>8</v>
      </c>
      <c r="H4" s="2">
        <f>IF(AND(WEEKDAY(E4,2)=1,ISODD(_xlfn.ISOWEEKNUM(E4))),"RTT",G4)</f>
        <v>8</v>
      </c>
      <c r="I4" s="11">
        <f>DATE(YEAR(E4),MONTH(E4)+1,1)</f>
        <v>44621</v>
      </c>
      <c r="J4" s="52" t="str">
        <f t="shared" ref="J4:J34" si="4">IF(COUNTIF(Fériés,I4),"XX",IF(TEXT(I4,"jjj")="sam","sam",IF(TEXT(I4,"jjj")="dim","dim",TEXT(I4,"jjj"))))</f>
        <v>mar</v>
      </c>
      <c r="K4" s="12">
        <f t="shared" ref="K4:K34" si="5">VLOOKUP(J4,$A$56:$B$65,2,FALSE)</f>
        <v>8</v>
      </c>
      <c r="L4" s="2">
        <f>IF(AND(WEEKDAY(I4,2)=1,ISODD(_xlfn.ISOWEEKNUM(I4))),"RTT",K4)</f>
        <v>8</v>
      </c>
      <c r="M4" s="11">
        <f>DATE(YEAR(I4),MONTH(I4)+1,1)</f>
        <v>44652</v>
      </c>
      <c r="N4" s="52" t="str">
        <f t="shared" ref="N4:N33" si="6">IF(COUNTIF(Fériés,M4),"XX",IF(TEXT(M4,"jjj")="sam","sam",IF(TEXT(M4,"jjj")="dim","dim",TEXT(M4,"jjj"))))</f>
        <v>ven</v>
      </c>
      <c r="O4" s="12">
        <f t="shared" ref="O4:O33" si="7">VLOOKUP(N4,$A$56:$B$65,2,FALSE)</f>
        <v>7</v>
      </c>
      <c r="P4" s="2">
        <f>IF(AND(WEEKDAY(M4,2)=1,ISODD(_xlfn.ISOWEEKNUM(M4))),"RTT",O4)</f>
        <v>7</v>
      </c>
      <c r="Q4" s="11">
        <f>DATE(YEAR(M4),MONTH(M4)+1,1)</f>
        <v>44682</v>
      </c>
      <c r="R4" s="52" t="str">
        <f t="shared" ref="R4:R34" si="8">IF(COUNTIF(Fériés,Q4),"XX",IF(TEXT(Q4,"jjj")="sam","sam",IF(TEXT(Q4,"jjj")="dim","dim",TEXT(Q4,"jjj"))))</f>
        <v>XX</v>
      </c>
      <c r="S4" s="12" t="str">
        <f t="shared" ref="S4:S34" si="9">VLOOKUP(R4,$A$56:$B$65,2,FALSE)</f>
        <v>FERIE</v>
      </c>
      <c r="T4" s="53" t="str">
        <f>IF(AND(WEEKDAY(Q4,2)=1,ISODD(_xlfn.ISOWEEKNUM(Q4))),"RTT",S4)</f>
        <v>FERIE</v>
      </c>
      <c r="U4" s="11">
        <f>DATE(YEAR(Q4),MONTH(Q4)+1,1)</f>
        <v>44713</v>
      </c>
      <c r="V4" s="52" t="str">
        <f t="shared" ref="V4:V34" si="10">IF(COUNTIF(Fériés,U4),"XX",IF(TEXT(U4,"jjj")="sam","sam",IF(TEXT(U4,"jjj")="dim","dim",TEXT(U4,"jjj"))))</f>
        <v>mer</v>
      </c>
      <c r="W4" s="12">
        <f t="shared" ref="W4:W33" si="11">VLOOKUP(V4,$A$56:$B$65,2,FALSE)</f>
        <v>8</v>
      </c>
      <c r="X4" s="2">
        <f>IF(AND(WEEKDAY(U4,2)=1,ISODD(_xlfn.ISOWEEKNUM(U4))),"RTT",W4)</f>
        <v>8</v>
      </c>
      <c r="Y4" s="11">
        <f>DATE(YEAR(U4),MONTH(U4)+1,1)</f>
        <v>44743</v>
      </c>
      <c r="Z4" s="52" t="str">
        <f t="shared" ref="Z4:Z34" si="12">IF(COUNTIF(Fériés,Y4),"XX",IF(TEXT(Y4,"jjj")="sam","sam",IF(TEXT(Y4,"jjj")="dim","dim",TEXT(Y4,"jjj"))))</f>
        <v>ven</v>
      </c>
      <c r="AA4" s="12">
        <f t="shared" ref="AA4:AA34" si="13">VLOOKUP(Z4,$A$56:$B$65,2,FALSE)</f>
        <v>7</v>
      </c>
      <c r="AB4" s="2">
        <f>IF(AND(WEEKDAY(Y4,2)=1,ISODD(_xlfn.ISOWEEKNUM(Y4))),"RTT",AA4)</f>
        <v>7</v>
      </c>
      <c r="AC4" s="11">
        <f>DATE(YEAR(Y4),MONTH(Y4)+1,1)</f>
        <v>44774</v>
      </c>
      <c r="AD4" s="52" t="str">
        <f t="shared" ref="AD4:AD34" si="14">IF(COUNTIF(Fériés,AC4),"XX",IF(TEXT(AC4,"jjj")="sam","sam",IF(TEXT(AC4,"jjj")="dim","dim",TEXT(AC4,"jjj"))))</f>
        <v>lun</v>
      </c>
      <c r="AE4" s="12">
        <f t="shared" ref="AE4:AE34" si="15">VLOOKUP(AD4,$A$56:$B$65,2,FALSE)</f>
        <v>8</v>
      </c>
      <c r="AF4" s="2" t="str">
        <f>IF(AND(WEEKDAY(AC4,2)=1,ISODD(_xlfn.ISOWEEKNUM(AC4))),"RTT",AE4)</f>
        <v>RTT</v>
      </c>
      <c r="AG4" s="11">
        <f>DATE(YEAR(AC4),MONTH(AC4)+1,1)</f>
        <v>44805</v>
      </c>
      <c r="AH4" s="52" t="str">
        <f t="shared" ref="AH4:AH34" si="16">IF(COUNTIF(Fériés,AG4),"XX",IF(TEXT(AG4,"jjj")="sam","sam",IF(TEXT(AG4,"jjj")="dim","dim",TEXT(AG4,"jjj"))))</f>
        <v>jeu</v>
      </c>
      <c r="AI4" s="12">
        <f t="shared" ref="AI4:AI33" si="17">VLOOKUP(AH4,$A$56:$B$65,2,FALSE)</f>
        <v>8</v>
      </c>
      <c r="AJ4" s="2">
        <f>IF(AND(WEEKDAY(AG4,2)=1,ISODD(_xlfn.ISOWEEKNUM(AG4))),"RTT",AI4)</f>
        <v>8</v>
      </c>
      <c r="AK4" s="11">
        <f>DATE(YEAR(AG4),MONTH(AG4)+1,1)</f>
        <v>44835</v>
      </c>
      <c r="AL4" s="52" t="str">
        <f t="shared" ref="AL4:AL34" si="18">IF(COUNTIF(Fériés,AK4),"XX",IF(TEXT(AK4,"jjj")="sam","sam",IF(TEXT(AK4,"jjj")="dim","dim",TEXT(AK4,"jjj"))))</f>
        <v>sam</v>
      </c>
      <c r="AM4" s="12">
        <f t="shared" ref="AM4:AM34" si="19">VLOOKUP(AL4,$A$56:$B$65,2,FALSE)</f>
        <v>0</v>
      </c>
      <c r="AN4" s="2">
        <f>IF(AND(WEEKDAY(AK4,2)=1,ISODD(_xlfn.ISOWEEKNUM(AK4))),"RTT",AM4)</f>
        <v>0</v>
      </c>
      <c r="AO4" s="11">
        <f>DATE(YEAR(AK4),MONTH(AK4)+1,1)</f>
        <v>44866</v>
      </c>
      <c r="AP4" s="52" t="str">
        <f t="shared" ref="AP4:AP34" si="20">IF(COUNTIF(Fériés,AO4),"XX",IF(TEXT(AO4,"jjj")="sam","sam",IF(TEXT(AO4,"jjj")="dim","dim",TEXT(AO4,"jjj"))))</f>
        <v>XX</v>
      </c>
      <c r="AQ4" s="12" t="str">
        <f t="shared" ref="AQ4:AQ33" si="21">VLOOKUP(AP4,$A$56:$B$65,2,FALSE)</f>
        <v>FERIE</v>
      </c>
      <c r="AR4" s="2" t="str">
        <f>IF(AND(WEEKDAY(AO4,2)=1,ISODD(_xlfn.ISOWEEKNUM(AO4))),"RTT",AQ4)</f>
        <v>FERIE</v>
      </c>
      <c r="AS4" s="11">
        <f>DATE(YEAR(AO4),MONTH(AO4)+1,1)</f>
        <v>44896</v>
      </c>
      <c r="AT4" s="52" t="str">
        <f t="shared" ref="AT4:AT34" si="22">IF(COUNTIF(Fériés,AS4),"XX",IF(TEXT(AS4,"jjj")="sam","sam",IF(TEXT(AS4,"jjj")="dim","dim",TEXT(AS4,"jjj"))))</f>
        <v>jeu</v>
      </c>
      <c r="AU4" s="12">
        <f t="shared" ref="AU4:AU34" si="23">VLOOKUP(AT4,$A$56:$B$65,2,FALSE)</f>
        <v>8</v>
      </c>
      <c r="AV4" s="2">
        <f>IF(AND(WEEKDAY(AS4,2)=1,ISODD(_xlfn.ISOWEEKNUM(AS4))),"RTT",AU4)</f>
        <v>8</v>
      </c>
      <c r="AW4" s="82"/>
      <c r="AX4" s="82"/>
    </row>
    <row r="5" spans="1:50" x14ac:dyDescent="0.2">
      <c r="A5" s="11">
        <f>IFERROR(IF(A4+1&gt;DATE(YEAR(A4),MONTH(A4)+1,0),"",A4+1),"")</f>
        <v>44563</v>
      </c>
      <c r="B5" s="52" t="str">
        <f t="shared" si="0"/>
        <v>dim</v>
      </c>
      <c r="C5" s="12">
        <f t="shared" si="1"/>
        <v>0</v>
      </c>
      <c r="D5" s="2">
        <f>IF(AND(WEEKDAY(A5,2)=Fériés!$I$4,ISODD(_xlfn.ISOWEEKNUM(A5))),"RTT",C5)</f>
        <v>0</v>
      </c>
      <c r="E5" s="11">
        <f>IFERROR(IF(E4+1&gt;DATE(YEAR(E4),MONTH(E4)+1,0),"",E4+1),"")</f>
        <v>44594</v>
      </c>
      <c r="F5" s="52" t="str">
        <f t="shared" si="2"/>
        <v>mer</v>
      </c>
      <c r="G5" s="12">
        <f t="shared" si="3"/>
        <v>8</v>
      </c>
      <c r="H5" s="2">
        <f t="shared" ref="H5:H31" si="24">IF(AND(WEEKDAY(E5,2)=1,ISODD(_xlfn.ISOWEEKNUM(E5))),"RTT",G5)</f>
        <v>8</v>
      </c>
      <c r="I5" s="11">
        <f>IFERROR(IF(I4+1&gt;DATE(YEAR(I4),MONTH(I4)+1,0),"",I4+1),"")</f>
        <v>44622</v>
      </c>
      <c r="J5" s="52" t="str">
        <f t="shared" si="4"/>
        <v>mer</v>
      </c>
      <c r="K5" s="12">
        <f t="shared" si="5"/>
        <v>8</v>
      </c>
      <c r="L5" s="2">
        <f t="shared" ref="L5:L34" si="25">IF(AND(WEEKDAY(I5,2)=1,ISODD(_xlfn.ISOWEEKNUM(I5))),"RTT",K5)</f>
        <v>8</v>
      </c>
      <c r="M5" s="11">
        <f>IFERROR(IF(M4+1&gt;DATE(YEAR(M4),MONTH(M4)+1,0),"",M4+1),"")</f>
        <v>44653</v>
      </c>
      <c r="N5" s="52" t="str">
        <f t="shared" si="6"/>
        <v>sam</v>
      </c>
      <c r="O5" s="12">
        <f t="shared" si="7"/>
        <v>0</v>
      </c>
      <c r="P5" s="2">
        <f t="shared" ref="P5:P33" si="26">IF(AND(WEEKDAY(M5,2)=1,ISODD(_xlfn.ISOWEEKNUM(M5))),"RTT",O5)</f>
        <v>0</v>
      </c>
      <c r="Q5" s="11">
        <f>IFERROR(IF(Q4+1&gt;DATE(YEAR(Q4),MONTH(Q4)+1,0),"",Q4+1),"")</f>
        <v>44683</v>
      </c>
      <c r="R5" s="52" t="str">
        <f t="shared" si="8"/>
        <v>lun</v>
      </c>
      <c r="S5" s="12">
        <f t="shared" si="9"/>
        <v>8</v>
      </c>
      <c r="T5" s="53">
        <f t="shared" ref="T5:T34" si="27">IF(AND(WEEKDAY(Q5,2)=1,ISODD(_xlfn.ISOWEEKNUM(Q5))),"RTT",S5)</f>
        <v>8</v>
      </c>
      <c r="U5" s="11">
        <f>IFERROR(IF(U4+1&gt;DATE(YEAR(U4),MONTH(U4)+1,0),"",U4+1),"")</f>
        <v>44714</v>
      </c>
      <c r="V5" s="52" t="str">
        <f t="shared" si="10"/>
        <v>jeu</v>
      </c>
      <c r="W5" s="12">
        <f t="shared" si="11"/>
        <v>8</v>
      </c>
      <c r="X5" s="2">
        <f t="shared" ref="X5:X33" si="28">IF(AND(WEEKDAY(U5,2)=1,ISODD(_xlfn.ISOWEEKNUM(U5))),"RTT",W5)</f>
        <v>8</v>
      </c>
      <c r="Y5" s="11">
        <f>IFERROR(IF(Y4+1&gt;DATE(YEAR(Y4),MONTH(Y4)+1,0),"",Y4+1),"")</f>
        <v>44744</v>
      </c>
      <c r="Z5" s="52" t="str">
        <f t="shared" si="12"/>
        <v>sam</v>
      </c>
      <c r="AA5" s="12">
        <f t="shared" si="13"/>
        <v>0</v>
      </c>
      <c r="AB5" s="2">
        <f t="shared" ref="AB5:AB34" si="29">IF(AND(WEEKDAY(Y5,2)=1,ISODD(_xlfn.ISOWEEKNUM(Y5))),"RTT",AA5)</f>
        <v>0</v>
      </c>
      <c r="AC5" s="11">
        <f>IFERROR(IF(AC4+1&gt;DATE(YEAR(AC4),MONTH(AC4)+1,0),"",AC4+1),"")</f>
        <v>44775</v>
      </c>
      <c r="AD5" s="52" t="str">
        <f t="shared" si="14"/>
        <v>mar</v>
      </c>
      <c r="AE5" s="12">
        <f t="shared" si="15"/>
        <v>8</v>
      </c>
      <c r="AF5" s="2">
        <f t="shared" ref="AF5:AF34" si="30">IF(AND(WEEKDAY(AC5,2)=1,ISODD(_xlfn.ISOWEEKNUM(AC5))),"RTT",AE5)</f>
        <v>8</v>
      </c>
      <c r="AG5" s="11">
        <f>IFERROR(IF(AG4+1&gt;DATE(YEAR(AG4),MONTH(AG4)+1,0),"",AG4+1),"")</f>
        <v>44806</v>
      </c>
      <c r="AH5" s="52" t="str">
        <f t="shared" si="16"/>
        <v>ven</v>
      </c>
      <c r="AI5" s="12">
        <f t="shared" si="17"/>
        <v>7</v>
      </c>
      <c r="AJ5" s="2">
        <f t="shared" ref="AJ5:AJ33" si="31">IF(AND(WEEKDAY(AG5,2)=1,ISODD(_xlfn.ISOWEEKNUM(AG5))),"RTT",AI5)</f>
        <v>7</v>
      </c>
      <c r="AK5" s="11">
        <f>IFERROR(IF(AK4+1&gt;DATE(YEAR(AK4),MONTH(AK4)+1,0),"",AK4+1),"")</f>
        <v>44836</v>
      </c>
      <c r="AL5" s="52" t="str">
        <f t="shared" si="18"/>
        <v>dim</v>
      </c>
      <c r="AM5" s="12">
        <f t="shared" si="19"/>
        <v>0</v>
      </c>
      <c r="AN5" s="2">
        <f t="shared" ref="AN5:AN34" si="32">IF(AND(WEEKDAY(AK5,2)=1,ISODD(_xlfn.ISOWEEKNUM(AK5))),"RTT",AM5)</f>
        <v>0</v>
      </c>
      <c r="AO5" s="11">
        <f>IFERROR(IF(AO4+1&gt;DATE(YEAR(AO4),MONTH(AO4)+1,0),"",AO4+1),"")</f>
        <v>44867</v>
      </c>
      <c r="AP5" s="52" t="str">
        <f t="shared" si="20"/>
        <v>mer</v>
      </c>
      <c r="AQ5" s="12">
        <f t="shared" si="21"/>
        <v>8</v>
      </c>
      <c r="AR5" s="2">
        <f t="shared" ref="AR5:AR33" si="33">IF(AND(WEEKDAY(AO5,2)=1,ISODD(_xlfn.ISOWEEKNUM(AO5))),"RTT",AQ5)</f>
        <v>8</v>
      </c>
      <c r="AS5" s="11">
        <f>IFERROR(IF(AS4+1&gt;DATE(YEAR(AS4),MONTH(AS4)+1,0),"",AS4+1),"")</f>
        <v>44897</v>
      </c>
      <c r="AT5" s="52" t="str">
        <f t="shared" si="22"/>
        <v>ven</v>
      </c>
      <c r="AU5" s="12">
        <f t="shared" si="23"/>
        <v>7</v>
      </c>
      <c r="AV5" s="2">
        <f t="shared" ref="AV5:AV34" si="34">IF(AND(WEEKDAY(AS5,2)=1,ISODD(_xlfn.ISOWEEKNUM(AS5))),"RTT",AU5)</f>
        <v>7</v>
      </c>
      <c r="AW5" s="82"/>
      <c r="AX5" s="82"/>
    </row>
    <row r="6" spans="1:50" x14ac:dyDescent="0.2">
      <c r="A6" s="11">
        <f t="shared" ref="A6:A34" si="35">IFERROR(IF(A5+1&gt;DATE(YEAR(A5),MONTH(A5)+1,0),"",A5+1),"")</f>
        <v>44564</v>
      </c>
      <c r="B6" s="52" t="str">
        <f t="shared" si="0"/>
        <v>lun</v>
      </c>
      <c r="C6" s="12">
        <f t="shared" si="1"/>
        <v>8</v>
      </c>
      <c r="D6" s="2">
        <f>IF(AND(WEEKDAY(A6,2)=Fériés!$I$4,ISODD(_xlfn.ISOWEEKNUM(A6))),"RTT",C6)</f>
        <v>8</v>
      </c>
      <c r="E6" s="11">
        <f t="shared" ref="E6:E34" si="36">IFERROR(IF(E5+1&gt;DATE(YEAR(E5),MONTH(E5)+1,0),"",E5+1),"")</f>
        <v>44595</v>
      </c>
      <c r="F6" s="52" t="str">
        <f t="shared" si="2"/>
        <v>jeu</v>
      </c>
      <c r="G6" s="12">
        <f t="shared" si="3"/>
        <v>8</v>
      </c>
      <c r="H6" s="2">
        <f t="shared" si="24"/>
        <v>8</v>
      </c>
      <c r="I6" s="11">
        <f t="shared" ref="I6:I34" si="37">IFERROR(IF(I5+1&gt;DATE(YEAR(I5),MONTH(I5)+1,0),"",I5+1),"")</f>
        <v>44623</v>
      </c>
      <c r="J6" s="52" t="str">
        <f t="shared" si="4"/>
        <v>jeu</v>
      </c>
      <c r="K6" s="12">
        <f t="shared" si="5"/>
        <v>8</v>
      </c>
      <c r="L6" s="2">
        <f t="shared" si="25"/>
        <v>8</v>
      </c>
      <c r="M6" s="11">
        <f t="shared" ref="M6:M33" si="38">IFERROR(IF(M5+1&gt;DATE(YEAR(M5),MONTH(M5)+1,0),"",M5+1),"")</f>
        <v>44654</v>
      </c>
      <c r="N6" s="52" t="str">
        <f t="shared" si="6"/>
        <v>dim</v>
      </c>
      <c r="O6" s="12">
        <f t="shared" si="7"/>
        <v>0</v>
      </c>
      <c r="P6" s="2">
        <f t="shared" si="26"/>
        <v>0</v>
      </c>
      <c r="Q6" s="11">
        <f t="shared" ref="Q6:Q34" si="39">IFERROR(IF(Q5+1&gt;DATE(YEAR(Q5),MONTH(Q5)+1,0),"",Q5+1),"")</f>
        <v>44684</v>
      </c>
      <c r="R6" s="52" t="str">
        <f t="shared" si="8"/>
        <v>mar</v>
      </c>
      <c r="S6" s="12">
        <f t="shared" si="9"/>
        <v>8</v>
      </c>
      <c r="T6" s="53">
        <f t="shared" si="27"/>
        <v>8</v>
      </c>
      <c r="U6" s="11">
        <f t="shared" ref="U6:U34" si="40">IFERROR(IF(U5+1&gt;DATE(YEAR(U5),MONTH(U5)+1,0),"",U5+1),"")</f>
        <v>44715</v>
      </c>
      <c r="V6" s="52" t="str">
        <f t="shared" si="10"/>
        <v>ven</v>
      </c>
      <c r="W6" s="12">
        <f t="shared" si="11"/>
        <v>7</v>
      </c>
      <c r="X6" s="2">
        <f t="shared" si="28"/>
        <v>7</v>
      </c>
      <c r="Y6" s="11">
        <f t="shared" ref="Y6:Y34" si="41">IFERROR(IF(Y5+1&gt;DATE(YEAR(Y5),MONTH(Y5)+1,0),"",Y5+1),"")</f>
        <v>44745</v>
      </c>
      <c r="Z6" s="52" t="str">
        <f t="shared" si="12"/>
        <v>dim</v>
      </c>
      <c r="AA6" s="12">
        <f t="shared" si="13"/>
        <v>0</v>
      </c>
      <c r="AB6" s="2">
        <f t="shared" si="29"/>
        <v>0</v>
      </c>
      <c r="AC6" s="11">
        <f t="shared" ref="AC6:AC34" si="42">IFERROR(IF(AC5+1&gt;DATE(YEAR(AC5),MONTH(AC5)+1,0),"",AC5+1),"")</f>
        <v>44776</v>
      </c>
      <c r="AD6" s="52" t="str">
        <f t="shared" si="14"/>
        <v>mer</v>
      </c>
      <c r="AE6" s="12">
        <f t="shared" si="15"/>
        <v>8</v>
      </c>
      <c r="AF6" s="2">
        <f t="shared" si="30"/>
        <v>8</v>
      </c>
      <c r="AG6" s="11">
        <f t="shared" ref="AG6:AG34" si="43">IFERROR(IF(AG5+1&gt;DATE(YEAR(AG5),MONTH(AG5)+1,0),"",AG5+1),"")</f>
        <v>44807</v>
      </c>
      <c r="AH6" s="52" t="str">
        <f t="shared" si="16"/>
        <v>sam</v>
      </c>
      <c r="AI6" s="12">
        <f t="shared" si="17"/>
        <v>0</v>
      </c>
      <c r="AJ6" s="2">
        <f t="shared" si="31"/>
        <v>0</v>
      </c>
      <c r="AK6" s="11">
        <f t="shared" ref="AK6:AK34" si="44">IFERROR(IF(AK5+1&gt;DATE(YEAR(AK5),MONTH(AK5)+1,0),"",AK5+1),"")</f>
        <v>44837</v>
      </c>
      <c r="AL6" s="52" t="str">
        <f t="shared" si="18"/>
        <v>lun</v>
      </c>
      <c r="AM6" s="12">
        <f t="shared" si="19"/>
        <v>8</v>
      </c>
      <c r="AN6" s="2">
        <f t="shared" si="32"/>
        <v>8</v>
      </c>
      <c r="AO6" s="11">
        <f t="shared" ref="AO6:AO34" si="45">IFERROR(IF(AO5+1&gt;DATE(YEAR(AO5),MONTH(AO5)+1,0),"",AO5+1),"")</f>
        <v>44868</v>
      </c>
      <c r="AP6" s="52" t="str">
        <f t="shared" si="20"/>
        <v>jeu</v>
      </c>
      <c r="AQ6" s="12">
        <f t="shared" si="21"/>
        <v>8</v>
      </c>
      <c r="AR6" s="2">
        <f t="shared" si="33"/>
        <v>8</v>
      </c>
      <c r="AS6" s="11">
        <f t="shared" ref="AS6:AS34" si="46">IFERROR(IF(AS5+1&gt;DATE(YEAR(AS5),MONTH(AS5)+1,0),"",AS5+1),"")</f>
        <v>44898</v>
      </c>
      <c r="AT6" s="52" t="str">
        <f t="shared" si="22"/>
        <v>sam</v>
      </c>
      <c r="AU6" s="12">
        <f t="shared" si="23"/>
        <v>0</v>
      </c>
      <c r="AV6" s="2">
        <f t="shared" si="34"/>
        <v>0</v>
      </c>
      <c r="AW6" s="82"/>
      <c r="AX6" s="82"/>
    </row>
    <row r="7" spans="1:50" x14ac:dyDescent="0.2">
      <c r="A7" s="11">
        <f t="shared" si="35"/>
        <v>44565</v>
      </c>
      <c r="B7" s="52" t="str">
        <f t="shared" si="0"/>
        <v>mar</v>
      </c>
      <c r="C7" s="12">
        <f t="shared" si="1"/>
        <v>8</v>
      </c>
      <c r="D7" s="2">
        <f>IF(AND(WEEKDAY(A7,2)=Fériés!$I$4,ISODD(_xlfn.ISOWEEKNUM(A7))),"RTT",C7)</f>
        <v>8</v>
      </c>
      <c r="E7" s="11">
        <f t="shared" si="36"/>
        <v>44596</v>
      </c>
      <c r="F7" s="52" t="str">
        <f t="shared" si="2"/>
        <v>ven</v>
      </c>
      <c r="G7" s="12">
        <f t="shared" si="3"/>
        <v>7</v>
      </c>
      <c r="H7" s="2">
        <f t="shared" si="24"/>
        <v>7</v>
      </c>
      <c r="I7" s="11">
        <f t="shared" si="37"/>
        <v>44624</v>
      </c>
      <c r="J7" s="52" t="str">
        <f t="shared" si="4"/>
        <v>ven</v>
      </c>
      <c r="K7" s="12">
        <f t="shared" si="5"/>
        <v>7</v>
      </c>
      <c r="L7" s="2">
        <f t="shared" si="25"/>
        <v>7</v>
      </c>
      <c r="M7" s="11">
        <f t="shared" si="38"/>
        <v>44655</v>
      </c>
      <c r="N7" s="52" t="str">
        <f t="shared" si="6"/>
        <v>lun</v>
      </c>
      <c r="O7" s="12">
        <f t="shared" si="7"/>
        <v>8</v>
      </c>
      <c r="P7" s="2">
        <f t="shared" si="26"/>
        <v>8</v>
      </c>
      <c r="Q7" s="11">
        <f t="shared" si="39"/>
        <v>44685</v>
      </c>
      <c r="R7" s="52" t="str">
        <f t="shared" si="8"/>
        <v>mer</v>
      </c>
      <c r="S7" s="12">
        <f t="shared" si="9"/>
        <v>8</v>
      </c>
      <c r="T7" s="53">
        <f t="shared" si="27"/>
        <v>8</v>
      </c>
      <c r="U7" s="11">
        <f t="shared" si="40"/>
        <v>44716</v>
      </c>
      <c r="V7" s="52" t="str">
        <f t="shared" si="10"/>
        <v>sam</v>
      </c>
      <c r="W7" s="12">
        <f t="shared" si="11"/>
        <v>0</v>
      </c>
      <c r="X7" s="2">
        <f t="shared" si="28"/>
        <v>0</v>
      </c>
      <c r="Y7" s="11">
        <f t="shared" si="41"/>
        <v>44746</v>
      </c>
      <c r="Z7" s="52" t="str">
        <f t="shared" si="12"/>
        <v>lun</v>
      </c>
      <c r="AA7" s="12">
        <f t="shared" si="13"/>
        <v>8</v>
      </c>
      <c r="AB7" s="2" t="str">
        <f t="shared" si="29"/>
        <v>RTT</v>
      </c>
      <c r="AC7" s="11">
        <f t="shared" si="42"/>
        <v>44777</v>
      </c>
      <c r="AD7" s="52" t="str">
        <f t="shared" si="14"/>
        <v>jeu</v>
      </c>
      <c r="AE7" s="12">
        <f t="shared" si="15"/>
        <v>8</v>
      </c>
      <c r="AF7" s="2">
        <f t="shared" si="30"/>
        <v>8</v>
      </c>
      <c r="AG7" s="11">
        <f t="shared" si="43"/>
        <v>44808</v>
      </c>
      <c r="AH7" s="52" t="str">
        <f t="shared" si="16"/>
        <v>dim</v>
      </c>
      <c r="AI7" s="12">
        <f t="shared" si="17"/>
        <v>0</v>
      </c>
      <c r="AJ7" s="2">
        <f t="shared" si="31"/>
        <v>0</v>
      </c>
      <c r="AK7" s="11">
        <f t="shared" si="44"/>
        <v>44838</v>
      </c>
      <c r="AL7" s="52" t="str">
        <f t="shared" si="18"/>
        <v>mar</v>
      </c>
      <c r="AM7" s="12">
        <f t="shared" si="19"/>
        <v>8</v>
      </c>
      <c r="AN7" s="2">
        <f t="shared" si="32"/>
        <v>8</v>
      </c>
      <c r="AO7" s="11">
        <f t="shared" si="45"/>
        <v>44869</v>
      </c>
      <c r="AP7" s="52" t="str">
        <f t="shared" si="20"/>
        <v>ven</v>
      </c>
      <c r="AQ7" s="12">
        <f t="shared" si="21"/>
        <v>7</v>
      </c>
      <c r="AR7" s="2">
        <f t="shared" si="33"/>
        <v>7</v>
      </c>
      <c r="AS7" s="11">
        <f t="shared" si="46"/>
        <v>44899</v>
      </c>
      <c r="AT7" s="52" t="str">
        <f t="shared" si="22"/>
        <v>dim</v>
      </c>
      <c r="AU7" s="12">
        <f t="shared" si="23"/>
        <v>0</v>
      </c>
      <c r="AV7" s="2">
        <f t="shared" si="34"/>
        <v>0</v>
      </c>
      <c r="AW7" s="82"/>
      <c r="AX7" s="82"/>
    </row>
    <row r="8" spans="1:50" x14ac:dyDescent="0.2">
      <c r="A8" s="11">
        <f t="shared" si="35"/>
        <v>44566</v>
      </c>
      <c r="B8" s="52" t="str">
        <f t="shared" si="0"/>
        <v>mer</v>
      </c>
      <c r="C8" s="12">
        <f t="shared" si="1"/>
        <v>8</v>
      </c>
      <c r="D8" s="2">
        <f>IF(AND(WEEKDAY(A8,2)=Fériés!$I$4,ISODD(_xlfn.ISOWEEKNUM(A8))),"RTT",C8)</f>
        <v>8</v>
      </c>
      <c r="E8" s="11">
        <f t="shared" si="36"/>
        <v>44597</v>
      </c>
      <c r="F8" s="52" t="str">
        <f t="shared" si="2"/>
        <v>sam</v>
      </c>
      <c r="G8" s="12">
        <f t="shared" si="3"/>
        <v>0</v>
      </c>
      <c r="H8" s="2">
        <f t="shared" si="24"/>
        <v>0</v>
      </c>
      <c r="I8" s="11">
        <f t="shared" si="37"/>
        <v>44625</v>
      </c>
      <c r="J8" s="52" t="str">
        <f t="shared" si="4"/>
        <v>sam</v>
      </c>
      <c r="K8" s="12">
        <f t="shared" si="5"/>
        <v>0</v>
      </c>
      <c r="L8" s="2">
        <f t="shared" si="25"/>
        <v>0</v>
      </c>
      <c r="M8" s="11">
        <f t="shared" si="38"/>
        <v>44656</v>
      </c>
      <c r="N8" s="52" t="str">
        <f t="shared" si="6"/>
        <v>mar</v>
      </c>
      <c r="O8" s="12">
        <f t="shared" si="7"/>
        <v>8</v>
      </c>
      <c r="P8" s="2">
        <f t="shared" si="26"/>
        <v>8</v>
      </c>
      <c r="Q8" s="11">
        <f t="shared" si="39"/>
        <v>44686</v>
      </c>
      <c r="R8" s="52" t="str">
        <f t="shared" si="8"/>
        <v>jeu</v>
      </c>
      <c r="S8" s="12">
        <f t="shared" si="9"/>
        <v>8</v>
      </c>
      <c r="T8" s="53">
        <f t="shared" si="27"/>
        <v>8</v>
      </c>
      <c r="U8" s="11">
        <f t="shared" si="40"/>
        <v>44717</v>
      </c>
      <c r="V8" s="52" t="str">
        <f t="shared" si="10"/>
        <v>dim</v>
      </c>
      <c r="W8" s="12">
        <f t="shared" si="11"/>
        <v>0</v>
      </c>
      <c r="X8" s="2">
        <f t="shared" si="28"/>
        <v>0</v>
      </c>
      <c r="Y8" s="11">
        <f t="shared" si="41"/>
        <v>44747</v>
      </c>
      <c r="Z8" s="52" t="str">
        <f t="shared" si="12"/>
        <v>mar</v>
      </c>
      <c r="AA8" s="12">
        <f t="shared" si="13"/>
        <v>8</v>
      </c>
      <c r="AB8" s="2">
        <f t="shared" si="29"/>
        <v>8</v>
      </c>
      <c r="AC8" s="11">
        <f t="shared" si="42"/>
        <v>44778</v>
      </c>
      <c r="AD8" s="52" t="str">
        <f t="shared" si="14"/>
        <v>ven</v>
      </c>
      <c r="AE8" s="12">
        <f t="shared" si="15"/>
        <v>7</v>
      </c>
      <c r="AF8" s="2">
        <f t="shared" si="30"/>
        <v>7</v>
      </c>
      <c r="AG8" s="11">
        <f t="shared" si="43"/>
        <v>44809</v>
      </c>
      <c r="AH8" s="52" t="str">
        <f t="shared" si="16"/>
        <v>lun</v>
      </c>
      <c r="AI8" s="12">
        <f t="shared" si="17"/>
        <v>8</v>
      </c>
      <c r="AJ8" s="2">
        <f t="shared" si="31"/>
        <v>8</v>
      </c>
      <c r="AK8" s="11">
        <f t="shared" si="44"/>
        <v>44839</v>
      </c>
      <c r="AL8" s="52" t="str">
        <f t="shared" si="18"/>
        <v>mer</v>
      </c>
      <c r="AM8" s="12">
        <f t="shared" si="19"/>
        <v>8</v>
      </c>
      <c r="AN8" s="2">
        <f t="shared" si="32"/>
        <v>8</v>
      </c>
      <c r="AO8" s="11">
        <f t="shared" si="45"/>
        <v>44870</v>
      </c>
      <c r="AP8" s="52" t="str">
        <f t="shared" si="20"/>
        <v>sam</v>
      </c>
      <c r="AQ8" s="12">
        <f t="shared" si="21"/>
        <v>0</v>
      </c>
      <c r="AR8" s="2">
        <f t="shared" si="33"/>
        <v>0</v>
      </c>
      <c r="AS8" s="11">
        <f t="shared" si="46"/>
        <v>44900</v>
      </c>
      <c r="AT8" s="52" t="str">
        <f t="shared" si="22"/>
        <v>lun</v>
      </c>
      <c r="AU8" s="12">
        <f t="shared" si="23"/>
        <v>8</v>
      </c>
      <c r="AV8" s="2" t="str">
        <f t="shared" si="34"/>
        <v>RTT</v>
      </c>
      <c r="AW8" s="82"/>
      <c r="AX8" s="82"/>
    </row>
    <row r="9" spans="1:50" x14ac:dyDescent="0.2">
      <c r="A9" s="11">
        <f t="shared" si="35"/>
        <v>44567</v>
      </c>
      <c r="B9" s="52" t="str">
        <f t="shared" si="0"/>
        <v>jeu</v>
      </c>
      <c r="C9" s="12">
        <f t="shared" si="1"/>
        <v>8</v>
      </c>
      <c r="D9" s="2">
        <f>IF(AND(WEEKDAY(A9,2)=Fériés!$I$4,ISODD(_xlfn.ISOWEEKNUM(A9))),"RTT",C9)</f>
        <v>8</v>
      </c>
      <c r="E9" s="11">
        <f t="shared" si="36"/>
        <v>44598</v>
      </c>
      <c r="F9" s="52" t="str">
        <f t="shared" si="2"/>
        <v>dim</v>
      </c>
      <c r="G9" s="12">
        <f t="shared" si="3"/>
        <v>0</v>
      </c>
      <c r="H9" s="2">
        <f t="shared" si="24"/>
        <v>0</v>
      </c>
      <c r="I9" s="11">
        <f t="shared" si="37"/>
        <v>44626</v>
      </c>
      <c r="J9" s="52" t="str">
        <f t="shared" si="4"/>
        <v>dim</v>
      </c>
      <c r="K9" s="12">
        <f t="shared" si="5"/>
        <v>0</v>
      </c>
      <c r="L9" s="2">
        <f t="shared" si="25"/>
        <v>0</v>
      </c>
      <c r="M9" s="11">
        <f t="shared" si="38"/>
        <v>44657</v>
      </c>
      <c r="N9" s="52" t="str">
        <f t="shared" si="6"/>
        <v>mer</v>
      </c>
      <c r="O9" s="12">
        <f t="shared" si="7"/>
        <v>8</v>
      </c>
      <c r="P9" s="2">
        <f t="shared" si="26"/>
        <v>8</v>
      </c>
      <c r="Q9" s="11">
        <f t="shared" si="39"/>
        <v>44687</v>
      </c>
      <c r="R9" s="52" t="str">
        <f t="shared" si="8"/>
        <v>ven</v>
      </c>
      <c r="S9" s="12">
        <f t="shared" si="9"/>
        <v>7</v>
      </c>
      <c r="T9" s="53">
        <f t="shared" si="27"/>
        <v>7</v>
      </c>
      <c r="U9" s="11">
        <f t="shared" si="40"/>
        <v>44718</v>
      </c>
      <c r="V9" s="52" t="str">
        <f t="shared" si="10"/>
        <v>XX</v>
      </c>
      <c r="W9" s="12" t="str">
        <f t="shared" si="11"/>
        <v>FERIE</v>
      </c>
      <c r="X9" s="2" t="str">
        <f t="shared" si="28"/>
        <v>RTT</v>
      </c>
      <c r="Y9" s="11">
        <f t="shared" si="41"/>
        <v>44748</v>
      </c>
      <c r="Z9" s="52" t="str">
        <f t="shared" si="12"/>
        <v>mer</v>
      </c>
      <c r="AA9" s="12">
        <f t="shared" si="13"/>
        <v>8</v>
      </c>
      <c r="AB9" s="2">
        <f t="shared" si="29"/>
        <v>8</v>
      </c>
      <c r="AC9" s="11">
        <f t="shared" si="42"/>
        <v>44779</v>
      </c>
      <c r="AD9" s="52" t="str">
        <f t="shared" si="14"/>
        <v>sam</v>
      </c>
      <c r="AE9" s="12">
        <f t="shared" si="15"/>
        <v>0</v>
      </c>
      <c r="AF9" s="2">
        <f t="shared" si="30"/>
        <v>0</v>
      </c>
      <c r="AG9" s="11">
        <f t="shared" si="43"/>
        <v>44810</v>
      </c>
      <c r="AH9" s="52" t="str">
        <f t="shared" si="16"/>
        <v>mar</v>
      </c>
      <c r="AI9" s="12">
        <f t="shared" si="17"/>
        <v>8</v>
      </c>
      <c r="AJ9" s="2">
        <f t="shared" si="31"/>
        <v>8</v>
      </c>
      <c r="AK9" s="11">
        <f t="shared" si="44"/>
        <v>44840</v>
      </c>
      <c r="AL9" s="52" t="str">
        <f t="shared" si="18"/>
        <v>jeu</v>
      </c>
      <c r="AM9" s="12">
        <f t="shared" si="19"/>
        <v>8</v>
      </c>
      <c r="AN9" s="2">
        <f t="shared" si="32"/>
        <v>8</v>
      </c>
      <c r="AO9" s="11">
        <f t="shared" si="45"/>
        <v>44871</v>
      </c>
      <c r="AP9" s="52" t="str">
        <f t="shared" si="20"/>
        <v>dim</v>
      </c>
      <c r="AQ9" s="12">
        <f t="shared" si="21"/>
        <v>0</v>
      </c>
      <c r="AR9" s="2">
        <f t="shared" si="33"/>
        <v>0</v>
      </c>
      <c r="AS9" s="11">
        <f t="shared" si="46"/>
        <v>44901</v>
      </c>
      <c r="AT9" s="52" t="str">
        <f t="shared" si="22"/>
        <v>mar</v>
      </c>
      <c r="AU9" s="12">
        <f t="shared" si="23"/>
        <v>8</v>
      </c>
      <c r="AV9" s="2">
        <f t="shared" si="34"/>
        <v>8</v>
      </c>
      <c r="AW9" s="82"/>
      <c r="AX9" s="82"/>
    </row>
    <row r="10" spans="1:50" x14ac:dyDescent="0.2">
      <c r="A10" s="11">
        <f t="shared" si="35"/>
        <v>44568</v>
      </c>
      <c r="B10" s="52" t="str">
        <f t="shared" si="0"/>
        <v>ven</v>
      </c>
      <c r="C10" s="12">
        <f t="shared" si="1"/>
        <v>7</v>
      </c>
      <c r="D10" s="2" t="str">
        <f>IF(AND(WEEKDAY(A10,2)=Fériés!$I$4,ISODD(_xlfn.ISOWEEKNUM(A10))),"RTT",C10)</f>
        <v>RTT</v>
      </c>
      <c r="E10" s="11">
        <f t="shared" si="36"/>
        <v>44599</v>
      </c>
      <c r="F10" s="52" t="str">
        <f t="shared" si="2"/>
        <v>lun</v>
      </c>
      <c r="G10" s="12">
        <f t="shared" si="3"/>
        <v>8</v>
      </c>
      <c r="H10" s="2">
        <f t="shared" si="24"/>
        <v>8</v>
      </c>
      <c r="I10" s="11">
        <f t="shared" si="37"/>
        <v>44627</v>
      </c>
      <c r="J10" s="52" t="str">
        <f t="shared" si="4"/>
        <v>lun</v>
      </c>
      <c r="K10" s="12">
        <f t="shared" si="5"/>
        <v>8</v>
      </c>
      <c r="L10" s="2">
        <f t="shared" si="25"/>
        <v>8</v>
      </c>
      <c r="M10" s="11">
        <f t="shared" si="38"/>
        <v>44658</v>
      </c>
      <c r="N10" s="52" t="str">
        <f t="shared" si="6"/>
        <v>jeu</v>
      </c>
      <c r="O10" s="12">
        <f t="shared" si="7"/>
        <v>8</v>
      </c>
      <c r="P10" s="2">
        <f t="shared" si="26"/>
        <v>8</v>
      </c>
      <c r="Q10" s="11">
        <f t="shared" si="39"/>
        <v>44688</v>
      </c>
      <c r="R10" s="52" t="str">
        <f t="shared" si="8"/>
        <v>sam</v>
      </c>
      <c r="S10" s="12">
        <f t="shared" si="9"/>
        <v>0</v>
      </c>
      <c r="T10" s="53">
        <f t="shared" si="27"/>
        <v>0</v>
      </c>
      <c r="U10" s="11">
        <f t="shared" si="40"/>
        <v>44719</v>
      </c>
      <c r="V10" s="52" t="str">
        <f t="shared" si="10"/>
        <v>mar</v>
      </c>
      <c r="W10" s="12">
        <f t="shared" si="11"/>
        <v>8</v>
      </c>
      <c r="X10" s="2">
        <f t="shared" si="28"/>
        <v>8</v>
      </c>
      <c r="Y10" s="11">
        <f t="shared" si="41"/>
        <v>44749</v>
      </c>
      <c r="Z10" s="52" t="str">
        <f t="shared" si="12"/>
        <v>jeu</v>
      </c>
      <c r="AA10" s="12">
        <f t="shared" si="13"/>
        <v>8</v>
      </c>
      <c r="AB10" s="2">
        <f t="shared" si="29"/>
        <v>8</v>
      </c>
      <c r="AC10" s="11">
        <f t="shared" si="42"/>
        <v>44780</v>
      </c>
      <c r="AD10" s="52" t="str">
        <f t="shared" si="14"/>
        <v>dim</v>
      </c>
      <c r="AE10" s="12">
        <f t="shared" si="15"/>
        <v>0</v>
      </c>
      <c r="AF10" s="2">
        <f t="shared" si="30"/>
        <v>0</v>
      </c>
      <c r="AG10" s="11">
        <f t="shared" si="43"/>
        <v>44811</v>
      </c>
      <c r="AH10" s="52" t="str">
        <f t="shared" si="16"/>
        <v>mer</v>
      </c>
      <c r="AI10" s="12">
        <f t="shared" si="17"/>
        <v>8</v>
      </c>
      <c r="AJ10" s="2">
        <f t="shared" si="31"/>
        <v>8</v>
      </c>
      <c r="AK10" s="11">
        <f t="shared" si="44"/>
        <v>44841</v>
      </c>
      <c r="AL10" s="52" t="str">
        <f t="shared" si="18"/>
        <v>ven</v>
      </c>
      <c r="AM10" s="12">
        <f t="shared" si="19"/>
        <v>7</v>
      </c>
      <c r="AN10" s="2">
        <f t="shared" si="32"/>
        <v>7</v>
      </c>
      <c r="AO10" s="11">
        <f t="shared" si="45"/>
        <v>44872</v>
      </c>
      <c r="AP10" s="52" t="str">
        <f t="shared" si="20"/>
        <v>lun</v>
      </c>
      <c r="AQ10" s="12">
        <f t="shared" si="21"/>
        <v>8</v>
      </c>
      <c r="AR10" s="2" t="str">
        <f t="shared" si="33"/>
        <v>RTT</v>
      </c>
      <c r="AS10" s="11">
        <f t="shared" si="46"/>
        <v>44902</v>
      </c>
      <c r="AT10" s="52" t="str">
        <f t="shared" si="22"/>
        <v>mer</v>
      </c>
      <c r="AU10" s="12">
        <f t="shared" si="23"/>
        <v>8</v>
      </c>
      <c r="AV10" s="2">
        <f t="shared" si="34"/>
        <v>8</v>
      </c>
      <c r="AW10" s="82"/>
      <c r="AX10" s="82"/>
    </row>
    <row r="11" spans="1:50" x14ac:dyDescent="0.2">
      <c r="A11" s="11">
        <f t="shared" si="35"/>
        <v>44569</v>
      </c>
      <c r="B11" s="52" t="str">
        <f t="shared" si="0"/>
        <v>sam</v>
      </c>
      <c r="C11" s="12">
        <f t="shared" si="1"/>
        <v>0</v>
      </c>
      <c r="D11" s="2">
        <f>IF(AND(WEEKDAY(A11,2)=Fériés!$I$4,ISODD(_xlfn.ISOWEEKNUM(A11))),"RTT",C11)</f>
        <v>0</v>
      </c>
      <c r="E11" s="11">
        <f t="shared" si="36"/>
        <v>44600</v>
      </c>
      <c r="F11" s="52" t="str">
        <f t="shared" si="2"/>
        <v>mar</v>
      </c>
      <c r="G11" s="12">
        <f t="shared" si="3"/>
        <v>8</v>
      </c>
      <c r="H11" s="2">
        <f t="shared" si="24"/>
        <v>8</v>
      </c>
      <c r="I11" s="11">
        <f t="shared" si="37"/>
        <v>44628</v>
      </c>
      <c r="J11" s="52" t="str">
        <f t="shared" si="4"/>
        <v>mar</v>
      </c>
      <c r="K11" s="12">
        <f t="shared" si="5"/>
        <v>8</v>
      </c>
      <c r="L11" s="2">
        <f t="shared" si="25"/>
        <v>8</v>
      </c>
      <c r="M11" s="11">
        <f t="shared" si="38"/>
        <v>44659</v>
      </c>
      <c r="N11" s="52" t="str">
        <f t="shared" si="6"/>
        <v>ven</v>
      </c>
      <c r="O11" s="12">
        <f t="shared" si="7"/>
        <v>7</v>
      </c>
      <c r="P11" s="2">
        <f t="shared" si="26"/>
        <v>7</v>
      </c>
      <c r="Q11" s="11">
        <f t="shared" si="39"/>
        <v>44689</v>
      </c>
      <c r="R11" s="52" t="str">
        <f t="shared" si="8"/>
        <v>XX</v>
      </c>
      <c r="S11" s="12" t="str">
        <f t="shared" si="9"/>
        <v>FERIE</v>
      </c>
      <c r="T11" s="53" t="str">
        <f t="shared" si="27"/>
        <v>FERIE</v>
      </c>
      <c r="U11" s="11">
        <f t="shared" si="40"/>
        <v>44720</v>
      </c>
      <c r="V11" s="52" t="str">
        <f t="shared" si="10"/>
        <v>mer</v>
      </c>
      <c r="W11" s="12">
        <f t="shared" si="11"/>
        <v>8</v>
      </c>
      <c r="X11" s="2">
        <f t="shared" si="28"/>
        <v>8</v>
      </c>
      <c r="Y11" s="11">
        <f t="shared" si="41"/>
        <v>44750</v>
      </c>
      <c r="Z11" s="52" t="str">
        <f t="shared" si="12"/>
        <v>ven</v>
      </c>
      <c r="AA11" s="12">
        <f t="shared" si="13"/>
        <v>7</v>
      </c>
      <c r="AB11" s="2">
        <f t="shared" si="29"/>
        <v>7</v>
      </c>
      <c r="AC11" s="11">
        <f t="shared" si="42"/>
        <v>44781</v>
      </c>
      <c r="AD11" s="52" t="str">
        <f t="shared" si="14"/>
        <v>lun</v>
      </c>
      <c r="AE11" s="12">
        <f t="shared" si="15"/>
        <v>8</v>
      </c>
      <c r="AF11" s="2">
        <f t="shared" si="30"/>
        <v>8</v>
      </c>
      <c r="AG11" s="11">
        <f t="shared" si="43"/>
        <v>44812</v>
      </c>
      <c r="AH11" s="52" t="str">
        <f t="shared" si="16"/>
        <v>jeu</v>
      </c>
      <c r="AI11" s="12">
        <f t="shared" si="17"/>
        <v>8</v>
      </c>
      <c r="AJ11" s="2">
        <f t="shared" si="31"/>
        <v>8</v>
      </c>
      <c r="AK11" s="11">
        <f t="shared" si="44"/>
        <v>44842</v>
      </c>
      <c r="AL11" s="52" t="str">
        <f t="shared" si="18"/>
        <v>sam</v>
      </c>
      <c r="AM11" s="12">
        <f t="shared" si="19"/>
        <v>0</v>
      </c>
      <c r="AN11" s="2">
        <f t="shared" si="32"/>
        <v>0</v>
      </c>
      <c r="AO11" s="11">
        <f t="shared" si="45"/>
        <v>44873</v>
      </c>
      <c r="AP11" s="52" t="str">
        <f t="shared" si="20"/>
        <v>mar</v>
      </c>
      <c r="AQ11" s="12">
        <f t="shared" si="21"/>
        <v>8</v>
      </c>
      <c r="AR11" s="2">
        <f t="shared" si="33"/>
        <v>8</v>
      </c>
      <c r="AS11" s="11">
        <f t="shared" si="46"/>
        <v>44903</v>
      </c>
      <c r="AT11" s="52" t="str">
        <f t="shared" si="22"/>
        <v>jeu</v>
      </c>
      <c r="AU11" s="12">
        <f t="shared" si="23"/>
        <v>8</v>
      </c>
      <c r="AV11" s="2">
        <f t="shared" si="34"/>
        <v>8</v>
      </c>
      <c r="AW11" s="82"/>
      <c r="AX11" s="82"/>
    </row>
    <row r="12" spans="1:50" x14ac:dyDescent="0.2">
      <c r="A12" s="11">
        <f t="shared" si="35"/>
        <v>44570</v>
      </c>
      <c r="B12" s="52" t="str">
        <f t="shared" si="0"/>
        <v>dim</v>
      </c>
      <c r="C12" s="12">
        <f t="shared" si="1"/>
        <v>0</v>
      </c>
      <c r="D12" s="2">
        <f>IF(AND(WEEKDAY(A12,2)=Fériés!$I$4,ISODD(_xlfn.ISOWEEKNUM(A12))),"RTT",C12)</f>
        <v>0</v>
      </c>
      <c r="E12" s="11">
        <f t="shared" si="36"/>
        <v>44601</v>
      </c>
      <c r="F12" s="52" t="str">
        <f t="shared" si="2"/>
        <v>mer</v>
      </c>
      <c r="G12" s="12">
        <f t="shared" si="3"/>
        <v>8</v>
      </c>
      <c r="H12" s="2">
        <f t="shared" si="24"/>
        <v>8</v>
      </c>
      <c r="I12" s="11">
        <f t="shared" si="37"/>
        <v>44629</v>
      </c>
      <c r="J12" s="52" t="str">
        <f t="shared" si="4"/>
        <v>mer</v>
      </c>
      <c r="K12" s="12">
        <f t="shared" si="5"/>
        <v>8</v>
      </c>
      <c r="L12" s="2">
        <f t="shared" si="25"/>
        <v>8</v>
      </c>
      <c r="M12" s="11">
        <f t="shared" si="38"/>
        <v>44660</v>
      </c>
      <c r="N12" s="52" t="str">
        <f t="shared" si="6"/>
        <v>sam</v>
      </c>
      <c r="O12" s="12">
        <f t="shared" si="7"/>
        <v>0</v>
      </c>
      <c r="P12" s="2">
        <f t="shared" si="26"/>
        <v>0</v>
      </c>
      <c r="Q12" s="11">
        <f t="shared" si="39"/>
        <v>44690</v>
      </c>
      <c r="R12" s="52" t="str">
        <f t="shared" si="8"/>
        <v>lun</v>
      </c>
      <c r="S12" s="12">
        <f t="shared" si="9"/>
        <v>8</v>
      </c>
      <c r="T12" s="53" t="str">
        <f t="shared" si="27"/>
        <v>RTT</v>
      </c>
      <c r="U12" s="11">
        <f t="shared" si="40"/>
        <v>44721</v>
      </c>
      <c r="V12" s="52" t="str">
        <f t="shared" si="10"/>
        <v>jeu</v>
      </c>
      <c r="W12" s="12">
        <f t="shared" si="11"/>
        <v>8</v>
      </c>
      <c r="X12" s="2">
        <f t="shared" si="28"/>
        <v>8</v>
      </c>
      <c r="Y12" s="11">
        <f t="shared" si="41"/>
        <v>44751</v>
      </c>
      <c r="Z12" s="52" t="str">
        <f t="shared" si="12"/>
        <v>sam</v>
      </c>
      <c r="AA12" s="12">
        <f t="shared" si="13"/>
        <v>0</v>
      </c>
      <c r="AB12" s="2">
        <f t="shared" si="29"/>
        <v>0</v>
      </c>
      <c r="AC12" s="11">
        <f t="shared" si="42"/>
        <v>44782</v>
      </c>
      <c r="AD12" s="52" t="str">
        <f t="shared" si="14"/>
        <v>mar</v>
      </c>
      <c r="AE12" s="12">
        <f t="shared" si="15"/>
        <v>8</v>
      </c>
      <c r="AF12" s="2">
        <f t="shared" si="30"/>
        <v>8</v>
      </c>
      <c r="AG12" s="11">
        <f t="shared" si="43"/>
        <v>44813</v>
      </c>
      <c r="AH12" s="52" t="str">
        <f t="shared" si="16"/>
        <v>ven</v>
      </c>
      <c r="AI12" s="12">
        <f t="shared" si="17"/>
        <v>7</v>
      </c>
      <c r="AJ12" s="2">
        <f t="shared" si="31"/>
        <v>7</v>
      </c>
      <c r="AK12" s="11">
        <f t="shared" si="44"/>
        <v>44843</v>
      </c>
      <c r="AL12" s="52" t="str">
        <f t="shared" si="18"/>
        <v>dim</v>
      </c>
      <c r="AM12" s="12">
        <f t="shared" si="19"/>
        <v>0</v>
      </c>
      <c r="AN12" s="2">
        <f t="shared" si="32"/>
        <v>0</v>
      </c>
      <c r="AO12" s="11">
        <f t="shared" si="45"/>
        <v>44874</v>
      </c>
      <c r="AP12" s="52" t="str">
        <f t="shared" si="20"/>
        <v>mer</v>
      </c>
      <c r="AQ12" s="12">
        <f t="shared" si="21"/>
        <v>8</v>
      </c>
      <c r="AR12" s="2">
        <f t="shared" si="33"/>
        <v>8</v>
      </c>
      <c r="AS12" s="11">
        <f t="shared" si="46"/>
        <v>44904</v>
      </c>
      <c r="AT12" s="52" t="str">
        <f t="shared" si="22"/>
        <v>ven</v>
      </c>
      <c r="AU12" s="12">
        <f t="shared" si="23"/>
        <v>7</v>
      </c>
      <c r="AV12" s="2">
        <f t="shared" si="34"/>
        <v>7</v>
      </c>
      <c r="AW12" s="82"/>
      <c r="AX12" s="82"/>
    </row>
    <row r="13" spans="1:50" x14ac:dyDescent="0.2">
      <c r="A13" s="11">
        <f t="shared" si="35"/>
        <v>44571</v>
      </c>
      <c r="B13" s="52" t="str">
        <f t="shared" si="0"/>
        <v>lun</v>
      </c>
      <c r="C13" s="12">
        <f t="shared" si="1"/>
        <v>8</v>
      </c>
      <c r="D13" s="2">
        <f>IF(AND(WEEKDAY(A13,2)=Fériés!$I$4,ISODD(_xlfn.ISOWEEKNUM(A13))),"RTT",C13)</f>
        <v>8</v>
      </c>
      <c r="E13" s="11">
        <f t="shared" si="36"/>
        <v>44602</v>
      </c>
      <c r="F13" s="52" t="str">
        <f t="shared" si="2"/>
        <v>jeu</v>
      </c>
      <c r="G13" s="12">
        <f t="shared" si="3"/>
        <v>8</v>
      </c>
      <c r="H13" s="2">
        <f t="shared" si="24"/>
        <v>8</v>
      </c>
      <c r="I13" s="11">
        <f t="shared" si="37"/>
        <v>44630</v>
      </c>
      <c r="J13" s="52" t="str">
        <f t="shared" si="4"/>
        <v>jeu</v>
      </c>
      <c r="K13" s="12">
        <f t="shared" si="5"/>
        <v>8</v>
      </c>
      <c r="L13" s="2">
        <f t="shared" si="25"/>
        <v>8</v>
      </c>
      <c r="M13" s="11">
        <f t="shared" si="38"/>
        <v>44661</v>
      </c>
      <c r="N13" s="52" t="str">
        <f t="shared" si="6"/>
        <v>dim</v>
      </c>
      <c r="O13" s="12">
        <f t="shared" si="7"/>
        <v>0</v>
      </c>
      <c r="P13" s="2">
        <f t="shared" si="26"/>
        <v>0</v>
      </c>
      <c r="Q13" s="11">
        <f t="shared" si="39"/>
        <v>44691</v>
      </c>
      <c r="R13" s="52" t="str">
        <f t="shared" si="8"/>
        <v>mar</v>
      </c>
      <c r="S13" s="12">
        <f t="shared" si="9"/>
        <v>8</v>
      </c>
      <c r="T13" s="53">
        <f t="shared" si="27"/>
        <v>8</v>
      </c>
      <c r="U13" s="11">
        <f t="shared" si="40"/>
        <v>44722</v>
      </c>
      <c r="V13" s="52" t="str">
        <f t="shared" si="10"/>
        <v>ven</v>
      </c>
      <c r="W13" s="12">
        <f t="shared" si="11"/>
        <v>7</v>
      </c>
      <c r="X13" s="2">
        <f t="shared" si="28"/>
        <v>7</v>
      </c>
      <c r="Y13" s="11">
        <f t="shared" si="41"/>
        <v>44752</v>
      </c>
      <c r="Z13" s="52" t="str">
        <f t="shared" si="12"/>
        <v>dim</v>
      </c>
      <c r="AA13" s="12">
        <f t="shared" si="13"/>
        <v>0</v>
      </c>
      <c r="AB13" s="2">
        <f t="shared" si="29"/>
        <v>0</v>
      </c>
      <c r="AC13" s="11">
        <f t="shared" si="42"/>
        <v>44783</v>
      </c>
      <c r="AD13" s="52" t="str">
        <f t="shared" si="14"/>
        <v>mer</v>
      </c>
      <c r="AE13" s="12">
        <f t="shared" si="15"/>
        <v>8</v>
      </c>
      <c r="AF13" s="2">
        <f t="shared" si="30"/>
        <v>8</v>
      </c>
      <c r="AG13" s="11">
        <f t="shared" si="43"/>
        <v>44814</v>
      </c>
      <c r="AH13" s="52" t="str">
        <f t="shared" si="16"/>
        <v>sam</v>
      </c>
      <c r="AI13" s="12">
        <f t="shared" si="17"/>
        <v>0</v>
      </c>
      <c r="AJ13" s="2">
        <f t="shared" si="31"/>
        <v>0</v>
      </c>
      <c r="AK13" s="11">
        <f t="shared" si="44"/>
        <v>44844</v>
      </c>
      <c r="AL13" s="52" t="str">
        <f t="shared" si="18"/>
        <v>lun</v>
      </c>
      <c r="AM13" s="12">
        <f t="shared" si="19"/>
        <v>8</v>
      </c>
      <c r="AN13" s="2" t="str">
        <f t="shared" si="32"/>
        <v>RTT</v>
      </c>
      <c r="AO13" s="11">
        <f t="shared" si="45"/>
        <v>44875</v>
      </c>
      <c r="AP13" s="52" t="str">
        <f t="shared" si="20"/>
        <v>jeu</v>
      </c>
      <c r="AQ13" s="12">
        <f t="shared" si="21"/>
        <v>8</v>
      </c>
      <c r="AR13" s="2">
        <f t="shared" si="33"/>
        <v>8</v>
      </c>
      <c r="AS13" s="11">
        <f t="shared" si="46"/>
        <v>44905</v>
      </c>
      <c r="AT13" s="52" t="str">
        <f t="shared" si="22"/>
        <v>sam</v>
      </c>
      <c r="AU13" s="12">
        <f t="shared" si="23"/>
        <v>0</v>
      </c>
      <c r="AV13" s="2">
        <f t="shared" si="34"/>
        <v>0</v>
      </c>
      <c r="AW13" s="82"/>
      <c r="AX13" s="82"/>
    </row>
    <row r="14" spans="1:50" x14ac:dyDescent="0.2">
      <c r="A14" s="11">
        <f t="shared" si="35"/>
        <v>44572</v>
      </c>
      <c r="B14" s="52" t="str">
        <f t="shared" si="0"/>
        <v>mar</v>
      </c>
      <c r="C14" s="12">
        <f t="shared" si="1"/>
        <v>8</v>
      </c>
      <c r="D14" s="2">
        <f>IF(AND(WEEKDAY(A14,2)=Fériés!$I$4,ISODD(_xlfn.ISOWEEKNUM(A14))),"RTT",C14)</f>
        <v>8</v>
      </c>
      <c r="E14" s="11">
        <f t="shared" si="36"/>
        <v>44603</v>
      </c>
      <c r="F14" s="52" t="str">
        <f t="shared" si="2"/>
        <v>ven</v>
      </c>
      <c r="G14" s="12">
        <f t="shared" si="3"/>
        <v>7</v>
      </c>
      <c r="H14" s="2">
        <f t="shared" si="24"/>
        <v>7</v>
      </c>
      <c r="I14" s="11">
        <f t="shared" si="37"/>
        <v>44631</v>
      </c>
      <c r="J14" s="52" t="str">
        <f t="shared" si="4"/>
        <v>ven</v>
      </c>
      <c r="K14" s="12">
        <f t="shared" si="5"/>
        <v>7</v>
      </c>
      <c r="L14" s="2">
        <f t="shared" si="25"/>
        <v>7</v>
      </c>
      <c r="M14" s="11">
        <f t="shared" si="38"/>
        <v>44662</v>
      </c>
      <c r="N14" s="52" t="str">
        <f t="shared" si="6"/>
        <v>lun</v>
      </c>
      <c r="O14" s="12">
        <f t="shared" si="7"/>
        <v>8</v>
      </c>
      <c r="P14" s="2" t="str">
        <f t="shared" si="26"/>
        <v>RTT</v>
      </c>
      <c r="Q14" s="11">
        <f t="shared" si="39"/>
        <v>44692</v>
      </c>
      <c r="R14" s="52" t="str">
        <f t="shared" si="8"/>
        <v>mer</v>
      </c>
      <c r="S14" s="12">
        <f t="shared" si="9"/>
        <v>8</v>
      </c>
      <c r="T14" s="53">
        <f t="shared" si="27"/>
        <v>8</v>
      </c>
      <c r="U14" s="11">
        <f t="shared" si="40"/>
        <v>44723</v>
      </c>
      <c r="V14" s="52" t="str">
        <f t="shared" si="10"/>
        <v>sam</v>
      </c>
      <c r="W14" s="12">
        <f t="shared" si="11"/>
        <v>0</v>
      </c>
      <c r="X14" s="2">
        <f t="shared" si="28"/>
        <v>0</v>
      </c>
      <c r="Y14" s="11">
        <f t="shared" si="41"/>
        <v>44753</v>
      </c>
      <c r="Z14" s="52" t="str">
        <f t="shared" si="12"/>
        <v>lun</v>
      </c>
      <c r="AA14" s="12">
        <f t="shared" si="13"/>
        <v>8</v>
      </c>
      <c r="AB14" s="2">
        <f t="shared" si="29"/>
        <v>8</v>
      </c>
      <c r="AC14" s="11">
        <f t="shared" si="42"/>
        <v>44784</v>
      </c>
      <c r="AD14" s="52" t="str">
        <f t="shared" si="14"/>
        <v>jeu</v>
      </c>
      <c r="AE14" s="12">
        <f t="shared" si="15"/>
        <v>8</v>
      </c>
      <c r="AF14" s="2">
        <f t="shared" si="30"/>
        <v>8</v>
      </c>
      <c r="AG14" s="11">
        <f t="shared" si="43"/>
        <v>44815</v>
      </c>
      <c r="AH14" s="52" t="str">
        <f t="shared" si="16"/>
        <v>dim</v>
      </c>
      <c r="AI14" s="12">
        <f t="shared" si="17"/>
        <v>0</v>
      </c>
      <c r="AJ14" s="2">
        <f t="shared" si="31"/>
        <v>0</v>
      </c>
      <c r="AK14" s="11">
        <f t="shared" si="44"/>
        <v>44845</v>
      </c>
      <c r="AL14" s="52" t="str">
        <f t="shared" si="18"/>
        <v>mar</v>
      </c>
      <c r="AM14" s="12">
        <f t="shared" si="19"/>
        <v>8</v>
      </c>
      <c r="AN14" s="2">
        <f t="shared" si="32"/>
        <v>8</v>
      </c>
      <c r="AO14" s="11">
        <f t="shared" si="45"/>
        <v>44876</v>
      </c>
      <c r="AP14" s="52" t="str">
        <f t="shared" si="20"/>
        <v>XX</v>
      </c>
      <c r="AQ14" s="12" t="str">
        <f t="shared" si="21"/>
        <v>FERIE</v>
      </c>
      <c r="AR14" s="2" t="str">
        <f t="shared" si="33"/>
        <v>FERIE</v>
      </c>
      <c r="AS14" s="11">
        <f t="shared" si="46"/>
        <v>44906</v>
      </c>
      <c r="AT14" s="52" t="str">
        <f t="shared" si="22"/>
        <v>dim</v>
      </c>
      <c r="AU14" s="12">
        <f t="shared" si="23"/>
        <v>0</v>
      </c>
      <c r="AV14" s="2">
        <f t="shared" si="34"/>
        <v>0</v>
      </c>
      <c r="AW14" s="82"/>
      <c r="AX14" s="82"/>
    </row>
    <row r="15" spans="1:50" x14ac:dyDescent="0.2">
      <c r="A15" s="11">
        <f t="shared" si="35"/>
        <v>44573</v>
      </c>
      <c r="B15" s="52" t="str">
        <f t="shared" si="0"/>
        <v>mer</v>
      </c>
      <c r="C15" s="12">
        <f t="shared" si="1"/>
        <v>8</v>
      </c>
      <c r="D15" s="2">
        <f>IF(AND(WEEKDAY(A15,2)=Fériés!$I$4,ISODD(_xlfn.ISOWEEKNUM(A15))),"RTT",C15)</f>
        <v>8</v>
      </c>
      <c r="E15" s="11">
        <f t="shared" si="36"/>
        <v>44604</v>
      </c>
      <c r="F15" s="52" t="str">
        <f t="shared" si="2"/>
        <v>sam</v>
      </c>
      <c r="G15" s="12">
        <f t="shared" si="3"/>
        <v>0</v>
      </c>
      <c r="H15" s="2">
        <f t="shared" si="24"/>
        <v>0</v>
      </c>
      <c r="I15" s="11">
        <f t="shared" si="37"/>
        <v>44632</v>
      </c>
      <c r="J15" s="52" t="str">
        <f t="shared" si="4"/>
        <v>sam</v>
      </c>
      <c r="K15" s="12">
        <f t="shared" si="5"/>
        <v>0</v>
      </c>
      <c r="L15" s="2">
        <f t="shared" si="25"/>
        <v>0</v>
      </c>
      <c r="M15" s="11">
        <f t="shared" si="38"/>
        <v>44663</v>
      </c>
      <c r="N15" s="52" t="str">
        <f t="shared" si="6"/>
        <v>mar</v>
      </c>
      <c r="O15" s="12">
        <f t="shared" si="7"/>
        <v>8</v>
      </c>
      <c r="P15" s="2">
        <f t="shared" si="26"/>
        <v>8</v>
      </c>
      <c r="Q15" s="11">
        <f t="shared" si="39"/>
        <v>44693</v>
      </c>
      <c r="R15" s="52" t="str">
        <f t="shared" si="8"/>
        <v>jeu</v>
      </c>
      <c r="S15" s="12">
        <f t="shared" si="9"/>
        <v>8</v>
      </c>
      <c r="T15" s="53">
        <f t="shared" si="27"/>
        <v>8</v>
      </c>
      <c r="U15" s="11">
        <f t="shared" si="40"/>
        <v>44724</v>
      </c>
      <c r="V15" s="52" t="str">
        <f t="shared" si="10"/>
        <v>dim</v>
      </c>
      <c r="W15" s="12">
        <f t="shared" si="11"/>
        <v>0</v>
      </c>
      <c r="X15" s="2">
        <f t="shared" si="28"/>
        <v>0</v>
      </c>
      <c r="Y15" s="11">
        <f t="shared" si="41"/>
        <v>44754</v>
      </c>
      <c r="Z15" s="52" t="str">
        <f t="shared" si="12"/>
        <v>mar</v>
      </c>
      <c r="AA15" s="12">
        <f t="shared" si="13"/>
        <v>8</v>
      </c>
      <c r="AB15" s="2">
        <f t="shared" si="29"/>
        <v>8</v>
      </c>
      <c r="AC15" s="11">
        <f t="shared" si="42"/>
        <v>44785</v>
      </c>
      <c r="AD15" s="52" t="str">
        <f t="shared" si="14"/>
        <v>ven</v>
      </c>
      <c r="AE15" s="12">
        <f t="shared" si="15"/>
        <v>7</v>
      </c>
      <c r="AF15" s="2">
        <f t="shared" si="30"/>
        <v>7</v>
      </c>
      <c r="AG15" s="11">
        <f t="shared" si="43"/>
        <v>44816</v>
      </c>
      <c r="AH15" s="52" t="str">
        <f t="shared" si="16"/>
        <v>lun</v>
      </c>
      <c r="AI15" s="12">
        <f t="shared" si="17"/>
        <v>8</v>
      </c>
      <c r="AJ15" s="2" t="str">
        <f t="shared" si="31"/>
        <v>RTT</v>
      </c>
      <c r="AK15" s="11">
        <f t="shared" si="44"/>
        <v>44846</v>
      </c>
      <c r="AL15" s="52" t="str">
        <f t="shared" si="18"/>
        <v>mer</v>
      </c>
      <c r="AM15" s="12">
        <f t="shared" si="19"/>
        <v>8</v>
      </c>
      <c r="AN15" s="2">
        <f t="shared" si="32"/>
        <v>8</v>
      </c>
      <c r="AO15" s="11">
        <f t="shared" si="45"/>
        <v>44877</v>
      </c>
      <c r="AP15" s="52" t="str">
        <f t="shared" si="20"/>
        <v>sam</v>
      </c>
      <c r="AQ15" s="12">
        <f t="shared" si="21"/>
        <v>0</v>
      </c>
      <c r="AR15" s="2">
        <f t="shared" si="33"/>
        <v>0</v>
      </c>
      <c r="AS15" s="11">
        <f t="shared" si="46"/>
        <v>44907</v>
      </c>
      <c r="AT15" s="52" t="str">
        <f t="shared" si="22"/>
        <v>lun</v>
      </c>
      <c r="AU15" s="12">
        <f t="shared" si="23"/>
        <v>8</v>
      </c>
      <c r="AV15" s="2">
        <f t="shared" si="34"/>
        <v>8</v>
      </c>
      <c r="AW15" s="82"/>
      <c r="AX15" s="82"/>
    </row>
    <row r="16" spans="1:50" x14ac:dyDescent="0.2">
      <c r="A16" s="11">
        <f t="shared" si="35"/>
        <v>44574</v>
      </c>
      <c r="B16" s="52" t="str">
        <f t="shared" si="0"/>
        <v>jeu</v>
      </c>
      <c r="C16" s="12">
        <f t="shared" si="1"/>
        <v>8</v>
      </c>
      <c r="D16" s="2">
        <f>IF(AND(WEEKDAY(A16,2)=Fériés!$I$4,ISODD(_xlfn.ISOWEEKNUM(A16))),"RTT",C16)</f>
        <v>8</v>
      </c>
      <c r="E16" s="11">
        <f t="shared" si="36"/>
        <v>44605</v>
      </c>
      <c r="F16" s="52" t="str">
        <f t="shared" si="2"/>
        <v>dim</v>
      </c>
      <c r="G16" s="12">
        <f t="shared" si="3"/>
        <v>0</v>
      </c>
      <c r="H16" s="2">
        <f t="shared" si="24"/>
        <v>0</v>
      </c>
      <c r="I16" s="11">
        <f t="shared" si="37"/>
        <v>44633</v>
      </c>
      <c r="J16" s="52" t="str">
        <f t="shared" si="4"/>
        <v>dim</v>
      </c>
      <c r="K16" s="12">
        <f t="shared" si="5"/>
        <v>0</v>
      </c>
      <c r="L16" s="2">
        <f t="shared" si="25"/>
        <v>0</v>
      </c>
      <c r="M16" s="11">
        <f t="shared" si="38"/>
        <v>44664</v>
      </c>
      <c r="N16" s="52" t="str">
        <f t="shared" si="6"/>
        <v>mer</v>
      </c>
      <c r="O16" s="12">
        <f>O15</f>
        <v>8</v>
      </c>
      <c r="P16" s="2">
        <f t="shared" si="26"/>
        <v>8</v>
      </c>
      <c r="Q16" s="11">
        <f t="shared" si="39"/>
        <v>44694</v>
      </c>
      <c r="R16" s="52" t="str">
        <f t="shared" si="8"/>
        <v>ven</v>
      </c>
      <c r="S16" s="12">
        <f t="shared" si="9"/>
        <v>7</v>
      </c>
      <c r="T16" s="53">
        <f t="shared" si="27"/>
        <v>7</v>
      </c>
      <c r="U16" s="11">
        <f t="shared" si="40"/>
        <v>44725</v>
      </c>
      <c r="V16" s="52" t="str">
        <f t="shared" si="10"/>
        <v>lun</v>
      </c>
      <c r="W16" s="12">
        <f t="shared" si="11"/>
        <v>8</v>
      </c>
      <c r="X16" s="2">
        <f t="shared" si="28"/>
        <v>8</v>
      </c>
      <c r="Y16" s="11">
        <f t="shared" si="41"/>
        <v>44755</v>
      </c>
      <c r="Z16" s="52" t="str">
        <f t="shared" si="12"/>
        <v>mer</v>
      </c>
      <c r="AA16" s="12">
        <f t="shared" si="13"/>
        <v>8</v>
      </c>
      <c r="AB16" s="2">
        <f t="shared" si="29"/>
        <v>8</v>
      </c>
      <c r="AC16" s="11">
        <f t="shared" si="42"/>
        <v>44786</v>
      </c>
      <c r="AD16" s="52" t="str">
        <f t="shared" si="14"/>
        <v>sam</v>
      </c>
      <c r="AE16" s="12">
        <f t="shared" si="15"/>
        <v>0</v>
      </c>
      <c r="AF16" s="2">
        <f t="shared" si="30"/>
        <v>0</v>
      </c>
      <c r="AG16" s="11">
        <f t="shared" si="43"/>
        <v>44817</v>
      </c>
      <c r="AH16" s="52" t="str">
        <f t="shared" si="16"/>
        <v>mar</v>
      </c>
      <c r="AI16" s="12">
        <f t="shared" si="17"/>
        <v>8</v>
      </c>
      <c r="AJ16" s="2">
        <f t="shared" si="31"/>
        <v>8</v>
      </c>
      <c r="AK16" s="11">
        <f t="shared" si="44"/>
        <v>44847</v>
      </c>
      <c r="AL16" s="52" t="str">
        <f t="shared" si="18"/>
        <v>jeu</v>
      </c>
      <c r="AM16" s="12">
        <f t="shared" si="19"/>
        <v>8</v>
      </c>
      <c r="AN16" s="2">
        <f t="shared" si="32"/>
        <v>8</v>
      </c>
      <c r="AO16" s="11">
        <f t="shared" si="45"/>
        <v>44878</v>
      </c>
      <c r="AP16" s="52" t="str">
        <f t="shared" si="20"/>
        <v>dim</v>
      </c>
      <c r="AQ16" s="12">
        <f t="shared" si="21"/>
        <v>0</v>
      </c>
      <c r="AR16" s="2">
        <f t="shared" si="33"/>
        <v>0</v>
      </c>
      <c r="AS16" s="11">
        <f t="shared" si="46"/>
        <v>44908</v>
      </c>
      <c r="AT16" s="52" t="str">
        <f t="shared" si="22"/>
        <v>mar</v>
      </c>
      <c r="AU16" s="12">
        <f t="shared" si="23"/>
        <v>8</v>
      </c>
      <c r="AV16" s="2">
        <f t="shared" si="34"/>
        <v>8</v>
      </c>
      <c r="AW16" s="82"/>
      <c r="AX16" s="82"/>
    </row>
    <row r="17" spans="1:50" x14ac:dyDescent="0.2">
      <c r="A17" s="11">
        <f t="shared" si="35"/>
        <v>44575</v>
      </c>
      <c r="B17" s="52" t="str">
        <f t="shared" si="0"/>
        <v>ven</v>
      </c>
      <c r="C17" s="12">
        <f t="shared" si="1"/>
        <v>7</v>
      </c>
      <c r="D17" s="2">
        <f>IF(AND(WEEKDAY(A17,2)=Fériés!$I$4,ISODD(_xlfn.ISOWEEKNUM(A17))),"RTT",C17)</f>
        <v>7</v>
      </c>
      <c r="E17" s="11">
        <f t="shared" si="36"/>
        <v>44606</v>
      </c>
      <c r="F17" s="52" t="str">
        <f t="shared" si="2"/>
        <v>lun</v>
      </c>
      <c r="G17" s="12">
        <f t="shared" si="3"/>
        <v>8</v>
      </c>
      <c r="H17" s="2" t="str">
        <f t="shared" si="24"/>
        <v>RTT</v>
      </c>
      <c r="I17" s="11">
        <f t="shared" si="37"/>
        <v>44634</v>
      </c>
      <c r="J17" s="52" t="str">
        <f t="shared" si="4"/>
        <v>lun</v>
      </c>
      <c r="K17" s="12">
        <f t="shared" si="5"/>
        <v>8</v>
      </c>
      <c r="L17" s="2" t="str">
        <f t="shared" si="25"/>
        <v>RTT</v>
      </c>
      <c r="M17" s="11">
        <f t="shared" si="38"/>
        <v>44665</v>
      </c>
      <c r="N17" s="52" t="str">
        <f t="shared" si="6"/>
        <v>jeu</v>
      </c>
      <c r="O17" s="12">
        <f t="shared" si="7"/>
        <v>8</v>
      </c>
      <c r="P17" s="2">
        <f t="shared" si="26"/>
        <v>8</v>
      </c>
      <c r="Q17" s="11">
        <f t="shared" si="39"/>
        <v>44695</v>
      </c>
      <c r="R17" s="52" t="str">
        <f t="shared" si="8"/>
        <v>sam</v>
      </c>
      <c r="S17" s="12">
        <f t="shared" si="9"/>
        <v>0</v>
      </c>
      <c r="T17" s="53">
        <f t="shared" si="27"/>
        <v>0</v>
      </c>
      <c r="U17" s="11">
        <f t="shared" si="40"/>
        <v>44726</v>
      </c>
      <c r="V17" s="52" t="str">
        <f t="shared" si="10"/>
        <v>mar</v>
      </c>
      <c r="W17" s="12">
        <f t="shared" si="11"/>
        <v>8</v>
      </c>
      <c r="X17" s="2">
        <f t="shared" si="28"/>
        <v>8</v>
      </c>
      <c r="Y17" s="11">
        <f t="shared" si="41"/>
        <v>44756</v>
      </c>
      <c r="Z17" s="52" t="str">
        <f t="shared" si="12"/>
        <v>XX</v>
      </c>
      <c r="AA17" s="12" t="str">
        <f t="shared" si="13"/>
        <v>FERIE</v>
      </c>
      <c r="AB17" s="2" t="str">
        <f t="shared" si="29"/>
        <v>FERIE</v>
      </c>
      <c r="AC17" s="11">
        <f t="shared" si="42"/>
        <v>44787</v>
      </c>
      <c r="AD17" s="52" t="str">
        <f t="shared" si="14"/>
        <v>dim</v>
      </c>
      <c r="AE17" s="12">
        <f t="shared" si="15"/>
        <v>0</v>
      </c>
      <c r="AF17" s="2">
        <f t="shared" si="30"/>
        <v>0</v>
      </c>
      <c r="AG17" s="11">
        <f t="shared" si="43"/>
        <v>44818</v>
      </c>
      <c r="AH17" s="52" t="str">
        <f t="shared" si="16"/>
        <v>mer</v>
      </c>
      <c r="AI17" s="12">
        <f t="shared" si="17"/>
        <v>8</v>
      </c>
      <c r="AJ17" s="2">
        <f t="shared" si="31"/>
        <v>8</v>
      </c>
      <c r="AK17" s="11">
        <f t="shared" si="44"/>
        <v>44848</v>
      </c>
      <c r="AL17" s="52" t="str">
        <f t="shared" si="18"/>
        <v>ven</v>
      </c>
      <c r="AM17" s="12">
        <f t="shared" si="19"/>
        <v>7</v>
      </c>
      <c r="AN17" s="2">
        <f t="shared" si="32"/>
        <v>7</v>
      </c>
      <c r="AO17" s="11">
        <f t="shared" si="45"/>
        <v>44879</v>
      </c>
      <c r="AP17" s="52" t="str">
        <f t="shared" si="20"/>
        <v>lun</v>
      </c>
      <c r="AQ17" s="12">
        <f t="shared" si="21"/>
        <v>8</v>
      </c>
      <c r="AR17" s="2">
        <f t="shared" si="33"/>
        <v>8</v>
      </c>
      <c r="AS17" s="11">
        <f t="shared" si="46"/>
        <v>44909</v>
      </c>
      <c r="AT17" s="52" t="str">
        <f t="shared" si="22"/>
        <v>mer</v>
      </c>
      <c r="AU17" s="12">
        <f t="shared" si="23"/>
        <v>8</v>
      </c>
      <c r="AV17" s="2">
        <f t="shared" si="34"/>
        <v>8</v>
      </c>
      <c r="AW17" s="82"/>
      <c r="AX17" s="82"/>
    </row>
    <row r="18" spans="1:50" x14ac:dyDescent="0.2">
      <c r="A18" s="11">
        <f t="shared" si="35"/>
        <v>44576</v>
      </c>
      <c r="B18" s="52" t="str">
        <f t="shared" si="0"/>
        <v>sam</v>
      </c>
      <c r="C18" s="12">
        <f t="shared" si="1"/>
        <v>0</v>
      </c>
      <c r="D18" s="2">
        <f>IF(AND(WEEKDAY(A18,2)=Fériés!$I$4,ISODD(_xlfn.ISOWEEKNUM(A18))),"RTT",C18)</f>
        <v>0</v>
      </c>
      <c r="E18" s="11">
        <f t="shared" si="36"/>
        <v>44607</v>
      </c>
      <c r="F18" s="52" t="str">
        <f t="shared" si="2"/>
        <v>mar</v>
      </c>
      <c r="G18" s="12">
        <f t="shared" si="3"/>
        <v>8</v>
      </c>
      <c r="H18" s="2">
        <f t="shared" si="24"/>
        <v>8</v>
      </c>
      <c r="I18" s="11">
        <f t="shared" si="37"/>
        <v>44635</v>
      </c>
      <c r="J18" s="52" t="str">
        <f t="shared" si="4"/>
        <v>mar</v>
      </c>
      <c r="K18" s="12">
        <f t="shared" si="5"/>
        <v>8</v>
      </c>
      <c r="L18" s="2">
        <f t="shared" si="25"/>
        <v>8</v>
      </c>
      <c r="M18" s="11">
        <f t="shared" si="38"/>
        <v>44666</v>
      </c>
      <c r="N18" s="52" t="str">
        <f t="shared" si="6"/>
        <v>ven</v>
      </c>
      <c r="O18" s="12">
        <f t="shared" si="7"/>
        <v>7</v>
      </c>
      <c r="P18" s="2">
        <f t="shared" si="26"/>
        <v>7</v>
      </c>
      <c r="Q18" s="11">
        <f t="shared" si="39"/>
        <v>44696</v>
      </c>
      <c r="R18" s="52" t="str">
        <f t="shared" si="8"/>
        <v>dim</v>
      </c>
      <c r="S18" s="12">
        <f t="shared" si="9"/>
        <v>0</v>
      </c>
      <c r="T18" s="53">
        <f t="shared" si="27"/>
        <v>0</v>
      </c>
      <c r="U18" s="11">
        <f t="shared" si="40"/>
        <v>44727</v>
      </c>
      <c r="V18" s="52" t="str">
        <f t="shared" si="10"/>
        <v>mer</v>
      </c>
      <c r="W18" s="12">
        <f t="shared" si="11"/>
        <v>8</v>
      </c>
      <c r="X18" s="2">
        <f t="shared" si="28"/>
        <v>8</v>
      </c>
      <c r="Y18" s="11">
        <f t="shared" si="41"/>
        <v>44757</v>
      </c>
      <c r="Z18" s="52" t="str">
        <f t="shared" si="12"/>
        <v>ven</v>
      </c>
      <c r="AA18" s="12">
        <f t="shared" si="13"/>
        <v>7</v>
      </c>
      <c r="AB18" s="2">
        <f t="shared" si="29"/>
        <v>7</v>
      </c>
      <c r="AC18" s="11">
        <f t="shared" si="42"/>
        <v>44788</v>
      </c>
      <c r="AD18" s="52" t="str">
        <f t="shared" si="14"/>
        <v>XX</v>
      </c>
      <c r="AE18" s="12" t="str">
        <f t="shared" si="15"/>
        <v>FERIE</v>
      </c>
      <c r="AF18" s="2" t="str">
        <f t="shared" si="30"/>
        <v>RTT</v>
      </c>
      <c r="AG18" s="11">
        <f t="shared" si="43"/>
        <v>44819</v>
      </c>
      <c r="AH18" s="52" t="str">
        <f t="shared" si="16"/>
        <v>jeu</v>
      </c>
      <c r="AI18" s="12">
        <f t="shared" si="17"/>
        <v>8</v>
      </c>
      <c r="AJ18" s="2">
        <f t="shared" si="31"/>
        <v>8</v>
      </c>
      <c r="AK18" s="11">
        <f t="shared" si="44"/>
        <v>44849</v>
      </c>
      <c r="AL18" s="52" t="str">
        <f t="shared" si="18"/>
        <v>sam</v>
      </c>
      <c r="AM18" s="12">
        <f t="shared" si="19"/>
        <v>0</v>
      </c>
      <c r="AN18" s="2">
        <f t="shared" si="32"/>
        <v>0</v>
      </c>
      <c r="AO18" s="11">
        <f t="shared" si="45"/>
        <v>44880</v>
      </c>
      <c r="AP18" s="52" t="str">
        <f t="shared" si="20"/>
        <v>mar</v>
      </c>
      <c r="AQ18" s="12">
        <f t="shared" si="21"/>
        <v>8</v>
      </c>
      <c r="AR18" s="2">
        <f t="shared" si="33"/>
        <v>8</v>
      </c>
      <c r="AS18" s="11">
        <f t="shared" si="46"/>
        <v>44910</v>
      </c>
      <c r="AT18" s="52" t="str">
        <f t="shared" si="22"/>
        <v>jeu</v>
      </c>
      <c r="AU18" s="12">
        <f t="shared" si="23"/>
        <v>8</v>
      </c>
      <c r="AV18" s="2">
        <f t="shared" si="34"/>
        <v>8</v>
      </c>
      <c r="AW18" s="83"/>
      <c r="AX18" s="83"/>
    </row>
    <row r="19" spans="1:50" x14ac:dyDescent="0.2">
      <c r="A19" s="11">
        <f t="shared" si="35"/>
        <v>44577</v>
      </c>
      <c r="B19" s="52" t="str">
        <f t="shared" si="0"/>
        <v>dim</v>
      </c>
      <c r="C19" s="12">
        <f t="shared" si="1"/>
        <v>0</v>
      </c>
      <c r="D19" s="2">
        <f>IF(AND(WEEKDAY(A19,2)=Fériés!$I$4,ISODD(_xlfn.ISOWEEKNUM(A19))),"RTT",C19)</f>
        <v>0</v>
      </c>
      <c r="E19" s="11">
        <f t="shared" si="36"/>
        <v>44608</v>
      </c>
      <c r="F19" s="52" t="str">
        <f t="shared" si="2"/>
        <v>mer</v>
      </c>
      <c r="G19" s="12">
        <f t="shared" si="3"/>
        <v>8</v>
      </c>
      <c r="H19" s="2">
        <f t="shared" si="24"/>
        <v>8</v>
      </c>
      <c r="I19" s="11">
        <f t="shared" si="37"/>
        <v>44636</v>
      </c>
      <c r="J19" s="52" t="str">
        <f t="shared" si="4"/>
        <v>mer</v>
      </c>
      <c r="K19" s="12">
        <f t="shared" si="5"/>
        <v>8</v>
      </c>
      <c r="L19" s="2">
        <f t="shared" si="25"/>
        <v>8</v>
      </c>
      <c r="M19" s="11">
        <f t="shared" si="38"/>
        <v>44667</v>
      </c>
      <c r="N19" s="52" t="str">
        <f t="shared" si="6"/>
        <v>sam</v>
      </c>
      <c r="O19" s="12">
        <f t="shared" si="7"/>
        <v>0</v>
      </c>
      <c r="P19" s="2">
        <f t="shared" si="26"/>
        <v>0</v>
      </c>
      <c r="Q19" s="11">
        <f t="shared" si="39"/>
        <v>44697</v>
      </c>
      <c r="R19" s="52" t="str">
        <f t="shared" si="8"/>
        <v>lun</v>
      </c>
      <c r="S19" s="12">
        <f t="shared" si="9"/>
        <v>8</v>
      </c>
      <c r="T19" s="53">
        <f t="shared" si="27"/>
        <v>8</v>
      </c>
      <c r="U19" s="11">
        <f t="shared" si="40"/>
        <v>44728</v>
      </c>
      <c r="V19" s="52" t="str">
        <f t="shared" si="10"/>
        <v>jeu</v>
      </c>
      <c r="W19" s="12">
        <f t="shared" si="11"/>
        <v>8</v>
      </c>
      <c r="X19" s="2">
        <f t="shared" si="28"/>
        <v>8</v>
      </c>
      <c r="Y19" s="11">
        <f t="shared" si="41"/>
        <v>44758</v>
      </c>
      <c r="Z19" s="52" t="str">
        <f t="shared" si="12"/>
        <v>sam</v>
      </c>
      <c r="AA19" s="12">
        <f t="shared" si="13"/>
        <v>0</v>
      </c>
      <c r="AB19" s="2">
        <f t="shared" si="29"/>
        <v>0</v>
      </c>
      <c r="AC19" s="11">
        <f t="shared" si="42"/>
        <v>44789</v>
      </c>
      <c r="AD19" s="52" t="str">
        <f t="shared" si="14"/>
        <v>mar</v>
      </c>
      <c r="AE19" s="12">
        <f t="shared" si="15"/>
        <v>8</v>
      </c>
      <c r="AF19" s="2">
        <f t="shared" si="30"/>
        <v>8</v>
      </c>
      <c r="AG19" s="11">
        <f t="shared" si="43"/>
        <v>44820</v>
      </c>
      <c r="AH19" s="52" t="str">
        <f t="shared" si="16"/>
        <v>ven</v>
      </c>
      <c r="AI19" s="12">
        <f t="shared" si="17"/>
        <v>7</v>
      </c>
      <c r="AJ19" s="2">
        <f t="shared" si="31"/>
        <v>7</v>
      </c>
      <c r="AK19" s="11">
        <f t="shared" si="44"/>
        <v>44850</v>
      </c>
      <c r="AL19" s="52" t="str">
        <f t="shared" si="18"/>
        <v>dim</v>
      </c>
      <c r="AM19" s="12">
        <f t="shared" si="19"/>
        <v>0</v>
      </c>
      <c r="AN19" s="2">
        <f t="shared" si="32"/>
        <v>0</v>
      </c>
      <c r="AO19" s="11">
        <f t="shared" si="45"/>
        <v>44881</v>
      </c>
      <c r="AP19" s="52" t="str">
        <f t="shared" si="20"/>
        <v>mer</v>
      </c>
      <c r="AQ19" s="12">
        <f t="shared" si="21"/>
        <v>8</v>
      </c>
      <c r="AR19" s="2">
        <f t="shared" si="33"/>
        <v>8</v>
      </c>
      <c r="AS19" s="11">
        <f t="shared" si="46"/>
        <v>44911</v>
      </c>
      <c r="AT19" s="52" t="str">
        <f t="shared" si="22"/>
        <v>ven</v>
      </c>
      <c r="AU19" s="12">
        <f t="shared" si="23"/>
        <v>7</v>
      </c>
      <c r="AV19" s="2">
        <f t="shared" si="34"/>
        <v>7</v>
      </c>
      <c r="AW19" s="82"/>
      <c r="AX19" s="82"/>
    </row>
    <row r="20" spans="1:50" x14ac:dyDescent="0.2">
      <c r="A20" s="11">
        <f t="shared" si="35"/>
        <v>44578</v>
      </c>
      <c r="B20" s="52" t="str">
        <f t="shared" si="0"/>
        <v>lun</v>
      </c>
      <c r="C20" s="12">
        <f t="shared" si="1"/>
        <v>8</v>
      </c>
      <c r="D20" s="2">
        <f>IF(AND(WEEKDAY(A20,2)=Fériés!$I$4,ISODD(_xlfn.ISOWEEKNUM(A20))),"RTT",C20)</f>
        <v>8</v>
      </c>
      <c r="E20" s="11">
        <f t="shared" si="36"/>
        <v>44609</v>
      </c>
      <c r="F20" s="52" t="str">
        <f t="shared" si="2"/>
        <v>jeu</v>
      </c>
      <c r="G20" s="12">
        <f t="shared" si="3"/>
        <v>8</v>
      </c>
      <c r="H20" s="2">
        <f t="shared" si="24"/>
        <v>8</v>
      </c>
      <c r="I20" s="11">
        <f t="shared" si="37"/>
        <v>44637</v>
      </c>
      <c r="J20" s="52" t="str">
        <f t="shared" si="4"/>
        <v>jeu</v>
      </c>
      <c r="K20" s="12">
        <f t="shared" si="5"/>
        <v>8</v>
      </c>
      <c r="L20" s="2">
        <f t="shared" si="25"/>
        <v>8</v>
      </c>
      <c r="M20" s="11">
        <f t="shared" si="38"/>
        <v>44668</v>
      </c>
      <c r="N20" s="52" t="str">
        <f t="shared" si="6"/>
        <v>XX</v>
      </c>
      <c r="O20" s="12" t="str">
        <f t="shared" si="7"/>
        <v>FERIE</v>
      </c>
      <c r="P20" s="2" t="str">
        <f t="shared" si="26"/>
        <v>FERIE</v>
      </c>
      <c r="Q20" s="11">
        <f t="shared" si="39"/>
        <v>44698</v>
      </c>
      <c r="R20" s="52" t="str">
        <f t="shared" si="8"/>
        <v>mar</v>
      </c>
      <c r="S20" s="12">
        <f t="shared" si="9"/>
        <v>8</v>
      </c>
      <c r="T20" s="53">
        <f t="shared" si="27"/>
        <v>8</v>
      </c>
      <c r="U20" s="11">
        <f t="shared" si="40"/>
        <v>44729</v>
      </c>
      <c r="V20" s="52" t="str">
        <f t="shared" si="10"/>
        <v>ven</v>
      </c>
      <c r="W20" s="12">
        <f t="shared" si="11"/>
        <v>7</v>
      </c>
      <c r="X20" s="2">
        <f t="shared" si="28"/>
        <v>7</v>
      </c>
      <c r="Y20" s="11">
        <f t="shared" si="41"/>
        <v>44759</v>
      </c>
      <c r="Z20" s="52" t="str">
        <f t="shared" si="12"/>
        <v>dim</v>
      </c>
      <c r="AA20" s="12">
        <f t="shared" si="13"/>
        <v>0</v>
      </c>
      <c r="AB20" s="2">
        <f t="shared" si="29"/>
        <v>0</v>
      </c>
      <c r="AC20" s="11">
        <f t="shared" si="42"/>
        <v>44790</v>
      </c>
      <c r="AD20" s="52" t="str">
        <f t="shared" si="14"/>
        <v>mer</v>
      </c>
      <c r="AE20" s="12">
        <f t="shared" si="15"/>
        <v>8</v>
      </c>
      <c r="AF20" s="2">
        <f t="shared" si="30"/>
        <v>8</v>
      </c>
      <c r="AG20" s="11">
        <f t="shared" si="43"/>
        <v>44821</v>
      </c>
      <c r="AH20" s="52" t="str">
        <f t="shared" si="16"/>
        <v>sam</v>
      </c>
      <c r="AI20" s="12">
        <f t="shared" si="17"/>
        <v>0</v>
      </c>
      <c r="AJ20" s="2">
        <f t="shared" si="31"/>
        <v>0</v>
      </c>
      <c r="AK20" s="11">
        <f t="shared" si="44"/>
        <v>44851</v>
      </c>
      <c r="AL20" s="52" t="str">
        <f t="shared" si="18"/>
        <v>lun</v>
      </c>
      <c r="AM20" s="12">
        <f t="shared" si="19"/>
        <v>8</v>
      </c>
      <c r="AN20" s="2">
        <f t="shared" si="32"/>
        <v>8</v>
      </c>
      <c r="AO20" s="11">
        <f t="shared" si="45"/>
        <v>44882</v>
      </c>
      <c r="AP20" s="52" t="str">
        <f t="shared" si="20"/>
        <v>jeu</v>
      </c>
      <c r="AQ20" s="12">
        <f t="shared" si="21"/>
        <v>8</v>
      </c>
      <c r="AR20" s="2">
        <f t="shared" si="33"/>
        <v>8</v>
      </c>
      <c r="AS20" s="11">
        <f t="shared" si="46"/>
        <v>44912</v>
      </c>
      <c r="AT20" s="52" t="str">
        <f t="shared" si="22"/>
        <v>sam</v>
      </c>
      <c r="AU20" s="12">
        <f t="shared" si="23"/>
        <v>0</v>
      </c>
      <c r="AV20" s="2">
        <f t="shared" si="34"/>
        <v>0</v>
      </c>
      <c r="AW20" s="82"/>
      <c r="AX20" s="82"/>
    </row>
    <row r="21" spans="1:50" x14ac:dyDescent="0.2">
      <c r="A21" s="11">
        <f t="shared" si="35"/>
        <v>44579</v>
      </c>
      <c r="B21" s="52" t="str">
        <f t="shared" si="0"/>
        <v>mar</v>
      </c>
      <c r="C21" s="12">
        <f t="shared" si="1"/>
        <v>8</v>
      </c>
      <c r="D21" s="2">
        <f>IF(AND(WEEKDAY(A21,2)=Fériés!$I$4,ISODD(_xlfn.ISOWEEKNUM(A21))),"RTT",C21)</f>
        <v>8</v>
      </c>
      <c r="E21" s="11">
        <f t="shared" si="36"/>
        <v>44610</v>
      </c>
      <c r="F21" s="52" t="str">
        <f t="shared" si="2"/>
        <v>ven</v>
      </c>
      <c r="G21" s="12">
        <f t="shared" si="3"/>
        <v>7</v>
      </c>
      <c r="H21" s="2">
        <f t="shared" si="24"/>
        <v>7</v>
      </c>
      <c r="I21" s="11">
        <f t="shared" si="37"/>
        <v>44638</v>
      </c>
      <c r="J21" s="52" t="str">
        <f t="shared" si="4"/>
        <v>ven</v>
      </c>
      <c r="K21" s="12">
        <f t="shared" si="5"/>
        <v>7</v>
      </c>
      <c r="L21" s="2">
        <f t="shared" si="25"/>
        <v>7</v>
      </c>
      <c r="M21" s="11">
        <f t="shared" si="38"/>
        <v>44669</v>
      </c>
      <c r="N21" s="52" t="str">
        <f t="shared" si="6"/>
        <v>XX</v>
      </c>
      <c r="O21" s="12" t="str">
        <f t="shared" si="7"/>
        <v>FERIE</v>
      </c>
      <c r="P21" s="2" t="str">
        <f t="shared" si="26"/>
        <v>FERIE</v>
      </c>
      <c r="Q21" s="11">
        <f t="shared" si="39"/>
        <v>44699</v>
      </c>
      <c r="R21" s="52" t="str">
        <f t="shared" si="8"/>
        <v>mer</v>
      </c>
      <c r="S21" s="12">
        <f t="shared" si="9"/>
        <v>8</v>
      </c>
      <c r="T21" s="53">
        <f t="shared" si="27"/>
        <v>8</v>
      </c>
      <c r="U21" s="11">
        <f t="shared" si="40"/>
        <v>44730</v>
      </c>
      <c r="V21" s="52" t="str">
        <f t="shared" si="10"/>
        <v>sam</v>
      </c>
      <c r="W21" s="12">
        <f t="shared" si="11"/>
        <v>0</v>
      </c>
      <c r="X21" s="2">
        <f t="shared" si="28"/>
        <v>0</v>
      </c>
      <c r="Y21" s="11">
        <f t="shared" si="41"/>
        <v>44760</v>
      </c>
      <c r="Z21" s="52" t="str">
        <f t="shared" si="12"/>
        <v>lun</v>
      </c>
      <c r="AA21" s="12">
        <f t="shared" si="13"/>
        <v>8</v>
      </c>
      <c r="AB21" s="2" t="str">
        <f t="shared" si="29"/>
        <v>RTT</v>
      </c>
      <c r="AC21" s="11">
        <f t="shared" si="42"/>
        <v>44791</v>
      </c>
      <c r="AD21" s="52" t="str">
        <f t="shared" si="14"/>
        <v>jeu</v>
      </c>
      <c r="AE21" s="12">
        <f t="shared" si="15"/>
        <v>8</v>
      </c>
      <c r="AF21" s="2">
        <f t="shared" si="30"/>
        <v>8</v>
      </c>
      <c r="AG21" s="11">
        <f t="shared" si="43"/>
        <v>44822</v>
      </c>
      <c r="AH21" s="52" t="str">
        <f t="shared" si="16"/>
        <v>dim</v>
      </c>
      <c r="AI21" s="12">
        <f t="shared" si="17"/>
        <v>0</v>
      </c>
      <c r="AJ21" s="2">
        <f t="shared" si="31"/>
        <v>0</v>
      </c>
      <c r="AK21" s="11">
        <f t="shared" si="44"/>
        <v>44852</v>
      </c>
      <c r="AL21" s="52" t="str">
        <f t="shared" si="18"/>
        <v>mar</v>
      </c>
      <c r="AM21" s="12">
        <f t="shared" si="19"/>
        <v>8</v>
      </c>
      <c r="AN21" s="2">
        <f t="shared" si="32"/>
        <v>8</v>
      </c>
      <c r="AO21" s="11">
        <f t="shared" si="45"/>
        <v>44883</v>
      </c>
      <c r="AP21" s="52" t="str">
        <f t="shared" si="20"/>
        <v>ven</v>
      </c>
      <c r="AQ21" s="12">
        <f t="shared" si="21"/>
        <v>7</v>
      </c>
      <c r="AR21" s="2">
        <f t="shared" si="33"/>
        <v>7</v>
      </c>
      <c r="AS21" s="11">
        <f t="shared" si="46"/>
        <v>44913</v>
      </c>
      <c r="AT21" s="52" t="str">
        <f t="shared" si="22"/>
        <v>dim</v>
      </c>
      <c r="AU21" s="12">
        <f t="shared" si="23"/>
        <v>0</v>
      </c>
      <c r="AV21" s="2">
        <f t="shared" si="34"/>
        <v>0</v>
      </c>
      <c r="AW21" s="82"/>
      <c r="AX21" s="82"/>
    </row>
    <row r="22" spans="1:50" x14ac:dyDescent="0.2">
      <c r="A22" s="11">
        <f t="shared" si="35"/>
        <v>44580</v>
      </c>
      <c r="B22" s="52" t="str">
        <f t="shared" si="0"/>
        <v>mer</v>
      </c>
      <c r="C22" s="12">
        <f t="shared" si="1"/>
        <v>8</v>
      </c>
      <c r="D22" s="2">
        <f>IF(AND(WEEKDAY(A22,2)=Fériés!$I$4,ISODD(_xlfn.ISOWEEKNUM(A22))),"RTT",C22)</f>
        <v>8</v>
      </c>
      <c r="E22" s="11">
        <f t="shared" si="36"/>
        <v>44611</v>
      </c>
      <c r="F22" s="52" t="str">
        <f t="shared" si="2"/>
        <v>sam</v>
      </c>
      <c r="G22" s="12">
        <f t="shared" si="3"/>
        <v>0</v>
      </c>
      <c r="H22" s="2">
        <f t="shared" si="24"/>
        <v>0</v>
      </c>
      <c r="I22" s="11">
        <f t="shared" si="37"/>
        <v>44639</v>
      </c>
      <c r="J22" s="52" t="str">
        <f t="shared" si="4"/>
        <v>sam</v>
      </c>
      <c r="K22" s="12">
        <f t="shared" si="5"/>
        <v>0</v>
      </c>
      <c r="L22" s="2">
        <f t="shared" si="25"/>
        <v>0</v>
      </c>
      <c r="M22" s="11">
        <f t="shared" si="38"/>
        <v>44670</v>
      </c>
      <c r="N22" s="52" t="str">
        <f t="shared" si="6"/>
        <v>mar</v>
      </c>
      <c r="O22" s="12">
        <f t="shared" si="7"/>
        <v>8</v>
      </c>
      <c r="P22" s="2">
        <f t="shared" si="26"/>
        <v>8</v>
      </c>
      <c r="Q22" s="11">
        <f t="shared" si="39"/>
        <v>44700</v>
      </c>
      <c r="R22" s="52" t="str">
        <f t="shared" si="8"/>
        <v>jeu</v>
      </c>
      <c r="S22" s="12">
        <f t="shared" si="9"/>
        <v>8</v>
      </c>
      <c r="T22" s="53">
        <f t="shared" si="27"/>
        <v>8</v>
      </c>
      <c r="U22" s="11">
        <f t="shared" si="40"/>
        <v>44731</v>
      </c>
      <c r="V22" s="52" t="str">
        <f t="shared" si="10"/>
        <v>dim</v>
      </c>
      <c r="W22" s="12">
        <f t="shared" si="11"/>
        <v>0</v>
      </c>
      <c r="X22" s="2">
        <f t="shared" si="28"/>
        <v>0</v>
      </c>
      <c r="Y22" s="11">
        <f t="shared" si="41"/>
        <v>44761</v>
      </c>
      <c r="Z22" s="52" t="str">
        <f t="shared" si="12"/>
        <v>mar</v>
      </c>
      <c r="AA22" s="12">
        <f t="shared" si="13"/>
        <v>8</v>
      </c>
      <c r="AB22" s="2">
        <f t="shared" si="29"/>
        <v>8</v>
      </c>
      <c r="AC22" s="11">
        <f t="shared" si="42"/>
        <v>44792</v>
      </c>
      <c r="AD22" s="52" t="str">
        <f t="shared" si="14"/>
        <v>ven</v>
      </c>
      <c r="AE22" s="12">
        <f t="shared" si="15"/>
        <v>7</v>
      </c>
      <c r="AF22" s="2">
        <f t="shared" si="30"/>
        <v>7</v>
      </c>
      <c r="AG22" s="11">
        <f t="shared" si="43"/>
        <v>44823</v>
      </c>
      <c r="AH22" s="52" t="str">
        <f t="shared" si="16"/>
        <v>lun</v>
      </c>
      <c r="AI22" s="12">
        <f t="shared" si="17"/>
        <v>8</v>
      </c>
      <c r="AJ22" s="2">
        <f t="shared" si="31"/>
        <v>8</v>
      </c>
      <c r="AK22" s="11">
        <f t="shared" si="44"/>
        <v>44853</v>
      </c>
      <c r="AL22" s="52" t="str">
        <f t="shared" si="18"/>
        <v>mer</v>
      </c>
      <c r="AM22" s="12">
        <f t="shared" si="19"/>
        <v>8</v>
      </c>
      <c r="AN22" s="2">
        <f t="shared" si="32"/>
        <v>8</v>
      </c>
      <c r="AO22" s="11">
        <f t="shared" si="45"/>
        <v>44884</v>
      </c>
      <c r="AP22" s="52" t="str">
        <f t="shared" si="20"/>
        <v>sam</v>
      </c>
      <c r="AQ22" s="12">
        <f t="shared" si="21"/>
        <v>0</v>
      </c>
      <c r="AR22" s="2">
        <f t="shared" si="33"/>
        <v>0</v>
      </c>
      <c r="AS22" s="11">
        <f t="shared" si="46"/>
        <v>44914</v>
      </c>
      <c r="AT22" s="52" t="str">
        <f t="shared" si="22"/>
        <v>lun</v>
      </c>
      <c r="AU22" s="12">
        <f t="shared" si="23"/>
        <v>8</v>
      </c>
      <c r="AV22" s="2" t="str">
        <f t="shared" si="34"/>
        <v>RTT</v>
      </c>
      <c r="AW22" s="82"/>
      <c r="AX22" s="82"/>
    </row>
    <row r="23" spans="1:50" x14ac:dyDescent="0.2">
      <c r="A23" s="11">
        <f t="shared" si="35"/>
        <v>44581</v>
      </c>
      <c r="B23" s="52" t="str">
        <f t="shared" si="0"/>
        <v>jeu</v>
      </c>
      <c r="C23" s="12">
        <f t="shared" si="1"/>
        <v>8</v>
      </c>
      <c r="D23" s="2">
        <f>IF(AND(WEEKDAY(A23,2)=Fériés!$I$4,ISODD(_xlfn.ISOWEEKNUM(A23))),"RTT",C23)</f>
        <v>8</v>
      </c>
      <c r="E23" s="11">
        <f t="shared" si="36"/>
        <v>44612</v>
      </c>
      <c r="F23" s="52" t="str">
        <f t="shared" si="2"/>
        <v>dim</v>
      </c>
      <c r="G23" s="12">
        <f t="shared" si="3"/>
        <v>0</v>
      </c>
      <c r="H23" s="2">
        <f t="shared" si="24"/>
        <v>0</v>
      </c>
      <c r="I23" s="11">
        <f t="shared" si="37"/>
        <v>44640</v>
      </c>
      <c r="J23" s="52" t="str">
        <f t="shared" si="4"/>
        <v>dim</v>
      </c>
      <c r="K23" s="12">
        <f t="shared" si="5"/>
        <v>0</v>
      </c>
      <c r="L23" s="2">
        <f t="shared" si="25"/>
        <v>0</v>
      </c>
      <c r="M23" s="11">
        <f t="shared" si="38"/>
        <v>44671</v>
      </c>
      <c r="N23" s="52" t="str">
        <f t="shared" si="6"/>
        <v>mer</v>
      </c>
      <c r="O23" s="12">
        <f t="shared" si="7"/>
        <v>8</v>
      </c>
      <c r="P23" s="2">
        <f t="shared" si="26"/>
        <v>8</v>
      </c>
      <c r="Q23" s="11">
        <f t="shared" si="39"/>
        <v>44701</v>
      </c>
      <c r="R23" s="52" t="str">
        <f t="shared" si="8"/>
        <v>ven</v>
      </c>
      <c r="S23" s="12">
        <f t="shared" si="9"/>
        <v>7</v>
      </c>
      <c r="T23" s="53">
        <f t="shared" si="27"/>
        <v>7</v>
      </c>
      <c r="U23" s="11">
        <f t="shared" si="40"/>
        <v>44732</v>
      </c>
      <c r="V23" s="52" t="str">
        <f t="shared" si="10"/>
        <v>lun</v>
      </c>
      <c r="W23" s="12">
        <f t="shared" si="11"/>
        <v>8</v>
      </c>
      <c r="X23" s="2" t="str">
        <f t="shared" si="28"/>
        <v>RTT</v>
      </c>
      <c r="Y23" s="11">
        <f t="shared" si="41"/>
        <v>44762</v>
      </c>
      <c r="Z23" s="52" t="str">
        <f t="shared" si="12"/>
        <v>mer</v>
      </c>
      <c r="AA23" s="12">
        <f t="shared" si="13"/>
        <v>8</v>
      </c>
      <c r="AB23" s="2">
        <f t="shared" si="29"/>
        <v>8</v>
      </c>
      <c r="AC23" s="11">
        <f t="shared" si="42"/>
        <v>44793</v>
      </c>
      <c r="AD23" s="52" t="str">
        <f t="shared" si="14"/>
        <v>sam</v>
      </c>
      <c r="AE23" s="12">
        <f t="shared" si="15"/>
        <v>0</v>
      </c>
      <c r="AF23" s="2">
        <f t="shared" si="30"/>
        <v>0</v>
      </c>
      <c r="AG23" s="11">
        <f t="shared" si="43"/>
        <v>44824</v>
      </c>
      <c r="AH23" s="52" t="str">
        <f t="shared" si="16"/>
        <v>mar</v>
      </c>
      <c r="AI23" s="12">
        <f t="shared" si="17"/>
        <v>8</v>
      </c>
      <c r="AJ23" s="2">
        <f t="shared" si="31"/>
        <v>8</v>
      </c>
      <c r="AK23" s="11">
        <f t="shared" si="44"/>
        <v>44854</v>
      </c>
      <c r="AL23" s="52" t="str">
        <f t="shared" si="18"/>
        <v>jeu</v>
      </c>
      <c r="AM23" s="12">
        <f t="shared" si="19"/>
        <v>8</v>
      </c>
      <c r="AN23" s="2">
        <f t="shared" si="32"/>
        <v>8</v>
      </c>
      <c r="AO23" s="11">
        <f t="shared" si="45"/>
        <v>44885</v>
      </c>
      <c r="AP23" s="52" t="str">
        <f t="shared" si="20"/>
        <v>dim</v>
      </c>
      <c r="AQ23" s="12">
        <f t="shared" si="21"/>
        <v>0</v>
      </c>
      <c r="AR23" s="2">
        <f t="shared" si="33"/>
        <v>0</v>
      </c>
      <c r="AS23" s="11">
        <f t="shared" si="46"/>
        <v>44915</v>
      </c>
      <c r="AT23" s="52" t="str">
        <f t="shared" si="22"/>
        <v>mar</v>
      </c>
      <c r="AU23" s="12">
        <f t="shared" si="23"/>
        <v>8</v>
      </c>
      <c r="AV23" s="2">
        <f t="shared" si="34"/>
        <v>8</v>
      </c>
      <c r="AW23" s="82"/>
      <c r="AX23" s="82"/>
    </row>
    <row r="24" spans="1:50" x14ac:dyDescent="0.2">
      <c r="A24" s="11">
        <f t="shared" si="35"/>
        <v>44582</v>
      </c>
      <c r="B24" s="52" t="str">
        <f t="shared" si="0"/>
        <v>ven</v>
      </c>
      <c r="C24" s="12">
        <f t="shared" si="1"/>
        <v>7</v>
      </c>
      <c r="D24" s="2" t="str">
        <f>IF(AND(WEEKDAY(A24,2)=Fériés!$I$4,ISODD(_xlfn.ISOWEEKNUM(A24))),"RTT",C24)</f>
        <v>RTT</v>
      </c>
      <c r="E24" s="11">
        <f t="shared" si="36"/>
        <v>44613</v>
      </c>
      <c r="F24" s="52" t="str">
        <f t="shared" si="2"/>
        <v>lun</v>
      </c>
      <c r="G24" s="12">
        <f t="shared" si="3"/>
        <v>8</v>
      </c>
      <c r="H24" s="2">
        <f t="shared" si="24"/>
        <v>8</v>
      </c>
      <c r="I24" s="11">
        <f t="shared" si="37"/>
        <v>44641</v>
      </c>
      <c r="J24" s="52" t="str">
        <f t="shared" si="4"/>
        <v>lun</v>
      </c>
      <c r="K24" s="12">
        <f t="shared" si="5"/>
        <v>8</v>
      </c>
      <c r="L24" s="2">
        <f t="shared" si="25"/>
        <v>8</v>
      </c>
      <c r="M24" s="11">
        <f t="shared" si="38"/>
        <v>44672</v>
      </c>
      <c r="N24" s="52" t="str">
        <f t="shared" si="6"/>
        <v>jeu</v>
      </c>
      <c r="O24" s="12">
        <f t="shared" si="7"/>
        <v>8</v>
      </c>
      <c r="P24" s="2">
        <f t="shared" si="26"/>
        <v>8</v>
      </c>
      <c r="Q24" s="11">
        <f t="shared" si="39"/>
        <v>44702</v>
      </c>
      <c r="R24" s="52" t="str">
        <f t="shared" si="8"/>
        <v>sam</v>
      </c>
      <c r="S24" s="12">
        <f t="shared" si="9"/>
        <v>0</v>
      </c>
      <c r="T24" s="53">
        <f t="shared" si="27"/>
        <v>0</v>
      </c>
      <c r="U24" s="11">
        <f t="shared" si="40"/>
        <v>44733</v>
      </c>
      <c r="V24" s="52" t="str">
        <f t="shared" si="10"/>
        <v>mar</v>
      </c>
      <c r="W24" s="12">
        <f t="shared" si="11"/>
        <v>8</v>
      </c>
      <c r="X24" s="2">
        <f t="shared" si="28"/>
        <v>8</v>
      </c>
      <c r="Y24" s="11">
        <f t="shared" si="41"/>
        <v>44763</v>
      </c>
      <c r="Z24" s="52" t="str">
        <f t="shared" si="12"/>
        <v>jeu</v>
      </c>
      <c r="AA24" s="12">
        <f t="shared" si="13"/>
        <v>8</v>
      </c>
      <c r="AB24" s="2">
        <f t="shared" si="29"/>
        <v>8</v>
      </c>
      <c r="AC24" s="11">
        <f t="shared" si="42"/>
        <v>44794</v>
      </c>
      <c r="AD24" s="52" t="str">
        <f t="shared" si="14"/>
        <v>dim</v>
      </c>
      <c r="AE24" s="12">
        <f t="shared" si="15"/>
        <v>0</v>
      </c>
      <c r="AF24" s="2">
        <f t="shared" si="30"/>
        <v>0</v>
      </c>
      <c r="AG24" s="11">
        <f t="shared" si="43"/>
        <v>44825</v>
      </c>
      <c r="AH24" s="52" t="str">
        <f t="shared" si="16"/>
        <v>mer</v>
      </c>
      <c r="AI24" s="12">
        <f t="shared" si="17"/>
        <v>8</v>
      </c>
      <c r="AJ24" s="2">
        <f t="shared" si="31"/>
        <v>8</v>
      </c>
      <c r="AK24" s="11">
        <f t="shared" si="44"/>
        <v>44855</v>
      </c>
      <c r="AL24" s="52" t="str">
        <f t="shared" si="18"/>
        <v>ven</v>
      </c>
      <c r="AM24" s="12">
        <f t="shared" si="19"/>
        <v>7</v>
      </c>
      <c r="AN24" s="2">
        <f t="shared" si="32"/>
        <v>7</v>
      </c>
      <c r="AO24" s="11">
        <f t="shared" si="45"/>
        <v>44886</v>
      </c>
      <c r="AP24" s="52" t="str">
        <f t="shared" si="20"/>
        <v>lun</v>
      </c>
      <c r="AQ24" s="12">
        <f t="shared" si="21"/>
        <v>8</v>
      </c>
      <c r="AR24" s="2" t="str">
        <f t="shared" si="33"/>
        <v>RTT</v>
      </c>
      <c r="AS24" s="11">
        <f t="shared" si="46"/>
        <v>44916</v>
      </c>
      <c r="AT24" s="52" t="str">
        <f t="shared" si="22"/>
        <v>mer</v>
      </c>
      <c r="AU24" s="12">
        <f t="shared" si="23"/>
        <v>8</v>
      </c>
      <c r="AV24" s="2">
        <f t="shared" si="34"/>
        <v>8</v>
      </c>
      <c r="AW24" s="82"/>
      <c r="AX24" s="82"/>
    </row>
    <row r="25" spans="1:50" x14ac:dyDescent="0.2">
      <c r="A25" s="11">
        <f t="shared" si="35"/>
        <v>44583</v>
      </c>
      <c r="B25" s="52" t="str">
        <f t="shared" si="0"/>
        <v>sam</v>
      </c>
      <c r="C25" s="12">
        <f t="shared" si="1"/>
        <v>0</v>
      </c>
      <c r="D25" s="2">
        <f>IF(AND(WEEKDAY(A25,2)=Fériés!$I$4,ISODD(_xlfn.ISOWEEKNUM(A25))),"RTT",C25)</f>
        <v>0</v>
      </c>
      <c r="E25" s="11">
        <f t="shared" si="36"/>
        <v>44614</v>
      </c>
      <c r="F25" s="52" t="str">
        <f t="shared" si="2"/>
        <v>mar</v>
      </c>
      <c r="G25" s="12">
        <f t="shared" si="3"/>
        <v>8</v>
      </c>
      <c r="H25" s="2">
        <f t="shared" si="24"/>
        <v>8</v>
      </c>
      <c r="I25" s="11">
        <f t="shared" si="37"/>
        <v>44642</v>
      </c>
      <c r="J25" s="52" t="str">
        <f t="shared" si="4"/>
        <v>mar</v>
      </c>
      <c r="K25" s="12">
        <f t="shared" si="5"/>
        <v>8</v>
      </c>
      <c r="L25" s="2">
        <f t="shared" si="25"/>
        <v>8</v>
      </c>
      <c r="M25" s="11">
        <f t="shared" si="38"/>
        <v>44673</v>
      </c>
      <c r="N25" s="52" t="str">
        <f t="shared" si="6"/>
        <v>ven</v>
      </c>
      <c r="O25" s="12">
        <f t="shared" si="7"/>
        <v>7</v>
      </c>
      <c r="P25" s="2">
        <f t="shared" si="26"/>
        <v>7</v>
      </c>
      <c r="Q25" s="11">
        <f t="shared" si="39"/>
        <v>44703</v>
      </c>
      <c r="R25" s="52" t="str">
        <f t="shared" si="8"/>
        <v>dim</v>
      </c>
      <c r="S25" s="12">
        <f t="shared" si="9"/>
        <v>0</v>
      </c>
      <c r="T25" s="53">
        <f t="shared" si="27"/>
        <v>0</v>
      </c>
      <c r="U25" s="11">
        <f t="shared" si="40"/>
        <v>44734</v>
      </c>
      <c r="V25" s="52" t="str">
        <f t="shared" si="10"/>
        <v>mer</v>
      </c>
      <c r="W25" s="12">
        <f t="shared" si="11"/>
        <v>8</v>
      </c>
      <c r="X25" s="2">
        <f t="shared" si="28"/>
        <v>8</v>
      </c>
      <c r="Y25" s="11">
        <f t="shared" si="41"/>
        <v>44764</v>
      </c>
      <c r="Z25" s="52" t="str">
        <f t="shared" si="12"/>
        <v>ven</v>
      </c>
      <c r="AA25" s="12">
        <f t="shared" si="13"/>
        <v>7</v>
      </c>
      <c r="AB25" s="2">
        <f t="shared" si="29"/>
        <v>7</v>
      </c>
      <c r="AC25" s="11">
        <f t="shared" si="42"/>
        <v>44795</v>
      </c>
      <c r="AD25" s="52" t="str">
        <f t="shared" si="14"/>
        <v>lun</v>
      </c>
      <c r="AE25" s="12">
        <f t="shared" si="15"/>
        <v>8</v>
      </c>
      <c r="AF25" s="2">
        <f t="shared" si="30"/>
        <v>8</v>
      </c>
      <c r="AG25" s="11">
        <f t="shared" si="43"/>
        <v>44826</v>
      </c>
      <c r="AH25" s="52" t="str">
        <f t="shared" si="16"/>
        <v>jeu</v>
      </c>
      <c r="AI25" s="12">
        <f t="shared" si="17"/>
        <v>8</v>
      </c>
      <c r="AJ25" s="2">
        <f t="shared" si="31"/>
        <v>8</v>
      </c>
      <c r="AK25" s="11">
        <f t="shared" si="44"/>
        <v>44856</v>
      </c>
      <c r="AL25" s="52" t="str">
        <f t="shared" si="18"/>
        <v>sam</v>
      </c>
      <c r="AM25" s="12">
        <f t="shared" si="19"/>
        <v>0</v>
      </c>
      <c r="AN25" s="2">
        <f t="shared" si="32"/>
        <v>0</v>
      </c>
      <c r="AO25" s="11">
        <f t="shared" si="45"/>
        <v>44887</v>
      </c>
      <c r="AP25" s="52" t="str">
        <f t="shared" si="20"/>
        <v>mar</v>
      </c>
      <c r="AQ25" s="12">
        <f t="shared" si="21"/>
        <v>8</v>
      </c>
      <c r="AR25" s="2">
        <f t="shared" si="33"/>
        <v>8</v>
      </c>
      <c r="AS25" s="11">
        <f t="shared" si="46"/>
        <v>44917</v>
      </c>
      <c r="AT25" s="52" t="str">
        <f t="shared" si="22"/>
        <v>jeu</v>
      </c>
      <c r="AU25" s="12">
        <f t="shared" si="23"/>
        <v>8</v>
      </c>
      <c r="AV25" s="2">
        <f t="shared" si="34"/>
        <v>8</v>
      </c>
      <c r="AW25" s="82"/>
      <c r="AX25" s="82"/>
    </row>
    <row r="26" spans="1:50" x14ac:dyDescent="0.2">
      <c r="A26" s="11">
        <f t="shared" si="35"/>
        <v>44584</v>
      </c>
      <c r="B26" s="52" t="str">
        <f t="shared" si="0"/>
        <v>dim</v>
      </c>
      <c r="C26" s="12">
        <f t="shared" si="1"/>
        <v>0</v>
      </c>
      <c r="D26" s="2">
        <f>IF(AND(WEEKDAY(A26,2)=Fériés!$I$4,ISODD(_xlfn.ISOWEEKNUM(A26))),"RTT",C26)</f>
        <v>0</v>
      </c>
      <c r="E26" s="11">
        <f t="shared" si="36"/>
        <v>44615</v>
      </c>
      <c r="F26" s="52" t="str">
        <f t="shared" si="2"/>
        <v>mer</v>
      </c>
      <c r="G26" s="12">
        <f t="shared" si="3"/>
        <v>8</v>
      </c>
      <c r="H26" s="2">
        <f t="shared" si="24"/>
        <v>8</v>
      </c>
      <c r="I26" s="11">
        <f t="shared" si="37"/>
        <v>44643</v>
      </c>
      <c r="J26" s="52" t="str">
        <f t="shared" si="4"/>
        <v>mer</v>
      </c>
      <c r="K26" s="12">
        <f t="shared" si="5"/>
        <v>8</v>
      </c>
      <c r="L26" s="2">
        <f t="shared" si="25"/>
        <v>8</v>
      </c>
      <c r="M26" s="11">
        <f t="shared" si="38"/>
        <v>44674</v>
      </c>
      <c r="N26" s="52" t="str">
        <f t="shared" si="6"/>
        <v>sam</v>
      </c>
      <c r="O26" s="12">
        <f t="shared" si="7"/>
        <v>0</v>
      </c>
      <c r="P26" s="2">
        <f t="shared" si="26"/>
        <v>0</v>
      </c>
      <c r="Q26" s="11">
        <f t="shared" si="39"/>
        <v>44704</v>
      </c>
      <c r="R26" s="52" t="str">
        <f t="shared" si="8"/>
        <v>lun</v>
      </c>
      <c r="S26" s="12">
        <f t="shared" si="9"/>
        <v>8</v>
      </c>
      <c r="T26" s="53" t="str">
        <f t="shared" si="27"/>
        <v>RTT</v>
      </c>
      <c r="U26" s="11">
        <f t="shared" si="40"/>
        <v>44735</v>
      </c>
      <c r="V26" s="52" t="str">
        <f t="shared" si="10"/>
        <v>jeu</v>
      </c>
      <c r="W26" s="12">
        <f t="shared" si="11"/>
        <v>8</v>
      </c>
      <c r="X26" s="2">
        <f t="shared" si="28"/>
        <v>8</v>
      </c>
      <c r="Y26" s="11">
        <f t="shared" si="41"/>
        <v>44765</v>
      </c>
      <c r="Z26" s="52" t="str">
        <f t="shared" si="12"/>
        <v>sam</v>
      </c>
      <c r="AA26" s="12">
        <f t="shared" si="13"/>
        <v>0</v>
      </c>
      <c r="AB26" s="2">
        <f t="shared" si="29"/>
        <v>0</v>
      </c>
      <c r="AC26" s="11">
        <f t="shared" si="42"/>
        <v>44796</v>
      </c>
      <c r="AD26" s="52" t="str">
        <f t="shared" si="14"/>
        <v>mar</v>
      </c>
      <c r="AE26" s="12">
        <f t="shared" si="15"/>
        <v>8</v>
      </c>
      <c r="AF26" s="2">
        <f t="shared" si="30"/>
        <v>8</v>
      </c>
      <c r="AG26" s="11">
        <f t="shared" si="43"/>
        <v>44827</v>
      </c>
      <c r="AH26" s="52" t="str">
        <f t="shared" si="16"/>
        <v>ven</v>
      </c>
      <c r="AI26" s="12">
        <f t="shared" si="17"/>
        <v>7</v>
      </c>
      <c r="AJ26" s="2">
        <f t="shared" si="31"/>
        <v>7</v>
      </c>
      <c r="AK26" s="11">
        <f t="shared" si="44"/>
        <v>44857</v>
      </c>
      <c r="AL26" s="52" t="str">
        <f t="shared" si="18"/>
        <v>dim</v>
      </c>
      <c r="AM26" s="12">
        <f t="shared" si="19"/>
        <v>0</v>
      </c>
      <c r="AN26" s="2">
        <f t="shared" si="32"/>
        <v>0</v>
      </c>
      <c r="AO26" s="11">
        <f t="shared" si="45"/>
        <v>44888</v>
      </c>
      <c r="AP26" s="52" t="str">
        <f t="shared" si="20"/>
        <v>mer</v>
      </c>
      <c r="AQ26" s="12">
        <f t="shared" si="21"/>
        <v>8</v>
      </c>
      <c r="AR26" s="2">
        <f t="shared" si="33"/>
        <v>8</v>
      </c>
      <c r="AS26" s="11">
        <f t="shared" si="46"/>
        <v>44918</v>
      </c>
      <c r="AT26" s="52" t="str">
        <f t="shared" si="22"/>
        <v>ven</v>
      </c>
      <c r="AU26" s="12">
        <f t="shared" si="23"/>
        <v>7</v>
      </c>
      <c r="AV26" s="2">
        <f t="shared" si="34"/>
        <v>7</v>
      </c>
      <c r="AW26" s="82"/>
      <c r="AX26" s="82"/>
    </row>
    <row r="27" spans="1:50" x14ac:dyDescent="0.2">
      <c r="A27" s="11">
        <f t="shared" si="35"/>
        <v>44585</v>
      </c>
      <c r="B27" s="52" t="str">
        <f t="shared" si="0"/>
        <v>lun</v>
      </c>
      <c r="C27" s="12">
        <f t="shared" si="1"/>
        <v>8</v>
      </c>
      <c r="D27" s="2">
        <f>IF(AND(WEEKDAY(A27,2)=Fériés!$I$4,ISODD(_xlfn.ISOWEEKNUM(A27))),"RTT",C27)</f>
        <v>8</v>
      </c>
      <c r="E27" s="11">
        <f t="shared" si="36"/>
        <v>44616</v>
      </c>
      <c r="F27" s="52" t="str">
        <f t="shared" si="2"/>
        <v>jeu</v>
      </c>
      <c r="G27" s="12">
        <f t="shared" si="3"/>
        <v>8</v>
      </c>
      <c r="H27" s="2">
        <f t="shared" si="24"/>
        <v>8</v>
      </c>
      <c r="I27" s="11">
        <f t="shared" si="37"/>
        <v>44644</v>
      </c>
      <c r="J27" s="52" t="str">
        <f t="shared" si="4"/>
        <v>jeu</v>
      </c>
      <c r="K27" s="12">
        <f t="shared" si="5"/>
        <v>8</v>
      </c>
      <c r="L27" s="2">
        <f t="shared" si="25"/>
        <v>8</v>
      </c>
      <c r="M27" s="11">
        <f t="shared" si="38"/>
        <v>44675</v>
      </c>
      <c r="N27" s="52" t="str">
        <f t="shared" si="6"/>
        <v>dim</v>
      </c>
      <c r="O27" s="12">
        <f t="shared" si="7"/>
        <v>0</v>
      </c>
      <c r="P27" s="2">
        <f t="shared" si="26"/>
        <v>0</v>
      </c>
      <c r="Q27" s="11">
        <f t="shared" si="39"/>
        <v>44705</v>
      </c>
      <c r="R27" s="52" t="str">
        <f t="shared" si="8"/>
        <v>mar</v>
      </c>
      <c r="S27" s="12">
        <f t="shared" si="9"/>
        <v>8</v>
      </c>
      <c r="T27" s="53">
        <f t="shared" si="27"/>
        <v>8</v>
      </c>
      <c r="U27" s="11">
        <f t="shared" si="40"/>
        <v>44736</v>
      </c>
      <c r="V27" s="52" t="str">
        <f t="shared" si="10"/>
        <v>ven</v>
      </c>
      <c r="W27" s="12">
        <f t="shared" si="11"/>
        <v>7</v>
      </c>
      <c r="X27" s="2">
        <f t="shared" si="28"/>
        <v>7</v>
      </c>
      <c r="Y27" s="11">
        <f t="shared" si="41"/>
        <v>44766</v>
      </c>
      <c r="Z27" s="52" t="str">
        <f t="shared" si="12"/>
        <v>dim</v>
      </c>
      <c r="AA27" s="12">
        <f t="shared" si="13"/>
        <v>0</v>
      </c>
      <c r="AB27" s="2">
        <f t="shared" si="29"/>
        <v>0</v>
      </c>
      <c r="AC27" s="11">
        <f t="shared" si="42"/>
        <v>44797</v>
      </c>
      <c r="AD27" s="52" t="str">
        <f t="shared" si="14"/>
        <v>mer</v>
      </c>
      <c r="AE27" s="12">
        <f t="shared" si="15"/>
        <v>8</v>
      </c>
      <c r="AF27" s="2">
        <f t="shared" si="30"/>
        <v>8</v>
      </c>
      <c r="AG27" s="11">
        <f t="shared" si="43"/>
        <v>44828</v>
      </c>
      <c r="AH27" s="52" t="str">
        <f t="shared" si="16"/>
        <v>sam</v>
      </c>
      <c r="AI27" s="12">
        <f t="shared" si="17"/>
        <v>0</v>
      </c>
      <c r="AJ27" s="2">
        <f t="shared" si="31"/>
        <v>0</v>
      </c>
      <c r="AK27" s="11">
        <f t="shared" si="44"/>
        <v>44858</v>
      </c>
      <c r="AL27" s="52" t="str">
        <f t="shared" si="18"/>
        <v>lun</v>
      </c>
      <c r="AM27" s="12">
        <f t="shared" si="19"/>
        <v>8</v>
      </c>
      <c r="AN27" s="2" t="str">
        <f t="shared" si="32"/>
        <v>RTT</v>
      </c>
      <c r="AO27" s="11">
        <f t="shared" si="45"/>
        <v>44889</v>
      </c>
      <c r="AP27" s="52" t="str">
        <f t="shared" si="20"/>
        <v>jeu</v>
      </c>
      <c r="AQ27" s="12">
        <f t="shared" si="21"/>
        <v>8</v>
      </c>
      <c r="AR27" s="2">
        <f t="shared" si="33"/>
        <v>8</v>
      </c>
      <c r="AS27" s="11">
        <f t="shared" si="46"/>
        <v>44919</v>
      </c>
      <c r="AT27" s="52" t="str">
        <f t="shared" si="22"/>
        <v>sam</v>
      </c>
      <c r="AU27" s="12">
        <f t="shared" si="23"/>
        <v>0</v>
      </c>
      <c r="AV27" s="2">
        <f t="shared" si="34"/>
        <v>0</v>
      </c>
      <c r="AW27" s="82"/>
      <c r="AX27" s="82"/>
    </row>
    <row r="28" spans="1:50" x14ac:dyDescent="0.2">
      <c r="A28" s="11">
        <f t="shared" si="35"/>
        <v>44586</v>
      </c>
      <c r="B28" s="52" t="str">
        <f t="shared" si="0"/>
        <v>mar</v>
      </c>
      <c r="C28" s="12">
        <f t="shared" si="1"/>
        <v>8</v>
      </c>
      <c r="D28" s="2">
        <f>IF(AND(WEEKDAY(A28,2)=Fériés!$I$4,ISODD(_xlfn.ISOWEEKNUM(A28))),"RTT",C28)</f>
        <v>8</v>
      </c>
      <c r="E28" s="11">
        <f t="shared" si="36"/>
        <v>44617</v>
      </c>
      <c r="F28" s="52" t="str">
        <f t="shared" si="2"/>
        <v>ven</v>
      </c>
      <c r="G28" s="12">
        <f t="shared" si="3"/>
        <v>7</v>
      </c>
      <c r="H28" s="2">
        <f t="shared" si="24"/>
        <v>7</v>
      </c>
      <c r="I28" s="11">
        <f t="shared" si="37"/>
        <v>44645</v>
      </c>
      <c r="J28" s="52" t="str">
        <f t="shared" si="4"/>
        <v>ven</v>
      </c>
      <c r="K28" s="12">
        <f t="shared" si="5"/>
        <v>7</v>
      </c>
      <c r="L28" s="2">
        <f t="shared" si="25"/>
        <v>7</v>
      </c>
      <c r="M28" s="11">
        <f t="shared" si="38"/>
        <v>44676</v>
      </c>
      <c r="N28" s="52" t="str">
        <f t="shared" si="6"/>
        <v>lun</v>
      </c>
      <c r="O28" s="12">
        <f t="shared" si="7"/>
        <v>8</v>
      </c>
      <c r="P28" s="2" t="str">
        <f t="shared" si="26"/>
        <v>RTT</v>
      </c>
      <c r="Q28" s="11">
        <f t="shared" si="39"/>
        <v>44706</v>
      </c>
      <c r="R28" s="52" t="str">
        <f t="shared" si="8"/>
        <v>mer</v>
      </c>
      <c r="S28" s="12">
        <f t="shared" si="9"/>
        <v>8</v>
      </c>
      <c r="T28" s="53">
        <f t="shared" si="27"/>
        <v>8</v>
      </c>
      <c r="U28" s="11">
        <f t="shared" si="40"/>
        <v>44737</v>
      </c>
      <c r="V28" s="52" t="str">
        <f t="shared" si="10"/>
        <v>sam</v>
      </c>
      <c r="W28" s="12">
        <f t="shared" si="11"/>
        <v>0</v>
      </c>
      <c r="X28" s="2">
        <f t="shared" si="28"/>
        <v>0</v>
      </c>
      <c r="Y28" s="11">
        <f t="shared" si="41"/>
        <v>44767</v>
      </c>
      <c r="Z28" s="52" t="str">
        <f t="shared" si="12"/>
        <v>lun</v>
      </c>
      <c r="AA28" s="12">
        <f t="shared" si="13"/>
        <v>8</v>
      </c>
      <c r="AB28" s="2">
        <f t="shared" si="29"/>
        <v>8</v>
      </c>
      <c r="AC28" s="11">
        <f t="shared" si="42"/>
        <v>44798</v>
      </c>
      <c r="AD28" s="52" t="str">
        <f t="shared" si="14"/>
        <v>jeu</v>
      </c>
      <c r="AE28" s="12">
        <f t="shared" si="15"/>
        <v>8</v>
      </c>
      <c r="AF28" s="2">
        <f t="shared" si="30"/>
        <v>8</v>
      </c>
      <c r="AG28" s="11">
        <f t="shared" si="43"/>
        <v>44829</v>
      </c>
      <c r="AH28" s="52" t="str">
        <f t="shared" si="16"/>
        <v>dim</v>
      </c>
      <c r="AI28" s="12">
        <f t="shared" si="17"/>
        <v>0</v>
      </c>
      <c r="AJ28" s="2">
        <f t="shared" si="31"/>
        <v>0</v>
      </c>
      <c r="AK28" s="11">
        <f t="shared" si="44"/>
        <v>44859</v>
      </c>
      <c r="AL28" s="52" t="str">
        <f t="shared" si="18"/>
        <v>mar</v>
      </c>
      <c r="AM28" s="12">
        <f t="shared" si="19"/>
        <v>8</v>
      </c>
      <c r="AN28" s="2">
        <f t="shared" si="32"/>
        <v>8</v>
      </c>
      <c r="AO28" s="11">
        <f t="shared" si="45"/>
        <v>44890</v>
      </c>
      <c r="AP28" s="52" t="str">
        <f t="shared" si="20"/>
        <v>ven</v>
      </c>
      <c r="AQ28" s="12">
        <f t="shared" si="21"/>
        <v>7</v>
      </c>
      <c r="AR28" s="2">
        <f t="shared" si="33"/>
        <v>7</v>
      </c>
      <c r="AS28" s="11">
        <f t="shared" si="46"/>
        <v>44920</v>
      </c>
      <c r="AT28" s="52" t="str">
        <f t="shared" si="22"/>
        <v>XX</v>
      </c>
      <c r="AU28" s="12" t="str">
        <f t="shared" si="23"/>
        <v>FERIE</v>
      </c>
      <c r="AV28" s="2" t="str">
        <f t="shared" si="34"/>
        <v>FERIE</v>
      </c>
      <c r="AW28" s="82"/>
      <c r="AX28" s="82"/>
    </row>
    <row r="29" spans="1:50" x14ac:dyDescent="0.2">
      <c r="A29" s="11">
        <f t="shared" si="35"/>
        <v>44587</v>
      </c>
      <c r="B29" s="52" t="str">
        <f t="shared" si="0"/>
        <v>mer</v>
      </c>
      <c r="C29" s="12">
        <f t="shared" si="1"/>
        <v>8</v>
      </c>
      <c r="D29" s="2">
        <f>IF(AND(WEEKDAY(A29,2)=Fériés!$I$4,ISODD(_xlfn.ISOWEEKNUM(A29))),"RTT",C29)</f>
        <v>8</v>
      </c>
      <c r="E29" s="11">
        <f t="shared" si="36"/>
        <v>44618</v>
      </c>
      <c r="F29" s="52" t="str">
        <f t="shared" si="2"/>
        <v>sam</v>
      </c>
      <c r="G29" s="12">
        <f t="shared" si="3"/>
        <v>0</v>
      </c>
      <c r="H29" s="2">
        <f t="shared" si="24"/>
        <v>0</v>
      </c>
      <c r="I29" s="11">
        <f t="shared" si="37"/>
        <v>44646</v>
      </c>
      <c r="J29" s="52" t="str">
        <f t="shared" si="4"/>
        <v>sam</v>
      </c>
      <c r="K29" s="12">
        <f t="shared" si="5"/>
        <v>0</v>
      </c>
      <c r="L29" s="2">
        <f t="shared" si="25"/>
        <v>0</v>
      </c>
      <c r="M29" s="11">
        <f t="shared" si="38"/>
        <v>44677</v>
      </c>
      <c r="N29" s="52" t="str">
        <f t="shared" si="6"/>
        <v>mar</v>
      </c>
      <c r="O29" s="12">
        <f t="shared" si="7"/>
        <v>8</v>
      </c>
      <c r="P29" s="2">
        <f t="shared" si="26"/>
        <v>8</v>
      </c>
      <c r="Q29" s="11">
        <f t="shared" si="39"/>
        <v>44707</v>
      </c>
      <c r="R29" s="52" t="str">
        <f t="shared" si="8"/>
        <v>XX</v>
      </c>
      <c r="S29" s="12" t="str">
        <f t="shared" si="9"/>
        <v>FERIE</v>
      </c>
      <c r="T29" s="53" t="str">
        <f t="shared" si="27"/>
        <v>FERIE</v>
      </c>
      <c r="U29" s="11">
        <f t="shared" si="40"/>
        <v>44738</v>
      </c>
      <c r="V29" s="52" t="str">
        <f t="shared" si="10"/>
        <v>dim</v>
      </c>
      <c r="W29" s="12">
        <f t="shared" si="11"/>
        <v>0</v>
      </c>
      <c r="X29" s="2">
        <f t="shared" si="28"/>
        <v>0</v>
      </c>
      <c r="Y29" s="11">
        <f t="shared" si="41"/>
        <v>44768</v>
      </c>
      <c r="Z29" s="52" t="str">
        <f t="shared" si="12"/>
        <v>mar</v>
      </c>
      <c r="AA29" s="12">
        <f t="shared" si="13"/>
        <v>8</v>
      </c>
      <c r="AB29" s="2">
        <f t="shared" si="29"/>
        <v>8</v>
      </c>
      <c r="AC29" s="11">
        <f t="shared" si="42"/>
        <v>44799</v>
      </c>
      <c r="AD29" s="52" t="str">
        <f t="shared" si="14"/>
        <v>ven</v>
      </c>
      <c r="AE29" s="12">
        <f t="shared" si="15"/>
        <v>7</v>
      </c>
      <c r="AF29" s="2">
        <f t="shared" si="30"/>
        <v>7</v>
      </c>
      <c r="AG29" s="11">
        <f t="shared" si="43"/>
        <v>44830</v>
      </c>
      <c r="AH29" s="52" t="str">
        <f t="shared" si="16"/>
        <v>lun</v>
      </c>
      <c r="AI29" s="12">
        <f t="shared" si="17"/>
        <v>8</v>
      </c>
      <c r="AJ29" s="2" t="str">
        <f t="shared" si="31"/>
        <v>RTT</v>
      </c>
      <c r="AK29" s="11">
        <f t="shared" si="44"/>
        <v>44860</v>
      </c>
      <c r="AL29" s="52" t="str">
        <f t="shared" si="18"/>
        <v>mer</v>
      </c>
      <c r="AM29" s="12">
        <f t="shared" si="19"/>
        <v>8</v>
      </c>
      <c r="AN29" s="2">
        <f t="shared" si="32"/>
        <v>8</v>
      </c>
      <c r="AO29" s="11">
        <f t="shared" si="45"/>
        <v>44891</v>
      </c>
      <c r="AP29" s="52" t="str">
        <f t="shared" si="20"/>
        <v>sam</v>
      </c>
      <c r="AQ29" s="12">
        <f t="shared" si="21"/>
        <v>0</v>
      </c>
      <c r="AR29" s="2">
        <f t="shared" si="33"/>
        <v>0</v>
      </c>
      <c r="AS29" s="11">
        <f t="shared" si="46"/>
        <v>44921</v>
      </c>
      <c r="AT29" s="52" t="str">
        <f t="shared" si="22"/>
        <v>lun</v>
      </c>
      <c r="AU29" s="12">
        <f t="shared" si="23"/>
        <v>8</v>
      </c>
      <c r="AV29" s="2">
        <f t="shared" si="34"/>
        <v>8</v>
      </c>
      <c r="AW29" s="82"/>
      <c r="AX29" s="82"/>
    </row>
    <row r="30" spans="1:50" x14ac:dyDescent="0.2">
      <c r="A30" s="11">
        <f t="shared" si="35"/>
        <v>44588</v>
      </c>
      <c r="B30" s="52" t="str">
        <f t="shared" si="0"/>
        <v>jeu</v>
      </c>
      <c r="C30" s="12">
        <f t="shared" si="1"/>
        <v>8</v>
      </c>
      <c r="D30" s="2">
        <f>IF(AND(WEEKDAY(A30,2)=Fériés!$I$4,ISODD(_xlfn.ISOWEEKNUM(A30))),"RTT",C30)</f>
        <v>8</v>
      </c>
      <c r="E30" s="11">
        <f t="shared" si="36"/>
        <v>44619</v>
      </c>
      <c r="F30" s="52" t="str">
        <f t="shared" si="2"/>
        <v>dim</v>
      </c>
      <c r="G30" s="12">
        <f t="shared" si="3"/>
        <v>0</v>
      </c>
      <c r="H30" s="2">
        <f t="shared" si="24"/>
        <v>0</v>
      </c>
      <c r="I30" s="11">
        <f t="shared" si="37"/>
        <v>44647</v>
      </c>
      <c r="J30" s="52" t="str">
        <f t="shared" si="4"/>
        <v>dim</v>
      </c>
      <c r="K30" s="12">
        <f t="shared" si="5"/>
        <v>0</v>
      </c>
      <c r="L30" s="2">
        <f t="shared" si="25"/>
        <v>0</v>
      </c>
      <c r="M30" s="11">
        <f t="shared" si="38"/>
        <v>44678</v>
      </c>
      <c r="N30" s="52" t="str">
        <f t="shared" si="6"/>
        <v>mer</v>
      </c>
      <c r="O30" s="12">
        <f t="shared" si="7"/>
        <v>8</v>
      </c>
      <c r="P30" s="2">
        <f t="shared" si="26"/>
        <v>8</v>
      </c>
      <c r="Q30" s="11">
        <f t="shared" si="39"/>
        <v>44708</v>
      </c>
      <c r="R30" s="52" t="str">
        <f t="shared" si="8"/>
        <v>ven</v>
      </c>
      <c r="S30" s="12">
        <f t="shared" si="9"/>
        <v>7</v>
      </c>
      <c r="T30" s="53">
        <f t="shared" si="27"/>
        <v>7</v>
      </c>
      <c r="U30" s="11">
        <f t="shared" si="40"/>
        <v>44739</v>
      </c>
      <c r="V30" s="52" t="str">
        <f t="shared" si="10"/>
        <v>lun</v>
      </c>
      <c r="W30" s="12">
        <f t="shared" si="11"/>
        <v>8</v>
      </c>
      <c r="X30" s="2">
        <f t="shared" si="28"/>
        <v>8</v>
      </c>
      <c r="Y30" s="11">
        <f t="shared" si="41"/>
        <v>44769</v>
      </c>
      <c r="Z30" s="52" t="str">
        <f t="shared" si="12"/>
        <v>mer</v>
      </c>
      <c r="AA30" s="12">
        <f t="shared" si="13"/>
        <v>8</v>
      </c>
      <c r="AB30" s="2">
        <f t="shared" si="29"/>
        <v>8</v>
      </c>
      <c r="AC30" s="11">
        <f t="shared" si="42"/>
        <v>44800</v>
      </c>
      <c r="AD30" s="52" t="str">
        <f t="shared" si="14"/>
        <v>sam</v>
      </c>
      <c r="AE30" s="12">
        <f t="shared" si="15"/>
        <v>0</v>
      </c>
      <c r="AF30" s="2">
        <f t="shared" si="30"/>
        <v>0</v>
      </c>
      <c r="AG30" s="11">
        <f t="shared" si="43"/>
        <v>44831</v>
      </c>
      <c r="AH30" s="52" t="str">
        <f t="shared" si="16"/>
        <v>mar</v>
      </c>
      <c r="AI30" s="12">
        <f t="shared" si="17"/>
        <v>8</v>
      </c>
      <c r="AJ30" s="2">
        <f t="shared" si="31"/>
        <v>8</v>
      </c>
      <c r="AK30" s="11">
        <f t="shared" si="44"/>
        <v>44861</v>
      </c>
      <c r="AL30" s="52" t="str">
        <f t="shared" si="18"/>
        <v>jeu</v>
      </c>
      <c r="AM30" s="12">
        <f t="shared" si="19"/>
        <v>8</v>
      </c>
      <c r="AN30" s="2">
        <f t="shared" si="32"/>
        <v>8</v>
      </c>
      <c r="AO30" s="11">
        <f t="shared" si="45"/>
        <v>44892</v>
      </c>
      <c r="AP30" s="52" t="str">
        <f t="shared" si="20"/>
        <v>dim</v>
      </c>
      <c r="AQ30" s="12">
        <f t="shared" si="21"/>
        <v>0</v>
      </c>
      <c r="AR30" s="2">
        <f t="shared" si="33"/>
        <v>0</v>
      </c>
      <c r="AS30" s="11">
        <f t="shared" si="46"/>
        <v>44922</v>
      </c>
      <c r="AT30" s="52" t="str">
        <f t="shared" si="22"/>
        <v>mar</v>
      </c>
      <c r="AU30" s="12">
        <f t="shared" si="23"/>
        <v>8</v>
      </c>
      <c r="AV30" s="2">
        <f t="shared" si="34"/>
        <v>8</v>
      </c>
      <c r="AW30" s="82"/>
      <c r="AX30" s="82"/>
    </row>
    <row r="31" spans="1:50" x14ac:dyDescent="0.2">
      <c r="A31" s="11">
        <f t="shared" si="35"/>
        <v>44589</v>
      </c>
      <c r="B31" s="52" t="str">
        <f t="shared" si="0"/>
        <v>ven</v>
      </c>
      <c r="C31" s="12">
        <f t="shared" si="1"/>
        <v>7</v>
      </c>
      <c r="D31" s="2">
        <f>IF(AND(WEEKDAY(A31,2)=Fériés!$I$4,ISODD(_xlfn.ISOWEEKNUM(A31))),"RTT",C31)</f>
        <v>7</v>
      </c>
      <c r="E31" s="11">
        <f t="shared" si="36"/>
        <v>44620</v>
      </c>
      <c r="F31" s="52" t="str">
        <f t="shared" si="2"/>
        <v>lun</v>
      </c>
      <c r="G31" s="12">
        <f t="shared" si="3"/>
        <v>8</v>
      </c>
      <c r="H31" s="2" t="str">
        <f t="shared" si="24"/>
        <v>RTT</v>
      </c>
      <c r="I31" s="11">
        <f t="shared" si="37"/>
        <v>44648</v>
      </c>
      <c r="J31" s="52" t="str">
        <f t="shared" si="4"/>
        <v>lun</v>
      </c>
      <c r="K31" s="12">
        <f t="shared" si="5"/>
        <v>8</v>
      </c>
      <c r="L31" s="2" t="str">
        <f t="shared" si="25"/>
        <v>RTT</v>
      </c>
      <c r="M31" s="11">
        <f t="shared" si="38"/>
        <v>44679</v>
      </c>
      <c r="N31" s="52" t="str">
        <f t="shared" si="6"/>
        <v>jeu</v>
      </c>
      <c r="O31" s="12">
        <f t="shared" si="7"/>
        <v>8</v>
      </c>
      <c r="P31" s="2">
        <f t="shared" si="26"/>
        <v>8</v>
      </c>
      <c r="Q31" s="11">
        <f t="shared" si="39"/>
        <v>44709</v>
      </c>
      <c r="R31" s="52" t="str">
        <f t="shared" si="8"/>
        <v>sam</v>
      </c>
      <c r="S31" s="12">
        <f t="shared" si="9"/>
        <v>0</v>
      </c>
      <c r="T31" s="53">
        <f t="shared" si="27"/>
        <v>0</v>
      </c>
      <c r="U31" s="11">
        <f t="shared" si="40"/>
        <v>44740</v>
      </c>
      <c r="V31" s="52" t="str">
        <f t="shared" si="10"/>
        <v>mar</v>
      </c>
      <c r="W31" s="12">
        <f t="shared" si="11"/>
        <v>8</v>
      </c>
      <c r="X31" s="2">
        <f t="shared" si="28"/>
        <v>8</v>
      </c>
      <c r="Y31" s="11">
        <f t="shared" si="41"/>
        <v>44770</v>
      </c>
      <c r="Z31" s="52" t="str">
        <f t="shared" si="12"/>
        <v>jeu</v>
      </c>
      <c r="AA31" s="12">
        <f t="shared" si="13"/>
        <v>8</v>
      </c>
      <c r="AB31" s="2">
        <f t="shared" si="29"/>
        <v>8</v>
      </c>
      <c r="AC31" s="11">
        <f t="shared" si="42"/>
        <v>44801</v>
      </c>
      <c r="AD31" s="52" t="str">
        <f t="shared" si="14"/>
        <v>dim</v>
      </c>
      <c r="AE31" s="12">
        <f t="shared" si="15"/>
        <v>0</v>
      </c>
      <c r="AF31" s="2">
        <f t="shared" si="30"/>
        <v>0</v>
      </c>
      <c r="AG31" s="11">
        <f t="shared" si="43"/>
        <v>44832</v>
      </c>
      <c r="AH31" s="52" t="str">
        <f t="shared" si="16"/>
        <v>mer</v>
      </c>
      <c r="AI31" s="12">
        <f t="shared" si="17"/>
        <v>8</v>
      </c>
      <c r="AJ31" s="2">
        <f t="shared" si="31"/>
        <v>8</v>
      </c>
      <c r="AK31" s="11">
        <f t="shared" si="44"/>
        <v>44862</v>
      </c>
      <c r="AL31" s="52" t="str">
        <f t="shared" si="18"/>
        <v>ven</v>
      </c>
      <c r="AM31" s="12">
        <f t="shared" si="19"/>
        <v>7</v>
      </c>
      <c r="AN31" s="2">
        <f t="shared" si="32"/>
        <v>7</v>
      </c>
      <c r="AO31" s="11">
        <f t="shared" si="45"/>
        <v>44893</v>
      </c>
      <c r="AP31" s="52" t="str">
        <f t="shared" si="20"/>
        <v>lun</v>
      </c>
      <c r="AQ31" s="12">
        <f t="shared" si="21"/>
        <v>8</v>
      </c>
      <c r="AR31" s="2">
        <f t="shared" si="33"/>
        <v>8</v>
      </c>
      <c r="AS31" s="11">
        <f t="shared" si="46"/>
        <v>44923</v>
      </c>
      <c r="AT31" s="52" t="str">
        <f t="shared" si="22"/>
        <v>mer</v>
      </c>
      <c r="AU31" s="12">
        <f t="shared" si="23"/>
        <v>8</v>
      </c>
      <c r="AV31" s="2">
        <f t="shared" si="34"/>
        <v>8</v>
      </c>
      <c r="AW31" s="82"/>
      <c r="AX31" s="82"/>
    </row>
    <row r="32" spans="1:50" x14ac:dyDescent="0.2">
      <c r="A32" s="11">
        <f t="shared" si="35"/>
        <v>44590</v>
      </c>
      <c r="B32" s="52" t="str">
        <f t="shared" si="0"/>
        <v>sam</v>
      </c>
      <c r="C32" s="12">
        <f t="shared" si="1"/>
        <v>0</v>
      </c>
      <c r="D32" s="2">
        <f>IF(AND(WEEKDAY(A32,2)=Fériés!$I$4,ISODD(_xlfn.ISOWEEKNUM(A32))),"RTT",C32)</f>
        <v>0</v>
      </c>
      <c r="E32" s="11" t="str">
        <f t="shared" si="36"/>
        <v/>
      </c>
      <c r="F32" s="52" t="str">
        <f t="shared" si="2"/>
        <v/>
      </c>
      <c r="G32" s="12" t="str">
        <f>IF(F32="","",VLOOKUP(F32,$A$56:$B$65,2,FALSE))</f>
        <v/>
      </c>
      <c r="H32" s="2"/>
      <c r="I32" s="11">
        <f t="shared" si="37"/>
        <v>44649</v>
      </c>
      <c r="J32" s="52" t="str">
        <f t="shared" si="4"/>
        <v>mar</v>
      </c>
      <c r="K32" s="12">
        <f t="shared" si="5"/>
        <v>8</v>
      </c>
      <c r="L32" s="2">
        <f t="shared" si="25"/>
        <v>8</v>
      </c>
      <c r="M32" s="11">
        <f t="shared" si="38"/>
        <v>44680</v>
      </c>
      <c r="N32" s="52" t="str">
        <f t="shared" si="6"/>
        <v>ven</v>
      </c>
      <c r="O32" s="12">
        <f t="shared" si="7"/>
        <v>7</v>
      </c>
      <c r="P32" s="2">
        <f t="shared" si="26"/>
        <v>7</v>
      </c>
      <c r="Q32" s="11">
        <f t="shared" si="39"/>
        <v>44710</v>
      </c>
      <c r="R32" s="52" t="str">
        <f t="shared" si="8"/>
        <v>dim</v>
      </c>
      <c r="S32" s="12">
        <f t="shared" si="9"/>
        <v>0</v>
      </c>
      <c r="T32" s="53">
        <f t="shared" si="27"/>
        <v>0</v>
      </c>
      <c r="U32" s="11">
        <f t="shared" si="40"/>
        <v>44741</v>
      </c>
      <c r="V32" s="52" t="str">
        <f t="shared" si="10"/>
        <v>mer</v>
      </c>
      <c r="W32" s="12">
        <f t="shared" si="11"/>
        <v>8</v>
      </c>
      <c r="X32" s="2">
        <f t="shared" si="28"/>
        <v>8</v>
      </c>
      <c r="Y32" s="11">
        <f t="shared" si="41"/>
        <v>44771</v>
      </c>
      <c r="Z32" s="52" t="str">
        <f t="shared" si="12"/>
        <v>ven</v>
      </c>
      <c r="AA32" s="12">
        <f t="shared" si="13"/>
        <v>7</v>
      </c>
      <c r="AB32" s="2">
        <f t="shared" si="29"/>
        <v>7</v>
      </c>
      <c r="AC32" s="11">
        <f t="shared" si="42"/>
        <v>44802</v>
      </c>
      <c r="AD32" s="52" t="str">
        <f t="shared" si="14"/>
        <v>lun</v>
      </c>
      <c r="AE32" s="12">
        <f t="shared" si="15"/>
        <v>8</v>
      </c>
      <c r="AF32" s="2" t="str">
        <f t="shared" si="30"/>
        <v>RTT</v>
      </c>
      <c r="AG32" s="11">
        <f t="shared" si="43"/>
        <v>44833</v>
      </c>
      <c r="AH32" s="52" t="str">
        <f t="shared" si="16"/>
        <v>jeu</v>
      </c>
      <c r="AI32" s="12">
        <f t="shared" si="17"/>
        <v>8</v>
      </c>
      <c r="AJ32" s="2">
        <f t="shared" si="31"/>
        <v>8</v>
      </c>
      <c r="AK32" s="11">
        <f t="shared" si="44"/>
        <v>44863</v>
      </c>
      <c r="AL32" s="52" t="str">
        <f t="shared" si="18"/>
        <v>sam</v>
      </c>
      <c r="AM32" s="12">
        <f t="shared" si="19"/>
        <v>0</v>
      </c>
      <c r="AN32" s="2">
        <f t="shared" si="32"/>
        <v>0</v>
      </c>
      <c r="AO32" s="11">
        <f t="shared" si="45"/>
        <v>44894</v>
      </c>
      <c r="AP32" s="52" t="str">
        <f t="shared" si="20"/>
        <v>mar</v>
      </c>
      <c r="AQ32" s="12">
        <f t="shared" si="21"/>
        <v>8</v>
      </c>
      <c r="AR32" s="2">
        <f t="shared" si="33"/>
        <v>8</v>
      </c>
      <c r="AS32" s="11">
        <f t="shared" si="46"/>
        <v>44924</v>
      </c>
      <c r="AT32" s="52" t="str">
        <f t="shared" si="22"/>
        <v>jeu</v>
      </c>
      <c r="AU32" s="12">
        <f t="shared" si="23"/>
        <v>8</v>
      </c>
      <c r="AV32" s="2">
        <f t="shared" si="34"/>
        <v>8</v>
      </c>
      <c r="AW32" s="82"/>
      <c r="AX32" s="82"/>
    </row>
    <row r="33" spans="1:50" x14ac:dyDescent="0.2">
      <c r="A33" s="11">
        <f t="shared" si="35"/>
        <v>44591</v>
      </c>
      <c r="B33" s="52" t="str">
        <f t="shared" si="0"/>
        <v>dim</v>
      </c>
      <c r="C33" s="12">
        <f t="shared" si="1"/>
        <v>0</v>
      </c>
      <c r="D33" s="2">
        <f>IF(AND(WEEKDAY(A33,2)=Fériés!$I$4,ISODD(_xlfn.ISOWEEKNUM(A33))),"RTT",C33)</f>
        <v>0</v>
      </c>
      <c r="E33" s="11" t="str">
        <f t="shared" si="36"/>
        <v/>
      </c>
      <c r="F33" s="52" t="str">
        <f t="shared" si="2"/>
        <v/>
      </c>
      <c r="G33" s="12"/>
      <c r="H33" s="53"/>
      <c r="I33" s="11">
        <f t="shared" si="37"/>
        <v>44650</v>
      </c>
      <c r="J33" s="52" t="str">
        <f t="shared" si="4"/>
        <v>mer</v>
      </c>
      <c r="K33" s="12">
        <f t="shared" si="5"/>
        <v>8</v>
      </c>
      <c r="L33" s="2">
        <f t="shared" si="25"/>
        <v>8</v>
      </c>
      <c r="M33" s="11">
        <f t="shared" si="38"/>
        <v>44681</v>
      </c>
      <c r="N33" s="52" t="str">
        <f t="shared" si="6"/>
        <v>sam</v>
      </c>
      <c r="O33" s="12">
        <f t="shared" si="7"/>
        <v>0</v>
      </c>
      <c r="P33" s="2">
        <f t="shared" si="26"/>
        <v>0</v>
      </c>
      <c r="Q33" s="11">
        <f t="shared" si="39"/>
        <v>44711</v>
      </c>
      <c r="R33" s="52" t="str">
        <f t="shared" si="8"/>
        <v>lun</v>
      </c>
      <c r="S33" s="12">
        <f t="shared" si="9"/>
        <v>8</v>
      </c>
      <c r="T33" s="53">
        <f t="shared" si="27"/>
        <v>8</v>
      </c>
      <c r="U33" s="11">
        <f t="shared" si="40"/>
        <v>44742</v>
      </c>
      <c r="V33" s="52" t="str">
        <f t="shared" si="10"/>
        <v>jeu</v>
      </c>
      <c r="W33" s="12">
        <f t="shared" si="11"/>
        <v>8</v>
      </c>
      <c r="X33" s="2">
        <f t="shared" si="28"/>
        <v>8</v>
      </c>
      <c r="Y33" s="11">
        <f t="shared" si="41"/>
        <v>44772</v>
      </c>
      <c r="Z33" s="52" t="str">
        <f t="shared" si="12"/>
        <v>sam</v>
      </c>
      <c r="AA33" s="12">
        <f t="shared" si="13"/>
        <v>0</v>
      </c>
      <c r="AB33" s="2">
        <f t="shared" si="29"/>
        <v>0</v>
      </c>
      <c r="AC33" s="11">
        <f t="shared" si="42"/>
        <v>44803</v>
      </c>
      <c r="AD33" s="52" t="str">
        <f t="shared" si="14"/>
        <v>mar</v>
      </c>
      <c r="AE33" s="12">
        <f t="shared" si="15"/>
        <v>8</v>
      </c>
      <c r="AF33" s="2">
        <f t="shared" si="30"/>
        <v>8</v>
      </c>
      <c r="AG33" s="11">
        <f t="shared" si="43"/>
        <v>44834</v>
      </c>
      <c r="AH33" s="52" t="str">
        <f t="shared" si="16"/>
        <v>ven</v>
      </c>
      <c r="AI33" s="12">
        <f t="shared" si="17"/>
        <v>7</v>
      </c>
      <c r="AJ33" s="2">
        <f t="shared" si="31"/>
        <v>7</v>
      </c>
      <c r="AK33" s="11">
        <f t="shared" si="44"/>
        <v>44864</v>
      </c>
      <c r="AL33" s="52" t="str">
        <f t="shared" si="18"/>
        <v>dim</v>
      </c>
      <c r="AM33" s="12">
        <f t="shared" si="19"/>
        <v>0</v>
      </c>
      <c r="AN33" s="2">
        <f t="shared" si="32"/>
        <v>0</v>
      </c>
      <c r="AO33" s="11">
        <f t="shared" si="45"/>
        <v>44895</v>
      </c>
      <c r="AP33" s="52" t="str">
        <f t="shared" si="20"/>
        <v>mer</v>
      </c>
      <c r="AQ33" s="12">
        <f t="shared" si="21"/>
        <v>8</v>
      </c>
      <c r="AR33" s="2">
        <f t="shared" si="33"/>
        <v>8</v>
      </c>
      <c r="AS33" s="11">
        <f t="shared" si="46"/>
        <v>44925</v>
      </c>
      <c r="AT33" s="52" t="str">
        <f t="shared" si="22"/>
        <v>ven</v>
      </c>
      <c r="AU33" s="12">
        <f t="shared" si="23"/>
        <v>7</v>
      </c>
      <c r="AV33" s="2">
        <f t="shared" si="34"/>
        <v>7</v>
      </c>
      <c r="AW33" s="82"/>
      <c r="AX33" s="82"/>
    </row>
    <row r="34" spans="1:50" s="13" customFormat="1" ht="12" thickBot="1" x14ac:dyDescent="0.25">
      <c r="A34" s="65">
        <f t="shared" si="35"/>
        <v>44592</v>
      </c>
      <c r="B34" s="54" t="str">
        <f t="shared" si="0"/>
        <v>lun</v>
      </c>
      <c r="C34" s="47">
        <f t="shared" si="1"/>
        <v>8</v>
      </c>
      <c r="D34" s="2">
        <f>IF(AND(WEEKDAY(A34,2)=Fériés!$I$4,ISODD(_xlfn.ISOWEEKNUM(A34))),"RTT",C34)</f>
        <v>8</v>
      </c>
      <c r="E34" s="65" t="str">
        <f t="shared" si="36"/>
        <v/>
      </c>
      <c r="F34" s="54" t="str">
        <f t="shared" si="2"/>
        <v/>
      </c>
      <c r="G34" s="14"/>
      <c r="H34" s="55"/>
      <c r="I34" s="65">
        <f t="shared" si="37"/>
        <v>44651</v>
      </c>
      <c r="J34" s="54" t="str">
        <f t="shared" si="4"/>
        <v>jeu</v>
      </c>
      <c r="K34" s="47">
        <f t="shared" si="5"/>
        <v>8</v>
      </c>
      <c r="L34" s="3">
        <f t="shared" si="25"/>
        <v>8</v>
      </c>
      <c r="M34" s="65"/>
      <c r="N34" s="54"/>
      <c r="O34" s="47"/>
      <c r="P34" s="55"/>
      <c r="Q34" s="65">
        <f t="shared" si="39"/>
        <v>44712</v>
      </c>
      <c r="R34" s="54" t="str">
        <f t="shared" si="8"/>
        <v>mar</v>
      </c>
      <c r="S34" s="47">
        <f t="shared" si="9"/>
        <v>8</v>
      </c>
      <c r="T34" s="55">
        <f t="shared" si="27"/>
        <v>8</v>
      </c>
      <c r="U34" s="65" t="str">
        <f t="shared" si="40"/>
        <v/>
      </c>
      <c r="V34" s="54" t="str">
        <f t="shared" si="10"/>
        <v/>
      </c>
      <c r="W34" s="14"/>
      <c r="X34" s="55"/>
      <c r="Y34" s="65">
        <f t="shared" si="41"/>
        <v>44773</v>
      </c>
      <c r="Z34" s="54" t="str">
        <f t="shared" si="12"/>
        <v>dim</v>
      </c>
      <c r="AA34" s="47">
        <f t="shared" si="13"/>
        <v>0</v>
      </c>
      <c r="AB34" s="3">
        <f t="shared" si="29"/>
        <v>0</v>
      </c>
      <c r="AC34" s="65">
        <f t="shared" si="42"/>
        <v>44804</v>
      </c>
      <c r="AD34" s="54" t="str">
        <f t="shared" si="14"/>
        <v>mer</v>
      </c>
      <c r="AE34" s="47">
        <f t="shared" si="15"/>
        <v>8</v>
      </c>
      <c r="AF34" s="3">
        <f t="shared" si="30"/>
        <v>8</v>
      </c>
      <c r="AG34" s="65" t="str">
        <f t="shared" si="43"/>
        <v/>
      </c>
      <c r="AH34" s="54" t="str">
        <f t="shared" si="16"/>
        <v/>
      </c>
      <c r="AI34" s="47"/>
      <c r="AJ34" s="3"/>
      <c r="AK34" s="65">
        <f t="shared" si="44"/>
        <v>44865</v>
      </c>
      <c r="AL34" s="54" t="str">
        <f t="shared" si="18"/>
        <v>lun</v>
      </c>
      <c r="AM34" s="47">
        <f t="shared" si="19"/>
        <v>8</v>
      </c>
      <c r="AN34" s="3">
        <f t="shared" si="32"/>
        <v>8</v>
      </c>
      <c r="AO34" s="65" t="str">
        <f t="shared" si="45"/>
        <v/>
      </c>
      <c r="AP34" s="54" t="str">
        <f t="shared" si="20"/>
        <v/>
      </c>
      <c r="AQ34" s="47"/>
      <c r="AR34" s="3"/>
      <c r="AS34" s="65">
        <f t="shared" si="46"/>
        <v>44926</v>
      </c>
      <c r="AT34" s="54" t="str">
        <f t="shared" si="22"/>
        <v>sam</v>
      </c>
      <c r="AU34" s="47">
        <f t="shared" si="23"/>
        <v>0</v>
      </c>
      <c r="AV34" s="3">
        <f t="shared" si="34"/>
        <v>0</v>
      </c>
      <c r="AW34" s="84"/>
      <c r="AX34" s="84"/>
    </row>
    <row r="35" spans="1:50" x14ac:dyDescent="0.2">
      <c r="B35" s="56"/>
      <c r="C35" s="49" t="s">
        <v>44</v>
      </c>
      <c r="D35" s="2" t="str">
        <f t="shared" ref="D5:D35" si="47">IF(AND(WEEKDAY(A35,2)=1,ISODD(_xlfn.ISOWEEKNUM(A35))),"RTT",C35)</f>
        <v>Calculé</v>
      </c>
      <c r="F35" s="9"/>
      <c r="G35" s="49" t="s">
        <v>44</v>
      </c>
      <c r="H35" s="49" t="s">
        <v>43</v>
      </c>
      <c r="K35" s="49" t="s">
        <v>44</v>
      </c>
      <c r="L35" s="49" t="s">
        <v>43</v>
      </c>
      <c r="N35" s="9"/>
      <c r="O35" s="49" t="s">
        <v>44</v>
      </c>
      <c r="P35" s="49" t="s">
        <v>43</v>
      </c>
      <c r="R35" s="9"/>
      <c r="S35" s="49" t="s">
        <v>44</v>
      </c>
      <c r="T35" s="49" t="s">
        <v>43</v>
      </c>
      <c r="V35" s="6"/>
      <c r="W35" s="49" t="s">
        <v>44</v>
      </c>
      <c r="X35" s="49" t="s">
        <v>43</v>
      </c>
      <c r="Z35" s="9"/>
      <c r="AA35" s="49" t="s">
        <v>44</v>
      </c>
      <c r="AB35" s="49" t="s">
        <v>43</v>
      </c>
      <c r="AD35" s="9"/>
      <c r="AE35" s="49" t="s">
        <v>44</v>
      </c>
      <c r="AF35" s="49" t="s">
        <v>43</v>
      </c>
      <c r="AH35" s="9"/>
      <c r="AI35" s="79" t="s">
        <v>44</v>
      </c>
      <c r="AJ35" s="79" t="s">
        <v>43</v>
      </c>
      <c r="AL35" s="9"/>
      <c r="AM35" s="79" t="s">
        <v>44</v>
      </c>
      <c r="AN35" s="79" t="s">
        <v>43</v>
      </c>
      <c r="AP35" s="9"/>
      <c r="AQ35" s="79" t="s">
        <v>44</v>
      </c>
      <c r="AR35" s="79" t="s">
        <v>43</v>
      </c>
      <c r="AT35" s="9"/>
      <c r="AU35" s="79" t="s">
        <v>44</v>
      </c>
      <c r="AV35" s="79" t="s">
        <v>43</v>
      </c>
      <c r="AW35" s="79"/>
      <c r="AX35" s="79"/>
    </row>
    <row r="36" spans="1:50" x14ac:dyDescent="0.2">
      <c r="B36" s="56"/>
      <c r="C36" s="49">
        <f>SUM(C4:C34)</f>
        <v>164</v>
      </c>
      <c r="D36" s="49" t="e">
        <f ca="1">SUM(D3:D34)</f>
        <v>#REF!</v>
      </c>
      <c r="G36" s="49">
        <f>SUM(G4:G33)</f>
        <v>156</v>
      </c>
      <c r="H36" s="49">
        <f>SUM(H3:H33)</f>
        <v>140</v>
      </c>
      <c r="K36" s="49">
        <f>SUM(K4:K34)</f>
        <v>180</v>
      </c>
      <c r="L36" s="49">
        <f>SUM(L3:L34)</f>
        <v>164</v>
      </c>
      <c r="O36" s="49">
        <f>SUM(O4:O34)</f>
        <v>155</v>
      </c>
      <c r="P36" s="49">
        <f>SUM(P3:P34)</f>
        <v>139</v>
      </c>
      <c r="S36" s="49">
        <f>SUM(S4:S34)</f>
        <v>164</v>
      </c>
      <c r="T36" s="49">
        <f>SUM(T3:T34)</f>
        <v>148</v>
      </c>
      <c r="V36" s="6"/>
      <c r="W36" s="49">
        <f>SUM(W4:W34)</f>
        <v>164</v>
      </c>
      <c r="X36" s="49">
        <f>SUM(X3:X34)</f>
        <v>156</v>
      </c>
      <c r="AA36" s="49">
        <f>SUM(AA4:AA34)</f>
        <v>155</v>
      </c>
      <c r="AB36" s="49">
        <f>SUM(AB3:AB34)</f>
        <v>139</v>
      </c>
      <c r="AE36" s="49">
        <f>SUM(AE4:AE34)</f>
        <v>172</v>
      </c>
      <c r="AF36" s="49">
        <f>SUM(AF3:AF34)</f>
        <v>156</v>
      </c>
      <c r="AI36" s="79">
        <f>SUM(AI4:AI34)</f>
        <v>171</v>
      </c>
      <c r="AJ36" s="79">
        <f>SUM(AJ3:AJ34)</f>
        <v>155</v>
      </c>
      <c r="AM36" s="79">
        <f>SUM(AM4:AM34)</f>
        <v>164</v>
      </c>
      <c r="AN36" s="79">
        <f>SUM(AN3:AN34)</f>
        <v>148</v>
      </c>
      <c r="AQ36" s="79">
        <f>SUM(AQ4:AQ34)</f>
        <v>157</v>
      </c>
      <c r="AR36" s="79">
        <f>SUM(AR3:AR34)</f>
        <v>141</v>
      </c>
      <c r="AU36" s="79">
        <f>SUM(AU4:AU34)</f>
        <v>171</v>
      </c>
      <c r="AV36" s="79">
        <f>SUM(AV3:AV34)</f>
        <v>155</v>
      </c>
      <c r="AW36" s="79"/>
      <c r="AX36" s="79"/>
    </row>
    <row r="37" spans="1:50" x14ac:dyDescent="0.2">
      <c r="B37" s="4"/>
      <c r="C37" s="4"/>
      <c r="D37" s="4"/>
      <c r="AF37" s="9"/>
      <c r="AJ37" s="9"/>
      <c r="AN37" s="9"/>
      <c r="AR37" s="9"/>
      <c r="AV37" s="9"/>
      <c r="AW37" s="9"/>
      <c r="AX37" s="9"/>
    </row>
    <row r="38" spans="1:50" x14ac:dyDescent="0.2">
      <c r="B38" s="108">
        <f>A1</f>
        <v>2022</v>
      </c>
      <c r="C38" s="109"/>
      <c r="D38" s="4"/>
      <c r="F38" s="108">
        <f>E1</f>
        <v>2022</v>
      </c>
      <c r="G38" s="109"/>
      <c r="J38" s="108">
        <f>I1</f>
        <v>2022</v>
      </c>
      <c r="K38" s="109"/>
      <c r="N38" s="108">
        <f>M1</f>
        <v>2022</v>
      </c>
      <c r="O38" s="109"/>
      <c r="R38" s="108">
        <f>Q1</f>
        <v>2022</v>
      </c>
      <c r="S38" s="109"/>
      <c r="V38" s="108">
        <f>U1</f>
        <v>2022</v>
      </c>
      <c r="W38" s="109"/>
      <c r="Z38" s="108">
        <f>Y1</f>
        <v>2022</v>
      </c>
      <c r="AA38" s="109"/>
      <c r="AD38" s="108">
        <f>AC1</f>
        <v>2022</v>
      </c>
      <c r="AE38" s="109"/>
      <c r="AF38" s="58"/>
      <c r="AH38" s="108">
        <f>AG1</f>
        <v>2022</v>
      </c>
      <c r="AI38" s="109"/>
      <c r="AJ38" s="58"/>
      <c r="AL38" s="108">
        <f>AK1</f>
        <v>2022</v>
      </c>
      <c r="AM38" s="109"/>
      <c r="AN38" s="58"/>
      <c r="AP38" s="108">
        <f>AO1</f>
        <v>2022</v>
      </c>
      <c r="AQ38" s="109"/>
      <c r="AR38" s="58"/>
      <c r="AT38" s="108">
        <f>AS1</f>
        <v>2022</v>
      </c>
      <c r="AU38" s="109"/>
      <c r="AV38" s="58"/>
      <c r="AW38" s="9"/>
      <c r="AX38" s="9"/>
    </row>
    <row r="39" spans="1:50" x14ac:dyDescent="0.2">
      <c r="B39" s="110" t="str">
        <f>A2</f>
        <v xml:space="preserve">janvier </v>
      </c>
      <c r="C39" s="111"/>
      <c r="D39" s="4"/>
      <c r="F39" s="110" t="str">
        <f>E2</f>
        <v xml:space="preserve">février </v>
      </c>
      <c r="G39" s="111"/>
      <c r="J39" s="110" t="str">
        <f>I2</f>
        <v>mars</v>
      </c>
      <c r="K39" s="111"/>
      <c r="N39" s="110" t="str">
        <f>M2</f>
        <v xml:space="preserve">avril </v>
      </c>
      <c r="O39" s="111"/>
      <c r="R39" s="110" t="str">
        <f>Q2</f>
        <v>mai</v>
      </c>
      <c r="S39" s="111"/>
      <c r="V39" s="110" t="str">
        <f>U2</f>
        <v>juin</v>
      </c>
      <c r="W39" s="111"/>
      <c r="Z39" s="110" t="str">
        <f>Y2</f>
        <v>juillet</v>
      </c>
      <c r="AA39" s="111"/>
      <c r="AD39" s="110" t="str">
        <f>AC2</f>
        <v>août</v>
      </c>
      <c r="AE39" s="111"/>
      <c r="AH39" s="110" t="str">
        <f>AG2</f>
        <v>septembre</v>
      </c>
      <c r="AI39" s="111"/>
      <c r="AL39" s="110" t="str">
        <f>AK2</f>
        <v>octobre</v>
      </c>
      <c r="AM39" s="111"/>
      <c r="AP39" s="110" t="str">
        <f>AO2</f>
        <v>novembre</v>
      </c>
      <c r="AQ39" s="111"/>
      <c r="AT39" s="110" t="str">
        <f>AS2</f>
        <v>décembre</v>
      </c>
      <c r="AU39" s="111"/>
    </row>
    <row r="40" spans="1:50" s="68" customFormat="1" ht="12.75" x14ac:dyDescent="0.2">
      <c r="A40" s="66"/>
      <c r="B40" s="67" t="s">
        <v>34</v>
      </c>
      <c r="C40" s="20">
        <f t="shared" ref="C40:C45" si="48">COUNTIF(B$4:B$34,B40)</f>
        <v>5</v>
      </c>
      <c r="D40" s="66"/>
      <c r="E40" s="66"/>
      <c r="F40" s="67" t="s">
        <v>34</v>
      </c>
      <c r="G40" s="20">
        <f t="shared" ref="G40:G45" si="49">COUNTIF(F$4:F$34,F40)</f>
        <v>4</v>
      </c>
      <c r="H40" s="66"/>
      <c r="I40" s="66"/>
      <c r="J40" s="67" t="s">
        <v>34</v>
      </c>
      <c r="K40" s="20">
        <f t="shared" ref="K40:K45" si="50">COUNTIF(J$4:J$34,J40)</f>
        <v>4</v>
      </c>
      <c r="L40" s="66"/>
      <c r="M40" s="66"/>
      <c r="N40" s="67" t="s">
        <v>34</v>
      </c>
      <c r="O40" s="20">
        <f t="shared" ref="O40:O45" si="51">COUNTIF(N$4:N$34,N40)</f>
        <v>3</v>
      </c>
      <c r="P40" s="66"/>
      <c r="Q40" s="66"/>
      <c r="R40" s="67" t="s">
        <v>34</v>
      </c>
      <c r="S40" s="20">
        <f t="shared" ref="S40:S45" si="52">COUNTIF(R$4:R$34,R40)</f>
        <v>5</v>
      </c>
      <c r="T40" s="66"/>
      <c r="U40" s="66"/>
      <c r="V40" s="67" t="s">
        <v>34</v>
      </c>
      <c r="W40" s="20">
        <f t="shared" ref="W40:W45" si="53">COUNTIF(V$4:V$34,V40)</f>
        <v>3</v>
      </c>
      <c r="X40" s="66"/>
      <c r="Y40" s="66"/>
      <c r="Z40" s="67" t="s">
        <v>34</v>
      </c>
      <c r="AA40" s="20">
        <f t="shared" ref="AA40:AA45" si="54">COUNTIF(Z$4:Z$34,Z40)</f>
        <v>4</v>
      </c>
      <c r="AB40" s="66"/>
      <c r="AC40" s="66"/>
      <c r="AD40" s="67" t="s">
        <v>34</v>
      </c>
      <c r="AE40" s="20">
        <f t="shared" ref="AE40:AE45" si="55">COUNTIF(AD$4:AD$34,AD40)</f>
        <v>4</v>
      </c>
      <c r="AF40" s="66"/>
      <c r="AG40" s="66"/>
      <c r="AH40" s="67" t="s">
        <v>34</v>
      </c>
      <c r="AI40" s="20">
        <f t="shared" ref="AI40:AI45" si="56">COUNTIF(AH$4:AH$34,AH40)</f>
        <v>4</v>
      </c>
      <c r="AJ40" s="66"/>
      <c r="AK40" s="66"/>
      <c r="AL40" s="67" t="s">
        <v>34</v>
      </c>
      <c r="AM40" s="20">
        <f t="shared" ref="AM40:AM45" si="57">COUNTIF(AL$4:AL$34,AL40)</f>
        <v>5</v>
      </c>
      <c r="AN40" s="66"/>
      <c r="AO40" s="66"/>
      <c r="AP40" s="67" t="s">
        <v>34</v>
      </c>
      <c r="AQ40" s="20">
        <f t="shared" ref="AQ40:AQ45" si="58">COUNTIF(AP$4:AP$34,AP40)</f>
        <v>4</v>
      </c>
      <c r="AR40" s="66"/>
      <c r="AS40" s="66"/>
      <c r="AT40" s="67" t="s">
        <v>34</v>
      </c>
      <c r="AU40" s="20">
        <f t="shared" ref="AU40:AU45" si="59">COUNTIF(AT$4:AT$34,AT40)</f>
        <v>4</v>
      </c>
      <c r="AV40" s="66"/>
      <c r="AW40" s="66"/>
      <c r="AX40" s="66"/>
    </row>
    <row r="41" spans="1:50" ht="12.75" x14ac:dyDescent="0.2">
      <c r="A41" s="19"/>
      <c r="B41" s="50" t="s">
        <v>38</v>
      </c>
      <c r="C41" s="20">
        <f t="shared" si="48"/>
        <v>4</v>
      </c>
      <c r="D41" s="19"/>
      <c r="E41" s="19"/>
      <c r="F41" s="50" t="s">
        <v>38</v>
      </c>
      <c r="G41" s="20">
        <f t="shared" si="49"/>
        <v>4</v>
      </c>
      <c r="H41" s="19"/>
      <c r="I41" s="19"/>
      <c r="J41" s="50" t="s">
        <v>38</v>
      </c>
      <c r="K41" s="20">
        <f t="shared" si="50"/>
        <v>5</v>
      </c>
      <c r="L41" s="19"/>
      <c r="M41" s="19"/>
      <c r="N41" s="50" t="s">
        <v>38</v>
      </c>
      <c r="O41" s="20">
        <f t="shared" si="51"/>
        <v>4</v>
      </c>
      <c r="P41" s="19"/>
      <c r="Q41" s="19"/>
      <c r="R41" s="50" t="s">
        <v>38</v>
      </c>
      <c r="S41" s="20">
        <f t="shared" si="52"/>
        <v>5</v>
      </c>
      <c r="T41" s="19"/>
      <c r="U41" s="19"/>
      <c r="V41" s="50" t="s">
        <v>38</v>
      </c>
      <c r="W41" s="20">
        <f t="shared" si="53"/>
        <v>4</v>
      </c>
      <c r="X41" s="19"/>
      <c r="Y41" s="19"/>
      <c r="Z41" s="50" t="s">
        <v>38</v>
      </c>
      <c r="AA41" s="20">
        <f t="shared" si="54"/>
        <v>4</v>
      </c>
      <c r="AB41" s="19"/>
      <c r="AC41" s="19"/>
      <c r="AD41" s="50" t="s">
        <v>38</v>
      </c>
      <c r="AE41" s="20">
        <f t="shared" si="55"/>
        <v>5</v>
      </c>
      <c r="AF41" s="19"/>
      <c r="AG41" s="19"/>
      <c r="AH41" s="50" t="s">
        <v>38</v>
      </c>
      <c r="AI41" s="20">
        <f t="shared" si="56"/>
        <v>4</v>
      </c>
      <c r="AJ41" s="19"/>
      <c r="AK41" s="19"/>
      <c r="AL41" s="50" t="s">
        <v>38</v>
      </c>
      <c r="AM41" s="20">
        <f t="shared" si="57"/>
        <v>4</v>
      </c>
      <c r="AN41" s="19"/>
      <c r="AO41" s="19"/>
      <c r="AP41" s="50" t="s">
        <v>38</v>
      </c>
      <c r="AQ41" s="20">
        <f t="shared" si="58"/>
        <v>4</v>
      </c>
      <c r="AR41" s="19"/>
      <c r="AS41" s="19"/>
      <c r="AT41" s="50" t="s">
        <v>38</v>
      </c>
      <c r="AU41" s="20">
        <f t="shared" si="59"/>
        <v>4</v>
      </c>
      <c r="AV41" s="19"/>
      <c r="AW41" s="19"/>
      <c r="AX41" s="19"/>
    </row>
    <row r="42" spans="1:50" ht="12.75" x14ac:dyDescent="0.2">
      <c r="A42" s="19"/>
      <c r="B42" s="50" t="s">
        <v>35</v>
      </c>
      <c r="C42" s="20">
        <f t="shared" si="48"/>
        <v>4</v>
      </c>
      <c r="D42" s="19"/>
      <c r="E42" s="19"/>
      <c r="F42" s="50" t="s">
        <v>35</v>
      </c>
      <c r="G42" s="20">
        <f t="shared" si="49"/>
        <v>4</v>
      </c>
      <c r="H42" s="19"/>
      <c r="I42" s="19"/>
      <c r="J42" s="50" t="s">
        <v>35</v>
      </c>
      <c r="K42" s="20">
        <f t="shared" si="50"/>
        <v>5</v>
      </c>
      <c r="L42" s="19"/>
      <c r="M42" s="19"/>
      <c r="N42" s="50" t="s">
        <v>35</v>
      </c>
      <c r="O42" s="20">
        <f t="shared" si="51"/>
        <v>4</v>
      </c>
      <c r="P42" s="19"/>
      <c r="Q42" s="19"/>
      <c r="R42" s="50" t="s">
        <v>35</v>
      </c>
      <c r="S42" s="20">
        <f t="shared" si="52"/>
        <v>4</v>
      </c>
      <c r="T42" s="19"/>
      <c r="U42" s="19"/>
      <c r="V42" s="50" t="s">
        <v>35</v>
      </c>
      <c r="W42" s="20">
        <f t="shared" si="53"/>
        <v>5</v>
      </c>
      <c r="X42" s="19"/>
      <c r="Y42" s="19"/>
      <c r="Z42" s="50" t="s">
        <v>35</v>
      </c>
      <c r="AA42" s="20">
        <f t="shared" si="54"/>
        <v>4</v>
      </c>
      <c r="AB42" s="19"/>
      <c r="AC42" s="19"/>
      <c r="AD42" s="50" t="s">
        <v>35</v>
      </c>
      <c r="AE42" s="20">
        <f t="shared" si="55"/>
        <v>5</v>
      </c>
      <c r="AF42" s="19"/>
      <c r="AG42" s="19"/>
      <c r="AH42" s="50" t="s">
        <v>35</v>
      </c>
      <c r="AI42" s="20">
        <f t="shared" si="56"/>
        <v>4</v>
      </c>
      <c r="AJ42" s="19"/>
      <c r="AK42" s="19"/>
      <c r="AL42" s="50" t="s">
        <v>35</v>
      </c>
      <c r="AM42" s="20">
        <f t="shared" si="57"/>
        <v>4</v>
      </c>
      <c r="AN42" s="19"/>
      <c r="AO42" s="19"/>
      <c r="AP42" s="50" t="s">
        <v>35</v>
      </c>
      <c r="AQ42" s="20">
        <f t="shared" si="58"/>
        <v>5</v>
      </c>
      <c r="AR42" s="19"/>
      <c r="AS42" s="19"/>
      <c r="AT42" s="50" t="s">
        <v>35</v>
      </c>
      <c r="AU42" s="20">
        <f t="shared" si="59"/>
        <v>4</v>
      </c>
      <c r="AV42" s="19"/>
      <c r="AW42" s="19"/>
      <c r="AX42" s="19"/>
    </row>
    <row r="43" spans="1:50" ht="12.75" x14ac:dyDescent="0.2">
      <c r="A43" s="19"/>
      <c r="B43" s="50" t="s">
        <v>36</v>
      </c>
      <c r="C43" s="20">
        <f t="shared" si="48"/>
        <v>4</v>
      </c>
      <c r="D43" s="19"/>
      <c r="E43" s="19"/>
      <c r="F43" s="50" t="s">
        <v>36</v>
      </c>
      <c r="G43" s="20">
        <f t="shared" si="49"/>
        <v>4</v>
      </c>
      <c r="H43" s="19"/>
      <c r="I43" s="19"/>
      <c r="J43" s="50" t="s">
        <v>36</v>
      </c>
      <c r="K43" s="20">
        <f t="shared" si="50"/>
        <v>5</v>
      </c>
      <c r="L43" s="19"/>
      <c r="M43" s="19"/>
      <c r="N43" s="50" t="s">
        <v>36</v>
      </c>
      <c r="O43" s="20">
        <f t="shared" si="51"/>
        <v>4</v>
      </c>
      <c r="P43" s="19"/>
      <c r="Q43" s="19"/>
      <c r="R43" s="50" t="s">
        <v>36</v>
      </c>
      <c r="S43" s="20">
        <f t="shared" si="52"/>
        <v>3</v>
      </c>
      <c r="T43" s="19"/>
      <c r="U43" s="19"/>
      <c r="V43" s="50" t="s">
        <v>36</v>
      </c>
      <c r="W43" s="20">
        <f t="shared" si="53"/>
        <v>5</v>
      </c>
      <c r="X43" s="19"/>
      <c r="Y43" s="19"/>
      <c r="Z43" s="50" t="s">
        <v>36</v>
      </c>
      <c r="AA43" s="20">
        <f t="shared" si="54"/>
        <v>3</v>
      </c>
      <c r="AB43" s="19"/>
      <c r="AC43" s="19"/>
      <c r="AD43" s="50" t="s">
        <v>36</v>
      </c>
      <c r="AE43" s="20">
        <f t="shared" si="55"/>
        <v>4</v>
      </c>
      <c r="AF43" s="19"/>
      <c r="AG43" s="19"/>
      <c r="AH43" s="50" t="s">
        <v>36</v>
      </c>
      <c r="AI43" s="20">
        <f t="shared" si="56"/>
        <v>5</v>
      </c>
      <c r="AJ43" s="19"/>
      <c r="AK43" s="19"/>
      <c r="AL43" s="50" t="s">
        <v>36</v>
      </c>
      <c r="AM43" s="20">
        <f t="shared" si="57"/>
        <v>4</v>
      </c>
      <c r="AN43" s="19"/>
      <c r="AO43" s="19"/>
      <c r="AP43" s="50" t="s">
        <v>36</v>
      </c>
      <c r="AQ43" s="20">
        <f t="shared" si="58"/>
        <v>4</v>
      </c>
      <c r="AR43" s="19"/>
      <c r="AS43" s="19"/>
      <c r="AT43" s="50" t="s">
        <v>36</v>
      </c>
      <c r="AU43" s="20">
        <f t="shared" si="59"/>
        <v>5</v>
      </c>
      <c r="AV43" s="19"/>
      <c r="AW43" s="19"/>
      <c r="AX43" s="19"/>
    </row>
    <row r="44" spans="1:50" s="21" customFormat="1" ht="12.75" x14ac:dyDescent="0.2">
      <c r="A44" s="19"/>
      <c r="B44" s="50" t="s">
        <v>37</v>
      </c>
      <c r="C44" s="20">
        <f t="shared" si="48"/>
        <v>4</v>
      </c>
      <c r="D44" s="19"/>
      <c r="E44" s="19"/>
      <c r="F44" s="50" t="s">
        <v>37</v>
      </c>
      <c r="G44" s="20">
        <f t="shared" si="49"/>
        <v>4</v>
      </c>
      <c r="H44" s="19"/>
      <c r="I44" s="19"/>
      <c r="J44" s="50" t="s">
        <v>37</v>
      </c>
      <c r="K44" s="20">
        <f t="shared" si="50"/>
        <v>4</v>
      </c>
      <c r="L44" s="19"/>
      <c r="M44" s="19"/>
      <c r="N44" s="50" t="s">
        <v>37</v>
      </c>
      <c r="O44" s="20">
        <f t="shared" si="51"/>
        <v>5</v>
      </c>
      <c r="P44" s="19"/>
      <c r="Q44" s="19"/>
      <c r="R44" s="50" t="s">
        <v>37</v>
      </c>
      <c r="S44" s="20">
        <f t="shared" si="52"/>
        <v>4</v>
      </c>
      <c r="T44" s="19"/>
      <c r="U44" s="19"/>
      <c r="V44" s="50" t="s">
        <v>37</v>
      </c>
      <c r="W44" s="20">
        <f t="shared" si="53"/>
        <v>4</v>
      </c>
      <c r="X44" s="19"/>
      <c r="Y44" s="19"/>
      <c r="Z44" s="50" t="s">
        <v>37</v>
      </c>
      <c r="AA44" s="20">
        <f t="shared" si="54"/>
        <v>5</v>
      </c>
      <c r="AB44" s="19"/>
      <c r="AC44" s="19"/>
      <c r="AD44" s="50" t="s">
        <v>37</v>
      </c>
      <c r="AE44" s="20">
        <f t="shared" si="55"/>
        <v>4</v>
      </c>
      <c r="AF44" s="19"/>
      <c r="AG44" s="19"/>
      <c r="AH44" s="50" t="s">
        <v>37</v>
      </c>
      <c r="AI44" s="20">
        <f t="shared" si="56"/>
        <v>5</v>
      </c>
      <c r="AJ44" s="19"/>
      <c r="AK44" s="19"/>
      <c r="AL44" s="50" t="s">
        <v>37</v>
      </c>
      <c r="AM44" s="20">
        <f t="shared" si="57"/>
        <v>4</v>
      </c>
      <c r="AN44" s="19"/>
      <c r="AO44" s="19"/>
      <c r="AP44" s="50" t="s">
        <v>37</v>
      </c>
      <c r="AQ44" s="20">
        <f t="shared" si="58"/>
        <v>3</v>
      </c>
      <c r="AR44" s="19"/>
      <c r="AS44" s="19"/>
      <c r="AT44" s="50" t="s">
        <v>37</v>
      </c>
      <c r="AU44" s="20">
        <f t="shared" si="59"/>
        <v>5</v>
      </c>
      <c r="AV44" s="19"/>
      <c r="AW44" s="19"/>
      <c r="AX44" s="19"/>
    </row>
    <row r="45" spans="1:50" s="19" customFormat="1" ht="12.75" x14ac:dyDescent="0.2">
      <c r="B45" s="50" t="s">
        <v>39</v>
      </c>
      <c r="C45" s="20">
        <f t="shared" si="48"/>
        <v>4</v>
      </c>
      <c r="F45" s="50" t="s">
        <v>39</v>
      </c>
      <c r="G45" s="20">
        <f t="shared" si="49"/>
        <v>4</v>
      </c>
      <c r="J45" s="50" t="s">
        <v>39</v>
      </c>
      <c r="K45" s="20">
        <f t="shared" si="50"/>
        <v>4</v>
      </c>
      <c r="N45" s="50" t="s">
        <v>39</v>
      </c>
      <c r="O45" s="20">
        <f t="shared" si="51"/>
        <v>5</v>
      </c>
      <c r="R45" s="50" t="s">
        <v>39</v>
      </c>
      <c r="S45" s="20">
        <f t="shared" si="52"/>
        <v>4</v>
      </c>
      <c r="V45" s="50" t="s">
        <v>39</v>
      </c>
      <c r="W45" s="20">
        <f t="shared" si="53"/>
        <v>4</v>
      </c>
      <c r="Z45" s="50" t="s">
        <v>39</v>
      </c>
      <c r="AA45" s="20">
        <f t="shared" si="54"/>
        <v>5</v>
      </c>
      <c r="AD45" s="50" t="s">
        <v>39</v>
      </c>
      <c r="AE45" s="20">
        <f t="shared" si="55"/>
        <v>4</v>
      </c>
      <c r="AH45" s="50" t="s">
        <v>39</v>
      </c>
      <c r="AI45" s="20">
        <f t="shared" si="56"/>
        <v>4</v>
      </c>
      <c r="AL45" s="50" t="s">
        <v>39</v>
      </c>
      <c r="AM45" s="20">
        <f t="shared" si="57"/>
        <v>5</v>
      </c>
      <c r="AP45" s="50" t="s">
        <v>39</v>
      </c>
      <c r="AQ45" s="20">
        <f t="shared" si="58"/>
        <v>4</v>
      </c>
      <c r="AT45" s="50" t="s">
        <v>39</v>
      </c>
      <c r="AU45" s="20">
        <f t="shared" si="59"/>
        <v>5</v>
      </c>
    </row>
    <row r="46" spans="1:50" s="19" customFormat="1" ht="12.75" x14ac:dyDescent="0.2">
      <c r="C46" s="23">
        <f>SUM(C40:C45)</f>
        <v>25</v>
      </c>
      <c r="G46" s="23">
        <f>SUM(G40:G45)</f>
        <v>24</v>
      </c>
      <c r="K46" s="23">
        <f>SUM(K40:K45)</f>
        <v>27</v>
      </c>
      <c r="O46" s="23">
        <f>SUM(O40:O45)</f>
        <v>25</v>
      </c>
      <c r="S46" s="23">
        <f>SUM(S40:S45)</f>
        <v>25</v>
      </c>
      <c r="W46" s="23">
        <f>SUM(W40:W45)</f>
        <v>25</v>
      </c>
      <c r="AA46" s="23">
        <f>SUM(AA40:AA45)</f>
        <v>25</v>
      </c>
      <c r="AE46" s="23">
        <f>SUM(AE40:AE45)</f>
        <v>26</v>
      </c>
      <c r="AI46" s="23">
        <f>SUM(AI40:AI45)</f>
        <v>26</v>
      </c>
      <c r="AM46" s="23">
        <f>SUM(AM40:AM45)</f>
        <v>26</v>
      </c>
      <c r="AQ46" s="23">
        <f>SUM(AQ40:AQ45)</f>
        <v>24</v>
      </c>
      <c r="AU46" s="23">
        <f>SUM(AU40:AU45)</f>
        <v>27</v>
      </c>
    </row>
    <row r="47" spans="1:50" s="19" customFormat="1" ht="12.75" x14ac:dyDescent="0.2"/>
    <row r="48" spans="1:50" s="19" customFormat="1" ht="12.75" x14ac:dyDescent="0.2">
      <c r="B48" s="50" t="s">
        <v>45</v>
      </c>
      <c r="C48" s="22">
        <f>COUNTIF(B$4:B$35,B48)</f>
        <v>5</v>
      </c>
      <c r="F48" s="50" t="s">
        <v>45</v>
      </c>
      <c r="G48" s="22">
        <f>COUNTIF(F$4:F$35,F48)</f>
        <v>4</v>
      </c>
      <c r="J48" s="50" t="s">
        <v>45</v>
      </c>
      <c r="K48" s="22">
        <f>COUNTIF(J$4:J$35,J48)</f>
        <v>4</v>
      </c>
      <c r="N48" s="50" t="s">
        <v>45</v>
      </c>
      <c r="O48" s="22">
        <f>COUNTIF(N$4:N$35,N48)</f>
        <v>3</v>
      </c>
      <c r="R48" s="50" t="s">
        <v>45</v>
      </c>
      <c r="S48" s="22">
        <f>COUNTIF(R$4:R$35,R48)</f>
        <v>3</v>
      </c>
      <c r="V48" s="50" t="s">
        <v>45</v>
      </c>
      <c r="W48" s="22">
        <f>COUNTIF(V$4:V$35,V48)</f>
        <v>4</v>
      </c>
      <c r="Z48" s="50" t="s">
        <v>45</v>
      </c>
      <c r="AA48" s="22">
        <f>COUNTIF(Z$4:Z$35,Z48)</f>
        <v>5</v>
      </c>
      <c r="AD48" s="50" t="s">
        <v>45</v>
      </c>
      <c r="AE48" s="22">
        <f>COUNTIF(AD$4:AD$35,AD48)</f>
        <v>4</v>
      </c>
      <c r="AH48" s="50" t="s">
        <v>45</v>
      </c>
      <c r="AI48" s="22">
        <f>COUNTIF(AH$4:AH$35,AH48)</f>
        <v>4</v>
      </c>
      <c r="AL48" s="50" t="s">
        <v>45</v>
      </c>
      <c r="AM48" s="22">
        <f>COUNTIF(AL$4:AL$35,AL48)</f>
        <v>5</v>
      </c>
      <c r="AP48" s="50" t="s">
        <v>45</v>
      </c>
      <c r="AQ48" s="22">
        <f>COUNTIF(AP$4:AP$35,AP48)</f>
        <v>4</v>
      </c>
      <c r="AT48" s="50" t="s">
        <v>45</v>
      </c>
      <c r="AU48" s="22">
        <f>COUNTIF(AT$4:AT$35,AT48)</f>
        <v>3</v>
      </c>
    </row>
    <row r="49" spans="1:47" s="19" customFormat="1" ht="12.75" x14ac:dyDescent="0.2">
      <c r="B49" s="22" t="s">
        <v>15</v>
      </c>
      <c r="C49" s="22">
        <f ca="1">COUNTIF(D$4:D$35,B49)</f>
        <v>0</v>
      </c>
      <c r="F49" s="22" t="s">
        <v>15</v>
      </c>
      <c r="G49" s="22">
        <f>COUNTIF(H$4:H$35,F49)</f>
        <v>0</v>
      </c>
      <c r="J49" s="22" t="s">
        <v>15</v>
      </c>
      <c r="K49" s="22">
        <f>COUNTIF(L$4:L$35,J49)</f>
        <v>0</v>
      </c>
      <c r="N49" s="22" t="s">
        <v>15</v>
      </c>
      <c r="O49" s="22">
        <f>COUNTIF(P$4:P$35,N49)</f>
        <v>0</v>
      </c>
      <c r="R49" s="22" t="s">
        <v>15</v>
      </c>
      <c r="S49" s="22">
        <f>COUNTIF(T$4:T$35,R49)</f>
        <v>0</v>
      </c>
      <c r="V49" s="22" t="s">
        <v>15</v>
      </c>
      <c r="W49" s="22">
        <f>COUNTIF(X$4:X$35,V49)</f>
        <v>0</v>
      </c>
      <c r="Z49" s="22" t="s">
        <v>15</v>
      </c>
      <c r="AA49" s="22">
        <f>COUNTIF(AB$4:AB$35,Z49)</f>
        <v>0</v>
      </c>
      <c r="AD49" s="22" t="s">
        <v>15</v>
      </c>
      <c r="AE49" s="22">
        <f>COUNTIF(AF$4:AF$35,AD49)</f>
        <v>0</v>
      </c>
      <c r="AH49" s="22" t="s">
        <v>15</v>
      </c>
      <c r="AI49" s="22">
        <f>COUNTIF(AJ$4:AJ$35,AH49)</f>
        <v>0</v>
      </c>
      <c r="AL49" s="22" t="s">
        <v>15</v>
      </c>
      <c r="AM49" s="22">
        <f>COUNTIF(AN$4:AN$35,AL49)</f>
        <v>0</v>
      </c>
      <c r="AP49" s="22" t="s">
        <v>15</v>
      </c>
      <c r="AQ49" s="22">
        <f>COUNTIF(AR$4:AR$35,AP49)</f>
        <v>0</v>
      </c>
      <c r="AT49" s="22" t="s">
        <v>15</v>
      </c>
      <c r="AU49" s="22">
        <f>COUNTIF(AV$4:AV$35,AT49)</f>
        <v>0</v>
      </c>
    </row>
    <row r="50" spans="1:47" s="19" customFormat="1" ht="12.75" x14ac:dyDescent="0.2">
      <c r="B50" s="22" t="s">
        <v>18</v>
      </c>
      <c r="C50" s="22">
        <f>COUNTIF(B$4:B$35,B50)</f>
        <v>1</v>
      </c>
      <c r="F50" s="22" t="s">
        <v>18</v>
      </c>
      <c r="G50" s="22">
        <f>COUNTIF(F$4:F$35,F50)</f>
        <v>0</v>
      </c>
      <c r="J50" s="22" t="s">
        <v>18</v>
      </c>
      <c r="K50" s="22">
        <f>COUNTIF(J$4:J$35,J50)</f>
        <v>0</v>
      </c>
      <c r="N50" s="22" t="s">
        <v>18</v>
      </c>
      <c r="O50" s="22">
        <f>COUNTIF(N$4:N$35,N50)</f>
        <v>2</v>
      </c>
      <c r="R50" s="22" t="s">
        <v>18</v>
      </c>
      <c r="S50" s="22">
        <f>COUNTIF(R$4:R$35,R50)</f>
        <v>3</v>
      </c>
      <c r="V50" s="22" t="s">
        <v>18</v>
      </c>
      <c r="W50" s="22">
        <f>COUNTIF(V$4:V$35,V50)</f>
        <v>1</v>
      </c>
      <c r="Z50" s="22" t="s">
        <v>18</v>
      </c>
      <c r="AA50" s="22">
        <f>COUNTIF(Z$4:Z$35,Z50)</f>
        <v>1</v>
      </c>
      <c r="AD50" s="22" t="s">
        <v>18</v>
      </c>
      <c r="AE50" s="22">
        <f>COUNTIF(AD$4:AD$35,AD50)</f>
        <v>1</v>
      </c>
      <c r="AH50" s="22" t="s">
        <v>18</v>
      </c>
      <c r="AI50" s="22">
        <f>COUNTIF(AH$4:AH$35,AH50)</f>
        <v>0</v>
      </c>
      <c r="AL50" s="22" t="s">
        <v>18</v>
      </c>
      <c r="AM50" s="22">
        <f>COUNTIF(AL$4:AL$35,AL50)</f>
        <v>0</v>
      </c>
      <c r="AP50" s="22" t="s">
        <v>18</v>
      </c>
      <c r="AQ50" s="22">
        <f>COUNTIF(AP$4:AP$35,AP50)</f>
        <v>2</v>
      </c>
      <c r="AT50" s="22" t="s">
        <v>18</v>
      </c>
      <c r="AU50" s="22">
        <f>COUNTIF(AT$4:AT$35,AT50)</f>
        <v>1</v>
      </c>
    </row>
    <row r="51" spans="1:47" s="19" customFormat="1" ht="12.75" x14ac:dyDescent="0.2">
      <c r="B51" s="95" t="s">
        <v>62</v>
      </c>
      <c r="C51" s="96">
        <f ca="1">COUNTIF(D$4:D$35,B51)</f>
        <v>2</v>
      </c>
      <c r="F51" s="95" t="s">
        <v>62</v>
      </c>
      <c r="G51" s="96">
        <f>COUNTIF(H$4:H$35,F51)</f>
        <v>2</v>
      </c>
      <c r="J51" s="95" t="s">
        <v>62</v>
      </c>
      <c r="K51" s="96">
        <f>COUNTIF(L$4:L$35,J51)</f>
        <v>2</v>
      </c>
      <c r="N51" s="95" t="s">
        <v>62</v>
      </c>
      <c r="O51" s="96">
        <f>COUNTIF(P$4:P$35,N51)</f>
        <v>2</v>
      </c>
      <c r="R51" s="95" t="s">
        <v>62</v>
      </c>
      <c r="S51" s="96">
        <f>COUNTIF(T$4:T$35,R51)</f>
        <v>2</v>
      </c>
      <c r="V51" s="95" t="s">
        <v>62</v>
      </c>
      <c r="W51" s="96">
        <f>COUNTIF(X$4:X$35,V51)</f>
        <v>2</v>
      </c>
      <c r="Z51" s="95" t="s">
        <v>62</v>
      </c>
      <c r="AA51" s="96">
        <f>COUNTIF(AB$4:AB$35,Z51)</f>
        <v>2</v>
      </c>
      <c r="AD51" s="95" t="s">
        <v>62</v>
      </c>
      <c r="AE51" s="96">
        <f>COUNTIF(AF$4:AF$35,AD51)</f>
        <v>3</v>
      </c>
      <c r="AH51" s="95" t="s">
        <v>62</v>
      </c>
      <c r="AI51" s="96">
        <f>COUNTIF(AJ$4:AJ$35,AH51)</f>
        <v>2</v>
      </c>
      <c r="AL51" s="95" t="s">
        <v>62</v>
      </c>
      <c r="AM51" s="96">
        <f>COUNTIF(AN$4:AN$35,AL51)</f>
        <v>2</v>
      </c>
      <c r="AP51" s="95" t="s">
        <v>62</v>
      </c>
      <c r="AQ51" s="96">
        <f>COUNTIF(AR$4:AR$35,AP51)</f>
        <v>2</v>
      </c>
      <c r="AT51" s="95" t="s">
        <v>62</v>
      </c>
      <c r="AU51" s="96">
        <f>COUNTIF(AV$4:AV$35,AT51)</f>
        <v>2</v>
      </c>
    </row>
    <row r="52" spans="1:47" s="19" customFormat="1" ht="12.75" x14ac:dyDescent="0.2">
      <c r="C52" s="23">
        <f ca="1">SUM(C46:C50)</f>
        <v>31</v>
      </c>
      <c r="G52" s="23">
        <f>SUM(G46:G50)</f>
        <v>28</v>
      </c>
      <c r="K52" s="23">
        <f>SUM(K46:K50)</f>
        <v>31</v>
      </c>
      <c r="O52" s="23">
        <f>SUM(O46:O50)</f>
        <v>30</v>
      </c>
      <c r="S52" s="23">
        <f>SUM(S46:S50)</f>
        <v>31</v>
      </c>
      <c r="W52" s="23">
        <f>SUM(W46:W50)</f>
        <v>30</v>
      </c>
      <c r="AA52" s="23">
        <f>SUM(AA46:AA50)</f>
        <v>31</v>
      </c>
      <c r="AE52" s="23">
        <f>SUM(AE46:AE50)</f>
        <v>31</v>
      </c>
      <c r="AI52" s="23">
        <f>SUM(AI46:AI50)</f>
        <v>30</v>
      </c>
      <c r="AM52" s="23">
        <f>SUM(AM46:AM50)</f>
        <v>31</v>
      </c>
      <c r="AQ52" s="23">
        <f>SUM(AQ46:AQ50)</f>
        <v>30</v>
      </c>
      <c r="AU52" s="23">
        <f>SUM(AU46:AU50)</f>
        <v>31</v>
      </c>
    </row>
    <row r="53" spans="1:47" s="19" customFormat="1" ht="12.75" x14ac:dyDescent="0.2"/>
    <row r="54" spans="1:47" ht="12" thickBot="1" x14ac:dyDescent="0.25">
      <c r="H54" s="118" t="s">
        <v>63</v>
      </c>
      <c r="I54" s="118"/>
      <c r="J54" s="24">
        <v>2555</v>
      </c>
    </row>
    <row r="55" spans="1:47" ht="12" thickBot="1" x14ac:dyDescent="0.25">
      <c r="A55" s="112" t="s">
        <v>11</v>
      </c>
      <c r="B55" s="113"/>
      <c r="C55" s="114"/>
      <c r="E55" s="115"/>
      <c r="F55" s="115"/>
      <c r="G55" s="115"/>
      <c r="H55" s="93" t="s">
        <v>64</v>
      </c>
      <c r="I55" s="93"/>
      <c r="J55" s="57">
        <v>728</v>
      </c>
    </row>
    <row r="56" spans="1:47" x14ac:dyDescent="0.2">
      <c r="A56" s="4" t="s">
        <v>34</v>
      </c>
      <c r="B56" s="64">
        <f>I90</f>
        <v>8</v>
      </c>
      <c r="C56" s="15" t="s">
        <v>4</v>
      </c>
      <c r="E56" s="26"/>
      <c r="F56" s="26"/>
      <c r="G56" s="27"/>
      <c r="H56" s="93" t="s">
        <v>50</v>
      </c>
      <c r="I56" s="93"/>
      <c r="J56" s="94">
        <v>56</v>
      </c>
    </row>
    <row r="57" spans="1:47" x14ac:dyDescent="0.2">
      <c r="A57" s="4" t="s">
        <v>38</v>
      </c>
      <c r="B57" s="64">
        <f>I91</f>
        <v>8</v>
      </c>
      <c r="C57" s="15" t="s">
        <v>5</v>
      </c>
      <c r="E57" s="26"/>
      <c r="F57" s="26"/>
      <c r="G57" s="27"/>
      <c r="H57" s="93" t="s">
        <v>65</v>
      </c>
      <c r="I57" s="93"/>
      <c r="J57" s="94">
        <v>175</v>
      </c>
    </row>
    <row r="58" spans="1:47" x14ac:dyDescent="0.2">
      <c r="A58" s="4" t="s">
        <v>35</v>
      </c>
      <c r="B58" s="64">
        <f>I92</f>
        <v>8</v>
      </c>
      <c r="C58" s="15" t="s">
        <v>6</v>
      </c>
      <c r="E58" s="26"/>
      <c r="F58" s="26"/>
      <c r="G58" s="27"/>
      <c r="H58" s="57" t="s">
        <v>66</v>
      </c>
      <c r="I58" s="57">
        <v>228</v>
      </c>
      <c r="J58" s="57">
        <v>1596</v>
      </c>
    </row>
    <row r="59" spans="1:47" x14ac:dyDescent="0.2">
      <c r="A59" s="4" t="s">
        <v>36</v>
      </c>
      <c r="B59" s="64">
        <f>I93</f>
        <v>8</v>
      </c>
      <c r="C59" s="15" t="s">
        <v>7</v>
      </c>
      <c r="E59" s="26"/>
      <c r="F59" s="26"/>
      <c r="G59" s="27"/>
      <c r="H59" s="93"/>
      <c r="I59" s="93" t="s">
        <v>67</v>
      </c>
      <c r="J59" s="24">
        <v>1600</v>
      </c>
    </row>
    <row r="60" spans="1:47" x14ac:dyDescent="0.2">
      <c r="A60" s="4" t="s">
        <v>37</v>
      </c>
      <c r="B60" s="64">
        <f>I94</f>
        <v>7</v>
      </c>
      <c r="C60" s="15" t="s">
        <v>8</v>
      </c>
      <c r="E60" s="26"/>
      <c r="F60" s="26"/>
      <c r="G60" s="26"/>
      <c r="H60" s="93" t="s">
        <v>68</v>
      </c>
      <c r="I60" s="93"/>
      <c r="J60" s="94">
        <v>7</v>
      </c>
    </row>
    <row r="61" spans="1:47" x14ac:dyDescent="0.2">
      <c r="A61" s="4" t="s">
        <v>39</v>
      </c>
      <c r="B61" s="1"/>
      <c r="C61" s="15" t="s">
        <v>9</v>
      </c>
      <c r="E61" s="26"/>
      <c r="F61" s="26"/>
      <c r="G61" s="31"/>
      <c r="H61" s="93" t="s">
        <v>69</v>
      </c>
      <c r="I61" s="93"/>
      <c r="J61" s="57">
        <v>14</v>
      </c>
    </row>
    <row r="62" spans="1:47" x14ac:dyDescent="0.2">
      <c r="A62" s="4" t="s">
        <v>45</v>
      </c>
      <c r="B62" s="1"/>
      <c r="C62" s="15" t="s">
        <v>10</v>
      </c>
      <c r="H62" s="57"/>
      <c r="I62" s="57"/>
      <c r="J62" s="24">
        <f>J59+J60-J61</f>
        <v>1593</v>
      </c>
      <c r="K62" s="48"/>
    </row>
    <row r="63" spans="1:47" ht="12" thickBot="1" x14ac:dyDescent="0.25">
      <c r="A63" s="4" t="s">
        <v>0</v>
      </c>
      <c r="B63" s="1" t="s">
        <v>0</v>
      </c>
      <c r="H63" s="86" t="s">
        <v>33</v>
      </c>
      <c r="I63" s="86"/>
      <c r="J63" s="28">
        <v>1</v>
      </c>
    </row>
    <row r="64" spans="1:47" ht="13.5" thickBot="1" x14ac:dyDescent="0.25">
      <c r="A64" s="4" t="s">
        <v>3</v>
      </c>
      <c r="B64" s="1" t="s">
        <v>32</v>
      </c>
      <c r="D64" s="97" t="s">
        <v>70</v>
      </c>
      <c r="E64" s="98" t="s">
        <v>62</v>
      </c>
      <c r="F64" s="99">
        <f ca="1">+C51+G51+K51+O51+S51+W51+AA51+AE51+AI51+AM51+AQ51+AU51</f>
        <v>25</v>
      </c>
      <c r="H64" s="116" t="s">
        <v>12</v>
      </c>
      <c r="I64" s="117"/>
      <c r="J64" s="29">
        <f>J62*J63</f>
        <v>1593</v>
      </c>
    </row>
    <row r="65" spans="1:16" x14ac:dyDescent="0.2">
      <c r="A65" s="4" t="s">
        <v>16</v>
      </c>
      <c r="B65" s="15" t="s">
        <v>17</v>
      </c>
    </row>
    <row r="66" spans="1:16" ht="12" thickBot="1" x14ac:dyDescent="0.25">
      <c r="I66" s="15"/>
      <c r="J66" s="15"/>
      <c r="K66" s="15" t="s">
        <v>19</v>
      </c>
      <c r="L66" s="4" t="s">
        <v>20</v>
      </c>
      <c r="N66" s="35"/>
      <c r="O66" s="36"/>
      <c r="P66" s="37"/>
    </row>
    <row r="67" spans="1:16" x14ac:dyDescent="0.2">
      <c r="I67" s="15"/>
      <c r="J67" s="43" t="str">
        <f>A2</f>
        <v xml:space="preserve">janvier </v>
      </c>
      <c r="K67" s="16">
        <f>C36</f>
        <v>164</v>
      </c>
      <c r="L67" s="16" t="e">
        <f ca="1">D36</f>
        <v>#REF!</v>
      </c>
      <c r="N67" s="59"/>
      <c r="O67" s="60"/>
      <c r="P67" s="18"/>
    </row>
    <row r="68" spans="1:16" x14ac:dyDescent="0.2">
      <c r="I68" s="15"/>
      <c r="J68" s="51" t="str">
        <f>E2</f>
        <v xml:space="preserve">février </v>
      </c>
      <c r="K68" s="16">
        <f>G36</f>
        <v>156</v>
      </c>
      <c r="L68" s="16">
        <f>H36</f>
        <v>140</v>
      </c>
      <c r="N68" s="59"/>
      <c r="O68" s="60"/>
      <c r="P68" s="18"/>
    </row>
    <row r="69" spans="1:16" x14ac:dyDescent="0.2">
      <c r="I69" s="15"/>
      <c r="J69" s="43" t="str">
        <f>I2</f>
        <v>mars</v>
      </c>
      <c r="K69" s="16">
        <f>K36</f>
        <v>180</v>
      </c>
      <c r="L69" s="16">
        <f>L36</f>
        <v>164</v>
      </c>
      <c r="N69" s="59"/>
      <c r="O69" s="60"/>
      <c r="P69" s="18"/>
    </row>
    <row r="70" spans="1:16" x14ac:dyDescent="0.2">
      <c r="I70" s="15"/>
      <c r="J70" s="43" t="str">
        <f>M2</f>
        <v xml:space="preserve">avril </v>
      </c>
      <c r="K70" s="16">
        <f>O36</f>
        <v>155</v>
      </c>
      <c r="L70" s="16">
        <f>P36</f>
        <v>139</v>
      </c>
      <c r="N70" s="59"/>
      <c r="O70" s="60"/>
      <c r="P70" s="18"/>
    </row>
    <row r="71" spans="1:16" x14ac:dyDescent="0.2">
      <c r="I71" s="15"/>
      <c r="J71" s="43" t="str">
        <f>Q2</f>
        <v>mai</v>
      </c>
      <c r="K71" s="16">
        <f>S36</f>
        <v>164</v>
      </c>
      <c r="L71" s="16">
        <f>T36</f>
        <v>148</v>
      </c>
      <c r="N71" s="59"/>
      <c r="O71" s="60"/>
      <c r="P71" s="18"/>
    </row>
    <row r="72" spans="1:16" x14ac:dyDescent="0.2">
      <c r="I72" s="15"/>
      <c r="J72" s="43" t="str">
        <f>U2</f>
        <v>juin</v>
      </c>
      <c r="K72" s="16">
        <f>W36</f>
        <v>164</v>
      </c>
      <c r="L72" s="16">
        <f>X36</f>
        <v>156</v>
      </c>
      <c r="N72" s="59"/>
      <c r="O72" s="60"/>
      <c r="P72" s="18"/>
    </row>
    <row r="73" spans="1:16" x14ac:dyDescent="0.2">
      <c r="I73" s="15"/>
      <c r="J73" s="43" t="str">
        <f>Y2</f>
        <v>juillet</v>
      </c>
      <c r="K73" s="16">
        <f>AA36</f>
        <v>155</v>
      </c>
      <c r="L73" s="16">
        <f>AB36</f>
        <v>139</v>
      </c>
      <c r="N73" s="59"/>
      <c r="O73" s="60"/>
      <c r="P73" s="18"/>
    </row>
    <row r="74" spans="1:16" x14ac:dyDescent="0.2">
      <c r="I74" s="15"/>
      <c r="J74" s="43" t="str">
        <f>AC2</f>
        <v>août</v>
      </c>
      <c r="K74" s="16">
        <f>AE36</f>
        <v>172</v>
      </c>
      <c r="L74" s="16">
        <f>AF36</f>
        <v>156</v>
      </c>
      <c r="N74" s="59"/>
      <c r="O74" s="60"/>
      <c r="P74" s="18"/>
    </row>
    <row r="75" spans="1:16" x14ac:dyDescent="0.2">
      <c r="I75" s="15"/>
      <c r="J75" s="43" t="str">
        <f>AG2</f>
        <v>septembre</v>
      </c>
      <c r="K75" s="16">
        <f>AI36</f>
        <v>171</v>
      </c>
      <c r="L75" s="16">
        <f>AJ36</f>
        <v>155</v>
      </c>
      <c r="N75" s="59"/>
      <c r="O75" s="60"/>
      <c r="P75" s="18"/>
    </row>
    <row r="76" spans="1:16" x14ac:dyDescent="0.2">
      <c r="I76" s="15"/>
      <c r="J76" s="43" t="str">
        <f>AK2</f>
        <v>octobre</v>
      </c>
      <c r="K76" s="16">
        <f>AM36</f>
        <v>164</v>
      </c>
      <c r="L76" s="16">
        <f>AN36</f>
        <v>148</v>
      </c>
      <c r="N76" s="59"/>
      <c r="O76" s="60"/>
      <c r="P76" s="18"/>
    </row>
    <row r="77" spans="1:16" x14ac:dyDescent="0.2">
      <c r="I77" s="15"/>
      <c r="J77" s="43" t="str">
        <f>AO2</f>
        <v>novembre</v>
      </c>
      <c r="K77" s="16">
        <f>AQ36</f>
        <v>157</v>
      </c>
      <c r="L77" s="16">
        <f>AR36</f>
        <v>141</v>
      </c>
      <c r="N77" s="59"/>
      <c r="O77" s="60"/>
      <c r="P77" s="18"/>
    </row>
    <row r="78" spans="1:16" x14ac:dyDescent="0.2">
      <c r="I78" s="15"/>
      <c r="J78" s="43" t="str">
        <f>AS2</f>
        <v>décembre</v>
      </c>
      <c r="K78" s="16">
        <f>AU36</f>
        <v>171</v>
      </c>
      <c r="L78" s="16">
        <f>AV36</f>
        <v>155</v>
      </c>
      <c r="N78" s="61"/>
      <c r="O78" s="62"/>
      <c r="P78" s="63"/>
    </row>
    <row r="79" spans="1:16" x14ac:dyDescent="0.2">
      <c r="I79" s="15"/>
      <c r="K79" s="15"/>
    </row>
    <row r="80" spans="1:16" x14ac:dyDescent="0.2">
      <c r="I80" s="15"/>
      <c r="J80" s="15"/>
      <c r="K80" s="30">
        <f>SUM(K67:K79)</f>
        <v>1973</v>
      </c>
      <c r="L80" s="30" t="e">
        <f ca="1">SUM(L67:L79)</f>
        <v>#REF!</v>
      </c>
      <c r="P80" s="25">
        <f>P67+P68+P69+P70+P71+P72+P73+P74+P75+P76+P77+P78</f>
        <v>0</v>
      </c>
    </row>
    <row r="81" spans="1:12" x14ac:dyDescent="0.2">
      <c r="I81" s="15"/>
      <c r="J81" s="15"/>
      <c r="K81" s="15"/>
    </row>
    <row r="82" spans="1:12" x14ac:dyDescent="0.2">
      <c r="I82" s="15"/>
      <c r="J82" s="15"/>
      <c r="K82" s="15"/>
    </row>
    <row r="83" spans="1:12" x14ac:dyDescent="0.2">
      <c r="I83" s="15"/>
      <c r="J83" s="15" t="s">
        <v>13</v>
      </c>
      <c r="K83" s="15"/>
      <c r="L83" s="4" t="e">
        <f ca="1">L80+P80</f>
        <v>#REF!</v>
      </c>
    </row>
    <row r="84" spans="1:12" x14ac:dyDescent="0.2">
      <c r="I84" s="15"/>
      <c r="J84" s="15"/>
      <c r="K84" s="15"/>
    </row>
    <row r="85" spans="1:12" ht="12" x14ac:dyDescent="0.2">
      <c r="I85" s="15"/>
      <c r="J85" s="4" t="s">
        <v>12</v>
      </c>
      <c r="K85" s="15"/>
      <c r="L85" s="17">
        <f>J64</f>
        <v>1593</v>
      </c>
    </row>
    <row r="86" spans="1:12" x14ac:dyDescent="0.2">
      <c r="I86" s="15"/>
      <c r="J86" s="15"/>
      <c r="K86" s="15"/>
    </row>
    <row r="87" spans="1:12" ht="15.75" thickBot="1" x14ac:dyDescent="0.3">
      <c r="I87" s="15"/>
      <c r="J87" s="15" t="s">
        <v>14</v>
      </c>
      <c r="K87" s="15"/>
      <c r="L87" s="45" t="e">
        <f ca="1">L83-L85</f>
        <v>#REF!</v>
      </c>
    </row>
    <row r="88" spans="1:12" ht="12" thickBot="1" x14ac:dyDescent="0.25">
      <c r="A88" s="85" t="s">
        <v>21</v>
      </c>
      <c r="B88" s="38"/>
      <c r="C88" s="38"/>
      <c r="D88" s="38"/>
      <c r="E88" s="38"/>
      <c r="F88" s="38"/>
      <c r="G88" s="38"/>
      <c r="H88" s="38"/>
      <c r="I88" s="39"/>
    </row>
    <row r="89" spans="1:12" x14ac:dyDescent="0.2">
      <c r="B89" s="40" t="s">
        <v>22</v>
      </c>
      <c r="C89" s="41"/>
      <c r="D89" s="42"/>
      <c r="E89" s="40" t="s">
        <v>23</v>
      </c>
      <c r="F89" s="41"/>
      <c r="G89" s="42"/>
      <c r="H89" s="4" t="s">
        <v>24</v>
      </c>
    </row>
    <row r="90" spans="1:12" x14ac:dyDescent="0.2">
      <c r="A90" s="4" t="s">
        <v>34</v>
      </c>
      <c r="B90" s="34">
        <v>0.33333333333333331</v>
      </c>
      <c r="C90" s="34">
        <v>0.5</v>
      </c>
      <c r="D90" s="32">
        <f t="shared" ref="D90:D96" si="60">C90-B90</f>
        <v>0.16666666666666669</v>
      </c>
      <c r="E90" s="34">
        <v>0.5625</v>
      </c>
      <c r="F90" s="34">
        <v>0.72916666666666663</v>
      </c>
      <c r="G90" s="32">
        <f t="shared" ref="G90:G96" si="61">F90-E90</f>
        <v>0.16666666666666663</v>
      </c>
      <c r="H90" s="33">
        <f t="shared" ref="H90:H96" si="62">G90+D90</f>
        <v>0.33333333333333331</v>
      </c>
      <c r="I90" s="44">
        <f t="shared" ref="I90:I96" si="63">(H90-INT(H90))*24</f>
        <v>8</v>
      </c>
    </row>
    <row r="91" spans="1:12" x14ac:dyDescent="0.2">
      <c r="A91" s="4" t="s">
        <v>38</v>
      </c>
      <c r="B91" s="34">
        <v>0.33333333333333331</v>
      </c>
      <c r="C91" s="34">
        <v>0.5</v>
      </c>
      <c r="D91" s="32">
        <f t="shared" si="60"/>
        <v>0.16666666666666669</v>
      </c>
      <c r="E91" s="34">
        <v>0.5625</v>
      </c>
      <c r="F91" s="34">
        <v>0.72916666666666663</v>
      </c>
      <c r="G91" s="32">
        <f t="shared" si="61"/>
        <v>0.16666666666666663</v>
      </c>
      <c r="H91" s="33">
        <f t="shared" si="62"/>
        <v>0.33333333333333331</v>
      </c>
      <c r="I91" s="44">
        <f t="shared" si="63"/>
        <v>8</v>
      </c>
    </row>
    <row r="92" spans="1:12" x14ac:dyDescent="0.2">
      <c r="A92" s="4" t="s">
        <v>35</v>
      </c>
      <c r="B92" s="34">
        <v>0.33333333333333331</v>
      </c>
      <c r="C92" s="34">
        <v>0.5</v>
      </c>
      <c r="D92" s="32">
        <f t="shared" si="60"/>
        <v>0.16666666666666669</v>
      </c>
      <c r="E92" s="34">
        <v>0.5625</v>
      </c>
      <c r="F92" s="34">
        <v>0.72916666666666663</v>
      </c>
      <c r="G92" s="32">
        <f t="shared" si="61"/>
        <v>0.16666666666666663</v>
      </c>
      <c r="H92" s="33">
        <f t="shared" si="62"/>
        <v>0.33333333333333331</v>
      </c>
      <c r="I92" s="44">
        <f t="shared" si="63"/>
        <v>8</v>
      </c>
      <c r="J92" s="46"/>
    </row>
    <row r="93" spans="1:12" x14ac:dyDescent="0.2">
      <c r="A93" s="4" t="s">
        <v>36</v>
      </c>
      <c r="B93" s="34">
        <v>0.33333333333333331</v>
      </c>
      <c r="C93" s="34">
        <v>0.5</v>
      </c>
      <c r="D93" s="32">
        <f t="shared" si="60"/>
        <v>0.16666666666666669</v>
      </c>
      <c r="E93" s="34">
        <v>0.5625</v>
      </c>
      <c r="F93" s="34">
        <v>0.72916666666666663</v>
      </c>
      <c r="G93" s="32">
        <f t="shared" si="61"/>
        <v>0.16666666666666663</v>
      </c>
      <c r="H93" s="33">
        <f t="shared" si="62"/>
        <v>0.33333333333333331</v>
      </c>
      <c r="I93" s="44">
        <f t="shared" si="63"/>
        <v>8</v>
      </c>
    </row>
    <row r="94" spans="1:12" x14ac:dyDescent="0.2">
      <c r="A94" s="4" t="s">
        <v>37</v>
      </c>
      <c r="B94" s="34">
        <v>0.33333333333333331</v>
      </c>
      <c r="C94" s="34">
        <v>0.5</v>
      </c>
      <c r="D94" s="32">
        <f t="shared" si="60"/>
        <v>0.16666666666666669</v>
      </c>
      <c r="E94" s="34">
        <v>0.5625</v>
      </c>
      <c r="F94" s="34">
        <v>0.6875</v>
      </c>
      <c r="G94" s="32">
        <f t="shared" si="61"/>
        <v>0.125</v>
      </c>
      <c r="H94" s="33">
        <f t="shared" si="62"/>
        <v>0.29166666666666669</v>
      </c>
      <c r="I94" s="44">
        <f t="shared" si="63"/>
        <v>7</v>
      </c>
    </row>
    <row r="95" spans="1:12" x14ac:dyDescent="0.2">
      <c r="A95" s="4" t="s">
        <v>39</v>
      </c>
      <c r="B95" s="34"/>
      <c r="C95" s="34"/>
      <c r="D95" s="32">
        <f t="shared" si="60"/>
        <v>0</v>
      </c>
      <c r="E95" s="34"/>
      <c r="F95" s="34"/>
      <c r="G95" s="32">
        <f t="shared" si="61"/>
        <v>0</v>
      </c>
      <c r="H95" s="33">
        <f t="shared" si="62"/>
        <v>0</v>
      </c>
      <c r="I95" s="4">
        <f t="shared" si="63"/>
        <v>0</v>
      </c>
    </row>
    <row r="96" spans="1:12" x14ac:dyDescent="0.2">
      <c r="A96" s="4" t="s">
        <v>45</v>
      </c>
      <c r="B96" s="34"/>
      <c r="C96" s="34"/>
      <c r="D96" s="32">
        <f t="shared" si="60"/>
        <v>0</v>
      </c>
      <c r="E96" s="34"/>
      <c r="F96" s="34"/>
      <c r="G96" s="32">
        <f t="shared" si="61"/>
        <v>0</v>
      </c>
      <c r="H96" s="33">
        <f t="shared" si="62"/>
        <v>0</v>
      </c>
      <c r="I96" s="4">
        <f t="shared" si="63"/>
        <v>0</v>
      </c>
    </row>
    <row r="102" spans="5:6" x14ac:dyDescent="0.2">
      <c r="E102" s="15"/>
      <c r="F102" s="15"/>
    </row>
  </sheetData>
  <sheetProtection selectLockedCells="1"/>
  <mergeCells count="52">
    <mergeCell ref="A55:C55"/>
    <mergeCell ref="E55:G55"/>
    <mergeCell ref="H64:I64"/>
    <mergeCell ref="H54:I54"/>
    <mergeCell ref="AC1:AF1"/>
    <mergeCell ref="A2:D2"/>
    <mergeCell ref="E2:H2"/>
    <mergeCell ref="I2:L2"/>
    <mergeCell ref="M2:P2"/>
    <mergeCell ref="Q2:T2"/>
    <mergeCell ref="U2:X2"/>
    <mergeCell ref="Y2:AB2"/>
    <mergeCell ref="AC2:AF2"/>
    <mergeCell ref="E1:H1"/>
    <mergeCell ref="I1:L1"/>
    <mergeCell ref="M1:P1"/>
    <mergeCell ref="Q1:T1"/>
    <mergeCell ref="U1:X1"/>
    <mergeCell ref="A1:D1"/>
    <mergeCell ref="Y1:AB1"/>
    <mergeCell ref="Z38:AA38"/>
    <mergeCell ref="AD38:AE38"/>
    <mergeCell ref="B39:C39"/>
    <mergeCell ref="F39:G39"/>
    <mergeCell ref="J39:K39"/>
    <mergeCell ref="N39:O39"/>
    <mergeCell ref="R39:S39"/>
    <mergeCell ref="V39:W39"/>
    <mergeCell ref="Z39:AA39"/>
    <mergeCell ref="AD39:AE39"/>
    <mergeCell ref="F38:G38"/>
    <mergeCell ref="J38:K38"/>
    <mergeCell ref="N38:O38"/>
    <mergeCell ref="R38:S38"/>
    <mergeCell ref="V38:W38"/>
    <mergeCell ref="B38:C38"/>
    <mergeCell ref="AG1:AJ1"/>
    <mergeCell ref="AG2:AJ2"/>
    <mergeCell ref="AH38:AI38"/>
    <mergeCell ref="AH39:AI39"/>
    <mergeCell ref="AK1:AN1"/>
    <mergeCell ref="AK2:AN2"/>
    <mergeCell ref="AL38:AM38"/>
    <mergeCell ref="AL39:AM39"/>
    <mergeCell ref="AO1:AR1"/>
    <mergeCell ref="AO2:AR2"/>
    <mergeCell ref="AP38:AQ38"/>
    <mergeCell ref="AP39:AQ39"/>
    <mergeCell ref="AS1:AV1"/>
    <mergeCell ref="AS2:AV2"/>
    <mergeCell ref="AT38:AU38"/>
    <mergeCell ref="AT39:AU39"/>
  </mergeCells>
  <conditionalFormatting sqref="C88:G88 B88:B96 J87:L87 J66:L71 M66:N87 H65:H68 I65:I87 J65 H88:I96 B54:G68 O54:P87 K54:N65 A54:A96 A102:I65529 J88:P65529 Q54:AE65529 AY1:IX53 C90:D96 E89:E96 F90:G96 AW54:IX1048576 AF54:AF1048576 J80:L85 K72:L79 J72:J78">
    <cfRule type="cellIs" dxfId="121" priority="137" stopIfTrue="1" operator="equal">
      <formula>"we"</formula>
    </cfRule>
    <cfRule type="cellIs" dxfId="120" priority="139" stopIfTrue="1" operator="equal">
      <formula>"vac"</formula>
    </cfRule>
  </conditionalFormatting>
  <conditionalFormatting sqref="K4:M4 A4:A34 E91:F94 Q4:Q34 A1:AF3 AW1:AX92 A80:AF92 A72:I79 K72:AF79 J72:J78 A65:AF71 A54:G64 K54:AF64 C4:E4 A36:AF53 M34:P34 M5:M33 A35:C35 E35:AF35 C5:C34 E5:E34 G4:I34 K5:L34 O4:P33 W4:Y34 AA4:AC34 S4:U34 AE4:AF34 D5:D35">
    <cfRule type="cellIs" dxfId="119" priority="130" stopIfTrue="1" operator="equal">
      <formula>"vac"</formula>
    </cfRule>
  </conditionalFormatting>
  <conditionalFormatting sqref="K4:M4 A4:A34 Q4:Q34 A1:AF3 AW1:AX86 A80:AF86 A72:I79 K72:AF79 J72:J78 A65:AF71 A54:G64 K54:AF64 C4:E4 A36:AF53 M34:P34 M5:M33 A35:C35 E35:AF35 C5:C34 E5:E34 G4:I34 K5:L34 O4:P33 W4:Y34 AA4:AC34 S4:U34 AE4:AF34 D5:D35">
    <cfRule type="cellIs" dxfId="118" priority="128" stopIfTrue="1" operator="equal">
      <formula>"dim"</formula>
    </cfRule>
  </conditionalFormatting>
  <conditionalFormatting sqref="AE4:AE34 AA4:AA34 W4:W33 S4:S34">
    <cfRule type="cellIs" dxfId="117" priority="116" operator="equal">
      <formula>"FERIE"</formula>
    </cfRule>
    <cfRule type="cellIs" dxfId="116" priority="117" operator="equal">
      <formula>"X"</formula>
    </cfRule>
    <cfRule type="cellIs" dxfId="115" priority="118" operator="equal">
      <formula>"XX"</formula>
    </cfRule>
    <cfRule type="cellIs" dxfId="114" priority="119" operator="equal">
      <formula>"sam"</formula>
    </cfRule>
    <cfRule type="cellIs" dxfId="113" priority="120" stopIfTrue="1" operator="equal">
      <formula>"vac"</formula>
    </cfRule>
  </conditionalFormatting>
  <conditionalFormatting sqref="AE4:AE34">
    <cfRule type="cellIs" dxfId="112" priority="115" stopIfTrue="1" operator="equal">
      <formula>"dim"</formula>
    </cfRule>
  </conditionalFormatting>
  <conditionalFormatting sqref="K4:M4 A4:A34 Q4:Q34 A1:AF3 AW1:AX100 A80:AF100 A72:I79 K72:AF79 J72:J78 A65:AF71 A54:G64 K54:AF64 C4:E4 A36:AF53 M34:P34 M5:M33 A35:C35 E35:AF35 C5:C34 E5:E34 G4:I34 K5:L34 O4:P33 W4:Y34 AA4:AC34 S4:U34 AE4:AF34 D5:D35">
    <cfRule type="cellIs" dxfId="111" priority="121" operator="equal">
      <formula>"FERIE"</formula>
    </cfRule>
  </conditionalFormatting>
  <conditionalFormatting sqref="K4:M4 A4:A34 Q4:Q34 A1:AF3 AW1:AX98 A80:AF98 A72:I79 K72:AF79 J72:J78 A65:AF71 A54:G64 K54:AF64 C4:E4 A36:AF53 M34:P34 M5:M33 A35:C35 E35:AF35 C5:C34 E5:E34 G4:I34 K5:L34 O4:P33 W4:Y34 AA4:AC34 S4:U34 AE4:AF34 D5:D35">
    <cfRule type="cellIs" dxfId="110" priority="122" operator="equal">
      <formula>"X"</formula>
    </cfRule>
    <cfRule type="cellIs" dxfId="109" priority="123" operator="equal">
      <formula>"XX"</formula>
    </cfRule>
  </conditionalFormatting>
  <conditionalFormatting sqref="K4:M4 A4:A34 Q4:Q34 A1:AF3 AW1:AX96 A80:AF96 A72:I79 K72:AF79 J72:J78 A65:AF71 A54:G64 K54:AF64 C4:E4 A36:AF53 M34:P34 M5:M33 A35:C35 E35:AF35 C5:C34 E5:E34 G4:I34 K5:L34 O4:P33 W4:Y34 AA4:AC34 S4:U34 AE4:AF34 D5:D35">
    <cfRule type="cellIs" dxfId="108" priority="124" operator="equal">
      <formula>"sam"</formula>
    </cfRule>
  </conditionalFormatting>
  <conditionalFormatting sqref="B4:B34 F4:F34 J4:J34 N4:N33 R4:R34 V4:V34 Z4:Z34 AD4:AD34">
    <cfRule type="cellIs" dxfId="107" priority="107" stopIfTrue="1" operator="equal">
      <formula>"dim"</formula>
    </cfRule>
    <cfRule type="cellIs" dxfId="106" priority="108" stopIfTrue="1" operator="equal">
      <formula>"vac"</formula>
    </cfRule>
  </conditionalFormatting>
  <conditionalFormatting sqref="B4:B34 F4:F34 J4:J34 N4:N33 R4:R34 V4:V34 Z4:Z34 AD4:AD34">
    <cfRule type="cellIs" dxfId="105" priority="103" operator="equal">
      <formula>"X"</formula>
    </cfRule>
    <cfRule type="cellIs" dxfId="104" priority="104" operator="equal">
      <formula>"FERIE"</formula>
    </cfRule>
    <cfRule type="cellIs" dxfId="103" priority="105" operator="equal">
      <formula>"XX"</formula>
    </cfRule>
    <cfRule type="cellIs" dxfId="102" priority="106" operator="equal">
      <formula>"sam"</formula>
    </cfRule>
  </conditionalFormatting>
  <conditionalFormatting sqref="AG54:AI65529 AJ54:AJ1048576">
    <cfRule type="cellIs" dxfId="101" priority="101" stopIfTrue="1" operator="equal">
      <formula>"we"</formula>
    </cfRule>
    <cfRule type="cellIs" dxfId="100" priority="102" stopIfTrue="1" operator="equal">
      <formula>"vac"</formula>
    </cfRule>
  </conditionalFormatting>
  <conditionalFormatting sqref="AG4:AG34 AG1:AJ3 AG35:AJ50 AG52:AJ92 AG51 AJ51 AI4:AJ34">
    <cfRule type="cellIs" dxfId="99" priority="100" stopIfTrue="1" operator="equal">
      <formula>"vac"</formula>
    </cfRule>
  </conditionalFormatting>
  <conditionalFormatting sqref="AG4:AG34 AG1:AJ3 AG35:AJ50 AG52:AJ86 AG51 AJ51 AI4:AJ34">
    <cfRule type="cellIs" dxfId="98" priority="99" stopIfTrue="1" operator="equal">
      <formula>"dim"</formula>
    </cfRule>
  </conditionalFormatting>
  <conditionalFormatting sqref="AI4:AI34">
    <cfRule type="cellIs" dxfId="97" priority="90" operator="equal">
      <formula>"FERIE"</formula>
    </cfRule>
    <cfRule type="cellIs" dxfId="96" priority="91" operator="equal">
      <formula>"X"</formula>
    </cfRule>
    <cfRule type="cellIs" dxfId="95" priority="92" operator="equal">
      <formula>"XX"</formula>
    </cfRule>
    <cfRule type="cellIs" dxfId="94" priority="93" operator="equal">
      <formula>"sam"</formula>
    </cfRule>
    <cfRule type="cellIs" dxfId="93" priority="94" stopIfTrue="1" operator="equal">
      <formula>"vac"</formula>
    </cfRule>
  </conditionalFormatting>
  <conditionalFormatting sqref="AI4:AI34">
    <cfRule type="cellIs" dxfId="92" priority="89" stopIfTrue="1" operator="equal">
      <formula>"dim"</formula>
    </cfRule>
  </conditionalFormatting>
  <conditionalFormatting sqref="AG4:AG34 AG1:AJ3 AG35:AJ50 AG52:AJ100 AG51 AJ51 AI4:AJ34">
    <cfRule type="cellIs" dxfId="91" priority="95" operator="equal">
      <formula>"FERIE"</formula>
    </cfRule>
  </conditionalFormatting>
  <conditionalFormatting sqref="AG4:AG34 AG1:AJ3 AG35:AJ50 AG52:AJ98 AG51 AJ51 AI4:AJ34">
    <cfRule type="cellIs" dxfId="90" priority="96" operator="equal">
      <formula>"X"</formula>
    </cfRule>
    <cfRule type="cellIs" dxfId="89" priority="97" operator="equal">
      <formula>"XX"</formula>
    </cfRule>
  </conditionalFormatting>
  <conditionalFormatting sqref="AG4:AG34 AG1:AJ3 AG35:AJ50 AG52:AJ96 AG51 AJ51 AI4:AJ34">
    <cfRule type="cellIs" dxfId="88" priority="98" operator="equal">
      <formula>"sam"</formula>
    </cfRule>
  </conditionalFormatting>
  <conditionalFormatting sqref="AH4:AH34">
    <cfRule type="cellIs" dxfId="87" priority="87" stopIfTrue="1" operator="equal">
      <formula>"dim"</formula>
    </cfRule>
    <cfRule type="cellIs" dxfId="86" priority="88" stopIfTrue="1" operator="equal">
      <formula>"vac"</formula>
    </cfRule>
  </conditionalFormatting>
  <conditionalFormatting sqref="AH4:AH34">
    <cfRule type="cellIs" dxfId="85" priority="83" operator="equal">
      <formula>"X"</formula>
    </cfRule>
    <cfRule type="cellIs" dxfId="84" priority="84" operator="equal">
      <formula>"FERIE"</formula>
    </cfRule>
    <cfRule type="cellIs" dxfId="83" priority="85" operator="equal">
      <formula>"XX"</formula>
    </cfRule>
    <cfRule type="cellIs" dxfId="82" priority="86" operator="equal">
      <formula>"sam"</formula>
    </cfRule>
  </conditionalFormatting>
  <conditionalFormatting sqref="AK54:AM65529 AN54:AN1048576">
    <cfRule type="cellIs" dxfId="81" priority="81" stopIfTrue="1" operator="equal">
      <formula>"we"</formula>
    </cfRule>
    <cfRule type="cellIs" dxfId="80" priority="82" stopIfTrue="1" operator="equal">
      <formula>"vac"</formula>
    </cfRule>
  </conditionalFormatting>
  <conditionalFormatting sqref="AK4:AK34 AK1:AN3 AK35:AN50 AK52:AN92 AK51 AN51 AM4:AN34">
    <cfRule type="cellIs" dxfId="79" priority="80" stopIfTrue="1" operator="equal">
      <formula>"vac"</formula>
    </cfRule>
  </conditionalFormatting>
  <conditionalFormatting sqref="AK4:AK34 AK1:AN3 AK35:AN50 AK52:AN86 AK51 AN51 AM4:AN34">
    <cfRule type="cellIs" dxfId="78" priority="79" stopIfTrue="1" operator="equal">
      <formula>"dim"</formula>
    </cfRule>
  </conditionalFormatting>
  <conditionalFormatting sqref="AM4:AM34">
    <cfRule type="cellIs" dxfId="77" priority="70" operator="equal">
      <formula>"FERIE"</formula>
    </cfRule>
    <cfRule type="cellIs" dxfId="76" priority="71" operator="equal">
      <formula>"X"</formula>
    </cfRule>
    <cfRule type="cellIs" dxfId="75" priority="72" operator="equal">
      <formula>"XX"</formula>
    </cfRule>
    <cfRule type="cellIs" dxfId="74" priority="73" operator="equal">
      <formula>"sam"</formula>
    </cfRule>
    <cfRule type="cellIs" dxfId="73" priority="74" stopIfTrue="1" operator="equal">
      <formula>"vac"</formula>
    </cfRule>
  </conditionalFormatting>
  <conditionalFormatting sqref="AM4:AM34">
    <cfRule type="cellIs" dxfId="72" priority="69" stopIfTrue="1" operator="equal">
      <formula>"dim"</formula>
    </cfRule>
  </conditionalFormatting>
  <conditionalFormatting sqref="AK4:AK34 AK1:AN3 AK35:AN50 AK52:AN100 AK51 AN51 AM4:AN34">
    <cfRule type="cellIs" dxfId="71" priority="75" operator="equal">
      <formula>"FERIE"</formula>
    </cfRule>
  </conditionalFormatting>
  <conditionalFormatting sqref="AK4:AK34 AK1:AN3 AK35:AN50 AK52:AN98 AK51 AN51 AM4:AN34">
    <cfRule type="cellIs" dxfId="70" priority="76" operator="equal">
      <formula>"X"</formula>
    </cfRule>
    <cfRule type="cellIs" dxfId="69" priority="77" operator="equal">
      <formula>"XX"</formula>
    </cfRule>
  </conditionalFormatting>
  <conditionalFormatting sqref="AK4:AK34 AK1:AN3 AK35:AN50 AK52:AN96 AK51 AN51 AM4:AN34">
    <cfRule type="cellIs" dxfId="68" priority="78" operator="equal">
      <formula>"sam"</formula>
    </cfRule>
  </conditionalFormatting>
  <conditionalFormatting sqref="AL4:AL34">
    <cfRule type="cellIs" dxfId="67" priority="67" stopIfTrue="1" operator="equal">
      <formula>"dim"</formula>
    </cfRule>
    <cfRule type="cellIs" dxfId="66" priority="68" stopIfTrue="1" operator="equal">
      <formula>"vac"</formula>
    </cfRule>
  </conditionalFormatting>
  <conditionalFormatting sqref="AL4:AL34">
    <cfRule type="cellIs" dxfId="65" priority="63" operator="equal">
      <formula>"X"</formula>
    </cfRule>
    <cfRule type="cellIs" dxfId="64" priority="64" operator="equal">
      <formula>"FERIE"</formula>
    </cfRule>
    <cfRule type="cellIs" dxfId="63" priority="65" operator="equal">
      <formula>"XX"</formula>
    </cfRule>
    <cfRule type="cellIs" dxfId="62" priority="66" operator="equal">
      <formula>"sam"</formula>
    </cfRule>
  </conditionalFormatting>
  <conditionalFormatting sqref="AO54:AQ65529 AR54:AR1048576">
    <cfRule type="cellIs" dxfId="61" priority="61" stopIfTrue="1" operator="equal">
      <formula>"we"</formula>
    </cfRule>
    <cfRule type="cellIs" dxfId="60" priority="62" stopIfTrue="1" operator="equal">
      <formula>"vac"</formula>
    </cfRule>
  </conditionalFormatting>
  <conditionalFormatting sqref="AO4:AO34 AO1:AR3 AO35:AR50 AO52:AR92 AO51 AR51 AQ4:AR34">
    <cfRule type="cellIs" dxfId="59" priority="60" stopIfTrue="1" operator="equal">
      <formula>"vac"</formula>
    </cfRule>
  </conditionalFormatting>
  <conditionalFormatting sqref="AO4:AO34 AO1:AR3 AO35:AR50 AO52:AR86 AO51 AR51 AQ4:AR34">
    <cfRule type="cellIs" dxfId="58" priority="59" stopIfTrue="1" operator="equal">
      <formula>"dim"</formula>
    </cfRule>
  </conditionalFormatting>
  <conditionalFormatting sqref="AQ4:AQ34">
    <cfRule type="cellIs" dxfId="57" priority="50" operator="equal">
      <formula>"FERIE"</formula>
    </cfRule>
    <cfRule type="cellIs" dxfId="56" priority="51" operator="equal">
      <formula>"X"</formula>
    </cfRule>
    <cfRule type="cellIs" dxfId="55" priority="52" operator="equal">
      <formula>"XX"</formula>
    </cfRule>
    <cfRule type="cellIs" dxfId="54" priority="53" operator="equal">
      <formula>"sam"</formula>
    </cfRule>
    <cfRule type="cellIs" dxfId="53" priority="54" stopIfTrue="1" operator="equal">
      <formula>"vac"</formula>
    </cfRule>
  </conditionalFormatting>
  <conditionalFormatting sqref="AQ4:AQ34">
    <cfRule type="cellIs" dxfId="52" priority="49" stopIfTrue="1" operator="equal">
      <formula>"dim"</formula>
    </cfRule>
  </conditionalFormatting>
  <conditionalFormatting sqref="AO4:AO34 AO1:AR3 AO35:AR50 AO52:AR100 AO51 AR51 AQ4:AR34">
    <cfRule type="cellIs" dxfId="51" priority="55" operator="equal">
      <formula>"FERIE"</formula>
    </cfRule>
  </conditionalFormatting>
  <conditionalFormatting sqref="AO4:AO34 AO1:AR3 AO35:AR50 AO52:AR98 AO51 AR51 AQ4:AR34">
    <cfRule type="cellIs" dxfId="50" priority="56" operator="equal">
      <formula>"X"</formula>
    </cfRule>
    <cfRule type="cellIs" dxfId="49" priority="57" operator="equal">
      <formula>"XX"</formula>
    </cfRule>
  </conditionalFormatting>
  <conditionalFormatting sqref="AO4:AO34 AO1:AR3 AO35:AR50 AO52:AR96 AO51 AR51 AQ4:AR34">
    <cfRule type="cellIs" dxfId="48" priority="58" operator="equal">
      <formula>"sam"</formula>
    </cfRule>
  </conditionalFormatting>
  <conditionalFormatting sqref="AP4:AP34">
    <cfRule type="cellIs" dxfId="47" priority="47" stopIfTrue="1" operator="equal">
      <formula>"dim"</formula>
    </cfRule>
    <cfRule type="cellIs" dxfId="46" priority="48" stopIfTrue="1" operator="equal">
      <formula>"vac"</formula>
    </cfRule>
  </conditionalFormatting>
  <conditionalFormatting sqref="AP4:AP34">
    <cfRule type="cellIs" dxfId="45" priority="43" operator="equal">
      <formula>"X"</formula>
    </cfRule>
    <cfRule type="cellIs" dxfId="44" priority="44" operator="equal">
      <formula>"FERIE"</formula>
    </cfRule>
    <cfRule type="cellIs" dxfId="43" priority="45" operator="equal">
      <formula>"XX"</formula>
    </cfRule>
    <cfRule type="cellIs" dxfId="42" priority="46" operator="equal">
      <formula>"sam"</formula>
    </cfRule>
  </conditionalFormatting>
  <conditionalFormatting sqref="AS54:AU65529 AV54:AV1048576">
    <cfRule type="cellIs" dxfId="41" priority="41" stopIfTrue="1" operator="equal">
      <formula>"we"</formula>
    </cfRule>
    <cfRule type="cellIs" dxfId="40" priority="42" stopIfTrue="1" operator="equal">
      <formula>"vac"</formula>
    </cfRule>
  </conditionalFormatting>
  <conditionalFormatting sqref="AS4:AS34 AS1:AV3 AS35:AV50 AS52:AV92 AS51 AV51 AU4:AV34">
    <cfRule type="cellIs" dxfId="39" priority="40" stopIfTrue="1" operator="equal">
      <formula>"vac"</formula>
    </cfRule>
  </conditionalFormatting>
  <conditionalFormatting sqref="AS4:AS34 AS1:AV3 AS35:AV50 AS52:AV86 AS51 AV51 AU4:AV34">
    <cfRule type="cellIs" dxfId="38" priority="39" stopIfTrue="1" operator="equal">
      <formula>"dim"</formula>
    </cfRule>
  </conditionalFormatting>
  <conditionalFormatting sqref="AU4:AU34">
    <cfRule type="cellIs" dxfId="37" priority="30" operator="equal">
      <formula>"FERIE"</formula>
    </cfRule>
    <cfRule type="cellIs" dxfId="36" priority="31" operator="equal">
      <formula>"X"</formula>
    </cfRule>
    <cfRule type="cellIs" dxfId="35" priority="32" operator="equal">
      <formula>"XX"</formula>
    </cfRule>
    <cfRule type="cellIs" dxfId="34" priority="33" operator="equal">
      <formula>"sam"</formula>
    </cfRule>
    <cfRule type="cellIs" dxfId="33" priority="34" stopIfTrue="1" operator="equal">
      <formula>"vac"</formula>
    </cfRule>
  </conditionalFormatting>
  <conditionalFormatting sqref="AU4:AU34">
    <cfRule type="cellIs" dxfId="32" priority="29" stopIfTrue="1" operator="equal">
      <formula>"dim"</formula>
    </cfRule>
  </conditionalFormatting>
  <conditionalFormatting sqref="AS4:AS34 AS1:AV3 AS35:AV50 AS52:AV100 AS51 AV51 AU4:AV34">
    <cfRule type="cellIs" dxfId="31" priority="35" operator="equal">
      <formula>"FERIE"</formula>
    </cfRule>
  </conditionalFormatting>
  <conditionalFormatting sqref="AS4:AS34 AS1:AV3 AS35:AV50 AS52:AV98 AS51 AV51 AU4:AV34">
    <cfRule type="cellIs" dxfId="30" priority="36" operator="equal">
      <formula>"X"</formula>
    </cfRule>
    <cfRule type="cellIs" dxfId="29" priority="37" operator="equal">
      <formula>"XX"</formula>
    </cfRule>
  </conditionalFormatting>
  <conditionalFormatting sqref="AS4:AS34 AS1:AV3 AS35:AV50 AS52:AV96 AS51 AV51 AU4:AV34">
    <cfRule type="cellIs" dxfId="28" priority="38" operator="equal">
      <formula>"sam"</formula>
    </cfRule>
  </conditionalFormatting>
  <conditionalFormatting sqref="AT4:AT34">
    <cfRule type="cellIs" dxfId="27" priority="27" stopIfTrue="1" operator="equal">
      <formula>"dim"</formula>
    </cfRule>
    <cfRule type="cellIs" dxfId="26" priority="28" stopIfTrue="1" operator="equal">
      <formula>"vac"</formula>
    </cfRule>
  </conditionalFormatting>
  <conditionalFormatting sqref="AT4:AT34">
    <cfRule type="cellIs" dxfId="25" priority="23" operator="equal">
      <formula>"X"</formula>
    </cfRule>
    <cfRule type="cellIs" dxfId="24" priority="24" operator="equal">
      <formula>"FERIE"</formula>
    </cfRule>
    <cfRule type="cellIs" dxfId="23" priority="25" operator="equal">
      <formula>"XX"</formula>
    </cfRule>
    <cfRule type="cellIs" dxfId="22" priority="26" operator="equal">
      <formula>"sam"</formula>
    </cfRule>
  </conditionalFormatting>
  <conditionalFormatting sqref="J63:J64 H64">
    <cfRule type="cellIs" dxfId="21" priority="20" stopIfTrue="1" operator="equal">
      <formula>"we"</formula>
    </cfRule>
    <cfRule type="cellIs" dxfId="20" priority="21" stopIfTrue="1" operator="equal">
      <formula>"mercr"</formula>
    </cfRule>
    <cfRule type="cellIs" dxfId="19" priority="22" stopIfTrue="1" operator="equal">
      <formula>"vac"</formula>
    </cfRule>
  </conditionalFormatting>
  <conditionalFormatting sqref="H63:J63 H64 J64">
    <cfRule type="cellIs" dxfId="18" priority="19" stopIfTrue="1" operator="equal">
      <formula>"vac"</formula>
    </cfRule>
  </conditionalFormatting>
  <conditionalFormatting sqref="H63:J63 H64 J64">
    <cfRule type="cellIs" dxfId="17" priority="18" stopIfTrue="1" operator="equal">
      <formula>"dim"</formula>
    </cfRule>
  </conditionalFormatting>
  <conditionalFormatting sqref="H63:J63 H64 J64">
    <cfRule type="cellIs" dxfId="16" priority="14" operator="equal">
      <formula>"FERIE"</formula>
    </cfRule>
  </conditionalFormatting>
  <conditionalFormatting sqref="H63:J63 H64 J64">
    <cfRule type="cellIs" dxfId="15" priority="15" operator="equal">
      <formula>"X"</formula>
    </cfRule>
    <cfRule type="cellIs" dxfId="14" priority="16" operator="equal">
      <formula>"XX"</formula>
    </cfRule>
  </conditionalFormatting>
  <conditionalFormatting sqref="H63:J63 H64 J64">
    <cfRule type="cellIs" dxfId="13" priority="17" operator="equal">
      <formula>"sam"</formula>
    </cfRule>
  </conditionalFormatting>
  <conditionalFormatting sqref="H61:I61 J54 J60 J62">
    <cfRule type="cellIs" dxfId="12" priority="12" stopIfTrue="1" operator="equal">
      <formula>"dim"</formula>
    </cfRule>
    <cfRule type="cellIs" dxfId="11" priority="13" stopIfTrue="1" operator="equal">
      <formula>"vac"</formula>
    </cfRule>
  </conditionalFormatting>
  <conditionalFormatting sqref="H54 H56:J56 H59:J59 H57 H60 J57 J60 H61:I61 J62 J54">
    <cfRule type="cellIs" dxfId="10" priority="8" operator="equal">
      <formula>"X"</formula>
    </cfRule>
    <cfRule type="cellIs" dxfId="9" priority="9" operator="equal">
      <formula>"FERIE"</formula>
    </cfRule>
    <cfRule type="cellIs" dxfId="8" priority="10" operator="equal">
      <formula>"XX"</formula>
    </cfRule>
    <cfRule type="cellIs" dxfId="7" priority="11" operator="equal">
      <formula>"sam"</formula>
    </cfRule>
  </conditionalFormatting>
  <conditionalFormatting sqref="AT51:AU51 AP51:AQ51 AL51:AM51 AH51:AI51">
    <cfRule type="cellIs" dxfId="6" priority="7" stopIfTrue="1" operator="equal">
      <formula>"vac"</formula>
    </cfRule>
  </conditionalFormatting>
  <conditionalFormatting sqref="AT51:AU51 AP51:AQ51 AL51:AM51 AH51:AI51">
    <cfRule type="cellIs" dxfId="5" priority="6" stopIfTrue="1" operator="equal">
      <formula>"dim"</formula>
    </cfRule>
  </conditionalFormatting>
  <conditionalFormatting sqref="AT51:AU51 AP51:AQ51 AL51:AM51 AH51:AI51">
    <cfRule type="cellIs" dxfId="4" priority="2" operator="equal">
      <formula>"FERIE"</formula>
    </cfRule>
  </conditionalFormatting>
  <conditionalFormatting sqref="AT51:AU51 AP51:AQ51 AL51:AM51 AH51:AI51">
    <cfRule type="cellIs" dxfId="3" priority="3" operator="equal">
      <formula>"X"</formula>
    </cfRule>
    <cfRule type="cellIs" dxfId="2" priority="4" operator="equal">
      <formula>"XX"</formula>
    </cfRule>
  </conditionalFormatting>
  <conditionalFormatting sqref="AT51:AU51 AP51:AQ51 AL51:AM51 AH51:AI51">
    <cfRule type="cellIs" dxfId="1" priority="5" operator="equal">
      <formula>"sam"</formula>
    </cfRule>
  </conditionalFormatting>
  <conditionalFormatting sqref="A1:XFD1048576">
    <cfRule type="cellIs" dxfId="0" priority="1" operator="equal">
      <formula>"RTT"</formula>
    </cfRule>
  </conditionalFormatting>
  <printOptions horizontalCentered="1" verticalCentered="1"/>
  <pageMargins left="0.39370078740157483" right="0.39370078740157483" top="0.35433070866141736" bottom="0.35433070866141736" header="0.19685039370078741" footer="0.19685039370078741"/>
  <pageSetup paperSize="9" scale="90" orientation="landscape" r:id="rId1"/>
  <headerFooter alignWithMargins="0">
    <oddFooter>&amp;L&amp;A  &amp;D</oddFooter>
  </headerFooter>
  <rowBreaks count="1" manualBreakCount="1">
    <brk id="53" max="16383" man="1"/>
  </rowBreaks>
  <colBreaks count="1" manualBreakCount="1">
    <brk id="16" max="1048575" man="1"/>
  </col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Fériés</vt:lpstr>
      <vt:lpstr>Sandrine B</vt:lpstr>
      <vt:lpstr>Fériés</vt:lpstr>
      <vt:lpstr>RTT</vt:lpstr>
      <vt:lpstr>'Sandrine B'!Zone_d_impression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YR</dc:creator>
  <cp:lastModifiedBy>sandrine</cp:lastModifiedBy>
  <cp:lastPrinted>2019-09-25T11:44:07Z</cp:lastPrinted>
  <dcterms:created xsi:type="dcterms:W3CDTF">2008-11-07T21:09:13Z</dcterms:created>
  <dcterms:modified xsi:type="dcterms:W3CDTF">2021-12-13T08:10:46Z</dcterms:modified>
</cp:coreProperties>
</file>