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tilisateur\Desktop\MENUS 20-26\"/>
    </mc:Choice>
  </mc:AlternateContent>
  <bookViews>
    <workbookView xWindow="0" yWindow="0" windowWidth="28800" windowHeight="12435" activeTab="5"/>
  </bookViews>
  <sheets>
    <sheet name="Menus 4 semaines" sheetId="1" r:id="rId1"/>
    <sheet name="Menus 5 semaines" sheetId="2" r:id="rId2"/>
    <sheet name="Recettes" sheetId="3" r:id="rId3"/>
    <sheet name="Contrôle 4 semaines" sheetId="4" r:id="rId4"/>
    <sheet name="Contrôle 5 semaines" sheetId="5" r:id="rId5"/>
    <sheet name="EGalim et hypothèses" sheetId="6" r:id="rId6"/>
  </sheets>
  <definedNames>
    <definedName name="Cat_01">OFFSET(Recettes!$A$2,0,0,MAX(1,COUNTA(Recettes!$A$2:$A$500)),1)</definedName>
    <definedName name="Cat_02">OFFSET(Recettes!$B$2,0,0,MAX(1,COUNTA(Recettes!$B$2:$B$500)),1)</definedName>
    <definedName name="Cat_03">OFFSET(Recettes!$C$2,0,0,MAX(1,COUNTA(Recettes!$C$2:$C$500)),1)</definedName>
    <definedName name="Cat_04">OFFSET(Recettes!$D$2,0,0,MAX(1,COUNTA(Recettes!$D$2:$D$500)),1)</definedName>
    <definedName name="Cat_05">OFFSET(Recettes!$E$2,0,0,MAX(1,COUNTA(Recettes!$E$2:$E$500)),1)</definedName>
    <definedName name="Cat_06">OFFSET(Recettes!$F$2,0,0,MAX(1,COUNTA(Recettes!$F$2:$F$500)),1)</definedName>
    <definedName name="Cat_07">OFFSET(Recettes!$G$2,0,0,MAX(1,COUNTA(Recettes!$G$2:$G$500)),1)</definedName>
    <definedName name="Cat_08">OFFSET(Recettes!$H$2,0,0,MAX(1,COUNTA(Recettes!$H$2:$H$500)),1)</definedName>
    <definedName name="Cat_09">OFFSET(Recettes!$I$2,0,0,MAX(1,COUNTA(Recettes!$I$2:$I$500)),1)</definedName>
    <definedName name="Cat_10">OFFSET(Recettes!$J$2,0,0,MAX(1,COUNTA(Recettes!$J$2:$J$500)),1)</definedName>
    <definedName name="Cat_11">OFFSET(Recettes!$K$2,0,0,MAX(1,COUNTA(Recettes!$K$2:$K$500)),1)</definedName>
    <definedName name="Cat_12">OFFSET(Recettes!$L$2,0,0,MAX(1,COUNTA(Recettes!$L$2:$L$500)),1)</definedName>
    <definedName name="Cat_13">OFFSET(Recettes!$M$2,0,0,MAX(1,COUNTA(Recettes!$M$2:$M$500)),1)</definedName>
    <definedName name="Cat_14">OFFSET(Recettes!$N$2,0,0,MAX(1,COUNTA(Recettes!$N$2:$N$500)),1)</definedName>
    <definedName name="Cat_15">OFFSET(Recettes!$O$2,0,0,MAX(1,COUNTA(Recettes!$O$2:$O$500)),1)</definedName>
    <definedName name="Cat_16">OFFSET(Recettes!$P$2,0,0,MAX(1,COUNTA(Recettes!$P$2:$P$500)),1)</definedName>
    <definedName name="Cat_17">OFFSET(Recettes!$Q$2,0,0,MAX(1,COUNTA(Recettes!$Q$2:$Q$500)),1)</definedName>
    <definedName name="Cat_18">OFFSET(Recettes!$R$2,0,0,MAX(1,COUNTA(Recettes!$R$2:$R$500)),1)</definedName>
    <definedName name="Cat_19">OFFSET(Recettes!$S$2,0,0,MAX(1,COUNTA(Recettes!$S$2:$S$500)),1)</definedName>
    <definedName name="Cat_20">OFFSET(Recettes!$T$2,0,0,MAX(1,COUNTA(Recettes!$T$2:$T$500)),1)</definedName>
    <definedName name="Cat_21">OFFSET(Recettes!$U$2,0,0,MAX(1,COUNTA(Recettes!$U$2:$U$500)),1)</definedName>
    <definedName name="Cat_22">OFFSET(Recettes!$V$2,0,0,MAX(1,COUNTA(Recettes!$V$2:$V$500)),1)</definedName>
    <definedName name="Cat_23">OFFSET(Recettes!$W$2,0,0,MAX(1,COUNTA(Recettes!$W$2:$W$500)),1)</definedName>
    <definedName name="Cat_24">OFFSET(Recettes!$X$2,0,0,MAX(1,COUNTA(Recettes!$X$2:$X$500)),1)</definedName>
    <definedName name="Cat_25">OFFSET(Recettes!$Y$2,0,0,MAX(1,COUNTA(Recettes!$Y$2:$Y$500)),1)</definedName>
  </definedNames>
  <calcPr calcId="152511"/>
</workbook>
</file>

<file path=xl/calcChain.xml><?xml version="1.0" encoding="utf-8"?>
<calcChain xmlns="http://schemas.openxmlformats.org/spreadsheetml/2006/main">
  <c r="D55" i="5" l="1"/>
  <c r="D54" i="5"/>
  <c r="D53" i="5"/>
  <c r="D52" i="5"/>
  <c r="D7" i="5" s="1"/>
  <c r="E7" i="5" s="1"/>
  <c r="F7" i="5" s="1"/>
  <c r="D51" i="5"/>
  <c r="D50" i="5"/>
  <c r="D49" i="5"/>
  <c r="D48" i="5"/>
  <c r="D17" i="5" s="1"/>
  <c r="E17" i="5" s="1"/>
  <c r="F17" i="5" s="1"/>
  <c r="D47" i="5"/>
  <c r="D46" i="5"/>
  <c r="D45" i="5"/>
  <c r="D44" i="5"/>
  <c r="D8" i="5" s="1"/>
  <c r="E8" i="5" s="1"/>
  <c r="F8" i="5" s="1"/>
  <c r="D43" i="5"/>
  <c r="D42" i="5"/>
  <c r="D41" i="5"/>
  <c r="D40" i="5"/>
  <c r="D11" i="5" s="1"/>
  <c r="E11" i="5" s="1"/>
  <c r="F11" i="5" s="1"/>
  <c r="D39" i="5"/>
  <c r="D38" i="5"/>
  <c r="D37" i="5"/>
  <c r="D36" i="5"/>
  <c r="D35" i="5"/>
  <c r="D13" i="5" s="1"/>
  <c r="E13" i="5" s="1"/>
  <c r="F13" i="5" s="1"/>
  <c r="D34" i="5"/>
  <c r="D14" i="5" s="1"/>
  <c r="E14" i="5" s="1"/>
  <c r="F14" i="5" s="1"/>
  <c r="D33" i="5"/>
  <c r="D9" i="5" s="1"/>
  <c r="E9" i="5" s="1"/>
  <c r="F9" i="5" s="1"/>
  <c r="D32" i="5"/>
  <c r="D31" i="5"/>
  <c r="D5" i="5" s="1"/>
  <c r="E5" i="5" s="1"/>
  <c r="F5" i="5" s="1"/>
  <c r="D27" i="5"/>
  <c r="F27" i="5" s="1"/>
  <c r="D26" i="5"/>
  <c r="F26" i="5" s="1"/>
  <c r="D25" i="5"/>
  <c r="F25" i="5" s="1"/>
  <c r="D24" i="5"/>
  <c r="F24" i="5" s="1"/>
  <c r="D23" i="5"/>
  <c r="F23" i="5" s="1"/>
  <c r="D19" i="5"/>
  <c r="E19" i="5" s="1"/>
  <c r="F19" i="5" s="1"/>
  <c r="D18" i="5"/>
  <c r="E18" i="5" s="1"/>
  <c r="F18" i="5" s="1"/>
  <c r="D16" i="5"/>
  <c r="E16" i="5" s="1"/>
  <c r="F16" i="5" s="1"/>
  <c r="D12" i="5"/>
  <c r="E12" i="5" s="1"/>
  <c r="F12" i="5" s="1"/>
  <c r="D10" i="5"/>
  <c r="E10" i="5" s="1"/>
  <c r="F10" i="5" s="1"/>
  <c r="D6" i="5"/>
  <c r="E6" i="5" s="1"/>
  <c r="F6" i="5" s="1"/>
  <c r="D54" i="4"/>
  <c r="D16" i="4" s="1"/>
  <c r="E16" i="4" s="1"/>
  <c r="F16" i="4" s="1"/>
  <c r="D53" i="4"/>
  <c r="D12" i="4" s="1"/>
  <c r="E12" i="4" s="1"/>
  <c r="F12" i="4" s="1"/>
  <c r="D52" i="4"/>
  <c r="D51" i="4"/>
  <c r="D7" i="4" s="1"/>
  <c r="E7" i="4" s="1"/>
  <c r="F7" i="4" s="1"/>
  <c r="D50" i="4"/>
  <c r="D49" i="4"/>
  <c r="D48" i="4"/>
  <c r="D47" i="4"/>
  <c r="D17" i="4" s="1"/>
  <c r="E17" i="4" s="1"/>
  <c r="F17" i="4" s="1"/>
  <c r="D46" i="4"/>
  <c r="D45" i="4"/>
  <c r="D44" i="4"/>
  <c r="D43" i="4"/>
  <c r="D42" i="4"/>
  <c r="D6" i="4" s="1"/>
  <c r="E6" i="4" s="1"/>
  <c r="F6" i="4" s="1"/>
  <c r="D41" i="4"/>
  <c r="D10" i="4" s="1"/>
  <c r="E10" i="4" s="1"/>
  <c r="F10" i="4" s="1"/>
  <c r="D40" i="4"/>
  <c r="D39" i="4"/>
  <c r="D11" i="4" s="1"/>
  <c r="E11" i="4" s="1"/>
  <c r="F11" i="4" s="1"/>
  <c r="D38" i="4"/>
  <c r="D20" i="4" s="1"/>
  <c r="E20" i="4" s="1"/>
  <c r="F20" i="4" s="1"/>
  <c r="D37" i="4"/>
  <c r="D36" i="4"/>
  <c r="D35" i="4"/>
  <c r="D34" i="4"/>
  <c r="D13" i="4" s="1"/>
  <c r="E13" i="4" s="1"/>
  <c r="F13" i="4" s="1"/>
  <c r="D33" i="4"/>
  <c r="D14" i="4" s="1"/>
  <c r="E14" i="4" s="1"/>
  <c r="F14" i="4" s="1"/>
  <c r="D32" i="4"/>
  <c r="D9" i="4" s="1"/>
  <c r="E9" i="4" s="1"/>
  <c r="F9" i="4" s="1"/>
  <c r="D31" i="4"/>
  <c r="D30" i="4"/>
  <c r="D5" i="4" s="1"/>
  <c r="E5" i="4" s="1"/>
  <c r="F5" i="4" s="1"/>
  <c r="D26" i="4"/>
  <c r="F26" i="4" s="1"/>
  <c r="D25" i="4"/>
  <c r="F25" i="4" s="1"/>
  <c r="D24" i="4"/>
  <c r="F24" i="4" s="1"/>
  <c r="D23" i="4"/>
  <c r="F23" i="4" s="1"/>
  <c r="D19" i="4"/>
  <c r="E19" i="4" s="1"/>
  <c r="F19" i="4" s="1"/>
  <c r="D18" i="4"/>
  <c r="E18" i="4" s="1"/>
  <c r="F18" i="4" s="1"/>
  <c r="D15" i="5" l="1"/>
  <c r="E15" i="5" s="1"/>
  <c r="F15" i="5" s="1"/>
  <c r="D15" i="4"/>
  <c r="E15" i="4" s="1"/>
  <c r="F15" i="4" s="1"/>
  <c r="D8" i="4"/>
  <c r="E8" i="4" s="1"/>
  <c r="F8" i="4" s="1"/>
  <c r="D20" i="5"/>
  <c r="E20" i="5" s="1"/>
  <c r="F20" i="5" s="1"/>
</calcChain>
</file>

<file path=xl/sharedStrings.xml><?xml version="1.0" encoding="utf-8"?>
<sst xmlns="http://schemas.openxmlformats.org/spreadsheetml/2006/main" count="639" uniqueCount="228">
  <si>
    <t>Plan alimentaire par catégories – cycle de 4 semaines (16 repas)</t>
  </si>
  <si>
    <t>Cliquez sur une case : un menu déroulant propose les recettes de la catégorie (onglet « Recettes »).</t>
  </si>
  <si>
    <t>SEMAINE 1  –  du 00/00 au 00/00</t>
  </si>
  <si>
    <t>LUNDI</t>
  </si>
  <si>
    <t>MARDI</t>
  </si>
  <si>
    <t>JEUDI</t>
  </si>
  <si>
    <t>VENDREDI</t>
  </si>
  <si>
    <t>Entrée</t>
  </si>
  <si>
    <t>Crudité</t>
  </si>
  <si>
    <t>Entrée de légumes cuits</t>
  </si>
  <si>
    <t>Plat protidique</t>
  </si>
  <si>
    <t>Plat végétarien à base d'œuf</t>
  </si>
  <si>
    <t>Viande rouge non hachée (bœuf, veau, agneau)</t>
  </si>
  <si>
    <t>Plat végétarien à base de légumineuses (&lt; 70 % de la portion)</t>
  </si>
  <si>
    <t>Poisson (≥ 70 %, P/L ≥ 2)</t>
  </si>
  <si>
    <t>Légumes</t>
  </si>
  <si>
    <t>Légumes cuits</t>
  </si>
  <si>
    <t>Féculents</t>
  </si>
  <si>
    <t>Légumes secs (légumineuses)</t>
  </si>
  <si>
    <t>Produit laitier</t>
  </si>
  <si>
    <t>Fromage ≥ 150 mg de calcium</t>
  </si>
  <si>
    <t>Laitier frais</t>
  </si>
  <si>
    <t>Fromage 100–150 mg de calcium</t>
  </si>
  <si>
    <t>Dessert</t>
  </si>
  <si>
    <t>Fruit cru</t>
  </si>
  <si>
    <t>Compote / fruit cuit sans sucre ajouté</t>
  </si>
  <si>
    <t>SEMAINE 2  –  du 00/00 au 00/00</t>
  </si>
  <si>
    <t>Féculents (inclus dans le plat)</t>
  </si>
  <si>
    <t>Dessert &gt; 15 % de lipides</t>
  </si>
  <si>
    <t>SEMAINE 3  –  du 00/00 au 00/00</t>
  </si>
  <si>
    <t>Féculents frits ou préfrits</t>
  </si>
  <si>
    <t>Dessert sucré (&gt; 20 g de sucres, &lt; 15 % de lipides)</t>
  </si>
  <si>
    <t>SEMAINE 4  –  du 00/00 au 00/00</t>
  </si>
  <si>
    <t>Plan alimentaire par catégories – cycle de 5 semaines (20 repas)</t>
  </si>
  <si>
    <t>Fromage &lt; 100 mg de calcium</t>
  </si>
  <si>
    <t>Volaille</t>
  </si>
  <si>
    <t>SEMAINE 5  –  du 00/00 au 00/00</t>
  </si>
  <si>
    <t>Entrée &gt; 15 % de lipides</t>
  </si>
  <si>
    <t>Porc ou autre viande</t>
  </si>
  <si>
    <t>Plat protidique P/L ≤ 1 (saucisse, nuggets…)</t>
  </si>
  <si>
    <t>Plat prêt &lt; 70 % de la portion</t>
  </si>
  <si>
    <t>Plat frit ou préfrit</t>
  </si>
  <si>
    <t>Carottes râpées vinaigrette</t>
  </si>
  <si>
    <t>Betteraves vinaigrette</t>
  </si>
  <si>
    <t>Bœuf bourguignon</t>
  </si>
  <si>
    <t>Dos de cabillaud à l'aneth</t>
  </si>
  <si>
    <t>Poulet rôti</t>
  </si>
  <si>
    <t>Omelette au fromage</t>
  </si>
  <si>
    <t>Chili sin carne : haricots rouges, maïs</t>
  </si>
  <si>
    <t>Brocolis</t>
  </si>
  <si>
    <t>Blé</t>
  </si>
  <si>
    <t>Haricots blancs</t>
  </si>
  <si>
    <t>Frites cuisson au four</t>
  </si>
  <si>
    <t>Cantal AOP</t>
  </si>
  <si>
    <t>Port-Salut</t>
  </si>
  <si>
    <t>Fromage blanc nature</t>
  </si>
  <si>
    <t>Brie de Meaux AOP</t>
  </si>
  <si>
    <t>Clémentine</t>
  </si>
  <si>
    <t>Compote de poires</t>
  </si>
  <si>
    <t>Chou pâtissier</t>
  </si>
  <si>
    <t>Crème dessert vanille</t>
  </si>
  <si>
    <t>Carottes râpées à l'orange</t>
  </si>
  <si>
    <t>Potage cultivateur</t>
  </si>
  <si>
    <t>Navarin d'agneau</t>
  </si>
  <si>
    <t>Filet de colin sauce aurore</t>
  </si>
  <si>
    <t>Omelette aux fines herbes</t>
  </si>
  <si>
    <t>Curry de pois chiches et patates douces</t>
  </si>
  <si>
    <t>Brocolis persillés</t>
  </si>
  <si>
    <t>Boulgour</t>
  </si>
  <si>
    <t>Lentilles vertes</t>
  </si>
  <si>
    <t>Comté AOP</t>
  </si>
  <si>
    <t>Saint-Paulin</t>
  </si>
  <si>
    <t>Yaourt nature de Normandie</t>
  </si>
  <si>
    <t>Camembert de Normandie AOP</t>
  </si>
  <si>
    <t>Clémentines</t>
  </si>
  <si>
    <t>Compote de poires sans sucre ajouté</t>
  </si>
  <si>
    <t>Coupe mascarpone</t>
  </si>
  <si>
    <t>Riz au lait</t>
  </si>
  <si>
    <t>Coleslaw : chou blanc, carottes</t>
  </si>
  <si>
    <t>Potage de légumes d'hiver</t>
  </si>
  <si>
    <t>Rôti de bœuf sauce moutarde</t>
  </si>
  <si>
    <t>Filet de lieu noir sauce citron</t>
  </si>
  <si>
    <t>Shakshuka : œufs pochés, sauce tomate-poivrons</t>
  </si>
  <si>
    <t>Lentilles corail au curry et lait de coco</t>
  </si>
  <si>
    <t>Carottes fondantes</t>
  </si>
  <si>
    <t>Coquillettes</t>
  </si>
  <si>
    <t>Edam</t>
  </si>
  <si>
    <t>Tomme de Savoie IGP</t>
  </si>
  <si>
    <t>Poire</t>
  </si>
  <si>
    <t>Compote de pommes sans sucre ajouté</t>
  </si>
  <si>
    <t>Crumble aux pommes</t>
  </si>
  <si>
    <t>Semoule au lait</t>
  </si>
  <si>
    <t>Céleri rémoulade</t>
  </si>
  <si>
    <t>Soupe de légumes d'hiver</t>
  </si>
  <si>
    <t>Sauté de veau marengo</t>
  </si>
  <si>
    <t>Filet de merlu sauce normande</t>
  </si>
  <si>
    <t>Tortilla de pommes de terre et oignons</t>
  </si>
  <si>
    <t>Carottes rôties</t>
  </si>
  <si>
    <t>Pommes de terre rissolées au four</t>
  </si>
  <si>
    <t>Emmental de Savoie IGP</t>
  </si>
  <si>
    <t>Pomme</t>
  </si>
  <si>
    <t>Compote pomme-banane</t>
  </si>
  <si>
    <t>Crêpe banane chocolat</t>
  </si>
  <si>
    <t>Râpée de carottes et radis noir</t>
  </si>
  <si>
    <t>Soupe de poireaux et pommes de terre</t>
  </si>
  <si>
    <t>Filet de merlu à l'oseille</t>
  </si>
  <si>
    <t>Œufs brouillés aux champignons</t>
  </si>
  <si>
    <t>Carottes Vichy</t>
  </si>
  <si>
    <t>Pommes de terre vapeur</t>
  </si>
  <si>
    <t>Gouda</t>
  </si>
  <si>
    <t>Pomme de Normandie</t>
  </si>
  <si>
    <t>Cœur coulant chocolat</t>
  </si>
  <si>
    <t>Salade d'agrumes (orange, pamplemousse)</t>
  </si>
  <si>
    <t>Velouté de brocolis</t>
  </si>
  <si>
    <t>Œufs cocotte à la crème et aux champignons</t>
  </si>
  <si>
    <t>Chou-fleur persillé</t>
  </si>
  <si>
    <t>Purée de pommes de terre maison</t>
  </si>
  <si>
    <t>Mimolette</t>
  </si>
  <si>
    <t>Salade de fruits frais de saison</t>
  </si>
  <si>
    <t>Flan pâtissier</t>
  </si>
  <si>
    <t>Salade d'endives et pommes</t>
  </si>
  <si>
    <t>Velouté de carottes</t>
  </si>
  <si>
    <t>Œufs durs sauce florentine</t>
  </si>
  <si>
    <t>Duo de carottes et panais</t>
  </si>
  <si>
    <t>Pâtes</t>
  </si>
  <si>
    <t>Gaufre chantilly spéculoos</t>
  </si>
  <si>
    <t>Salade de chou blanc et pommes</t>
  </si>
  <si>
    <t>Velouté de panais</t>
  </si>
  <si>
    <t>Fondue de poireaux</t>
  </si>
  <si>
    <t>Pâtes complètes</t>
  </si>
  <si>
    <t>Grillé aux pommes</t>
  </si>
  <si>
    <t>Salade de chou rouge et pommes</t>
  </si>
  <si>
    <t>Velouté de potiron</t>
  </si>
  <si>
    <t>Haricots verts</t>
  </si>
  <si>
    <t>Riz</t>
  </si>
  <si>
    <t>Mille-feuilles</t>
  </si>
  <si>
    <t>Salade de mâche, vinaigrette</t>
  </si>
  <si>
    <t>Haricots verts persillés</t>
  </si>
  <si>
    <t>Riz basmati</t>
  </si>
  <si>
    <t>Mousse au chocolat</t>
  </si>
  <si>
    <t>Salade verte et croûtons</t>
  </si>
  <si>
    <t>Navets et carottes</t>
  </si>
  <si>
    <t>Semoule</t>
  </si>
  <si>
    <t>Pain perdu sauce crème anglaise</t>
  </si>
  <si>
    <t>Petits pois et carottes</t>
  </si>
  <si>
    <t>Paris-Brest</t>
  </si>
  <si>
    <t>Poêlée de champignons</t>
  </si>
  <si>
    <t>Tarte amandine</t>
  </si>
  <si>
    <t>Poêlée de légumes d'automne (courge, panais)</t>
  </si>
  <si>
    <t>Tarte citron meringuée</t>
  </si>
  <si>
    <t>Poêlée de légumes d'hiver</t>
  </si>
  <si>
    <t>Tarte fine aux pommes</t>
  </si>
  <si>
    <t>Purée de courge butternut</t>
  </si>
  <si>
    <t>Tarte rhubarbe chocolat blanc</t>
  </si>
  <si>
    <t>Épinards hachés</t>
  </si>
  <si>
    <t>Tarte tatin</t>
  </si>
  <si>
    <t>Tiramisu</t>
  </si>
  <si>
    <t>Tropézienne</t>
  </si>
  <si>
    <t>Éclair vanille chocolat</t>
  </si>
  <si>
    <t>Contrôle GEMRCN – plan de 4 semaines (16 repas)</t>
  </si>
  <si>
    <t>Seuils sur 20 repas consécutifs (GEM-RCN milieu scolaire, v1.0 juillet 2015). Les totaux se recalculent d'après les cases du plan, qu'elles affichent une catégorie ou une recette choisie dans le menu déroulant (chaque recette est rattachée à sa catégorie dans l'onglet « Recettes »). Le cycle compte 16 repas : la colonne E ramène le total à 20 repas (× 1,25). Le contrôle exact sur fenêtres glissantes a été fait sur le plan initial.</t>
  </si>
  <si>
    <t>Critère</t>
  </si>
  <si>
    <t>Type</t>
  </si>
  <si>
    <t>Seuil /20</t>
  </si>
  <si>
    <t>Total sur le cycle</t>
  </si>
  <si>
    <t>Équivalent sur 20 repas</t>
  </si>
  <si>
    <t>Statut</t>
  </si>
  <si>
    <t>Crudités : entrées ou garnitures ≥ 50 % de légumes/fruits crus</t>
  </si>
  <si>
    <t>min</t>
  </si>
  <si>
    <t>Légumes cuits (hors légumes secs) en garniture ≥ 50 %</t>
  </si>
  <si>
    <t>Desserts : fruit cru 100 % fruit, sans sucre ajouté</t>
  </si>
  <si>
    <t>Féculents / légumes secs en garniture ≥ 50 %</t>
  </si>
  <si>
    <t>Entrées &gt; 15 % de lipides</t>
  </si>
  <si>
    <t>max</t>
  </si>
  <si>
    <t>Fritures et préfrits &gt; 15 % de lipides</t>
  </si>
  <si>
    <t>Plats protidiques avec P/L ≤ 1</t>
  </si>
  <si>
    <t>Desserts &gt; 15 % de lipides</t>
  </si>
  <si>
    <t>Poisson ≥ 70 % et P/L ≥ 2</t>
  </si>
  <si>
    <t>Bœuf, veau, agneau ou abats, non hachés</t>
  </si>
  <si>
    <t>Plats &lt; 70 % de la portion viande/poisson/œuf (dont végétariens sans œuf)</t>
  </si>
  <si>
    <t>Desserts &gt; 20 g de sucres simples et &lt; 15 % de lipides</t>
  </si>
  <si>
    <t>Fromages ≥ 150 mg de calcium par portion</t>
  </si>
  <si>
    <t>Fromages 100–150 mg de calcium par portion</t>
  </si>
  <si>
    <t>Laitiers frais ≥ 100 mg de calcium et &lt; 5 g de lipides</t>
  </si>
  <si>
    <t>Objectif complémentaire : légumineuses (lentilles, pois, haricots secs)</t>
  </si>
  <si>
    <t>Repas végétariens par semaine (EGalim : au moins 1 ; votre pratique : 2)</t>
  </si>
  <si>
    <t>Semaine 1</t>
  </si>
  <si>
    <t>Semaine 2</t>
  </si>
  <si>
    <t>Semaine 3</t>
  </si>
  <si>
    <t>Semaine 4</t>
  </si>
  <si>
    <t>Comptage par catégorie (nombre de cases du plan)</t>
  </si>
  <si>
    <t>Contrôle GEMRCN – plan de 5 semaines (20 repas)</t>
  </si>
  <si>
    <t>Seuils sur 20 repas consécutifs (GEM-RCN milieu scolaire, v1.0 juillet 2015). Les totaux se recalculent d'après les cases du plan, qu'elles affichent une catégorie ou une recette choisie dans le menu déroulant (chaque recette est rattachée à sa catégorie dans l'onglet « Recettes »).</t>
  </si>
  <si>
    <t>Semaine 5</t>
  </si>
  <si>
    <t>EGalim – ce que le plan initial prévoit, et hypothèses de travail</t>
  </si>
  <si>
    <t>Indicateur (en nombre de composantes du plan initial)</t>
  </si>
  <si>
    <t>Plan 4 semaines</t>
  </si>
  <si>
    <t>Plan 5 semaines</t>
  </si>
  <si>
    <t>Objectif / remarque</t>
  </si>
  <si>
    <t>Composantes ciblées bio</t>
  </si>
  <si>
    <t>23/96 = 24%</t>
  </si>
  <si>
    <t>32/120 = 27%</t>
  </si>
  <si>
    <t>Objectif loi : 20 % bio (mesuré en valeur d'achats HT)</t>
  </si>
  <si>
    <t>Composantes bio ou sous label de qualité / durable (Label Rouge, MSC, AOP, IGP, HVE)</t>
  </si>
  <si>
    <t>48/96 = 50%</t>
  </si>
  <si>
    <t>64/120 = 53%</t>
  </si>
  <si>
    <t>Objectif loi : 50 % durables et de qualité, bio compris (valeur d'achats HT)</t>
  </si>
  <si>
    <t>Plats de viande et de poisson sous label ou bio</t>
  </si>
  <si>
    <t>6/8 = 75%</t>
  </si>
  <si>
    <t>8/10 = 80%</t>
  </si>
  <si>
    <t>Objectif loi : 60 % des viandes et poissons durables et de qualité</t>
  </si>
  <si>
    <t>Repas végétariens par semaine</t>
  </si>
  <si>
    <t>2</t>
  </si>
  <si>
    <t>Loi : au moins 1 par semaine ; vous en proposez 2</t>
  </si>
  <si>
    <t>À savoir</t>
  </si>
  <si>
    <t>•  Ces pourcentages concernent le plan initial (recettes exemples) : le bio et les labels sont des cibles d'approvisionnement, à confirmer avec vos fournisseurs. EGalim se mesure en valeur d'achats (€ HT), pas en nombre de composantes. Ils ne se recalculent pas quand vous choisissez d'autres recettes.</t>
  </si>
  <si>
    <t>•  À 350 couverts par jour, vous êtes au-dessus du seuil de 200 couverts/jour à partir duquel un plan pluriannuel de diversification des protéines est exigé. Les repas végétariens et les légumineuses peuvent l'alimenter.</t>
  </si>
  <si>
    <t>•  Les achats de produits durables et de qualité se télédéclarent chaque année sur la plateforme ma-cantine.</t>
  </si>
  <si>
    <t>•  Seuils GEMRCN : version 1.0 de juillet 2015 (milieu scolaire), la plus récente que j'ai pu consulter. L'arrêté du 30 septembre 2011 reste le texte réglementaire.</t>
  </si>
  <si>
    <t>•  Structure supposée : 6 lignes par jour (entrée, plat protidique, légumes, féculents, produit laitier, dessert), 4 jours (lundi, mardi, jeudi, vendredi).</t>
  </si>
  <si>
    <t>•  Vos 2 repas végétariens par semaine + le poisson le vendredi laissent un seul jour de viande par semaine. Le GEMRCN impose au moins 4 plats de bœuf, veau, agneau ou abats non hachés sur 20 repas : ce jour est donc de la viande rouge dans le plan 4 semaines, avec 1 volaille dans le plan 5 semaines.</t>
  </si>
  <si>
    <t>•  Ligne « plats &lt; 70 % de la portion » (max 3/20) : lecture la plus stricte, qui compte les plats végétariens sans œuf. Si elle ne vise que les plats prêts achetés, vous avez plus de marge pour les légumineuses.</t>
  </si>
  <si>
    <t>•  Classement calcium des fromages (≥ 150 mg ou 100–150 mg par portion) : à valider avec vos fiches techniques. Camembert et brie n'entrent dans aucune des deux classes (catégorie « Fromage &lt; 100 mg »).</t>
  </si>
  <si>
    <t>•  Un recette choisie dans le menu déroulant compte pour sa catégorie : classez bien chaque recette dans la bonne colonne de l'onglet « Recettes ». Les 20 desserts maison de votre liste sont rangés par défaut dans « Dessert &gt; 15 % de lipides » : à ajuster si certains ne le sont pas.</t>
  </si>
  <si>
    <t>•  Le GEMRCN compte les mercredis servis dans les 20 repas consécutifs : ce plan ne couvre que lundi, mardi, jeudi et vendredi. Grammages et coût matière ne sont pas traités.</t>
  </si>
  <si>
    <t>•  Saison : automne-hiver. Au printemps, gardez les catégories et changez les recettes.</t>
  </si>
  <si>
    <t>RESTAURATION SCOLAIRE – École ...  2026</t>
  </si>
  <si>
    <t>RESTAURATION SCOLAIRE – École  – 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</si>
</sst>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2" x14ac:knownFonts="1">
    <font>
      <sz val="11"/>
      <color theme="1"/>
      <name val="Calibri"/>
      <family val="2"/>
      <scheme val="minor"/>
    </font>
    <font>
      <b/>
      <sz val="15"/>
      <color rgb="FFFFFFFF"/>
      <name val="Calibri"/>
    </font>
    <font>
      <i/>
      <sz val="11"/>
      <name val="Calibri"/>
    </font>
    <font>
      <b/>
      <sz val="10"/>
      <color rgb="FF17395F"/>
      <name val="Calibri"/>
    </font>
    <font>
      <b/>
      <sz val="12"/>
      <color rgb="FFFFFFFF"/>
      <name val="Calibri"/>
    </font>
    <font>
      <b/>
      <sz val="11"/>
      <color rgb="FF046080"/>
      <name val="Calibri"/>
    </font>
    <font>
      <b/>
      <sz val="9"/>
      <color rgb="FF595959"/>
      <name val="Calibri"/>
    </font>
    <font>
      <sz val="10"/>
      <color rgb="FF000000"/>
      <name val="Calibri"/>
    </font>
    <font>
      <b/>
      <sz val="10"/>
      <color rgb="FF2E7D32"/>
      <name val="Calibri"/>
    </font>
    <font>
      <b/>
      <sz val="10"/>
      <color rgb="FF000000"/>
      <name val="Calibri"/>
    </font>
    <font>
      <b/>
      <sz val="12"/>
      <color rgb="FF000000"/>
      <name val="Calibri"/>
    </font>
    <font>
      <b/>
      <sz val="11"/>
      <color rgb="FF000000"/>
      <name val="Calibri"/>
    </font>
    <font>
      <b/>
      <sz val="11"/>
      <color rgb="FF7030A0"/>
      <name val="Calibri"/>
    </font>
    <font>
      <i/>
      <sz val="9"/>
      <name val="Calibri"/>
    </font>
    <font>
      <b/>
      <sz val="11"/>
      <color rgb="FFCF1383"/>
      <name val="Calibri"/>
    </font>
    <font>
      <b/>
      <sz val="10"/>
      <color rgb="FFFFFFFF"/>
      <name val="Calibri"/>
    </font>
    <font>
      <sz val="10"/>
      <name val="Calibri"/>
    </font>
    <font>
      <b/>
      <sz val="14"/>
      <color rgb="FF17395F"/>
      <name val="Calibri"/>
    </font>
    <font>
      <b/>
      <sz val="11"/>
      <color rgb="FFFFFFFF"/>
      <name val="Calibri"/>
    </font>
    <font>
      <b/>
      <sz val="11"/>
      <color rgb="FF17395F"/>
      <name val="Calibri"/>
    </font>
    <font>
      <i/>
      <sz val="10"/>
      <name val="Calibri"/>
    </font>
    <font>
      <b/>
      <sz val="12"/>
      <color rgb="FF17395F"/>
      <name val="Calibri"/>
    </font>
  </fonts>
  <fills count="9">
    <fill>
      <patternFill patternType="none"/>
    </fill>
    <fill>
      <patternFill patternType="gray125"/>
    </fill>
    <fill>
      <patternFill patternType="solid">
        <fgColor rgb="FF17395F"/>
      </patternFill>
    </fill>
    <fill>
      <patternFill patternType="solid">
        <fgColor rgb="FF046080"/>
      </patternFill>
    </fill>
    <fill>
      <patternFill patternType="solid">
        <fgColor rgb="FFF2F2F2"/>
      </patternFill>
    </fill>
    <fill>
      <patternFill patternType="solid">
        <fgColor rgb="FFFD7A31"/>
      </patternFill>
    </fill>
    <fill>
      <patternFill patternType="solid">
        <fgColor rgb="FF7030A0"/>
      </patternFill>
    </fill>
    <fill>
      <patternFill patternType="solid">
        <fgColor rgb="FF83C937"/>
      </patternFill>
    </fill>
    <fill>
      <patternFill patternType="solid">
        <fgColor rgb="FFCF1383"/>
      </patternFill>
    </fill>
  </fills>
  <borders count="2">
    <border>
      <left/>
      <right/>
      <top/>
      <bottom/>
      <diagonal/>
    </border>
    <border>
      <left style="thin">
        <color rgb="FFBFBFBF"/>
      </left>
      <right style="thin">
        <color rgb="FFBFBFBF"/>
      </right>
      <top style="thin">
        <color rgb="FFBFBFBF"/>
      </top>
      <bottom style="thin">
        <color rgb="FFBFBFBF"/>
      </bottom>
      <diagonal/>
    </border>
  </borders>
  <cellStyleXfs count="1">
    <xf numFmtId="0" fontId="0" fillId="0" borderId="0"/>
  </cellStyleXfs>
  <cellXfs count="36">
    <xf numFmtId="0" fontId="0" fillId="0" borderId="0" xfId="0"/>
    <xf numFmtId="0" fontId="0" fillId="4" borderId="0" xfId="0" applyFill="1"/>
    <xf numFmtId="0" fontId="5" fillId="4" borderId="1" xfId="0" applyFont="1" applyFill="1" applyBorder="1" applyAlignment="1">
      <alignment horizontal="center"/>
    </xf>
    <xf numFmtId="0" fontId="6" fillId="4" borderId="1" xfId="0" applyFont="1" applyFill="1" applyBorder="1" applyAlignment="1">
      <alignment vertical="center"/>
    </xf>
    <xf numFmtId="0" fontId="7"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2" fillId="4" borderId="1" xfId="0" applyFont="1" applyFill="1" applyBorder="1" applyAlignment="1">
      <alignment horizontal="center"/>
    </xf>
    <xf numFmtId="0" fontId="14" fillId="4" borderId="1" xfId="0" applyFont="1" applyFill="1" applyBorder="1" applyAlignment="1">
      <alignment horizontal="center"/>
    </xf>
    <xf numFmtId="0" fontId="15" fillId="2" borderId="1" xfId="0" applyFont="1" applyFill="1" applyBorder="1" applyAlignment="1">
      <alignment horizontal="center" vertical="center" wrapText="1"/>
    </xf>
    <xf numFmtId="0" fontId="16" fillId="0" borderId="0" xfId="0" applyFont="1"/>
    <xf numFmtId="0" fontId="17" fillId="0" borderId="0" xfId="0" applyFont="1"/>
    <xf numFmtId="0" fontId="18" fillId="2" borderId="1" xfId="0" applyFont="1" applyFill="1" applyBorder="1" applyAlignment="1">
      <alignment horizontal="center" vertical="center" wrapText="1"/>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164" fontId="16" fillId="0" borderId="1" xfId="0" applyNumberFormat="1" applyFont="1" applyBorder="1" applyAlignment="1">
      <alignment horizontal="center" vertical="center" wrapText="1"/>
    </xf>
    <xf numFmtId="0" fontId="20" fillId="0" borderId="1" xfId="0" applyFont="1" applyBorder="1" applyAlignment="1">
      <alignment horizontal="left" vertical="center" wrapText="1"/>
    </xf>
    <xf numFmtId="0" fontId="20" fillId="0" borderId="1" xfId="0" applyFont="1" applyBorder="1" applyAlignment="1">
      <alignment horizontal="center" vertical="center" wrapText="1"/>
    </xf>
    <xf numFmtId="164" fontId="20" fillId="0" borderId="1" xfId="0" applyNumberFormat="1" applyFont="1" applyBorder="1" applyAlignment="1">
      <alignment horizontal="center" vertical="center" wrapText="1"/>
    </xf>
    <xf numFmtId="0" fontId="19" fillId="0" borderId="0" xfId="0" applyFont="1"/>
    <xf numFmtId="0" fontId="16" fillId="0" borderId="1" xfId="0" applyFont="1" applyBorder="1" applyAlignment="1">
      <alignment horizontal="left"/>
    </xf>
    <xf numFmtId="0" fontId="16" fillId="0" borderId="1" xfId="0" applyFont="1" applyBorder="1" applyAlignment="1">
      <alignment horizontal="center"/>
    </xf>
    <xf numFmtId="0" fontId="21" fillId="0" borderId="0" xfId="0" applyFont="1"/>
    <xf numFmtId="0" fontId="2" fillId="0" borderId="0" xfId="0" applyFont="1" applyAlignment="1">
      <alignment horizontal="center"/>
    </xf>
    <xf numFmtId="0" fontId="0" fillId="0" borderId="0" xfId="0"/>
    <xf numFmtId="0" fontId="13" fillId="0" borderId="0" xfId="0" applyFont="1" applyAlignment="1">
      <alignment horizontal="center" vertical="top" wrapText="1"/>
    </xf>
    <xf numFmtId="0" fontId="1" fillId="2" borderId="0" xfId="0" applyFont="1" applyFill="1" applyAlignment="1">
      <alignment horizontal="center" vertical="center"/>
    </xf>
    <xf numFmtId="0" fontId="4" fillId="3" borderId="0" xfId="0" applyFont="1" applyFill="1" applyAlignment="1">
      <alignment horizontal="left" vertical="center" indent="1"/>
    </xf>
    <xf numFmtId="0" fontId="4" fillId="6" borderId="0" xfId="0" applyFont="1" applyFill="1" applyAlignment="1">
      <alignment horizontal="left" vertical="center" indent="1"/>
    </xf>
    <xf numFmtId="0" fontId="10" fillId="7" borderId="0" xfId="0" applyFont="1" applyFill="1" applyAlignment="1">
      <alignment horizontal="left" vertical="center" indent="1"/>
    </xf>
    <xf numFmtId="0" fontId="10" fillId="5" borderId="0" xfId="0" applyFont="1" applyFill="1" applyAlignment="1">
      <alignment horizontal="left" vertical="center" indent="1"/>
    </xf>
    <xf numFmtId="0" fontId="3" fillId="0" borderId="0" xfId="0" applyFont="1" applyAlignment="1">
      <alignment horizontal="center"/>
    </xf>
    <xf numFmtId="0" fontId="4" fillId="8" borderId="0" xfId="0" applyFont="1" applyFill="1" applyAlignment="1">
      <alignment horizontal="left" vertical="center" indent="1"/>
    </xf>
    <xf numFmtId="0" fontId="0" fillId="0" borderId="0" xfId="0" applyAlignment="1">
      <alignment vertical="top" wrapText="1"/>
    </xf>
    <xf numFmtId="0" fontId="16" fillId="0" borderId="0" xfId="0" applyFont="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2"/>
  <sheetViews>
    <sheetView showGridLines="0" workbookViewId="0">
      <selection activeCell="G5" sqref="G5"/>
    </sheetView>
  </sheetViews>
  <sheetFormatPr baseColWidth="10" defaultColWidth="9.140625" defaultRowHeight="15" x14ac:dyDescent="0.25"/>
  <cols>
    <col min="1" max="1" width="14" customWidth="1"/>
    <col min="2" max="5" width="38" customWidth="1"/>
  </cols>
  <sheetData>
    <row r="1" spans="1:5" ht="30" customHeight="1" x14ac:dyDescent="0.25">
      <c r="A1" s="27" t="s">
        <v>226</v>
      </c>
      <c r="B1" s="25"/>
      <c r="C1" s="25"/>
      <c r="D1" s="25"/>
      <c r="E1" s="25"/>
    </row>
    <row r="2" spans="1:5" x14ac:dyDescent="0.25">
      <c r="A2" s="24" t="s">
        <v>0</v>
      </c>
      <c r="B2" s="25"/>
      <c r="C2" s="25"/>
      <c r="D2" s="25"/>
      <c r="E2" s="25"/>
    </row>
    <row r="3" spans="1:5" x14ac:dyDescent="0.25">
      <c r="A3" s="32" t="s">
        <v>1</v>
      </c>
      <c r="B3" s="25"/>
      <c r="C3" s="25"/>
      <c r="D3" s="25"/>
      <c r="E3" s="25"/>
    </row>
    <row r="5" spans="1:5" ht="21.95" customHeight="1" x14ac:dyDescent="0.25">
      <c r="A5" s="28" t="s">
        <v>2</v>
      </c>
      <c r="B5" s="25"/>
      <c r="C5" s="25"/>
      <c r="D5" s="25"/>
      <c r="E5" s="25"/>
    </row>
    <row r="6" spans="1:5" x14ac:dyDescent="0.25">
      <c r="A6" s="1"/>
      <c r="B6" s="2" t="s">
        <v>3</v>
      </c>
      <c r="C6" s="2" t="s">
        <v>4</v>
      </c>
      <c r="D6" s="2" t="s">
        <v>5</v>
      </c>
      <c r="E6" s="2" t="s">
        <v>6</v>
      </c>
    </row>
    <row r="7" spans="1:5" ht="33" customHeight="1" x14ac:dyDescent="0.25">
      <c r="A7" s="3" t="s">
        <v>7</v>
      </c>
      <c r="B7" s="4" t="s">
        <v>8</v>
      </c>
      <c r="C7" s="4" t="s">
        <v>9</v>
      </c>
      <c r="D7" s="4" t="s">
        <v>8</v>
      </c>
      <c r="E7" s="4" t="s">
        <v>8</v>
      </c>
    </row>
    <row r="8" spans="1:5" ht="33" customHeight="1" x14ac:dyDescent="0.25">
      <c r="A8" s="3" t="s">
        <v>10</v>
      </c>
      <c r="B8" s="5" t="s">
        <v>11</v>
      </c>
      <c r="C8" s="6" t="s">
        <v>12</v>
      </c>
      <c r="D8" s="5" t="s">
        <v>13</v>
      </c>
      <c r="E8" s="6" t="s">
        <v>14</v>
      </c>
    </row>
    <row r="9" spans="1:5" ht="33" customHeight="1" x14ac:dyDescent="0.25">
      <c r="A9" s="3" t="s">
        <v>15</v>
      </c>
      <c r="B9" s="4" t="s">
        <v>16</v>
      </c>
      <c r="C9" s="4" t="s">
        <v>16</v>
      </c>
      <c r="D9" s="4" t="s">
        <v>16</v>
      </c>
      <c r="E9" s="4" t="s">
        <v>16</v>
      </c>
    </row>
    <row r="10" spans="1:5" ht="33" customHeight="1" x14ac:dyDescent="0.25">
      <c r="A10" s="3" t="s">
        <v>17</v>
      </c>
      <c r="B10" s="4" t="s">
        <v>18</v>
      </c>
      <c r="C10" s="4" t="s">
        <v>17</v>
      </c>
      <c r="D10" s="4" t="s">
        <v>17</v>
      </c>
      <c r="E10" s="4" t="s">
        <v>17</v>
      </c>
    </row>
    <row r="11" spans="1:5" ht="33" customHeight="1" x14ac:dyDescent="0.25">
      <c r="A11" s="3" t="s">
        <v>19</v>
      </c>
      <c r="B11" s="4" t="s">
        <v>20</v>
      </c>
      <c r="C11" s="4" t="s">
        <v>21</v>
      </c>
      <c r="D11" s="4" t="s">
        <v>22</v>
      </c>
      <c r="E11" s="4" t="s">
        <v>20</v>
      </c>
    </row>
    <row r="12" spans="1:5" ht="33" customHeight="1" x14ac:dyDescent="0.25">
      <c r="A12" s="3" t="s">
        <v>23</v>
      </c>
      <c r="B12" s="4" t="s">
        <v>24</v>
      </c>
      <c r="C12" s="4" t="s">
        <v>25</v>
      </c>
      <c r="D12" s="4" t="s">
        <v>24</v>
      </c>
      <c r="E12" s="4" t="s">
        <v>24</v>
      </c>
    </row>
    <row r="14" spans="1:5" ht="21.95" customHeight="1" x14ac:dyDescent="0.25">
      <c r="A14" s="31" t="s">
        <v>26</v>
      </c>
      <c r="B14" s="25"/>
      <c r="C14" s="25"/>
      <c r="D14" s="25"/>
      <c r="E14" s="25"/>
    </row>
    <row r="15" spans="1:5" x14ac:dyDescent="0.25">
      <c r="A15" s="1"/>
      <c r="B15" s="7" t="s">
        <v>3</v>
      </c>
      <c r="C15" s="7" t="s">
        <v>4</v>
      </c>
      <c r="D15" s="7" t="s">
        <v>5</v>
      </c>
      <c r="E15" s="7" t="s">
        <v>6</v>
      </c>
    </row>
    <row r="16" spans="1:5" ht="33" customHeight="1" x14ac:dyDescent="0.25">
      <c r="A16" s="3" t="s">
        <v>7</v>
      </c>
      <c r="B16" s="4" t="s">
        <v>9</v>
      </c>
      <c r="C16" s="4" t="s">
        <v>8</v>
      </c>
      <c r="D16" s="4" t="s">
        <v>9</v>
      </c>
      <c r="E16" s="4" t="s">
        <v>8</v>
      </c>
    </row>
    <row r="17" spans="1:5" ht="33" customHeight="1" x14ac:dyDescent="0.25">
      <c r="A17" s="3" t="s">
        <v>10</v>
      </c>
      <c r="B17" s="5" t="s">
        <v>11</v>
      </c>
      <c r="C17" s="6" t="s">
        <v>12</v>
      </c>
      <c r="D17" s="5" t="s">
        <v>11</v>
      </c>
      <c r="E17" s="6" t="s">
        <v>14</v>
      </c>
    </row>
    <row r="18" spans="1:5" ht="33" customHeight="1" x14ac:dyDescent="0.25">
      <c r="A18" s="3" t="s">
        <v>15</v>
      </c>
      <c r="B18" s="4" t="s">
        <v>16</v>
      </c>
      <c r="C18" s="4" t="s">
        <v>16</v>
      </c>
      <c r="D18" s="4" t="s">
        <v>16</v>
      </c>
      <c r="E18" s="4" t="s">
        <v>16</v>
      </c>
    </row>
    <row r="19" spans="1:5" ht="33" customHeight="1" x14ac:dyDescent="0.25">
      <c r="A19" s="3" t="s">
        <v>17</v>
      </c>
      <c r="B19" s="4" t="s">
        <v>17</v>
      </c>
      <c r="C19" s="4" t="s">
        <v>17</v>
      </c>
      <c r="D19" s="4" t="s">
        <v>27</v>
      </c>
      <c r="E19" s="4" t="s">
        <v>17</v>
      </c>
    </row>
    <row r="20" spans="1:5" ht="33" customHeight="1" x14ac:dyDescent="0.25">
      <c r="A20" s="3" t="s">
        <v>19</v>
      </c>
      <c r="B20" s="4" t="s">
        <v>20</v>
      </c>
      <c r="C20" s="4" t="s">
        <v>21</v>
      </c>
      <c r="D20" s="4" t="s">
        <v>22</v>
      </c>
      <c r="E20" s="4" t="s">
        <v>20</v>
      </c>
    </row>
    <row r="21" spans="1:5" ht="33" customHeight="1" x14ac:dyDescent="0.25">
      <c r="A21" s="3" t="s">
        <v>23</v>
      </c>
      <c r="B21" s="4" t="s">
        <v>24</v>
      </c>
      <c r="C21" s="4" t="s">
        <v>28</v>
      </c>
      <c r="D21" s="4" t="s">
        <v>24</v>
      </c>
      <c r="E21" s="4" t="s">
        <v>25</v>
      </c>
    </row>
    <row r="23" spans="1:5" ht="21.95" customHeight="1" x14ac:dyDescent="0.25">
      <c r="A23" s="29" t="s">
        <v>29</v>
      </c>
      <c r="B23" s="25"/>
      <c r="C23" s="25"/>
      <c r="D23" s="25"/>
      <c r="E23" s="25"/>
    </row>
    <row r="24" spans="1:5" x14ac:dyDescent="0.25">
      <c r="A24" s="1"/>
      <c r="B24" s="8" t="s">
        <v>3</v>
      </c>
      <c r="C24" s="8" t="s">
        <v>4</v>
      </c>
      <c r="D24" s="8" t="s">
        <v>5</v>
      </c>
      <c r="E24" s="8" t="s">
        <v>6</v>
      </c>
    </row>
    <row r="25" spans="1:5" ht="33" customHeight="1" x14ac:dyDescent="0.25">
      <c r="A25" s="3" t="s">
        <v>7</v>
      </c>
      <c r="B25" s="4" t="s">
        <v>8</v>
      </c>
      <c r="C25" s="4" t="s">
        <v>8</v>
      </c>
      <c r="D25" s="4" t="s">
        <v>9</v>
      </c>
      <c r="E25" s="4" t="s">
        <v>8</v>
      </c>
    </row>
    <row r="26" spans="1:5" ht="33" customHeight="1" x14ac:dyDescent="0.25">
      <c r="A26" s="3" t="s">
        <v>10</v>
      </c>
      <c r="B26" s="5" t="s">
        <v>11</v>
      </c>
      <c r="C26" s="6" t="s">
        <v>12</v>
      </c>
      <c r="D26" s="5" t="s">
        <v>13</v>
      </c>
      <c r="E26" s="6" t="s">
        <v>14</v>
      </c>
    </row>
    <row r="27" spans="1:5" ht="33" customHeight="1" x14ac:dyDescent="0.25">
      <c r="A27" s="3" t="s">
        <v>15</v>
      </c>
      <c r="B27" s="4" t="s">
        <v>16</v>
      </c>
      <c r="C27" s="4" t="s">
        <v>16</v>
      </c>
      <c r="D27" s="4" t="s">
        <v>16</v>
      </c>
      <c r="E27" s="4" t="s">
        <v>16</v>
      </c>
    </row>
    <row r="28" spans="1:5" ht="33" customHeight="1" x14ac:dyDescent="0.25">
      <c r="A28" s="3" t="s">
        <v>17</v>
      </c>
      <c r="B28" s="4" t="s">
        <v>17</v>
      </c>
      <c r="C28" s="4" t="s">
        <v>30</v>
      </c>
      <c r="D28" s="4" t="s">
        <v>17</v>
      </c>
      <c r="E28" s="4" t="s">
        <v>17</v>
      </c>
    </row>
    <row r="29" spans="1:5" ht="33" customHeight="1" x14ac:dyDescent="0.25">
      <c r="A29" s="3" t="s">
        <v>19</v>
      </c>
      <c r="B29" s="4" t="s">
        <v>21</v>
      </c>
      <c r="C29" s="4" t="s">
        <v>20</v>
      </c>
      <c r="D29" s="4" t="s">
        <v>22</v>
      </c>
      <c r="E29" s="4" t="s">
        <v>21</v>
      </c>
    </row>
    <row r="30" spans="1:5" ht="33" customHeight="1" x14ac:dyDescent="0.25">
      <c r="A30" s="3" t="s">
        <v>23</v>
      </c>
      <c r="B30" s="4" t="s">
        <v>24</v>
      </c>
      <c r="C30" s="4" t="s">
        <v>28</v>
      </c>
      <c r="D30" s="4" t="s">
        <v>24</v>
      </c>
      <c r="E30" s="4" t="s">
        <v>31</v>
      </c>
    </row>
    <row r="32" spans="1:5" ht="21.95" customHeight="1" x14ac:dyDescent="0.25">
      <c r="A32" s="30" t="s">
        <v>32</v>
      </c>
      <c r="B32" s="25"/>
      <c r="C32" s="25"/>
      <c r="D32" s="25"/>
      <c r="E32" s="25"/>
    </row>
    <row r="33" spans="1:5" x14ac:dyDescent="0.25">
      <c r="A33" s="1"/>
      <c r="B33" s="7" t="s">
        <v>3</v>
      </c>
      <c r="C33" s="7" t="s">
        <v>4</v>
      </c>
      <c r="D33" s="7" t="s">
        <v>5</v>
      </c>
      <c r="E33" s="7" t="s">
        <v>6</v>
      </c>
    </row>
    <row r="34" spans="1:5" ht="33" customHeight="1" x14ac:dyDescent="0.25">
      <c r="A34" s="3" t="s">
        <v>7</v>
      </c>
      <c r="B34" s="4" t="s">
        <v>9</v>
      </c>
      <c r="C34" s="4" t="s">
        <v>8</v>
      </c>
      <c r="D34" s="4" t="s">
        <v>9</v>
      </c>
      <c r="E34" s="4" t="s">
        <v>8</v>
      </c>
    </row>
    <row r="35" spans="1:5" ht="33" customHeight="1" x14ac:dyDescent="0.25">
      <c r="A35" s="3" t="s">
        <v>10</v>
      </c>
      <c r="B35" s="5" t="s">
        <v>11</v>
      </c>
      <c r="C35" s="6" t="s">
        <v>12</v>
      </c>
      <c r="D35" s="5" t="s">
        <v>11</v>
      </c>
      <c r="E35" s="6" t="s">
        <v>14</v>
      </c>
    </row>
    <row r="36" spans="1:5" ht="33" customHeight="1" x14ac:dyDescent="0.25">
      <c r="A36" s="3" t="s">
        <v>15</v>
      </c>
      <c r="B36" s="4" t="s">
        <v>16</v>
      </c>
      <c r="C36" s="4" t="s">
        <v>16</v>
      </c>
      <c r="D36" s="4" t="s">
        <v>16</v>
      </c>
      <c r="E36" s="4" t="s">
        <v>16</v>
      </c>
    </row>
    <row r="37" spans="1:5" ht="33" customHeight="1" x14ac:dyDescent="0.25">
      <c r="A37" s="3" t="s">
        <v>17</v>
      </c>
      <c r="B37" s="4" t="s">
        <v>17</v>
      </c>
      <c r="C37" s="4" t="s">
        <v>18</v>
      </c>
      <c r="D37" s="4" t="s">
        <v>17</v>
      </c>
      <c r="E37" s="4" t="s">
        <v>17</v>
      </c>
    </row>
    <row r="38" spans="1:5" ht="33" customHeight="1" x14ac:dyDescent="0.25">
      <c r="A38" s="3" t="s">
        <v>19</v>
      </c>
      <c r="B38" s="4" t="s">
        <v>20</v>
      </c>
      <c r="C38" s="4" t="s">
        <v>20</v>
      </c>
      <c r="D38" s="4" t="s">
        <v>22</v>
      </c>
      <c r="E38" s="4" t="s">
        <v>21</v>
      </c>
    </row>
    <row r="39" spans="1:5" ht="33" customHeight="1" x14ac:dyDescent="0.25">
      <c r="A39" s="3" t="s">
        <v>23</v>
      </c>
      <c r="B39" s="4" t="s">
        <v>24</v>
      </c>
      <c r="C39" s="4" t="s">
        <v>25</v>
      </c>
      <c r="D39" s="4" t="s">
        <v>24</v>
      </c>
      <c r="E39" s="4" t="s">
        <v>31</v>
      </c>
    </row>
    <row r="41" spans="1:5" x14ac:dyDescent="0.25">
      <c r="A41" s="26"/>
      <c r="B41" s="25"/>
      <c r="C41" s="25"/>
      <c r="D41" s="25"/>
      <c r="E41" s="25"/>
    </row>
    <row r="42" spans="1:5" x14ac:dyDescent="0.25">
      <c r="A42" s="25"/>
      <c r="B42" s="25"/>
      <c r="C42" s="25"/>
      <c r="D42" s="25"/>
      <c r="E42" s="25"/>
    </row>
  </sheetData>
  <mergeCells count="8">
    <mergeCell ref="A2:E2"/>
    <mergeCell ref="A41:E42"/>
    <mergeCell ref="A1:E1"/>
    <mergeCell ref="A5:E5"/>
    <mergeCell ref="A23:E23"/>
    <mergeCell ref="A32:E32"/>
    <mergeCell ref="A14:E14"/>
    <mergeCell ref="A3:E3"/>
  </mergeCells>
  <dataValidations count="18">
    <dataValidation type="list" allowBlank="1" showInputMessage="1" promptTitle="Crudité" prompt="Choisissez une recette de la liste" sqref="B7 B25 C16 C25 C34 D7 E7 E16 E25 E34">
      <formula1>Cat_01</formula1>
    </dataValidation>
    <dataValidation type="list" allowBlank="1" showInputMessage="1" promptTitle="Entrée de légumes cuits" prompt="Choisissez une recette de la liste" sqref="B16 B34 C7 D16 D25 D34">
      <formula1>Cat_02</formula1>
    </dataValidation>
    <dataValidation type="list" allowBlank="1" showInputMessage="1" promptTitle="Viande rouge non hachée (bœuf, v" prompt="Choisissez une recette de la liste" sqref="C8 C17 C26 C35">
      <formula1>Cat_04</formula1>
    </dataValidation>
    <dataValidation type="list" allowBlank="1" showInputMessage="1" promptTitle="Poisson (≥ 70 %, P/L ≥ 2)" prompt="Choisissez une recette de la liste" sqref="E8 E17 E26 E35">
      <formula1>Cat_05</formula1>
    </dataValidation>
    <dataValidation type="list" allowBlank="1" showInputMessage="1" promptTitle="Plat végétarien à base d'œuf" prompt="Choisissez une recette de la liste" sqref="B8 B17 B26 B35 D17 D35">
      <formula1>Cat_08</formula1>
    </dataValidation>
    <dataValidation type="list" allowBlank="1" showInputMessage="1" promptTitle="Plat végétarien à base de légumi" prompt="Choisissez une recette de la liste" sqref="D8 D26">
      <formula1>Cat_09</formula1>
    </dataValidation>
    <dataValidation type="list" allowBlank="1" showInputMessage="1" promptTitle="Légumes cuits" prompt="Choisissez une recette de la liste" sqref="B9 B18 B27 B36 C9 C18 C27 C36 D9 D18 D27 D36 E9 E18 E27 E36">
      <formula1>Cat_13</formula1>
    </dataValidation>
    <dataValidation type="list" allowBlank="1" showInputMessage="1" promptTitle="Féculents" prompt="Choisissez une recette de la liste" sqref="B19 B28 B37 C10 C19 D10 D28 D37 E10 E19 E28 E37">
      <formula1>Cat_14</formula1>
    </dataValidation>
    <dataValidation type="list" allowBlank="1" showInputMessage="1" promptTitle="Légumes secs (légumineuses)" prompt="Choisissez une recette de la liste" sqref="B10 C37">
      <formula1>Cat_15</formula1>
    </dataValidation>
    <dataValidation type="list" allowBlank="1" showInputMessage="1" promptTitle="Féculents frits ou préfrits" prompt="Choisissez une recette de la liste" sqref="C28">
      <formula1>Cat_16</formula1>
    </dataValidation>
    <dataValidation type="list" allowBlank="1" showInputMessage="1" promptTitle="Féculents (inclus dans le plat)" prompt="Choisissez une recette de la liste" sqref="D19">
      <formula1>Cat_17</formula1>
    </dataValidation>
    <dataValidation type="list" allowBlank="1" showInputMessage="1" promptTitle="Fromage ≥ 150 mg de calcium" prompt="Choisissez une recette de la liste" sqref="B11 B20 B38 C29 C38 E11 E20">
      <formula1>Cat_18</formula1>
    </dataValidation>
    <dataValidation type="list" allowBlank="1" showInputMessage="1" promptTitle="Fromage 100–150 mg de calcium" prompt="Choisissez une recette de la liste" sqref="D11 D20 D29 D38">
      <formula1>Cat_19</formula1>
    </dataValidation>
    <dataValidation type="list" allowBlank="1" showInputMessage="1" promptTitle="Laitier frais" prompt="Choisissez une recette de la liste" sqref="B29 C11 C20 E29 E38">
      <formula1>Cat_20</formula1>
    </dataValidation>
    <dataValidation type="list" allowBlank="1" showInputMessage="1" promptTitle="Fruit cru" prompt="Choisissez une recette de la liste" sqref="B12 B21 B30 B39 D12 D21 D30 D39 E12">
      <formula1>Cat_22</formula1>
    </dataValidation>
    <dataValidation type="list" allowBlank="1" showInputMessage="1" promptTitle="Compote / fruit cuit sans sucre " prompt="Choisissez une recette de la liste" sqref="C12 C39 E21">
      <formula1>Cat_23</formula1>
    </dataValidation>
    <dataValidation type="list" allowBlank="1" showInputMessage="1" promptTitle="Dessert &gt; 15 % de lipides" prompt="Choisissez une recette de la liste" sqref="C21 C30">
      <formula1>Cat_24</formula1>
    </dataValidation>
    <dataValidation type="list" allowBlank="1" showInputMessage="1" promptTitle="Dessert sucré (&gt; 20 g de sucres," prompt="Choisissez une recette de la liste" sqref="E30 E39">
      <formula1>Cat_25</formula1>
    </dataValidation>
  </dataValidations>
  <pageMargins left="0.75" right="0.75" top="1" bottom="1" header="0.5" footer="0.5"/>
  <pageSetup fitToHeight="0" orientation="landscape"/>
  <rowBreaks count="1" manualBreakCount="1">
    <brk id="2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1"/>
  <sheetViews>
    <sheetView showGridLines="0" topLeftCell="A43" workbookViewId="0">
      <selection activeCell="A50" sqref="A50:E51"/>
    </sheetView>
  </sheetViews>
  <sheetFormatPr baseColWidth="10" defaultColWidth="9.140625" defaultRowHeight="15" x14ac:dyDescent="0.25"/>
  <cols>
    <col min="1" max="1" width="14" customWidth="1"/>
    <col min="2" max="5" width="38" customWidth="1"/>
  </cols>
  <sheetData>
    <row r="1" spans="1:5" ht="30" customHeight="1" x14ac:dyDescent="0.25">
      <c r="A1" s="27" t="s">
        <v>227</v>
      </c>
      <c r="B1" s="25"/>
      <c r="C1" s="25"/>
      <c r="D1" s="25"/>
      <c r="E1" s="25"/>
    </row>
    <row r="2" spans="1:5" x14ac:dyDescent="0.25">
      <c r="A2" s="24" t="s">
        <v>33</v>
      </c>
      <c r="B2" s="25"/>
      <c r="C2" s="25"/>
      <c r="D2" s="25"/>
      <c r="E2" s="25"/>
    </row>
    <row r="3" spans="1:5" x14ac:dyDescent="0.25">
      <c r="A3" s="32" t="s">
        <v>1</v>
      </c>
      <c r="B3" s="25"/>
      <c r="C3" s="25"/>
      <c r="D3" s="25"/>
      <c r="E3" s="25"/>
    </row>
    <row r="5" spans="1:5" ht="21.95" customHeight="1" x14ac:dyDescent="0.25">
      <c r="A5" s="28" t="s">
        <v>2</v>
      </c>
      <c r="B5" s="25"/>
      <c r="C5" s="25"/>
      <c r="D5" s="25"/>
      <c r="E5" s="25"/>
    </row>
    <row r="6" spans="1:5" x14ac:dyDescent="0.25">
      <c r="A6" s="1"/>
      <c r="B6" s="2" t="s">
        <v>3</v>
      </c>
      <c r="C6" s="2" t="s">
        <v>4</v>
      </c>
      <c r="D6" s="2" t="s">
        <v>5</v>
      </c>
      <c r="E6" s="2" t="s">
        <v>6</v>
      </c>
    </row>
    <row r="7" spans="1:5" ht="33" customHeight="1" x14ac:dyDescent="0.25">
      <c r="A7" s="3" t="s">
        <v>7</v>
      </c>
      <c r="B7" s="4" t="s">
        <v>8</v>
      </c>
      <c r="C7" s="4" t="s">
        <v>9</v>
      </c>
      <c r="D7" s="4" t="s">
        <v>8</v>
      </c>
      <c r="E7" s="4" t="s">
        <v>8</v>
      </c>
    </row>
    <row r="8" spans="1:5" ht="33" customHeight="1" x14ac:dyDescent="0.25">
      <c r="A8" s="3" t="s">
        <v>10</v>
      </c>
      <c r="B8" s="5" t="s">
        <v>11</v>
      </c>
      <c r="C8" s="6" t="s">
        <v>12</v>
      </c>
      <c r="D8" s="5" t="s">
        <v>13</v>
      </c>
      <c r="E8" s="6" t="s">
        <v>14</v>
      </c>
    </row>
    <row r="9" spans="1:5" ht="33" customHeight="1" x14ac:dyDescent="0.25">
      <c r="A9" s="3" t="s">
        <v>15</v>
      </c>
      <c r="B9" s="4" t="s">
        <v>16</v>
      </c>
      <c r="C9" s="4" t="s">
        <v>16</v>
      </c>
      <c r="D9" s="4" t="s">
        <v>16</v>
      </c>
      <c r="E9" s="4" t="s">
        <v>16</v>
      </c>
    </row>
    <row r="10" spans="1:5" ht="33" customHeight="1" x14ac:dyDescent="0.25">
      <c r="A10" s="3" t="s">
        <v>17</v>
      </c>
      <c r="B10" s="4" t="s">
        <v>18</v>
      </c>
      <c r="C10" s="4" t="s">
        <v>17</v>
      </c>
      <c r="D10" s="4" t="s">
        <v>17</v>
      </c>
      <c r="E10" s="4" t="s">
        <v>17</v>
      </c>
    </row>
    <row r="11" spans="1:5" ht="33" customHeight="1" x14ac:dyDescent="0.25">
      <c r="A11" s="3" t="s">
        <v>19</v>
      </c>
      <c r="B11" s="4" t="s">
        <v>20</v>
      </c>
      <c r="C11" s="4" t="s">
        <v>21</v>
      </c>
      <c r="D11" s="4" t="s">
        <v>22</v>
      </c>
      <c r="E11" s="4" t="s">
        <v>20</v>
      </c>
    </row>
    <row r="12" spans="1:5" ht="33" customHeight="1" x14ac:dyDescent="0.25">
      <c r="A12" s="3" t="s">
        <v>23</v>
      </c>
      <c r="B12" s="4" t="s">
        <v>24</v>
      </c>
      <c r="C12" s="4" t="s">
        <v>25</v>
      </c>
      <c r="D12" s="4" t="s">
        <v>24</v>
      </c>
      <c r="E12" s="4" t="s">
        <v>24</v>
      </c>
    </row>
    <row r="14" spans="1:5" ht="21.95" customHeight="1" x14ac:dyDescent="0.25">
      <c r="A14" s="31" t="s">
        <v>26</v>
      </c>
      <c r="B14" s="25"/>
      <c r="C14" s="25"/>
      <c r="D14" s="25"/>
      <c r="E14" s="25"/>
    </row>
    <row r="15" spans="1:5" x14ac:dyDescent="0.25">
      <c r="A15" s="1"/>
      <c r="B15" s="7" t="s">
        <v>3</v>
      </c>
      <c r="C15" s="7" t="s">
        <v>4</v>
      </c>
      <c r="D15" s="7" t="s">
        <v>5</v>
      </c>
      <c r="E15" s="7" t="s">
        <v>6</v>
      </c>
    </row>
    <row r="16" spans="1:5" ht="33" customHeight="1" x14ac:dyDescent="0.25">
      <c r="A16" s="3" t="s">
        <v>7</v>
      </c>
      <c r="B16" s="4" t="s">
        <v>9</v>
      </c>
      <c r="C16" s="4" t="s">
        <v>8</v>
      </c>
      <c r="D16" s="4" t="s">
        <v>9</v>
      </c>
      <c r="E16" s="4" t="s">
        <v>8</v>
      </c>
    </row>
    <row r="17" spans="1:5" ht="33" customHeight="1" x14ac:dyDescent="0.25">
      <c r="A17" s="3" t="s">
        <v>10</v>
      </c>
      <c r="B17" s="5" t="s">
        <v>11</v>
      </c>
      <c r="C17" s="6" t="s">
        <v>12</v>
      </c>
      <c r="D17" s="5" t="s">
        <v>11</v>
      </c>
      <c r="E17" s="6" t="s">
        <v>14</v>
      </c>
    </row>
    <row r="18" spans="1:5" ht="33" customHeight="1" x14ac:dyDescent="0.25">
      <c r="A18" s="3" t="s">
        <v>15</v>
      </c>
      <c r="B18" s="4" t="s">
        <v>16</v>
      </c>
      <c r="C18" s="4" t="s">
        <v>16</v>
      </c>
      <c r="D18" s="4" t="s">
        <v>16</v>
      </c>
      <c r="E18" s="4" t="s">
        <v>16</v>
      </c>
    </row>
    <row r="19" spans="1:5" ht="33" customHeight="1" x14ac:dyDescent="0.25">
      <c r="A19" s="3" t="s">
        <v>17</v>
      </c>
      <c r="B19" s="4" t="s">
        <v>17</v>
      </c>
      <c r="C19" s="4" t="s">
        <v>17</v>
      </c>
      <c r="D19" s="4" t="s">
        <v>27</v>
      </c>
      <c r="E19" s="4" t="s">
        <v>17</v>
      </c>
    </row>
    <row r="20" spans="1:5" ht="33" customHeight="1" x14ac:dyDescent="0.25">
      <c r="A20" s="3" t="s">
        <v>19</v>
      </c>
      <c r="B20" s="4" t="s">
        <v>20</v>
      </c>
      <c r="C20" s="4" t="s">
        <v>34</v>
      </c>
      <c r="D20" s="4" t="s">
        <v>22</v>
      </c>
      <c r="E20" s="4" t="s">
        <v>21</v>
      </c>
    </row>
    <row r="21" spans="1:5" ht="33" customHeight="1" x14ac:dyDescent="0.25">
      <c r="A21" s="3" t="s">
        <v>23</v>
      </c>
      <c r="B21" s="4" t="s">
        <v>24</v>
      </c>
      <c r="C21" s="4" t="s">
        <v>28</v>
      </c>
      <c r="D21" s="4" t="s">
        <v>24</v>
      </c>
      <c r="E21" s="4" t="s">
        <v>25</v>
      </c>
    </row>
    <row r="23" spans="1:5" ht="21.95" customHeight="1" x14ac:dyDescent="0.25">
      <c r="A23" s="29" t="s">
        <v>29</v>
      </c>
      <c r="B23" s="25"/>
      <c r="C23" s="25"/>
      <c r="D23" s="25"/>
      <c r="E23" s="25"/>
    </row>
    <row r="24" spans="1:5" x14ac:dyDescent="0.25">
      <c r="A24" s="1"/>
      <c r="B24" s="8" t="s">
        <v>3</v>
      </c>
      <c r="C24" s="8" t="s">
        <v>4</v>
      </c>
      <c r="D24" s="8" t="s">
        <v>5</v>
      </c>
      <c r="E24" s="8" t="s">
        <v>6</v>
      </c>
    </row>
    <row r="25" spans="1:5" ht="33" customHeight="1" x14ac:dyDescent="0.25">
      <c r="A25" s="3" t="s">
        <v>7</v>
      </c>
      <c r="B25" s="4" t="s">
        <v>8</v>
      </c>
      <c r="C25" s="4" t="s">
        <v>8</v>
      </c>
      <c r="D25" s="4" t="s">
        <v>9</v>
      </c>
      <c r="E25" s="4" t="s">
        <v>8</v>
      </c>
    </row>
    <row r="26" spans="1:5" ht="33" customHeight="1" x14ac:dyDescent="0.25">
      <c r="A26" s="3" t="s">
        <v>10</v>
      </c>
      <c r="B26" s="5" t="s">
        <v>11</v>
      </c>
      <c r="C26" s="6" t="s">
        <v>35</v>
      </c>
      <c r="D26" s="5" t="s">
        <v>13</v>
      </c>
      <c r="E26" s="6" t="s">
        <v>14</v>
      </c>
    </row>
    <row r="27" spans="1:5" ht="33" customHeight="1" x14ac:dyDescent="0.25">
      <c r="A27" s="3" t="s">
        <v>15</v>
      </c>
      <c r="B27" s="4" t="s">
        <v>16</v>
      </c>
      <c r="C27" s="4" t="s">
        <v>16</v>
      </c>
      <c r="D27" s="4" t="s">
        <v>16</v>
      </c>
      <c r="E27" s="4" t="s">
        <v>16</v>
      </c>
    </row>
    <row r="28" spans="1:5" ht="33" customHeight="1" x14ac:dyDescent="0.25">
      <c r="A28" s="3" t="s">
        <v>17</v>
      </c>
      <c r="B28" s="4" t="s">
        <v>17</v>
      </c>
      <c r="C28" s="4" t="s">
        <v>17</v>
      </c>
      <c r="D28" s="4" t="s">
        <v>17</v>
      </c>
      <c r="E28" s="4" t="s">
        <v>17</v>
      </c>
    </row>
    <row r="29" spans="1:5" ht="33" customHeight="1" x14ac:dyDescent="0.25">
      <c r="A29" s="3" t="s">
        <v>19</v>
      </c>
      <c r="B29" s="4" t="s">
        <v>21</v>
      </c>
      <c r="C29" s="4" t="s">
        <v>20</v>
      </c>
      <c r="D29" s="4" t="s">
        <v>22</v>
      </c>
      <c r="E29" s="4" t="s">
        <v>20</v>
      </c>
    </row>
    <row r="30" spans="1:5" ht="33" customHeight="1" x14ac:dyDescent="0.25">
      <c r="A30" s="3" t="s">
        <v>23</v>
      </c>
      <c r="B30" s="4" t="s">
        <v>24</v>
      </c>
      <c r="C30" s="4" t="s">
        <v>28</v>
      </c>
      <c r="D30" s="4" t="s">
        <v>24</v>
      </c>
      <c r="E30" s="4" t="s">
        <v>31</v>
      </c>
    </row>
    <row r="32" spans="1:5" ht="21.95" customHeight="1" x14ac:dyDescent="0.25">
      <c r="A32" s="30" t="s">
        <v>32</v>
      </c>
      <c r="B32" s="25"/>
      <c r="C32" s="25"/>
      <c r="D32" s="25"/>
      <c r="E32" s="25"/>
    </row>
    <row r="33" spans="1:5" x14ac:dyDescent="0.25">
      <c r="A33" s="1"/>
      <c r="B33" s="7" t="s">
        <v>3</v>
      </c>
      <c r="C33" s="7" t="s">
        <v>4</v>
      </c>
      <c r="D33" s="7" t="s">
        <v>5</v>
      </c>
      <c r="E33" s="7" t="s">
        <v>6</v>
      </c>
    </row>
    <row r="34" spans="1:5" ht="33" customHeight="1" x14ac:dyDescent="0.25">
      <c r="A34" s="3" t="s">
        <v>7</v>
      </c>
      <c r="B34" s="4" t="s">
        <v>9</v>
      </c>
      <c r="C34" s="4" t="s">
        <v>8</v>
      </c>
      <c r="D34" s="4" t="s">
        <v>9</v>
      </c>
      <c r="E34" s="4" t="s">
        <v>8</v>
      </c>
    </row>
    <row r="35" spans="1:5" ht="33" customHeight="1" x14ac:dyDescent="0.25">
      <c r="A35" s="3" t="s">
        <v>10</v>
      </c>
      <c r="B35" s="5" t="s">
        <v>11</v>
      </c>
      <c r="C35" s="6" t="s">
        <v>12</v>
      </c>
      <c r="D35" s="5" t="s">
        <v>11</v>
      </c>
      <c r="E35" s="6" t="s">
        <v>14</v>
      </c>
    </row>
    <row r="36" spans="1:5" ht="33" customHeight="1" x14ac:dyDescent="0.25">
      <c r="A36" s="3" t="s">
        <v>15</v>
      </c>
      <c r="B36" s="4" t="s">
        <v>16</v>
      </c>
      <c r="C36" s="4" t="s">
        <v>16</v>
      </c>
      <c r="D36" s="4" t="s">
        <v>16</v>
      </c>
      <c r="E36" s="4" t="s">
        <v>16</v>
      </c>
    </row>
    <row r="37" spans="1:5" ht="33" customHeight="1" x14ac:dyDescent="0.25">
      <c r="A37" s="3" t="s">
        <v>17</v>
      </c>
      <c r="B37" s="4" t="s">
        <v>17</v>
      </c>
      <c r="C37" s="4" t="s">
        <v>18</v>
      </c>
      <c r="D37" s="4" t="s">
        <v>17</v>
      </c>
      <c r="E37" s="4" t="s">
        <v>17</v>
      </c>
    </row>
    <row r="38" spans="1:5" ht="33" customHeight="1" x14ac:dyDescent="0.25">
      <c r="A38" s="3" t="s">
        <v>19</v>
      </c>
      <c r="B38" s="4" t="s">
        <v>20</v>
      </c>
      <c r="C38" s="4" t="s">
        <v>21</v>
      </c>
      <c r="D38" s="4" t="s">
        <v>22</v>
      </c>
      <c r="E38" s="4" t="s">
        <v>34</v>
      </c>
    </row>
    <row r="39" spans="1:5" ht="33" customHeight="1" x14ac:dyDescent="0.25">
      <c r="A39" s="3" t="s">
        <v>23</v>
      </c>
      <c r="B39" s="4" t="s">
        <v>24</v>
      </c>
      <c r="C39" s="4" t="s">
        <v>25</v>
      </c>
      <c r="D39" s="4" t="s">
        <v>24</v>
      </c>
      <c r="E39" s="4" t="s">
        <v>31</v>
      </c>
    </row>
    <row r="41" spans="1:5" ht="21.95" customHeight="1" x14ac:dyDescent="0.25">
      <c r="A41" s="33" t="s">
        <v>36</v>
      </c>
      <c r="B41" s="25"/>
      <c r="C41" s="25"/>
      <c r="D41" s="25"/>
      <c r="E41" s="25"/>
    </row>
    <row r="42" spans="1:5" x14ac:dyDescent="0.25">
      <c r="A42" s="1"/>
      <c r="B42" s="9" t="s">
        <v>3</v>
      </c>
      <c r="C42" s="9" t="s">
        <v>4</v>
      </c>
      <c r="D42" s="9" t="s">
        <v>5</v>
      </c>
      <c r="E42" s="9" t="s">
        <v>6</v>
      </c>
    </row>
    <row r="43" spans="1:5" ht="33" customHeight="1" x14ac:dyDescent="0.25">
      <c r="A43" s="3" t="s">
        <v>7</v>
      </c>
      <c r="B43" s="4" t="s">
        <v>8</v>
      </c>
      <c r="C43" s="4" t="s">
        <v>8</v>
      </c>
      <c r="D43" s="4" t="s">
        <v>9</v>
      </c>
      <c r="E43" s="4" t="s">
        <v>8</v>
      </c>
    </row>
    <row r="44" spans="1:5" ht="33" customHeight="1" x14ac:dyDescent="0.25">
      <c r="A44" s="3" t="s">
        <v>10</v>
      </c>
      <c r="B44" s="5" t="s">
        <v>11</v>
      </c>
      <c r="C44" s="6" t="s">
        <v>12</v>
      </c>
      <c r="D44" s="5" t="s">
        <v>13</v>
      </c>
      <c r="E44" s="6" t="s">
        <v>14</v>
      </c>
    </row>
    <row r="45" spans="1:5" ht="33" customHeight="1" x14ac:dyDescent="0.25">
      <c r="A45" s="3" t="s">
        <v>15</v>
      </c>
      <c r="B45" s="4" t="s">
        <v>16</v>
      </c>
      <c r="C45" s="4" t="s">
        <v>16</v>
      </c>
      <c r="D45" s="4" t="s">
        <v>16</v>
      </c>
      <c r="E45" s="4" t="s">
        <v>16</v>
      </c>
    </row>
    <row r="46" spans="1:5" ht="33" customHeight="1" x14ac:dyDescent="0.25">
      <c r="A46" s="3" t="s">
        <v>17</v>
      </c>
      <c r="B46" s="4" t="s">
        <v>17</v>
      </c>
      <c r="C46" s="4" t="s">
        <v>18</v>
      </c>
      <c r="D46" s="4" t="s">
        <v>17</v>
      </c>
      <c r="E46" s="4" t="s">
        <v>17</v>
      </c>
    </row>
    <row r="47" spans="1:5" ht="33" customHeight="1" x14ac:dyDescent="0.25">
      <c r="A47" s="3" t="s">
        <v>19</v>
      </c>
      <c r="B47" s="4" t="s">
        <v>20</v>
      </c>
      <c r="C47" s="4" t="s">
        <v>21</v>
      </c>
      <c r="D47" s="4" t="s">
        <v>21</v>
      </c>
      <c r="E47" s="4" t="s">
        <v>20</v>
      </c>
    </row>
    <row r="48" spans="1:5" ht="33" customHeight="1" x14ac:dyDescent="0.25">
      <c r="A48" s="3" t="s">
        <v>23</v>
      </c>
      <c r="B48" s="4" t="s">
        <v>24</v>
      </c>
      <c r="C48" s="4" t="s">
        <v>25</v>
      </c>
      <c r="D48" s="4" t="s">
        <v>24</v>
      </c>
      <c r="E48" s="4" t="s">
        <v>31</v>
      </c>
    </row>
    <row r="50" spans="1:5" x14ac:dyDescent="0.25">
      <c r="A50" s="26"/>
      <c r="B50" s="25"/>
      <c r="C50" s="25"/>
      <c r="D50" s="25"/>
      <c r="E50" s="25"/>
    </row>
    <row r="51" spans="1:5" x14ac:dyDescent="0.25">
      <c r="A51" s="25"/>
      <c r="B51" s="25"/>
      <c r="C51" s="25"/>
      <c r="D51" s="25"/>
      <c r="E51" s="25"/>
    </row>
  </sheetData>
  <mergeCells count="9">
    <mergeCell ref="A2:E2"/>
    <mergeCell ref="A50:E51"/>
    <mergeCell ref="A41:E41"/>
    <mergeCell ref="A1:E1"/>
    <mergeCell ref="A5:E5"/>
    <mergeCell ref="A23:E23"/>
    <mergeCell ref="A32:E32"/>
    <mergeCell ref="A14:E14"/>
    <mergeCell ref="A3:E3"/>
  </mergeCells>
  <dataValidations count="19">
    <dataValidation type="list" allowBlank="1" showInputMessage="1" promptTitle="Crudité" prompt="Choisissez une recette de la liste" sqref="B7 B25 B43 C16 C25 C34 C43 D7 E7 E16 E25 E34 E43">
      <formula1>Cat_01</formula1>
    </dataValidation>
    <dataValidation type="list" allowBlank="1" showInputMessage="1" promptTitle="Entrée de légumes cuits" prompt="Choisissez une recette de la liste" sqref="B16 B34 C7 D16 D25 D34 D43">
      <formula1>Cat_02</formula1>
    </dataValidation>
    <dataValidation type="list" allowBlank="1" showInputMessage="1" promptTitle="Viande rouge non hachée (bœuf, v" prompt="Choisissez une recette de la liste" sqref="C8 C17 C35 C44">
      <formula1>Cat_04</formula1>
    </dataValidation>
    <dataValidation type="list" allowBlank="1" showInputMessage="1" promptTitle="Poisson (≥ 70 %, P/L ≥ 2)" prompt="Choisissez une recette de la liste" sqref="E8 E17 E26 E35 E44">
      <formula1>Cat_05</formula1>
    </dataValidation>
    <dataValidation type="list" allowBlank="1" showInputMessage="1" promptTitle="Volaille" prompt="Choisissez une recette de la liste" sqref="C26">
      <formula1>Cat_06</formula1>
    </dataValidation>
    <dataValidation type="list" allowBlank="1" showInputMessage="1" promptTitle="Plat végétarien à base d'œuf" prompt="Choisissez une recette de la liste" sqref="B8 B17 B26 B35 B44 D17 D35">
      <formula1>Cat_08</formula1>
    </dataValidation>
    <dataValidation type="list" allowBlank="1" showInputMessage="1" promptTitle="Plat végétarien à base de légumi" prompt="Choisissez une recette de la liste" sqref="D8 D26 D44">
      <formula1>Cat_09</formula1>
    </dataValidation>
    <dataValidation type="list" allowBlank="1" showInputMessage="1" promptTitle="Légumes cuits" prompt="Choisissez une recette de la liste" sqref="B9 B18 B27 B36 B45 C9 C18 C27 C36 C45 D9 D18 D27 D36 D45 E9 E18 E27 E36 E45">
      <formula1>Cat_13</formula1>
    </dataValidation>
    <dataValidation type="list" allowBlank="1" showInputMessage="1" promptTitle="Féculents" prompt="Choisissez une recette de la liste" sqref="B19 B28 B37 B46 C10 C19 C28 D10 D28 D37 D46 E10 E19 E28 E37 E46">
      <formula1>Cat_14</formula1>
    </dataValidation>
    <dataValidation type="list" allowBlank="1" showInputMessage="1" promptTitle="Légumes secs (légumineuses)" prompt="Choisissez une recette de la liste" sqref="B10 C37 C46">
      <formula1>Cat_15</formula1>
    </dataValidation>
    <dataValidation type="list" allowBlank="1" showInputMessage="1" promptTitle="Féculents (inclus dans le plat)" prompt="Choisissez une recette de la liste" sqref="D19">
      <formula1>Cat_17</formula1>
    </dataValidation>
    <dataValidation type="list" allowBlank="1" showInputMessage="1" promptTitle="Fromage ≥ 150 mg de calcium" prompt="Choisissez une recette de la liste" sqref="B11 B20 B38 B47 C29 E11 E29 E47">
      <formula1>Cat_18</formula1>
    </dataValidation>
    <dataValidation type="list" allowBlank="1" showInputMessage="1" promptTitle="Fromage 100–150 mg de calcium" prompt="Choisissez une recette de la liste" sqref="D11 D20 D29 D38">
      <formula1>Cat_19</formula1>
    </dataValidation>
    <dataValidation type="list" allowBlank="1" showInputMessage="1" promptTitle="Laitier frais" prompt="Choisissez une recette de la liste" sqref="B29 C11 C38 C47 D47 E20">
      <formula1>Cat_20</formula1>
    </dataValidation>
    <dataValidation type="list" allowBlank="1" showInputMessage="1" promptTitle="Fromage &lt; 100 mg de calcium" prompt="Choisissez une recette de la liste" sqref="C20 E38">
      <formula1>Cat_21</formula1>
    </dataValidation>
    <dataValidation type="list" allowBlank="1" showInputMessage="1" promptTitle="Fruit cru" prompt="Choisissez une recette de la liste" sqref="B12 B21 B30 B39 B48 D12 D21 D30 D39 D48 E12">
      <formula1>Cat_22</formula1>
    </dataValidation>
    <dataValidation type="list" allowBlank="1" showInputMessage="1" promptTitle="Compote / fruit cuit sans sucre " prompt="Choisissez une recette de la liste" sqref="C12 C39 C48 E21">
      <formula1>Cat_23</formula1>
    </dataValidation>
    <dataValidation type="list" allowBlank="1" showInputMessage="1" promptTitle="Dessert &gt; 15 % de lipides" prompt="Choisissez une recette de la liste" sqref="C21 C30">
      <formula1>Cat_24</formula1>
    </dataValidation>
    <dataValidation type="list" allowBlank="1" showInputMessage="1" promptTitle="Dessert sucré (&gt; 20 g de sucres," prompt="Choisissez une recette de la liste" sqref="E30 E39 E48">
      <formula1>Cat_25</formula1>
    </dataValidation>
  </dataValidations>
  <pageMargins left="0.75" right="0.75" top="1" bottom="1" header="0.5" footer="0.5"/>
  <pageSetup fitToHeight="0" orientation="landscape"/>
  <rowBreaks count="2" manualBreakCount="2">
    <brk id="22" max="16383" man="1"/>
    <brk id="4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workbookViewId="0">
      <pane ySplit="1" topLeftCell="A2" activePane="bottomLeft" state="frozen"/>
      <selection pane="bottomLeft"/>
    </sheetView>
  </sheetViews>
  <sheetFormatPr baseColWidth="10" defaultColWidth="9.140625" defaultRowHeight="15" x14ac:dyDescent="0.25"/>
  <cols>
    <col min="1" max="25" width="34" customWidth="1"/>
  </cols>
  <sheetData>
    <row r="1" spans="1:25" ht="48" customHeight="1" x14ac:dyDescent="0.25">
      <c r="A1" s="10" t="s">
        <v>8</v>
      </c>
      <c r="B1" s="10" t="s">
        <v>9</v>
      </c>
      <c r="C1" s="10" t="s">
        <v>37</v>
      </c>
      <c r="D1" s="10" t="s">
        <v>12</v>
      </c>
      <c r="E1" s="10" t="s">
        <v>14</v>
      </c>
      <c r="F1" s="10" t="s">
        <v>35</v>
      </c>
      <c r="G1" s="10" t="s">
        <v>38</v>
      </c>
      <c r="H1" s="10" t="s">
        <v>11</v>
      </c>
      <c r="I1" s="10" t="s">
        <v>13</v>
      </c>
      <c r="J1" s="10" t="s">
        <v>39</v>
      </c>
      <c r="K1" s="10" t="s">
        <v>40</v>
      </c>
      <c r="L1" s="10" t="s">
        <v>41</v>
      </c>
      <c r="M1" s="10" t="s">
        <v>16</v>
      </c>
      <c r="N1" s="10" t="s">
        <v>17</v>
      </c>
      <c r="O1" s="10" t="s">
        <v>18</v>
      </c>
      <c r="P1" s="10" t="s">
        <v>30</v>
      </c>
      <c r="Q1" s="10" t="s">
        <v>27</v>
      </c>
      <c r="R1" s="10" t="s">
        <v>20</v>
      </c>
      <c r="S1" s="10" t="s">
        <v>22</v>
      </c>
      <c r="T1" s="10" t="s">
        <v>21</v>
      </c>
      <c r="U1" s="10" t="s">
        <v>34</v>
      </c>
      <c r="V1" s="10" t="s">
        <v>24</v>
      </c>
      <c r="W1" s="10" t="s">
        <v>25</v>
      </c>
      <c r="X1" s="10" t="s">
        <v>28</v>
      </c>
      <c r="Y1" s="10" t="s">
        <v>31</v>
      </c>
    </row>
    <row r="2" spans="1:25" x14ac:dyDescent="0.25">
      <c r="A2" s="11" t="s">
        <v>42</v>
      </c>
      <c r="B2" s="11" t="s">
        <v>43</v>
      </c>
      <c r="D2" s="11" t="s">
        <v>44</v>
      </c>
      <c r="E2" s="11" t="s">
        <v>45</v>
      </c>
      <c r="F2" s="11" t="s">
        <v>46</v>
      </c>
      <c r="H2" s="11" t="s">
        <v>47</v>
      </c>
      <c r="I2" s="11" t="s">
        <v>48</v>
      </c>
      <c r="M2" s="11" t="s">
        <v>49</v>
      </c>
      <c r="N2" s="11" t="s">
        <v>50</v>
      </c>
      <c r="O2" s="11" t="s">
        <v>51</v>
      </c>
      <c r="P2" s="11" t="s">
        <v>52</v>
      </c>
      <c r="R2" s="11" t="s">
        <v>53</v>
      </c>
      <c r="S2" s="11" t="s">
        <v>54</v>
      </c>
      <c r="T2" s="11" t="s">
        <v>55</v>
      </c>
      <c r="U2" s="11" t="s">
        <v>56</v>
      </c>
      <c r="V2" s="11" t="s">
        <v>57</v>
      </c>
      <c r="W2" s="11" t="s">
        <v>58</v>
      </c>
      <c r="X2" s="11" t="s">
        <v>59</v>
      </c>
      <c r="Y2" s="11" t="s">
        <v>60</v>
      </c>
    </row>
    <row r="3" spans="1:25" x14ac:dyDescent="0.25">
      <c r="A3" s="11" t="s">
        <v>61</v>
      </c>
      <c r="B3" s="11" t="s">
        <v>62</v>
      </c>
      <c r="D3" s="11" t="s">
        <v>63</v>
      </c>
      <c r="E3" s="11" t="s">
        <v>64</v>
      </c>
      <c r="H3" s="11" t="s">
        <v>65</v>
      </c>
      <c r="I3" s="11" t="s">
        <v>66</v>
      </c>
      <c r="M3" s="11" t="s">
        <v>67</v>
      </c>
      <c r="N3" s="11" t="s">
        <v>68</v>
      </c>
      <c r="O3" s="11" t="s">
        <v>69</v>
      </c>
      <c r="R3" s="11" t="s">
        <v>70</v>
      </c>
      <c r="S3" s="11" t="s">
        <v>71</v>
      </c>
      <c r="T3" s="11" t="s">
        <v>72</v>
      </c>
      <c r="U3" s="11" t="s">
        <v>73</v>
      </c>
      <c r="V3" s="11" t="s">
        <v>74</v>
      </c>
      <c r="W3" s="11" t="s">
        <v>75</v>
      </c>
      <c r="X3" s="11" t="s">
        <v>76</v>
      </c>
      <c r="Y3" s="11" t="s">
        <v>77</v>
      </c>
    </row>
    <row r="4" spans="1:25" x14ac:dyDescent="0.25">
      <c r="A4" s="11" t="s">
        <v>78</v>
      </c>
      <c r="B4" s="11" t="s">
        <v>79</v>
      </c>
      <c r="D4" s="11" t="s">
        <v>80</v>
      </c>
      <c r="E4" s="11" t="s">
        <v>81</v>
      </c>
      <c r="H4" s="11" t="s">
        <v>82</v>
      </c>
      <c r="I4" s="11" t="s">
        <v>83</v>
      </c>
      <c r="M4" s="11" t="s">
        <v>84</v>
      </c>
      <c r="N4" s="11" t="s">
        <v>85</v>
      </c>
      <c r="R4" s="11" t="s">
        <v>86</v>
      </c>
      <c r="S4" s="11" t="s">
        <v>87</v>
      </c>
      <c r="V4" s="11" t="s">
        <v>88</v>
      </c>
      <c r="W4" s="11" t="s">
        <v>89</v>
      </c>
      <c r="X4" s="11" t="s">
        <v>90</v>
      </c>
      <c r="Y4" s="11" t="s">
        <v>91</v>
      </c>
    </row>
    <row r="5" spans="1:25" x14ac:dyDescent="0.25">
      <c r="A5" s="11" t="s">
        <v>92</v>
      </c>
      <c r="B5" s="11" t="s">
        <v>93</v>
      </c>
      <c r="D5" s="11" t="s">
        <v>94</v>
      </c>
      <c r="E5" s="11" t="s">
        <v>95</v>
      </c>
      <c r="H5" s="11" t="s">
        <v>96</v>
      </c>
      <c r="M5" s="11" t="s">
        <v>97</v>
      </c>
      <c r="N5" s="11" t="s">
        <v>98</v>
      </c>
      <c r="R5" s="11" t="s">
        <v>99</v>
      </c>
      <c r="V5" s="11" t="s">
        <v>100</v>
      </c>
      <c r="W5" s="11" t="s">
        <v>101</v>
      </c>
      <c r="X5" s="11" t="s">
        <v>102</v>
      </c>
    </row>
    <row r="6" spans="1:25" x14ac:dyDescent="0.25">
      <c r="A6" s="11" t="s">
        <v>103</v>
      </c>
      <c r="B6" s="11" t="s">
        <v>104</v>
      </c>
      <c r="E6" s="11" t="s">
        <v>105</v>
      </c>
      <c r="H6" s="11" t="s">
        <v>106</v>
      </c>
      <c r="M6" s="11" t="s">
        <v>107</v>
      </c>
      <c r="N6" s="11" t="s">
        <v>108</v>
      </c>
      <c r="R6" s="11" t="s">
        <v>109</v>
      </c>
      <c r="V6" s="11" t="s">
        <v>110</v>
      </c>
      <c r="X6" s="11" t="s">
        <v>111</v>
      </c>
    </row>
    <row r="7" spans="1:25" x14ac:dyDescent="0.25">
      <c r="A7" s="11" t="s">
        <v>112</v>
      </c>
      <c r="B7" s="11" t="s">
        <v>113</v>
      </c>
      <c r="H7" s="11" t="s">
        <v>114</v>
      </c>
      <c r="M7" s="11" t="s">
        <v>115</v>
      </c>
      <c r="N7" s="11" t="s">
        <v>116</v>
      </c>
      <c r="R7" s="11" t="s">
        <v>117</v>
      </c>
      <c r="V7" s="11" t="s">
        <v>118</v>
      </c>
      <c r="X7" s="11" t="s">
        <v>119</v>
      </c>
    </row>
    <row r="8" spans="1:25" x14ac:dyDescent="0.25">
      <c r="A8" s="11" t="s">
        <v>120</v>
      </c>
      <c r="B8" s="11" t="s">
        <v>121</v>
      </c>
      <c r="H8" s="11" t="s">
        <v>122</v>
      </c>
      <c r="M8" s="11" t="s">
        <v>123</v>
      </c>
      <c r="N8" s="11" t="s">
        <v>124</v>
      </c>
      <c r="X8" s="11" t="s">
        <v>125</v>
      </c>
    </row>
    <row r="9" spans="1:25" x14ac:dyDescent="0.25">
      <c r="A9" s="11" t="s">
        <v>126</v>
      </c>
      <c r="B9" s="11" t="s">
        <v>127</v>
      </c>
      <c r="M9" s="11" t="s">
        <v>128</v>
      </c>
      <c r="N9" s="11" t="s">
        <v>129</v>
      </c>
      <c r="X9" s="11" t="s">
        <v>130</v>
      </c>
    </row>
    <row r="10" spans="1:25" x14ac:dyDescent="0.25">
      <c r="A10" s="11" t="s">
        <v>131</v>
      </c>
      <c r="B10" s="11" t="s">
        <v>132</v>
      </c>
      <c r="M10" s="11" t="s">
        <v>133</v>
      </c>
      <c r="N10" s="11" t="s">
        <v>134</v>
      </c>
      <c r="X10" s="11" t="s">
        <v>135</v>
      </c>
    </row>
    <row r="11" spans="1:25" x14ac:dyDescent="0.25">
      <c r="A11" s="11" t="s">
        <v>136</v>
      </c>
      <c r="M11" s="11" t="s">
        <v>137</v>
      </c>
      <c r="N11" s="11" t="s">
        <v>138</v>
      </c>
      <c r="X11" s="11" t="s">
        <v>139</v>
      </c>
    </row>
    <row r="12" spans="1:25" x14ac:dyDescent="0.25">
      <c r="A12" s="11" t="s">
        <v>140</v>
      </c>
      <c r="M12" s="11" t="s">
        <v>141</v>
      </c>
      <c r="N12" s="11" t="s">
        <v>142</v>
      </c>
      <c r="X12" s="11" t="s">
        <v>143</v>
      </c>
    </row>
    <row r="13" spans="1:25" x14ac:dyDescent="0.25">
      <c r="M13" s="11" t="s">
        <v>144</v>
      </c>
      <c r="X13" s="11" t="s">
        <v>145</v>
      </c>
    </row>
    <row r="14" spans="1:25" x14ac:dyDescent="0.25">
      <c r="M14" s="11" t="s">
        <v>146</v>
      </c>
      <c r="X14" s="11" t="s">
        <v>147</v>
      </c>
    </row>
    <row r="15" spans="1:25" x14ac:dyDescent="0.25">
      <c r="M15" s="11" t="s">
        <v>148</v>
      </c>
      <c r="X15" s="11" t="s">
        <v>149</v>
      </c>
    </row>
    <row r="16" spans="1:25" x14ac:dyDescent="0.25">
      <c r="M16" s="11" t="s">
        <v>150</v>
      </c>
      <c r="X16" s="11" t="s">
        <v>151</v>
      </c>
    </row>
    <row r="17" spans="13:24" x14ac:dyDescent="0.25">
      <c r="M17" s="11" t="s">
        <v>152</v>
      </c>
      <c r="X17" s="11" t="s">
        <v>153</v>
      </c>
    </row>
    <row r="18" spans="13:24" x14ac:dyDescent="0.25">
      <c r="M18" s="11" t="s">
        <v>154</v>
      </c>
      <c r="X18" s="11" t="s">
        <v>155</v>
      </c>
    </row>
    <row r="19" spans="13:24" x14ac:dyDescent="0.25">
      <c r="X19" s="11" t="s">
        <v>156</v>
      </c>
    </row>
    <row r="20" spans="13:24" x14ac:dyDescent="0.25">
      <c r="X20" s="11" t="s">
        <v>157</v>
      </c>
    </row>
    <row r="21" spans="13:24" x14ac:dyDescent="0.25">
      <c r="X21" s="11" t="s">
        <v>158</v>
      </c>
    </row>
  </sheetData>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4"/>
  <sheetViews>
    <sheetView showGridLines="0" workbookViewId="0">
      <pane ySplit="4" topLeftCell="A5" activePane="bottomLeft" state="frozen"/>
      <selection pane="bottomLeft"/>
    </sheetView>
  </sheetViews>
  <sheetFormatPr baseColWidth="10" defaultColWidth="9.140625" defaultRowHeight="15" x14ac:dyDescent="0.25"/>
  <cols>
    <col min="1" max="1" width="74" customWidth="1"/>
    <col min="2" max="2" width="8" customWidth="1"/>
    <col min="3" max="3" width="12" customWidth="1"/>
    <col min="4" max="4" width="18" customWidth="1"/>
    <col min="5" max="5" width="24" customWidth="1"/>
    <col min="6" max="6" width="16" customWidth="1"/>
  </cols>
  <sheetData>
    <row r="1" spans="1:6" ht="18.75" x14ac:dyDescent="0.3">
      <c r="A1" s="12" t="s">
        <v>159</v>
      </c>
    </row>
    <row r="2" spans="1:6" ht="62.1" customHeight="1" x14ac:dyDescent="0.25">
      <c r="A2" s="34" t="s">
        <v>160</v>
      </c>
      <c r="B2" s="25"/>
      <c r="C2" s="25"/>
      <c r="D2" s="25"/>
      <c r="E2" s="25"/>
      <c r="F2" s="25"/>
    </row>
    <row r="4" spans="1:6" ht="32.1" customHeight="1" x14ac:dyDescent="0.25">
      <c r="A4" s="13" t="s">
        <v>161</v>
      </c>
      <c r="B4" s="13" t="s">
        <v>162</v>
      </c>
      <c r="C4" s="13" t="s">
        <v>163</v>
      </c>
      <c r="D4" s="13" t="s">
        <v>164</v>
      </c>
      <c r="E4" s="13" t="s">
        <v>165</v>
      </c>
      <c r="F4" s="13" t="s">
        <v>166</v>
      </c>
    </row>
    <row r="5" spans="1:6" ht="18" customHeight="1" x14ac:dyDescent="0.25">
      <c r="A5" s="14" t="s">
        <v>167</v>
      </c>
      <c r="B5" s="15" t="s">
        <v>168</v>
      </c>
      <c r="C5" s="15">
        <v>10</v>
      </c>
      <c r="D5" s="15">
        <f ca="1">D30</f>
        <v>10</v>
      </c>
      <c r="E5" s="16">
        <f t="shared" ref="E5:E20" ca="1" si="0">D5*20/16</f>
        <v>12.5</v>
      </c>
      <c r="F5" s="15" t="str">
        <f t="shared" ref="F5:F20" ca="1" si="1">IF(B5="min",IF(E5&gt;=C5,"✔ conforme","✘ à revoir"),IF(E5&lt;=C5,"✔ conforme","✘ à revoir"))</f>
        <v>✔ conforme</v>
      </c>
    </row>
    <row r="6" spans="1:6" ht="18" customHeight="1" x14ac:dyDescent="0.25">
      <c r="A6" s="14" t="s">
        <v>169</v>
      </c>
      <c r="B6" s="15" t="s">
        <v>168</v>
      </c>
      <c r="C6" s="15">
        <v>10</v>
      </c>
      <c r="D6" s="15">
        <f ca="1">D42</f>
        <v>16</v>
      </c>
      <c r="E6" s="16">
        <f t="shared" ca="1" si="0"/>
        <v>20</v>
      </c>
      <c r="F6" s="15" t="str">
        <f t="shared" ca="1" si="1"/>
        <v>✔ conforme</v>
      </c>
    </row>
    <row r="7" spans="1:6" ht="18" customHeight="1" x14ac:dyDescent="0.25">
      <c r="A7" s="14" t="s">
        <v>170</v>
      </c>
      <c r="B7" s="15" t="s">
        <v>168</v>
      </c>
      <c r="C7" s="15">
        <v>8</v>
      </c>
      <c r="D7" s="15">
        <f ca="1">D51</f>
        <v>9</v>
      </c>
      <c r="E7" s="16">
        <f t="shared" ca="1" si="0"/>
        <v>11.25</v>
      </c>
      <c r="F7" s="15" t="str">
        <f t="shared" ca="1" si="1"/>
        <v>✔ conforme</v>
      </c>
    </row>
    <row r="8" spans="1:6" ht="18" customHeight="1" x14ac:dyDescent="0.25">
      <c r="A8" s="14" t="s">
        <v>171</v>
      </c>
      <c r="B8" s="15" t="s">
        <v>168</v>
      </c>
      <c r="C8" s="15">
        <v>10</v>
      </c>
      <c r="D8" s="15">
        <f ca="1">D43+D44+D45+D46</f>
        <v>16</v>
      </c>
      <c r="E8" s="16">
        <f t="shared" ca="1" si="0"/>
        <v>20</v>
      </c>
      <c r="F8" s="15" t="str">
        <f t="shared" ca="1" si="1"/>
        <v>✔ conforme</v>
      </c>
    </row>
    <row r="9" spans="1:6" ht="18" customHeight="1" x14ac:dyDescent="0.25">
      <c r="A9" s="14" t="s">
        <v>172</v>
      </c>
      <c r="B9" s="15" t="s">
        <v>173</v>
      </c>
      <c r="C9" s="15">
        <v>4</v>
      </c>
      <c r="D9" s="15">
        <f ca="1">D32</f>
        <v>0</v>
      </c>
      <c r="E9" s="16">
        <f t="shared" ca="1" si="0"/>
        <v>0</v>
      </c>
      <c r="F9" s="15" t="str">
        <f t="shared" ca="1" si="1"/>
        <v>✔ conforme</v>
      </c>
    </row>
    <row r="10" spans="1:6" ht="18" customHeight="1" x14ac:dyDescent="0.25">
      <c r="A10" s="14" t="s">
        <v>174</v>
      </c>
      <c r="B10" s="15" t="s">
        <v>173</v>
      </c>
      <c r="C10" s="15">
        <v>4</v>
      </c>
      <c r="D10" s="15">
        <f ca="1">D41+D45</f>
        <v>1</v>
      </c>
      <c r="E10" s="16">
        <f t="shared" ca="1" si="0"/>
        <v>1.25</v>
      </c>
      <c r="F10" s="15" t="str">
        <f t="shared" ca="1" si="1"/>
        <v>✔ conforme</v>
      </c>
    </row>
    <row r="11" spans="1:6" ht="18" customHeight="1" x14ac:dyDescent="0.25">
      <c r="A11" s="14" t="s">
        <v>175</v>
      </c>
      <c r="B11" s="15" t="s">
        <v>173</v>
      </c>
      <c r="C11" s="15">
        <v>2</v>
      </c>
      <c r="D11" s="15">
        <f ca="1">D39</f>
        <v>0</v>
      </c>
      <c r="E11" s="16">
        <f t="shared" ca="1" si="0"/>
        <v>0</v>
      </c>
      <c r="F11" s="15" t="str">
        <f t="shared" ca="1" si="1"/>
        <v>✔ conforme</v>
      </c>
    </row>
    <row r="12" spans="1:6" ht="18" customHeight="1" x14ac:dyDescent="0.25">
      <c r="A12" s="14" t="s">
        <v>176</v>
      </c>
      <c r="B12" s="15" t="s">
        <v>173</v>
      </c>
      <c r="C12" s="15">
        <v>3</v>
      </c>
      <c r="D12" s="15">
        <f ca="1">D53</f>
        <v>2</v>
      </c>
      <c r="E12" s="16">
        <f t="shared" ca="1" si="0"/>
        <v>2.5</v>
      </c>
      <c r="F12" s="15" t="str">
        <f t="shared" ca="1" si="1"/>
        <v>✔ conforme</v>
      </c>
    </row>
    <row r="13" spans="1:6" ht="18" customHeight="1" x14ac:dyDescent="0.25">
      <c r="A13" s="14" t="s">
        <v>177</v>
      </c>
      <c r="B13" s="15" t="s">
        <v>168</v>
      </c>
      <c r="C13" s="15">
        <v>4</v>
      </c>
      <c r="D13" s="15">
        <f ca="1">D34</f>
        <v>4</v>
      </c>
      <c r="E13" s="16">
        <f t="shared" ca="1" si="0"/>
        <v>5</v>
      </c>
      <c r="F13" s="15" t="str">
        <f t="shared" ca="1" si="1"/>
        <v>✔ conforme</v>
      </c>
    </row>
    <row r="14" spans="1:6" ht="18" customHeight="1" x14ac:dyDescent="0.25">
      <c r="A14" s="14" t="s">
        <v>178</v>
      </c>
      <c r="B14" s="15" t="s">
        <v>168</v>
      </c>
      <c r="C14" s="15">
        <v>4</v>
      </c>
      <c r="D14" s="15">
        <f ca="1">D33</f>
        <v>4</v>
      </c>
      <c r="E14" s="16">
        <f t="shared" ca="1" si="0"/>
        <v>5</v>
      </c>
      <c r="F14" s="15" t="str">
        <f t="shared" ca="1" si="1"/>
        <v>✔ conforme</v>
      </c>
    </row>
    <row r="15" spans="1:6" ht="27.95" customHeight="1" x14ac:dyDescent="0.25">
      <c r="A15" s="14" t="s">
        <v>179</v>
      </c>
      <c r="B15" s="15" t="s">
        <v>173</v>
      </c>
      <c r="C15" s="15">
        <v>3</v>
      </c>
      <c r="D15" s="15">
        <f ca="1">D38+D40</f>
        <v>2</v>
      </c>
      <c r="E15" s="16">
        <f t="shared" ca="1" si="0"/>
        <v>2.5</v>
      </c>
      <c r="F15" s="15" t="str">
        <f t="shared" ca="1" si="1"/>
        <v>✔ conforme</v>
      </c>
    </row>
    <row r="16" spans="1:6" ht="18" customHeight="1" x14ac:dyDescent="0.25">
      <c r="A16" s="14" t="s">
        <v>180</v>
      </c>
      <c r="B16" s="15" t="s">
        <v>173</v>
      </c>
      <c r="C16" s="15">
        <v>4</v>
      </c>
      <c r="D16" s="15">
        <f ca="1">D54</f>
        <v>2</v>
      </c>
      <c r="E16" s="16">
        <f t="shared" ca="1" si="0"/>
        <v>2.5</v>
      </c>
      <c r="F16" s="15" t="str">
        <f t="shared" ca="1" si="1"/>
        <v>✔ conforme</v>
      </c>
    </row>
    <row r="17" spans="1:6" ht="18" customHeight="1" x14ac:dyDescent="0.25">
      <c r="A17" s="14" t="s">
        <v>181</v>
      </c>
      <c r="B17" s="15" t="s">
        <v>168</v>
      </c>
      <c r="C17" s="15">
        <v>8</v>
      </c>
      <c r="D17" s="15">
        <f ca="1">D47</f>
        <v>7</v>
      </c>
      <c r="E17" s="16">
        <f t="shared" ca="1" si="0"/>
        <v>8.75</v>
      </c>
      <c r="F17" s="15" t="str">
        <f t="shared" ca="1" si="1"/>
        <v>✔ conforme</v>
      </c>
    </row>
    <row r="18" spans="1:6" ht="18" customHeight="1" x14ac:dyDescent="0.25">
      <c r="A18" s="14" t="s">
        <v>182</v>
      </c>
      <c r="B18" s="15" t="s">
        <v>168</v>
      </c>
      <c r="C18" s="15">
        <v>4</v>
      </c>
      <c r="D18" s="15">
        <f ca="1">D48</f>
        <v>4</v>
      </c>
      <c r="E18" s="16">
        <f t="shared" ca="1" si="0"/>
        <v>5</v>
      </c>
      <c r="F18" s="15" t="str">
        <f t="shared" ca="1" si="1"/>
        <v>✔ conforme</v>
      </c>
    </row>
    <row r="19" spans="1:6" ht="18" customHeight="1" x14ac:dyDescent="0.25">
      <c r="A19" s="14" t="s">
        <v>183</v>
      </c>
      <c r="B19" s="15" t="s">
        <v>168</v>
      </c>
      <c r="C19" s="15">
        <v>6</v>
      </c>
      <c r="D19" s="15">
        <f ca="1">D49</f>
        <v>5</v>
      </c>
      <c r="E19" s="16">
        <f t="shared" ca="1" si="0"/>
        <v>6.25</v>
      </c>
      <c r="F19" s="15" t="str">
        <f t="shared" ca="1" si="1"/>
        <v>✔ conforme</v>
      </c>
    </row>
    <row r="20" spans="1:6" ht="27.95" customHeight="1" x14ac:dyDescent="0.25">
      <c r="A20" s="17" t="s">
        <v>184</v>
      </c>
      <c r="B20" s="18" t="s">
        <v>168</v>
      </c>
      <c r="C20" s="18">
        <v>4</v>
      </c>
      <c r="D20" s="18">
        <f ca="1">D38+D44</f>
        <v>4</v>
      </c>
      <c r="E20" s="19">
        <f t="shared" ca="1" si="0"/>
        <v>5</v>
      </c>
      <c r="F20" s="18" t="str">
        <f t="shared" ca="1" si="1"/>
        <v>✔ conforme</v>
      </c>
    </row>
    <row r="22" spans="1:6" x14ac:dyDescent="0.25">
      <c r="A22" s="20" t="s">
        <v>185</v>
      </c>
    </row>
    <row r="23" spans="1:6" x14ac:dyDescent="0.25">
      <c r="A23" s="21" t="s">
        <v>186</v>
      </c>
      <c r="C23" s="22">
        <v>1</v>
      </c>
      <c r="D23" s="22">
        <f ca="1">COUNTIF('Menus 4 semaines'!$B$8:$E$8,"Plat végétarien à base d'œuf")+SUMPRODUCT(COUNTIF('Menus 4 semaines'!$B$8:$E$8,Cat_08))+COUNTIF('Menus 4 semaines'!$B$8:$E$8,"Plat végétarien à base de légumineuses (&lt; 70 % de la portion)")+SUMPRODUCT(COUNTIF('Menus 4 semaines'!$B$8:$E$8,Cat_09))</f>
        <v>2</v>
      </c>
      <c r="F23" s="22" t="str">
        <f ca="1">IF(D23&gt;=C23,"✔ conforme","✘ à revoir")</f>
        <v>✔ conforme</v>
      </c>
    </row>
    <row r="24" spans="1:6" x14ac:dyDescent="0.25">
      <c r="A24" s="21" t="s">
        <v>187</v>
      </c>
      <c r="C24" s="22">
        <v>1</v>
      </c>
      <c r="D24" s="22">
        <f ca="1">COUNTIF('Menus 4 semaines'!$B$17:$E$17,"Plat végétarien à base d'œuf")+SUMPRODUCT(COUNTIF('Menus 4 semaines'!$B$17:$E$17,Cat_08))+COUNTIF('Menus 4 semaines'!$B$17:$E$17,"Plat végétarien à base de légumineuses (&lt; 70 % de la portion)")+SUMPRODUCT(COUNTIF('Menus 4 semaines'!$B$17:$E$17,Cat_09))</f>
        <v>2</v>
      </c>
      <c r="F24" s="22" t="str">
        <f ca="1">IF(D24&gt;=C24,"✔ conforme","✘ à revoir")</f>
        <v>✔ conforme</v>
      </c>
    </row>
    <row r="25" spans="1:6" x14ac:dyDescent="0.25">
      <c r="A25" s="21" t="s">
        <v>188</v>
      </c>
      <c r="C25" s="22">
        <v>1</v>
      </c>
      <c r="D25" s="22">
        <f ca="1">COUNTIF('Menus 4 semaines'!$B$26:$E$26,"Plat végétarien à base d'œuf")+SUMPRODUCT(COUNTIF('Menus 4 semaines'!$B$26:$E$26,Cat_08))+COUNTIF('Menus 4 semaines'!$B$26:$E$26,"Plat végétarien à base de légumineuses (&lt; 70 % de la portion)")+SUMPRODUCT(COUNTIF('Menus 4 semaines'!$B$26:$E$26,Cat_09))</f>
        <v>2</v>
      </c>
      <c r="F25" s="22" t="str">
        <f ca="1">IF(D25&gt;=C25,"✔ conforme","✘ à revoir")</f>
        <v>✔ conforme</v>
      </c>
    </row>
    <row r="26" spans="1:6" x14ac:dyDescent="0.25">
      <c r="A26" s="21" t="s">
        <v>189</v>
      </c>
      <c r="C26" s="22">
        <v>1</v>
      </c>
      <c r="D26" s="22">
        <f ca="1">COUNTIF('Menus 4 semaines'!$B$35:$E$35,"Plat végétarien à base d'œuf")+SUMPRODUCT(COUNTIF('Menus 4 semaines'!$B$35:$E$35,Cat_08))+COUNTIF('Menus 4 semaines'!$B$35:$E$35,"Plat végétarien à base de légumineuses (&lt; 70 % de la portion)")+SUMPRODUCT(COUNTIF('Menus 4 semaines'!$B$35:$E$35,Cat_09))</f>
        <v>2</v>
      </c>
      <c r="F26" s="22" t="str">
        <f ca="1">IF(D26&gt;=C26,"✔ conforme","✘ à revoir")</f>
        <v>✔ conforme</v>
      </c>
    </row>
    <row r="29" spans="1:6" x14ac:dyDescent="0.25">
      <c r="A29" s="20" t="s">
        <v>190</v>
      </c>
    </row>
    <row r="30" spans="1:6" x14ac:dyDescent="0.25">
      <c r="A30" s="21" t="s">
        <v>8</v>
      </c>
      <c r="D30" s="22">
        <f ca="1">COUNTIF('Menus 4 semaines'!$B$5:$E$40,A30)+SUMPRODUCT(COUNTIF('Menus 4 semaines'!$B$5:$E$40,Cat_01))</f>
        <v>10</v>
      </c>
    </row>
    <row r="31" spans="1:6" x14ac:dyDescent="0.25">
      <c r="A31" s="21" t="s">
        <v>9</v>
      </c>
      <c r="D31" s="22">
        <f ca="1">COUNTIF('Menus 4 semaines'!$B$5:$E$40,A31)+SUMPRODUCT(COUNTIF('Menus 4 semaines'!$B$5:$E$40,Cat_02))</f>
        <v>6</v>
      </c>
    </row>
    <row r="32" spans="1:6" x14ac:dyDescent="0.25">
      <c r="A32" s="21" t="s">
        <v>37</v>
      </c>
      <c r="D32" s="22">
        <f ca="1">COUNTIF('Menus 4 semaines'!$B$5:$E$40,A32)+SUMPRODUCT(COUNTIF('Menus 4 semaines'!$B$5:$E$40,Cat_03))</f>
        <v>0</v>
      </c>
    </row>
    <row r="33" spans="1:4" x14ac:dyDescent="0.25">
      <c r="A33" s="21" t="s">
        <v>12</v>
      </c>
      <c r="D33" s="22">
        <f ca="1">COUNTIF('Menus 4 semaines'!$B$5:$E$40,A33)+SUMPRODUCT(COUNTIF('Menus 4 semaines'!$B$5:$E$40,Cat_04))</f>
        <v>4</v>
      </c>
    </row>
    <row r="34" spans="1:4" x14ac:dyDescent="0.25">
      <c r="A34" s="21" t="s">
        <v>14</v>
      </c>
      <c r="D34" s="22">
        <f ca="1">COUNTIF('Menus 4 semaines'!$B$5:$E$40,A34)+SUMPRODUCT(COUNTIF('Menus 4 semaines'!$B$5:$E$40,Cat_05))</f>
        <v>4</v>
      </c>
    </row>
    <row r="35" spans="1:4" x14ac:dyDescent="0.25">
      <c r="A35" s="21" t="s">
        <v>35</v>
      </c>
      <c r="D35" s="22">
        <f ca="1">COUNTIF('Menus 4 semaines'!$B$5:$E$40,A35)+SUMPRODUCT(COUNTIF('Menus 4 semaines'!$B$5:$E$40,Cat_06))</f>
        <v>0</v>
      </c>
    </row>
    <row r="36" spans="1:4" x14ac:dyDescent="0.25">
      <c r="A36" s="21" t="s">
        <v>38</v>
      </c>
      <c r="D36" s="22">
        <f ca="1">COUNTIF('Menus 4 semaines'!$B$5:$E$40,A36)+SUMPRODUCT(COUNTIF('Menus 4 semaines'!$B$5:$E$40,Cat_07))</f>
        <v>0</v>
      </c>
    </row>
    <row r="37" spans="1:4" x14ac:dyDescent="0.25">
      <c r="A37" s="21" t="s">
        <v>11</v>
      </c>
      <c r="D37" s="22">
        <f ca="1">COUNTIF('Menus 4 semaines'!$B$5:$E$40,A37)+SUMPRODUCT(COUNTIF('Menus 4 semaines'!$B$5:$E$40,Cat_08))</f>
        <v>6</v>
      </c>
    </row>
    <row r="38" spans="1:4" x14ac:dyDescent="0.25">
      <c r="A38" s="21" t="s">
        <v>13</v>
      </c>
      <c r="D38" s="22">
        <f ca="1">COUNTIF('Menus 4 semaines'!$B$5:$E$40,A38)+SUMPRODUCT(COUNTIF('Menus 4 semaines'!$B$5:$E$40,Cat_09))</f>
        <v>2</v>
      </c>
    </row>
    <row r="39" spans="1:4" x14ac:dyDescent="0.25">
      <c r="A39" s="21" t="s">
        <v>39</v>
      </c>
      <c r="D39" s="22">
        <f ca="1">COUNTIF('Menus 4 semaines'!$B$5:$E$40,A39)+SUMPRODUCT(COUNTIF('Menus 4 semaines'!$B$5:$E$40,Cat_10))</f>
        <v>0</v>
      </c>
    </row>
    <row r="40" spans="1:4" x14ac:dyDescent="0.25">
      <c r="A40" s="21" t="s">
        <v>40</v>
      </c>
      <c r="D40" s="22">
        <f ca="1">COUNTIF('Menus 4 semaines'!$B$5:$E$40,A40)+SUMPRODUCT(COUNTIF('Menus 4 semaines'!$B$5:$E$40,Cat_11))</f>
        <v>0</v>
      </c>
    </row>
    <row r="41" spans="1:4" x14ac:dyDescent="0.25">
      <c r="A41" s="21" t="s">
        <v>41</v>
      </c>
      <c r="D41" s="22">
        <f ca="1">COUNTIF('Menus 4 semaines'!$B$5:$E$40,A41)+SUMPRODUCT(COUNTIF('Menus 4 semaines'!$B$5:$E$40,Cat_12))</f>
        <v>0</v>
      </c>
    </row>
    <row r="42" spans="1:4" x14ac:dyDescent="0.25">
      <c r="A42" s="21" t="s">
        <v>16</v>
      </c>
      <c r="D42" s="22">
        <f ca="1">COUNTIF('Menus 4 semaines'!$B$5:$E$40,A42)+SUMPRODUCT(COUNTIF('Menus 4 semaines'!$B$5:$E$40,Cat_13))</f>
        <v>16</v>
      </c>
    </row>
    <row r="43" spans="1:4" x14ac:dyDescent="0.25">
      <c r="A43" s="21" t="s">
        <v>17</v>
      </c>
      <c r="D43" s="22">
        <f ca="1">COUNTIF('Menus 4 semaines'!$B$5:$E$40,A43)+SUMPRODUCT(COUNTIF('Menus 4 semaines'!$B$5:$E$40,Cat_14))</f>
        <v>12</v>
      </c>
    </row>
    <row r="44" spans="1:4" x14ac:dyDescent="0.25">
      <c r="A44" s="21" t="s">
        <v>18</v>
      </c>
      <c r="D44" s="22">
        <f ca="1">COUNTIF('Menus 4 semaines'!$B$5:$E$40,A44)+SUMPRODUCT(COUNTIF('Menus 4 semaines'!$B$5:$E$40,Cat_15))</f>
        <v>2</v>
      </c>
    </row>
    <row r="45" spans="1:4" x14ac:dyDescent="0.25">
      <c r="A45" s="21" t="s">
        <v>30</v>
      </c>
      <c r="D45" s="22">
        <f ca="1">COUNTIF('Menus 4 semaines'!$B$5:$E$40,A45)+SUMPRODUCT(COUNTIF('Menus 4 semaines'!$B$5:$E$40,Cat_16))</f>
        <v>1</v>
      </c>
    </row>
    <row r="46" spans="1:4" x14ac:dyDescent="0.25">
      <c r="A46" s="21" t="s">
        <v>27</v>
      </c>
      <c r="D46" s="22">
        <f ca="1">COUNTIF('Menus 4 semaines'!$B$5:$E$40,A46)+SUMPRODUCT(COUNTIF('Menus 4 semaines'!$B$5:$E$40,Cat_17))</f>
        <v>1</v>
      </c>
    </row>
    <row r="47" spans="1:4" x14ac:dyDescent="0.25">
      <c r="A47" s="21" t="s">
        <v>20</v>
      </c>
      <c r="D47" s="22">
        <f ca="1">COUNTIF('Menus 4 semaines'!$B$5:$E$40,A47)+SUMPRODUCT(COUNTIF('Menus 4 semaines'!$B$5:$E$40,Cat_18))</f>
        <v>7</v>
      </c>
    </row>
    <row r="48" spans="1:4" x14ac:dyDescent="0.25">
      <c r="A48" s="21" t="s">
        <v>22</v>
      </c>
      <c r="D48" s="22">
        <f ca="1">COUNTIF('Menus 4 semaines'!$B$5:$E$40,A48)+SUMPRODUCT(COUNTIF('Menus 4 semaines'!$B$5:$E$40,Cat_19))</f>
        <v>4</v>
      </c>
    </row>
    <row r="49" spans="1:4" x14ac:dyDescent="0.25">
      <c r="A49" s="21" t="s">
        <v>21</v>
      </c>
      <c r="D49" s="22">
        <f ca="1">COUNTIF('Menus 4 semaines'!$B$5:$E$40,A49)+SUMPRODUCT(COUNTIF('Menus 4 semaines'!$B$5:$E$40,Cat_20))</f>
        <v>5</v>
      </c>
    </row>
    <row r="50" spans="1:4" x14ac:dyDescent="0.25">
      <c r="A50" s="21" t="s">
        <v>34</v>
      </c>
      <c r="D50" s="22">
        <f ca="1">COUNTIF('Menus 4 semaines'!$B$5:$E$40,A50)+SUMPRODUCT(COUNTIF('Menus 4 semaines'!$B$5:$E$40,Cat_21))</f>
        <v>0</v>
      </c>
    </row>
    <row r="51" spans="1:4" x14ac:dyDescent="0.25">
      <c r="A51" s="21" t="s">
        <v>24</v>
      </c>
      <c r="D51" s="22">
        <f ca="1">COUNTIF('Menus 4 semaines'!$B$5:$E$40,A51)+SUMPRODUCT(COUNTIF('Menus 4 semaines'!$B$5:$E$40,Cat_22))</f>
        <v>9</v>
      </c>
    </row>
    <row r="52" spans="1:4" x14ac:dyDescent="0.25">
      <c r="A52" s="21" t="s">
        <v>25</v>
      </c>
      <c r="D52" s="22">
        <f ca="1">COUNTIF('Menus 4 semaines'!$B$5:$E$40,A52)+SUMPRODUCT(COUNTIF('Menus 4 semaines'!$B$5:$E$40,Cat_23))</f>
        <v>3</v>
      </c>
    </row>
    <row r="53" spans="1:4" x14ac:dyDescent="0.25">
      <c r="A53" s="21" t="s">
        <v>28</v>
      </c>
      <c r="D53" s="22">
        <f ca="1">COUNTIF('Menus 4 semaines'!$B$5:$E$40,A53)+SUMPRODUCT(COUNTIF('Menus 4 semaines'!$B$5:$E$40,Cat_24))</f>
        <v>2</v>
      </c>
    </row>
    <row r="54" spans="1:4" x14ac:dyDescent="0.25">
      <c r="A54" s="21" t="s">
        <v>31</v>
      </c>
      <c r="D54" s="22">
        <f ca="1">COUNTIF('Menus 4 semaines'!$B$5:$E$40,A54)+SUMPRODUCT(COUNTIF('Menus 4 semaines'!$B$5:$E$40,Cat_25))</f>
        <v>2</v>
      </c>
    </row>
  </sheetData>
  <mergeCells count="1">
    <mergeCell ref="A2:F2"/>
  </mergeCells>
  <pageMargins left="0.75" right="0.75" top="1" bottom="1" header="0.5" footer="0.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5"/>
  <sheetViews>
    <sheetView showGridLines="0" workbookViewId="0">
      <pane ySplit="4" topLeftCell="A5" activePane="bottomLeft" state="frozen"/>
      <selection pane="bottomLeft"/>
    </sheetView>
  </sheetViews>
  <sheetFormatPr baseColWidth="10" defaultColWidth="9.140625" defaultRowHeight="15" x14ac:dyDescent="0.25"/>
  <cols>
    <col min="1" max="1" width="74" customWidth="1"/>
    <col min="2" max="2" width="8" customWidth="1"/>
    <col min="3" max="3" width="12" customWidth="1"/>
    <col min="4" max="4" width="18" customWidth="1"/>
    <col min="5" max="5" width="24" customWidth="1"/>
    <col min="6" max="6" width="16" customWidth="1"/>
  </cols>
  <sheetData>
    <row r="1" spans="1:6" ht="18.75" x14ac:dyDescent="0.3">
      <c r="A1" s="12" t="s">
        <v>191</v>
      </c>
    </row>
    <row r="2" spans="1:6" ht="62.1" customHeight="1" x14ac:dyDescent="0.25">
      <c r="A2" s="34" t="s">
        <v>192</v>
      </c>
      <c r="B2" s="25"/>
      <c r="C2" s="25"/>
      <c r="D2" s="25"/>
      <c r="E2" s="25"/>
      <c r="F2" s="25"/>
    </row>
    <row r="4" spans="1:6" ht="32.1" customHeight="1" x14ac:dyDescent="0.25">
      <c r="A4" s="13" t="s">
        <v>161</v>
      </c>
      <c r="B4" s="13" t="s">
        <v>162</v>
      </c>
      <c r="C4" s="13" t="s">
        <v>163</v>
      </c>
      <c r="D4" s="13" t="s">
        <v>164</v>
      </c>
      <c r="E4" s="13" t="s">
        <v>165</v>
      </c>
      <c r="F4" s="13" t="s">
        <v>166</v>
      </c>
    </row>
    <row r="5" spans="1:6" ht="18" customHeight="1" x14ac:dyDescent="0.25">
      <c r="A5" s="14" t="s">
        <v>167</v>
      </c>
      <c r="B5" s="15" t="s">
        <v>168</v>
      </c>
      <c r="C5" s="15">
        <v>10</v>
      </c>
      <c r="D5" s="15">
        <f ca="1">D31</f>
        <v>13</v>
      </c>
      <c r="E5" s="15">
        <f t="shared" ref="E5:E20" ca="1" si="0">D5</f>
        <v>13</v>
      </c>
      <c r="F5" s="15" t="str">
        <f t="shared" ref="F5:F20" ca="1" si="1">IF(B5="min",IF(E5&gt;=C5,"✔ conforme","✘ à revoir"),IF(E5&lt;=C5,"✔ conforme","✘ à revoir"))</f>
        <v>✔ conforme</v>
      </c>
    </row>
    <row r="6" spans="1:6" ht="18" customHeight="1" x14ac:dyDescent="0.25">
      <c r="A6" s="14" t="s">
        <v>169</v>
      </c>
      <c r="B6" s="15" t="s">
        <v>168</v>
      </c>
      <c r="C6" s="15">
        <v>10</v>
      </c>
      <c r="D6" s="15">
        <f ca="1">D43</f>
        <v>20</v>
      </c>
      <c r="E6" s="15">
        <f t="shared" ca="1" si="0"/>
        <v>20</v>
      </c>
      <c r="F6" s="15" t="str">
        <f t="shared" ca="1" si="1"/>
        <v>✔ conforme</v>
      </c>
    </row>
    <row r="7" spans="1:6" ht="18" customHeight="1" x14ac:dyDescent="0.25">
      <c r="A7" s="14" t="s">
        <v>170</v>
      </c>
      <c r="B7" s="15" t="s">
        <v>168</v>
      </c>
      <c r="C7" s="15">
        <v>8</v>
      </c>
      <c r="D7" s="15">
        <f ca="1">D52</f>
        <v>11</v>
      </c>
      <c r="E7" s="15">
        <f t="shared" ca="1" si="0"/>
        <v>11</v>
      </c>
      <c r="F7" s="15" t="str">
        <f t="shared" ca="1" si="1"/>
        <v>✔ conforme</v>
      </c>
    </row>
    <row r="8" spans="1:6" ht="18" customHeight="1" x14ac:dyDescent="0.25">
      <c r="A8" s="14" t="s">
        <v>171</v>
      </c>
      <c r="B8" s="15" t="s">
        <v>168</v>
      </c>
      <c r="C8" s="15">
        <v>10</v>
      </c>
      <c r="D8" s="15">
        <f ca="1">D44+D45+D46+D47</f>
        <v>20</v>
      </c>
      <c r="E8" s="15">
        <f t="shared" ca="1" si="0"/>
        <v>20</v>
      </c>
      <c r="F8" s="15" t="str">
        <f t="shared" ca="1" si="1"/>
        <v>✔ conforme</v>
      </c>
    </row>
    <row r="9" spans="1:6" ht="18" customHeight="1" x14ac:dyDescent="0.25">
      <c r="A9" s="14" t="s">
        <v>172</v>
      </c>
      <c r="B9" s="15" t="s">
        <v>173</v>
      </c>
      <c r="C9" s="15">
        <v>4</v>
      </c>
      <c r="D9" s="15">
        <f ca="1">D33</f>
        <v>0</v>
      </c>
      <c r="E9" s="15">
        <f t="shared" ca="1" si="0"/>
        <v>0</v>
      </c>
      <c r="F9" s="15" t="str">
        <f t="shared" ca="1" si="1"/>
        <v>✔ conforme</v>
      </c>
    </row>
    <row r="10" spans="1:6" ht="18" customHeight="1" x14ac:dyDescent="0.25">
      <c r="A10" s="14" t="s">
        <v>174</v>
      </c>
      <c r="B10" s="15" t="s">
        <v>173</v>
      </c>
      <c r="C10" s="15">
        <v>4</v>
      </c>
      <c r="D10" s="15">
        <f ca="1">D42+D46</f>
        <v>0</v>
      </c>
      <c r="E10" s="15">
        <f t="shared" ca="1" si="0"/>
        <v>0</v>
      </c>
      <c r="F10" s="15" t="str">
        <f t="shared" ca="1" si="1"/>
        <v>✔ conforme</v>
      </c>
    </row>
    <row r="11" spans="1:6" ht="18" customHeight="1" x14ac:dyDescent="0.25">
      <c r="A11" s="14" t="s">
        <v>175</v>
      </c>
      <c r="B11" s="15" t="s">
        <v>173</v>
      </c>
      <c r="C11" s="15">
        <v>2</v>
      </c>
      <c r="D11" s="15">
        <f ca="1">D40</f>
        <v>0</v>
      </c>
      <c r="E11" s="15">
        <f t="shared" ca="1" si="0"/>
        <v>0</v>
      </c>
      <c r="F11" s="15" t="str">
        <f t="shared" ca="1" si="1"/>
        <v>✔ conforme</v>
      </c>
    </row>
    <row r="12" spans="1:6" ht="18" customHeight="1" x14ac:dyDescent="0.25">
      <c r="A12" s="14" t="s">
        <v>176</v>
      </c>
      <c r="B12" s="15" t="s">
        <v>173</v>
      </c>
      <c r="C12" s="15">
        <v>3</v>
      </c>
      <c r="D12" s="15">
        <f ca="1">D54</f>
        <v>2</v>
      </c>
      <c r="E12" s="15">
        <f t="shared" ca="1" si="0"/>
        <v>2</v>
      </c>
      <c r="F12" s="15" t="str">
        <f t="shared" ca="1" si="1"/>
        <v>✔ conforme</v>
      </c>
    </row>
    <row r="13" spans="1:6" ht="18" customHeight="1" x14ac:dyDescent="0.25">
      <c r="A13" s="14" t="s">
        <v>177</v>
      </c>
      <c r="B13" s="15" t="s">
        <v>168</v>
      </c>
      <c r="C13" s="15">
        <v>4</v>
      </c>
      <c r="D13" s="15">
        <f ca="1">D35</f>
        <v>5</v>
      </c>
      <c r="E13" s="15">
        <f t="shared" ca="1" si="0"/>
        <v>5</v>
      </c>
      <c r="F13" s="15" t="str">
        <f t="shared" ca="1" si="1"/>
        <v>✔ conforme</v>
      </c>
    </row>
    <row r="14" spans="1:6" ht="18" customHeight="1" x14ac:dyDescent="0.25">
      <c r="A14" s="14" t="s">
        <v>178</v>
      </c>
      <c r="B14" s="15" t="s">
        <v>168</v>
      </c>
      <c r="C14" s="15">
        <v>4</v>
      </c>
      <c r="D14" s="15">
        <f ca="1">D34</f>
        <v>4</v>
      </c>
      <c r="E14" s="15">
        <f t="shared" ca="1" si="0"/>
        <v>4</v>
      </c>
      <c r="F14" s="15" t="str">
        <f t="shared" ca="1" si="1"/>
        <v>✔ conforme</v>
      </c>
    </row>
    <row r="15" spans="1:6" ht="27.95" customHeight="1" x14ac:dyDescent="0.25">
      <c r="A15" s="14" t="s">
        <v>179</v>
      </c>
      <c r="B15" s="15" t="s">
        <v>173</v>
      </c>
      <c r="C15" s="15">
        <v>3</v>
      </c>
      <c r="D15" s="15">
        <f ca="1">D39+D41</f>
        <v>3</v>
      </c>
      <c r="E15" s="15">
        <f t="shared" ca="1" si="0"/>
        <v>3</v>
      </c>
      <c r="F15" s="15" t="str">
        <f t="shared" ca="1" si="1"/>
        <v>✔ conforme</v>
      </c>
    </row>
    <row r="16" spans="1:6" ht="18" customHeight="1" x14ac:dyDescent="0.25">
      <c r="A16" s="14" t="s">
        <v>180</v>
      </c>
      <c r="B16" s="15" t="s">
        <v>173</v>
      </c>
      <c r="C16" s="15">
        <v>4</v>
      </c>
      <c r="D16" s="15">
        <f ca="1">D55</f>
        <v>3</v>
      </c>
      <c r="E16" s="15">
        <f t="shared" ca="1" si="0"/>
        <v>3</v>
      </c>
      <c r="F16" s="15" t="str">
        <f t="shared" ca="1" si="1"/>
        <v>✔ conforme</v>
      </c>
    </row>
    <row r="17" spans="1:6" ht="18" customHeight="1" x14ac:dyDescent="0.25">
      <c r="A17" s="14" t="s">
        <v>181</v>
      </c>
      <c r="B17" s="15" t="s">
        <v>168</v>
      </c>
      <c r="C17" s="15">
        <v>8</v>
      </c>
      <c r="D17" s="15">
        <f ca="1">D48</f>
        <v>8</v>
      </c>
      <c r="E17" s="15">
        <f t="shared" ca="1" si="0"/>
        <v>8</v>
      </c>
      <c r="F17" s="15" t="str">
        <f t="shared" ca="1" si="1"/>
        <v>✔ conforme</v>
      </c>
    </row>
    <row r="18" spans="1:6" ht="18" customHeight="1" x14ac:dyDescent="0.25">
      <c r="A18" s="14" t="s">
        <v>182</v>
      </c>
      <c r="B18" s="15" t="s">
        <v>168</v>
      </c>
      <c r="C18" s="15">
        <v>4</v>
      </c>
      <c r="D18" s="15">
        <f ca="1">D49</f>
        <v>4</v>
      </c>
      <c r="E18" s="15">
        <f t="shared" ca="1" si="0"/>
        <v>4</v>
      </c>
      <c r="F18" s="15" t="str">
        <f t="shared" ca="1" si="1"/>
        <v>✔ conforme</v>
      </c>
    </row>
    <row r="19" spans="1:6" ht="18" customHeight="1" x14ac:dyDescent="0.25">
      <c r="A19" s="14" t="s">
        <v>183</v>
      </c>
      <c r="B19" s="15" t="s">
        <v>168</v>
      </c>
      <c r="C19" s="15">
        <v>6</v>
      </c>
      <c r="D19" s="15">
        <f ca="1">D50</f>
        <v>6</v>
      </c>
      <c r="E19" s="15">
        <f t="shared" ca="1" si="0"/>
        <v>6</v>
      </c>
      <c r="F19" s="15" t="str">
        <f t="shared" ca="1" si="1"/>
        <v>✔ conforme</v>
      </c>
    </row>
    <row r="20" spans="1:6" ht="27.95" customHeight="1" x14ac:dyDescent="0.25">
      <c r="A20" s="17" t="s">
        <v>184</v>
      </c>
      <c r="B20" s="18" t="s">
        <v>168</v>
      </c>
      <c r="C20" s="18">
        <v>4</v>
      </c>
      <c r="D20" s="18">
        <f ca="1">D39+D45</f>
        <v>6</v>
      </c>
      <c r="E20" s="18">
        <f t="shared" ca="1" si="0"/>
        <v>6</v>
      </c>
      <c r="F20" s="18" t="str">
        <f t="shared" ca="1" si="1"/>
        <v>✔ conforme</v>
      </c>
    </row>
    <row r="22" spans="1:6" x14ac:dyDescent="0.25">
      <c r="A22" s="20" t="s">
        <v>185</v>
      </c>
    </row>
    <row r="23" spans="1:6" x14ac:dyDescent="0.25">
      <c r="A23" s="21" t="s">
        <v>186</v>
      </c>
      <c r="C23" s="22">
        <v>1</v>
      </c>
      <c r="D23" s="22">
        <f ca="1">COUNTIF('Menus 5 semaines'!$B$8:$E$8,"Plat végétarien à base d'œuf")+SUMPRODUCT(COUNTIF('Menus 5 semaines'!$B$8:$E$8,Cat_08))+COUNTIF('Menus 5 semaines'!$B$8:$E$8,"Plat végétarien à base de légumineuses (&lt; 70 % de la portion)")+SUMPRODUCT(COUNTIF('Menus 5 semaines'!$B$8:$E$8,Cat_09))</f>
        <v>2</v>
      </c>
      <c r="F23" s="22" t="str">
        <f ca="1">IF(D23&gt;=C23,"✔ conforme","✘ à revoir")</f>
        <v>✔ conforme</v>
      </c>
    </row>
    <row r="24" spans="1:6" x14ac:dyDescent="0.25">
      <c r="A24" s="21" t="s">
        <v>187</v>
      </c>
      <c r="C24" s="22">
        <v>1</v>
      </c>
      <c r="D24" s="22">
        <f ca="1">COUNTIF('Menus 5 semaines'!$B$17:$E$17,"Plat végétarien à base d'œuf")+SUMPRODUCT(COUNTIF('Menus 5 semaines'!$B$17:$E$17,Cat_08))+COUNTIF('Menus 5 semaines'!$B$17:$E$17,"Plat végétarien à base de légumineuses (&lt; 70 % de la portion)")+SUMPRODUCT(COUNTIF('Menus 5 semaines'!$B$17:$E$17,Cat_09))</f>
        <v>2</v>
      </c>
      <c r="F24" s="22" t="str">
        <f ca="1">IF(D24&gt;=C24,"✔ conforme","✘ à revoir")</f>
        <v>✔ conforme</v>
      </c>
    </row>
    <row r="25" spans="1:6" x14ac:dyDescent="0.25">
      <c r="A25" s="21" t="s">
        <v>188</v>
      </c>
      <c r="C25" s="22">
        <v>1</v>
      </c>
      <c r="D25" s="22">
        <f ca="1">COUNTIF('Menus 5 semaines'!$B$26:$E$26,"Plat végétarien à base d'œuf")+SUMPRODUCT(COUNTIF('Menus 5 semaines'!$B$26:$E$26,Cat_08))+COUNTIF('Menus 5 semaines'!$B$26:$E$26,"Plat végétarien à base de légumineuses (&lt; 70 % de la portion)")+SUMPRODUCT(COUNTIF('Menus 5 semaines'!$B$26:$E$26,Cat_09))</f>
        <v>2</v>
      </c>
      <c r="F25" s="22" t="str">
        <f ca="1">IF(D25&gt;=C25,"✔ conforme","✘ à revoir")</f>
        <v>✔ conforme</v>
      </c>
    </row>
    <row r="26" spans="1:6" x14ac:dyDescent="0.25">
      <c r="A26" s="21" t="s">
        <v>189</v>
      </c>
      <c r="C26" s="22">
        <v>1</v>
      </c>
      <c r="D26" s="22">
        <f ca="1">COUNTIF('Menus 5 semaines'!$B$35:$E$35,"Plat végétarien à base d'œuf")+SUMPRODUCT(COUNTIF('Menus 5 semaines'!$B$35:$E$35,Cat_08))+COUNTIF('Menus 5 semaines'!$B$35:$E$35,"Plat végétarien à base de légumineuses (&lt; 70 % de la portion)")+SUMPRODUCT(COUNTIF('Menus 5 semaines'!$B$35:$E$35,Cat_09))</f>
        <v>2</v>
      </c>
      <c r="F26" s="22" t="str">
        <f ca="1">IF(D26&gt;=C26,"✔ conforme","✘ à revoir")</f>
        <v>✔ conforme</v>
      </c>
    </row>
    <row r="27" spans="1:6" x14ac:dyDescent="0.25">
      <c r="A27" s="21" t="s">
        <v>193</v>
      </c>
      <c r="C27" s="22">
        <v>1</v>
      </c>
      <c r="D27" s="22">
        <f ca="1">COUNTIF('Menus 5 semaines'!$B$44:$E$44,"Plat végétarien à base d'œuf")+SUMPRODUCT(COUNTIF('Menus 5 semaines'!$B$44:$E$44,Cat_08))+COUNTIF('Menus 5 semaines'!$B$44:$E$44,"Plat végétarien à base de légumineuses (&lt; 70 % de la portion)")+SUMPRODUCT(COUNTIF('Menus 5 semaines'!$B$44:$E$44,Cat_09))</f>
        <v>2</v>
      </c>
      <c r="F27" s="22" t="str">
        <f ca="1">IF(D27&gt;=C27,"✔ conforme","✘ à revoir")</f>
        <v>✔ conforme</v>
      </c>
    </row>
    <row r="30" spans="1:6" x14ac:dyDescent="0.25">
      <c r="A30" s="20" t="s">
        <v>190</v>
      </c>
    </row>
    <row r="31" spans="1:6" x14ac:dyDescent="0.25">
      <c r="A31" s="21" t="s">
        <v>8</v>
      </c>
      <c r="D31" s="22">
        <f ca="1">COUNTIF('Menus 5 semaines'!$B$5:$E$49,A31)+SUMPRODUCT(COUNTIF('Menus 5 semaines'!$B$5:$E$49,Cat_01))</f>
        <v>13</v>
      </c>
    </row>
    <row r="32" spans="1:6" x14ac:dyDescent="0.25">
      <c r="A32" s="21" t="s">
        <v>9</v>
      </c>
      <c r="D32" s="22">
        <f ca="1">COUNTIF('Menus 5 semaines'!$B$5:$E$49,A32)+SUMPRODUCT(COUNTIF('Menus 5 semaines'!$B$5:$E$49,Cat_02))</f>
        <v>7</v>
      </c>
    </row>
    <row r="33" spans="1:4" x14ac:dyDescent="0.25">
      <c r="A33" s="21" t="s">
        <v>37</v>
      </c>
      <c r="D33" s="22">
        <f ca="1">COUNTIF('Menus 5 semaines'!$B$5:$E$49,A33)+SUMPRODUCT(COUNTIF('Menus 5 semaines'!$B$5:$E$49,Cat_03))</f>
        <v>0</v>
      </c>
    </row>
    <row r="34" spans="1:4" x14ac:dyDescent="0.25">
      <c r="A34" s="21" t="s">
        <v>12</v>
      </c>
      <c r="D34" s="22">
        <f ca="1">COUNTIF('Menus 5 semaines'!$B$5:$E$49,A34)+SUMPRODUCT(COUNTIF('Menus 5 semaines'!$B$5:$E$49,Cat_04))</f>
        <v>4</v>
      </c>
    </row>
    <row r="35" spans="1:4" x14ac:dyDescent="0.25">
      <c r="A35" s="21" t="s">
        <v>14</v>
      </c>
      <c r="D35" s="22">
        <f ca="1">COUNTIF('Menus 5 semaines'!$B$5:$E$49,A35)+SUMPRODUCT(COUNTIF('Menus 5 semaines'!$B$5:$E$49,Cat_05))</f>
        <v>5</v>
      </c>
    </row>
    <row r="36" spans="1:4" x14ac:dyDescent="0.25">
      <c r="A36" s="21" t="s">
        <v>35</v>
      </c>
      <c r="D36" s="22">
        <f ca="1">COUNTIF('Menus 5 semaines'!$B$5:$E$49,A36)+SUMPRODUCT(COUNTIF('Menus 5 semaines'!$B$5:$E$49,Cat_06))</f>
        <v>1</v>
      </c>
    </row>
    <row r="37" spans="1:4" x14ac:dyDescent="0.25">
      <c r="A37" s="21" t="s">
        <v>38</v>
      </c>
      <c r="D37" s="22">
        <f ca="1">COUNTIF('Menus 5 semaines'!$B$5:$E$49,A37)+SUMPRODUCT(COUNTIF('Menus 5 semaines'!$B$5:$E$49,Cat_07))</f>
        <v>0</v>
      </c>
    </row>
    <row r="38" spans="1:4" x14ac:dyDescent="0.25">
      <c r="A38" s="21" t="s">
        <v>11</v>
      </c>
      <c r="D38" s="22">
        <f ca="1">COUNTIF('Menus 5 semaines'!$B$5:$E$49,A38)+SUMPRODUCT(COUNTIF('Menus 5 semaines'!$B$5:$E$49,Cat_08))</f>
        <v>7</v>
      </c>
    </row>
    <row r="39" spans="1:4" x14ac:dyDescent="0.25">
      <c r="A39" s="21" t="s">
        <v>13</v>
      </c>
      <c r="D39" s="22">
        <f ca="1">COUNTIF('Menus 5 semaines'!$B$5:$E$49,A39)+SUMPRODUCT(COUNTIF('Menus 5 semaines'!$B$5:$E$49,Cat_09))</f>
        <v>3</v>
      </c>
    </row>
    <row r="40" spans="1:4" x14ac:dyDescent="0.25">
      <c r="A40" s="21" t="s">
        <v>39</v>
      </c>
      <c r="D40" s="22">
        <f ca="1">COUNTIF('Menus 5 semaines'!$B$5:$E$49,A40)+SUMPRODUCT(COUNTIF('Menus 5 semaines'!$B$5:$E$49,Cat_10))</f>
        <v>0</v>
      </c>
    </row>
    <row r="41" spans="1:4" x14ac:dyDescent="0.25">
      <c r="A41" s="21" t="s">
        <v>40</v>
      </c>
      <c r="D41" s="22">
        <f ca="1">COUNTIF('Menus 5 semaines'!$B$5:$E$49,A41)+SUMPRODUCT(COUNTIF('Menus 5 semaines'!$B$5:$E$49,Cat_11))</f>
        <v>0</v>
      </c>
    </row>
    <row r="42" spans="1:4" x14ac:dyDescent="0.25">
      <c r="A42" s="21" t="s">
        <v>41</v>
      </c>
      <c r="D42" s="22">
        <f ca="1">COUNTIF('Menus 5 semaines'!$B$5:$E$49,A42)+SUMPRODUCT(COUNTIF('Menus 5 semaines'!$B$5:$E$49,Cat_12))</f>
        <v>0</v>
      </c>
    </row>
    <row r="43" spans="1:4" x14ac:dyDescent="0.25">
      <c r="A43" s="21" t="s">
        <v>16</v>
      </c>
      <c r="D43" s="22">
        <f ca="1">COUNTIF('Menus 5 semaines'!$B$5:$E$49,A43)+SUMPRODUCT(COUNTIF('Menus 5 semaines'!$B$5:$E$49,Cat_13))</f>
        <v>20</v>
      </c>
    </row>
    <row r="44" spans="1:4" x14ac:dyDescent="0.25">
      <c r="A44" s="21" t="s">
        <v>17</v>
      </c>
      <c r="D44" s="22">
        <f ca="1">COUNTIF('Menus 5 semaines'!$B$5:$E$49,A44)+SUMPRODUCT(COUNTIF('Menus 5 semaines'!$B$5:$E$49,Cat_14))</f>
        <v>16</v>
      </c>
    </row>
    <row r="45" spans="1:4" x14ac:dyDescent="0.25">
      <c r="A45" s="21" t="s">
        <v>18</v>
      </c>
      <c r="D45" s="22">
        <f ca="1">COUNTIF('Menus 5 semaines'!$B$5:$E$49,A45)+SUMPRODUCT(COUNTIF('Menus 5 semaines'!$B$5:$E$49,Cat_15))</f>
        <v>3</v>
      </c>
    </row>
    <row r="46" spans="1:4" x14ac:dyDescent="0.25">
      <c r="A46" s="21" t="s">
        <v>30</v>
      </c>
      <c r="D46" s="22">
        <f ca="1">COUNTIF('Menus 5 semaines'!$B$5:$E$49,A46)+SUMPRODUCT(COUNTIF('Menus 5 semaines'!$B$5:$E$49,Cat_16))</f>
        <v>0</v>
      </c>
    </row>
    <row r="47" spans="1:4" x14ac:dyDescent="0.25">
      <c r="A47" s="21" t="s">
        <v>27</v>
      </c>
      <c r="D47" s="22">
        <f ca="1">COUNTIF('Menus 5 semaines'!$B$5:$E$49,A47)+SUMPRODUCT(COUNTIF('Menus 5 semaines'!$B$5:$E$49,Cat_17))</f>
        <v>1</v>
      </c>
    </row>
    <row r="48" spans="1:4" x14ac:dyDescent="0.25">
      <c r="A48" s="21" t="s">
        <v>20</v>
      </c>
      <c r="D48" s="22">
        <f ca="1">COUNTIF('Menus 5 semaines'!$B$5:$E$49,A48)+SUMPRODUCT(COUNTIF('Menus 5 semaines'!$B$5:$E$49,Cat_18))</f>
        <v>8</v>
      </c>
    </row>
    <row r="49" spans="1:4" x14ac:dyDescent="0.25">
      <c r="A49" s="21" t="s">
        <v>22</v>
      </c>
      <c r="D49" s="22">
        <f ca="1">COUNTIF('Menus 5 semaines'!$B$5:$E$49,A49)+SUMPRODUCT(COUNTIF('Menus 5 semaines'!$B$5:$E$49,Cat_19))</f>
        <v>4</v>
      </c>
    </row>
    <row r="50" spans="1:4" x14ac:dyDescent="0.25">
      <c r="A50" s="21" t="s">
        <v>21</v>
      </c>
      <c r="D50" s="22">
        <f ca="1">COUNTIF('Menus 5 semaines'!$B$5:$E$49,A50)+SUMPRODUCT(COUNTIF('Menus 5 semaines'!$B$5:$E$49,Cat_20))</f>
        <v>6</v>
      </c>
    </row>
    <row r="51" spans="1:4" x14ac:dyDescent="0.25">
      <c r="A51" s="21" t="s">
        <v>34</v>
      </c>
      <c r="D51" s="22">
        <f ca="1">COUNTIF('Menus 5 semaines'!$B$5:$E$49,A51)+SUMPRODUCT(COUNTIF('Menus 5 semaines'!$B$5:$E$49,Cat_21))</f>
        <v>2</v>
      </c>
    </row>
    <row r="52" spans="1:4" x14ac:dyDescent="0.25">
      <c r="A52" s="21" t="s">
        <v>24</v>
      </c>
      <c r="D52" s="22">
        <f ca="1">COUNTIF('Menus 5 semaines'!$B$5:$E$49,A52)+SUMPRODUCT(COUNTIF('Menus 5 semaines'!$B$5:$E$49,Cat_22))</f>
        <v>11</v>
      </c>
    </row>
    <row r="53" spans="1:4" x14ac:dyDescent="0.25">
      <c r="A53" s="21" t="s">
        <v>25</v>
      </c>
      <c r="D53" s="22">
        <f ca="1">COUNTIF('Menus 5 semaines'!$B$5:$E$49,A53)+SUMPRODUCT(COUNTIF('Menus 5 semaines'!$B$5:$E$49,Cat_23))</f>
        <v>4</v>
      </c>
    </row>
    <row r="54" spans="1:4" x14ac:dyDescent="0.25">
      <c r="A54" s="21" t="s">
        <v>28</v>
      </c>
      <c r="D54" s="22">
        <f ca="1">COUNTIF('Menus 5 semaines'!$B$5:$E$49,A54)+SUMPRODUCT(COUNTIF('Menus 5 semaines'!$B$5:$E$49,Cat_24))</f>
        <v>2</v>
      </c>
    </row>
    <row r="55" spans="1:4" x14ac:dyDescent="0.25">
      <c r="A55" s="21" t="s">
        <v>31</v>
      </c>
      <c r="D55" s="22">
        <f ca="1">COUNTIF('Menus 5 semaines'!$B$5:$E$49,A55)+SUMPRODUCT(COUNTIF('Menus 5 semaines'!$B$5:$E$49,Cat_25))</f>
        <v>3</v>
      </c>
    </row>
  </sheetData>
  <mergeCells count="1">
    <mergeCell ref="A2:F2"/>
  </mergeCells>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
  <sheetViews>
    <sheetView showGridLines="0" tabSelected="1" workbookViewId="0"/>
  </sheetViews>
  <sheetFormatPr baseColWidth="10" defaultColWidth="9.140625" defaultRowHeight="15" x14ac:dyDescent="0.25"/>
  <cols>
    <col min="1" max="1" width="46" customWidth="1"/>
    <col min="2" max="3" width="20" customWidth="1"/>
    <col min="4" max="4" width="60" customWidth="1"/>
  </cols>
  <sheetData>
    <row r="1" spans="1:4" ht="18.75" x14ac:dyDescent="0.3">
      <c r="A1" s="12" t="s">
        <v>194</v>
      </c>
    </row>
    <row r="3" spans="1:4" ht="30" customHeight="1" x14ac:dyDescent="0.25">
      <c r="A3" s="13" t="s">
        <v>195</v>
      </c>
      <c r="B3" s="13" t="s">
        <v>196</v>
      </c>
      <c r="C3" s="13" t="s">
        <v>197</v>
      </c>
      <c r="D3" s="13" t="s">
        <v>198</v>
      </c>
    </row>
    <row r="4" spans="1:4" ht="32.1" customHeight="1" x14ac:dyDescent="0.25">
      <c r="A4" s="14" t="s">
        <v>199</v>
      </c>
      <c r="B4" s="15" t="s">
        <v>200</v>
      </c>
      <c r="C4" s="15" t="s">
        <v>201</v>
      </c>
      <c r="D4" s="14" t="s">
        <v>202</v>
      </c>
    </row>
    <row r="5" spans="1:4" ht="32.1" customHeight="1" x14ac:dyDescent="0.25">
      <c r="A5" s="14" t="s">
        <v>203</v>
      </c>
      <c r="B5" s="15" t="s">
        <v>204</v>
      </c>
      <c r="C5" s="15" t="s">
        <v>205</v>
      </c>
      <c r="D5" s="14" t="s">
        <v>206</v>
      </c>
    </row>
    <row r="6" spans="1:4" ht="32.1" customHeight="1" x14ac:dyDescent="0.25">
      <c r="A6" s="14" t="s">
        <v>207</v>
      </c>
      <c r="B6" s="15" t="s">
        <v>208</v>
      </c>
      <c r="C6" s="15" t="s">
        <v>209</v>
      </c>
      <c r="D6" s="14" t="s">
        <v>210</v>
      </c>
    </row>
    <row r="7" spans="1:4" ht="32.1" customHeight="1" x14ac:dyDescent="0.25">
      <c r="A7" s="14" t="s">
        <v>211</v>
      </c>
      <c r="B7" s="15" t="s">
        <v>212</v>
      </c>
      <c r="C7" s="15" t="s">
        <v>212</v>
      </c>
      <c r="D7" s="14" t="s">
        <v>213</v>
      </c>
    </row>
    <row r="9" spans="1:4" ht="15.75" x14ac:dyDescent="0.25">
      <c r="A9" s="23" t="s">
        <v>214</v>
      </c>
    </row>
    <row r="10" spans="1:4" ht="45" customHeight="1" x14ac:dyDescent="0.25">
      <c r="A10" s="35" t="s">
        <v>215</v>
      </c>
      <c r="B10" s="25"/>
      <c r="C10" s="25"/>
      <c r="D10" s="25"/>
    </row>
    <row r="11" spans="1:4" ht="30" customHeight="1" x14ac:dyDescent="0.25">
      <c r="A11" s="35" t="s">
        <v>216</v>
      </c>
      <c r="B11" s="25"/>
      <c r="C11" s="25"/>
      <c r="D11" s="25"/>
    </row>
    <row r="12" spans="1:4" ht="15" customHeight="1" x14ac:dyDescent="0.25">
      <c r="A12" s="35" t="s">
        <v>217</v>
      </c>
      <c r="B12" s="25"/>
      <c r="C12" s="25"/>
      <c r="D12" s="25"/>
    </row>
    <row r="13" spans="1:4" ht="30" customHeight="1" x14ac:dyDescent="0.25">
      <c r="A13" s="35" t="s">
        <v>218</v>
      </c>
      <c r="B13" s="25"/>
      <c r="C13" s="25"/>
      <c r="D13" s="25"/>
    </row>
    <row r="14" spans="1:4" ht="30" customHeight="1" x14ac:dyDescent="0.25">
      <c r="A14" s="35" t="s">
        <v>219</v>
      </c>
      <c r="B14" s="25"/>
      <c r="C14" s="25"/>
      <c r="D14" s="25"/>
    </row>
    <row r="15" spans="1:4" ht="45" customHeight="1" x14ac:dyDescent="0.25">
      <c r="A15" s="35" t="s">
        <v>220</v>
      </c>
      <c r="B15" s="25"/>
      <c r="C15" s="25"/>
      <c r="D15" s="25"/>
    </row>
    <row r="16" spans="1:4" ht="30" customHeight="1" x14ac:dyDescent="0.25">
      <c r="A16" s="35" t="s">
        <v>221</v>
      </c>
      <c r="B16" s="25"/>
      <c r="C16" s="25"/>
      <c r="D16" s="25"/>
    </row>
    <row r="17" spans="1:4" ht="30" customHeight="1" x14ac:dyDescent="0.25">
      <c r="A17" s="35" t="s">
        <v>222</v>
      </c>
      <c r="B17" s="25"/>
      <c r="C17" s="25"/>
      <c r="D17" s="25"/>
    </row>
    <row r="18" spans="1:4" ht="45" customHeight="1" x14ac:dyDescent="0.25">
      <c r="A18" s="35" t="s">
        <v>223</v>
      </c>
      <c r="B18" s="25"/>
      <c r="C18" s="25"/>
      <c r="D18" s="25"/>
    </row>
    <row r="19" spans="1:4" ht="30" customHeight="1" x14ac:dyDescent="0.25">
      <c r="A19" s="35" t="s">
        <v>224</v>
      </c>
      <c r="B19" s="25"/>
      <c r="C19" s="25"/>
      <c r="D19" s="25"/>
    </row>
    <row r="20" spans="1:4" ht="15" customHeight="1" x14ac:dyDescent="0.25">
      <c r="A20" s="35" t="s">
        <v>225</v>
      </c>
      <c r="B20" s="25"/>
      <c r="C20" s="25"/>
      <c r="D20" s="25"/>
    </row>
  </sheetData>
  <mergeCells count="11">
    <mergeCell ref="A11:D11"/>
    <mergeCell ref="A19:D19"/>
    <mergeCell ref="A10:D10"/>
    <mergeCell ref="A13:D13"/>
    <mergeCell ref="A14:D14"/>
    <mergeCell ref="A17:D17"/>
    <mergeCell ref="A18:D18"/>
    <mergeCell ref="A12:D12"/>
    <mergeCell ref="A20:D20"/>
    <mergeCell ref="A15:D15"/>
    <mergeCell ref="A16:D16"/>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Menus 4 semaines</vt:lpstr>
      <vt:lpstr>Menus 5 semaines</vt:lpstr>
      <vt:lpstr>Recettes</vt:lpstr>
      <vt:lpstr>Contrôle 4 semaines</vt:lpstr>
      <vt:lpstr>Contrôle 5 semaines</vt:lpstr>
      <vt:lpstr>EGalim et hypothèses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Utilisateur</cp:lastModifiedBy>
  <dcterms:created xsi:type="dcterms:W3CDTF">2026-10-16T10:57:25Z</dcterms:created>
  <dcterms:modified xsi:type="dcterms:W3CDTF">2026-10-22T09:33:32Z</dcterms:modified>
</cp:coreProperties>
</file>