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ldas.rault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B5" i="1" s="1"/>
  <c r="E19" i="1"/>
  <c r="E20" i="1" s="1"/>
  <c r="B3" i="1" s="1"/>
  <c r="B4" i="1" s="1"/>
  <c r="B8" i="1" s="1"/>
  <c r="B10" i="1"/>
</calcChain>
</file>

<file path=xl/sharedStrings.xml><?xml version="1.0" encoding="utf-8"?>
<sst xmlns="http://schemas.openxmlformats.org/spreadsheetml/2006/main" count="85" uniqueCount="69">
  <si>
    <t>Tableau equivalent code EN et Ø rivet</t>
  </si>
  <si>
    <t>Matiere et Coef rivet (Norme aips 01-01-004)</t>
  </si>
  <si>
    <r>
      <rPr>
        <b/>
        <sz val="11"/>
        <color theme="1"/>
        <rFont val="Calibri"/>
        <family val="2"/>
        <scheme val="minor"/>
      </rPr>
      <t>Référence du rivet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(mentionnée sur la nomenclature)</t>
    </r>
  </si>
  <si>
    <t>EN6101D3</t>
  </si>
  <si>
    <t>Code EN6101</t>
  </si>
  <si>
    <t>∅ rivet (mm)</t>
  </si>
  <si>
    <t>Abrev.</t>
  </si>
  <si>
    <t>Nuance</t>
  </si>
  <si>
    <t>Matiere</t>
  </si>
  <si>
    <t>Valeur du coef. K</t>
  </si>
  <si>
    <t>Matière du rivet=</t>
  </si>
  <si>
    <t>2</t>
  </si>
  <si>
    <t>DE</t>
  </si>
  <si>
    <t>Alu 2017A-W</t>
  </si>
  <si>
    <t>Alu</t>
  </si>
  <si>
    <t>coef. k=</t>
  </si>
  <si>
    <t>3</t>
  </si>
  <si>
    <t>H</t>
  </si>
  <si>
    <t xml:space="preserve">Alu 1100 - 1050A H14 - 2117 T4 - 7050 T73 </t>
  </si>
  <si>
    <t>Ø rivet=</t>
  </si>
  <si>
    <t>3X</t>
  </si>
  <si>
    <t>AD</t>
  </si>
  <si>
    <t>Epaisseur du composant=</t>
  </si>
  <si>
    <t>4</t>
  </si>
  <si>
    <t>KE</t>
  </si>
  <si>
    <t>Epaisseur de la pièce=</t>
  </si>
  <si>
    <t>4X</t>
  </si>
  <si>
    <t>DK</t>
  </si>
  <si>
    <t>Longeur rivet calculé=</t>
  </si>
  <si>
    <t>5</t>
  </si>
  <si>
    <t>DC</t>
  </si>
  <si>
    <t>Code EN lg rivet:</t>
  </si>
  <si>
    <t>5X</t>
  </si>
  <si>
    <t>DX</t>
  </si>
  <si>
    <t>Alu 2017A T4</t>
  </si>
  <si>
    <t>Réf. Rivet suggéré :</t>
  </si>
  <si>
    <t>6</t>
  </si>
  <si>
    <t>D</t>
  </si>
  <si>
    <t>6X</t>
  </si>
  <si>
    <t>Alu 2117A T4</t>
  </si>
  <si>
    <t>7</t>
  </si>
  <si>
    <t>T</t>
  </si>
  <si>
    <t>T40 TiCb</t>
  </si>
  <si>
    <t>Titane</t>
  </si>
  <si>
    <t>7X</t>
  </si>
  <si>
    <t>V</t>
  </si>
  <si>
    <t>8</t>
  </si>
  <si>
    <t>10</t>
  </si>
  <si>
    <t>12</t>
  </si>
  <si>
    <t>Tableau equivalent lg rivet et code EN</t>
  </si>
  <si>
    <t>Code EN</t>
  </si>
  <si>
    <t>Extract divers</t>
  </si>
  <si>
    <t>03</t>
  </si>
  <si>
    <t>03-5</t>
  </si>
  <si>
    <t>04</t>
  </si>
  <si>
    <t>04-5</t>
  </si>
  <si>
    <t>Code EN diametre</t>
  </si>
  <si>
    <t>05</t>
  </si>
  <si>
    <t>05-5</t>
  </si>
  <si>
    <t>06</t>
  </si>
  <si>
    <t>06-5</t>
  </si>
  <si>
    <t>07</t>
  </si>
  <si>
    <t>07-5</t>
  </si>
  <si>
    <t>08</t>
  </si>
  <si>
    <t>08-5</t>
  </si>
  <si>
    <t>09</t>
  </si>
  <si>
    <t>09-5</t>
  </si>
  <si>
    <t>Longeur rivet reel (en mm)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</si>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</sst>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0" fillId="0" borderId="1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2" fontId="0" fillId="5" borderId="8" xfId="0" applyNumberForma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Fill="1" applyBorder="1" applyAlignment="1">
      <alignment horizontal="right" vertical="center"/>
    </xf>
    <xf numFmtId="0" fontId="1" fillId="6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</cellXfs>
  <cellStyles count="1">
    <cellStyle name="Normal" xfId="0" builtinId="0"/>
  </cellStyles>
  <dxfs count="26"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17289</xdr:rowOff>
    </xdr:from>
    <xdr:ext cx="3749040" cy="37414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5278069-0D17-4089-872A-9B196A170FAF}"/>
            </a:ext>
          </a:extLst>
        </xdr:cNvPr>
        <xdr:cNvSpPr/>
      </xdr:nvSpPr>
      <xdr:spPr>
        <a:xfrm>
          <a:off x="0" y="17289"/>
          <a:ext cx="374904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Déterminer</a:t>
          </a:r>
          <a:r>
            <a:rPr lang="fr-FR" sz="1800" b="1" u="sng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la longeur rivet EN6101</a:t>
          </a:r>
          <a:endParaRPr lang="fr-FR" sz="1800" b="1" u="sng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8</xdr:row>
      <xdr:rowOff>104775</xdr:rowOff>
    </xdr:from>
    <xdr:to>
      <xdr:col>6</xdr:col>
      <xdr:colOff>657225</xdr:colOff>
      <xdr:row>16</xdr:row>
      <xdr:rowOff>142875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EA4965E3-84F3-486D-8D68-3CF3BD5CE2A9}"/>
            </a:ext>
          </a:extLst>
        </xdr:cNvPr>
        <xdr:cNvCxnSpPr/>
      </xdr:nvCxnSpPr>
      <xdr:spPr>
        <a:xfrm>
          <a:off x="2543175" y="2514600"/>
          <a:ext cx="4619625" cy="1600200"/>
        </a:xfrm>
        <a:prstGeom prst="bentConnector3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3" displayName="Tableau3" ref="E2:F16" totalsRowShown="0" headerRowDxfId="25" headerRowBorderDxfId="23" tableBorderDxfId="24" totalsRowBorderDxfId="22">
  <tableColumns count="2">
    <tableColumn id="1" name="Code EN6101" dataDxfId="21"/>
    <tableColumn id="2" name="∅ rivet (mm)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6" displayName="Tableau6" ref="H2:K13" totalsRowShown="0" headerRowDxfId="19" headerRowBorderDxfId="17" tableBorderDxfId="18" totalsRowBorderDxfId="16">
  <tableColumns count="4">
    <tableColumn id="1" name="Abrev." dataDxfId="15"/>
    <tableColumn id="2" name="Nuance" dataDxfId="14"/>
    <tableColumn id="3" name="Matiere" dataDxfId="13"/>
    <tableColumn id="4" name="Valeur du coef. K" dataDxfId="1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7" displayName="Tableau7" ref="E18:E20" totalsRowShown="0" headerRowDxfId="11" dataDxfId="10" headerRowBorderDxfId="8" tableBorderDxfId="9" totalsRowBorderDxfId="7">
  <tableColumns count="1">
    <tableColumn id="1" name="Extract divers" dataDxfId="6">
      <calculatedColumnFormula>LEFT(E18,LEN(E18)-1)</calculatedColumnFormula>
    </tableColumn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id="4" name="Tableau8" displayName="Tableau8" ref="H17:I31" totalsRowShown="0" headerRowDxfId="5" headerRowBorderDxfId="3" tableBorderDxfId="4" totalsRowBorderDxfId="2">
  <tableColumns count="2">
    <tableColumn id="1" name="Longeur rivet reel (en mm)" dataDxfId="1"/>
    <tableColumn id="2" name="Code EN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B9" sqref="B9"/>
    </sheetView>
  </sheetViews>
  <sheetFormatPr baseColWidth="10" defaultRowHeight="15" x14ac:dyDescent="0.25"/>
  <cols>
    <col min="1" max="1" width="24.140625" bestFit="1" customWidth="1"/>
    <col min="2" max="2" width="13.28515625" bestFit="1" customWidth="1"/>
    <col min="5" max="5" width="17.140625" bestFit="1" customWidth="1"/>
    <col min="6" max="6" width="20.140625" customWidth="1"/>
    <col min="8" max="8" width="25" bestFit="1" customWidth="1"/>
    <col min="9" max="9" width="37.140625" bestFit="1" customWidth="1"/>
    <col min="11" max="11" width="16.140625" bestFit="1" customWidth="1"/>
  </cols>
  <sheetData>
    <row r="1" spans="1:11" ht="34.5" customHeight="1" x14ac:dyDescent="0.25">
      <c r="A1" s="1"/>
      <c r="B1" s="1"/>
      <c r="C1" s="1"/>
      <c r="E1" s="2" t="s">
        <v>0</v>
      </c>
      <c r="F1" s="2"/>
      <c r="H1" s="2" t="s">
        <v>1</v>
      </c>
      <c r="I1" s="2"/>
      <c r="J1" s="2"/>
      <c r="K1" s="2"/>
    </row>
    <row r="2" spans="1:11" ht="63.75" x14ac:dyDescent="0.25">
      <c r="A2" s="3" t="s">
        <v>2</v>
      </c>
      <c r="B2" s="4" t="s">
        <v>3</v>
      </c>
      <c r="C2" s="5"/>
      <c r="E2" s="6" t="s">
        <v>4</v>
      </c>
      <c r="F2" s="7" t="s">
        <v>5</v>
      </c>
      <c r="H2" s="8" t="s">
        <v>6</v>
      </c>
      <c r="I2" s="9" t="s">
        <v>7</v>
      </c>
      <c r="J2" s="10" t="s">
        <v>8</v>
      </c>
      <c r="K2" s="9" t="s">
        <v>9</v>
      </c>
    </row>
    <row r="3" spans="1:11" x14ac:dyDescent="0.25">
      <c r="A3" s="11" t="s">
        <v>10</v>
      </c>
      <c r="B3" s="12" t="str">
        <f>IF(B2="","",VLOOKUP(E20,Tableau6[],3,FALSE))</f>
        <v>Alu</v>
      </c>
      <c r="E3" s="13" t="s">
        <v>11</v>
      </c>
      <c r="F3" s="14">
        <v>1.6</v>
      </c>
      <c r="H3" s="15" t="s">
        <v>12</v>
      </c>
      <c r="I3" s="12" t="s">
        <v>13</v>
      </c>
      <c r="J3" s="14" t="s">
        <v>14</v>
      </c>
      <c r="K3" s="12">
        <v>1.3</v>
      </c>
    </row>
    <row r="4" spans="1:11" x14ac:dyDescent="0.25">
      <c r="A4" s="16" t="s">
        <v>15</v>
      </c>
      <c r="B4" s="12">
        <f>IF(B2="","",VLOOKUP(B3,Tableau6[[Matiere]:[Valeur du coef. K]],2,FALSE))</f>
        <v>1.3</v>
      </c>
      <c r="E4" s="13" t="s">
        <v>16</v>
      </c>
      <c r="F4" s="14">
        <v>2.4</v>
      </c>
      <c r="H4" s="15" t="s">
        <v>17</v>
      </c>
      <c r="I4" s="12" t="s">
        <v>18</v>
      </c>
      <c r="J4" s="14" t="s">
        <v>14</v>
      </c>
      <c r="K4" s="12">
        <v>1.3</v>
      </c>
    </row>
    <row r="5" spans="1:11" x14ac:dyDescent="0.25">
      <c r="A5" s="16" t="s">
        <v>19</v>
      </c>
      <c r="B5" s="17">
        <f>IF(B2="","",VLOOKUP(E23,E2:F16,2,FALSE))</f>
        <v>2.4</v>
      </c>
      <c r="E5" s="13" t="s">
        <v>20</v>
      </c>
      <c r="F5" s="14">
        <v>2.8</v>
      </c>
      <c r="H5" s="15" t="s">
        <v>21</v>
      </c>
      <c r="I5" s="12" t="s">
        <v>18</v>
      </c>
      <c r="J5" s="14" t="s">
        <v>14</v>
      </c>
      <c r="K5" s="12">
        <v>1.3</v>
      </c>
    </row>
    <row r="6" spans="1:11" x14ac:dyDescent="0.25">
      <c r="A6" s="16" t="s">
        <v>22</v>
      </c>
      <c r="B6" s="38">
        <v>0.81</v>
      </c>
      <c r="E6" s="13" t="s">
        <v>23</v>
      </c>
      <c r="F6" s="14">
        <v>3.2</v>
      </c>
      <c r="H6" s="15" t="s">
        <v>24</v>
      </c>
      <c r="I6" s="12" t="s">
        <v>18</v>
      </c>
      <c r="J6" s="14" t="s">
        <v>14</v>
      </c>
      <c r="K6" s="12">
        <v>1.3</v>
      </c>
    </row>
    <row r="7" spans="1:11" ht="15.75" thickBot="1" x14ac:dyDescent="0.3">
      <c r="A7" s="18" t="s">
        <v>25</v>
      </c>
      <c r="B7" s="39">
        <v>3</v>
      </c>
      <c r="E7" s="13" t="s">
        <v>26</v>
      </c>
      <c r="F7" s="14">
        <v>3.6</v>
      </c>
      <c r="H7" s="15" t="s">
        <v>27</v>
      </c>
      <c r="I7" s="12" t="s">
        <v>18</v>
      </c>
      <c r="J7" s="14" t="s">
        <v>14</v>
      </c>
      <c r="K7" s="12">
        <v>1.3</v>
      </c>
    </row>
    <row r="8" spans="1:11" ht="15.75" thickBot="1" x14ac:dyDescent="0.3">
      <c r="A8" s="19" t="s">
        <v>28</v>
      </c>
      <c r="B8" s="20">
        <f>IF(B2="","",SUM(B7+B6+B4*B5))</f>
        <v>6.93</v>
      </c>
      <c r="E8" s="13" t="s">
        <v>29</v>
      </c>
      <c r="F8" s="14">
        <v>4</v>
      </c>
      <c r="H8" s="15" t="s">
        <v>30</v>
      </c>
      <c r="I8" s="12" t="s">
        <v>18</v>
      </c>
      <c r="J8" s="14" t="s">
        <v>14</v>
      </c>
      <c r="K8" s="12">
        <v>1.3</v>
      </c>
    </row>
    <row r="9" spans="1:11" ht="15.75" thickBot="1" x14ac:dyDescent="0.3">
      <c r="A9" s="21" t="s">
        <v>31</v>
      </c>
      <c r="B9" s="22" t="s">
        <v>68</v>
      </c>
      <c r="E9" s="13" t="s">
        <v>32</v>
      </c>
      <c r="F9" s="14">
        <v>4.4000000000000004</v>
      </c>
      <c r="H9" s="15" t="s">
        <v>33</v>
      </c>
      <c r="I9" s="12" t="s">
        <v>34</v>
      </c>
      <c r="J9" s="14" t="s">
        <v>14</v>
      </c>
      <c r="K9" s="12">
        <v>1.3</v>
      </c>
    </row>
    <row r="10" spans="1:11" ht="16.5" thickTop="1" thickBot="1" x14ac:dyDescent="0.3">
      <c r="A10" s="23" t="s">
        <v>35</v>
      </c>
      <c r="B10" s="24" t="str">
        <f>CONCATENATE(B2,"-",B9)</f>
        <v>EN6101D3-?</v>
      </c>
      <c r="E10" s="13" t="s">
        <v>36</v>
      </c>
      <c r="F10" s="14">
        <v>4.8</v>
      </c>
      <c r="H10" s="15" t="s">
        <v>37</v>
      </c>
      <c r="I10" s="12" t="s">
        <v>34</v>
      </c>
      <c r="J10" s="14" t="s">
        <v>14</v>
      </c>
      <c r="K10" s="12">
        <v>1.3</v>
      </c>
    </row>
    <row r="11" spans="1:11" ht="15.75" thickTop="1" x14ac:dyDescent="0.25">
      <c r="E11" s="13" t="s">
        <v>38</v>
      </c>
      <c r="F11" s="14">
        <v>5.2</v>
      </c>
      <c r="H11" s="15" t="s">
        <v>30</v>
      </c>
      <c r="I11" s="12" t="s">
        <v>39</v>
      </c>
      <c r="J11" s="14" t="s">
        <v>14</v>
      </c>
      <c r="K11" s="12">
        <v>1.3</v>
      </c>
    </row>
    <row r="12" spans="1:11" x14ac:dyDescent="0.25">
      <c r="E12" s="13" t="s">
        <v>40</v>
      </c>
      <c r="F12" s="14">
        <v>5.6</v>
      </c>
      <c r="H12" s="15" t="s">
        <v>41</v>
      </c>
      <c r="I12" s="12" t="s">
        <v>42</v>
      </c>
      <c r="J12" s="14" t="s">
        <v>43</v>
      </c>
      <c r="K12" s="12">
        <v>1.25</v>
      </c>
    </row>
    <row r="13" spans="1:11" x14ac:dyDescent="0.25">
      <c r="E13" s="13" t="s">
        <v>44</v>
      </c>
      <c r="F13" s="14">
        <v>6</v>
      </c>
      <c r="H13" s="25" t="s">
        <v>45</v>
      </c>
      <c r="I13" s="26" t="s">
        <v>42</v>
      </c>
      <c r="J13" s="27" t="s">
        <v>43</v>
      </c>
      <c r="K13" s="12">
        <v>1.25</v>
      </c>
    </row>
    <row r="14" spans="1:11" x14ac:dyDescent="0.25">
      <c r="E14" s="13" t="s">
        <v>46</v>
      </c>
      <c r="F14" s="14">
        <v>6.4</v>
      </c>
    </row>
    <row r="15" spans="1:11" x14ac:dyDescent="0.25">
      <c r="E15" s="13" t="s">
        <v>47</v>
      </c>
      <c r="F15" s="14">
        <v>8</v>
      </c>
    </row>
    <row r="16" spans="1:11" x14ac:dyDescent="0.25">
      <c r="E16" s="28" t="s">
        <v>48</v>
      </c>
      <c r="F16" s="27">
        <v>9.6</v>
      </c>
      <c r="H16" s="2" t="s">
        <v>49</v>
      </c>
      <c r="I16" s="2"/>
      <c r="J16" s="2"/>
    </row>
    <row r="17" spans="5:9" x14ac:dyDescent="0.25">
      <c r="H17" s="29" t="s">
        <v>67</v>
      </c>
      <c r="I17" s="30" t="s">
        <v>50</v>
      </c>
    </row>
    <row r="18" spans="5:9" x14ac:dyDescent="0.25">
      <c r="E18" s="31" t="s">
        <v>51</v>
      </c>
      <c r="H18" s="15">
        <v>4.76</v>
      </c>
      <c r="I18" s="32" t="s">
        <v>52</v>
      </c>
    </row>
    <row r="19" spans="5:9" x14ac:dyDescent="0.25">
      <c r="E19" s="33" t="str">
        <f>MID(B2,7,4)</f>
        <v>D3</v>
      </c>
      <c r="H19" s="15">
        <v>5.55</v>
      </c>
      <c r="I19" s="32" t="s">
        <v>53</v>
      </c>
    </row>
    <row r="20" spans="5:9" x14ac:dyDescent="0.25">
      <c r="E20" s="34" t="str">
        <f>LEFT(E19,LEN(E19)-1)</f>
        <v>D</v>
      </c>
      <c r="H20" s="15">
        <v>6.35</v>
      </c>
      <c r="I20" s="32" t="s">
        <v>54</v>
      </c>
    </row>
    <row r="21" spans="5:9" x14ac:dyDescent="0.25">
      <c r="H21" s="15">
        <v>7.14</v>
      </c>
      <c r="I21" s="32" t="s">
        <v>55</v>
      </c>
    </row>
    <row r="22" spans="5:9" x14ac:dyDescent="0.25">
      <c r="E22" s="35" t="s">
        <v>56</v>
      </c>
      <c r="H22" s="15">
        <v>7.94</v>
      </c>
      <c r="I22" s="32" t="s">
        <v>57</v>
      </c>
    </row>
    <row r="23" spans="5:9" x14ac:dyDescent="0.25">
      <c r="E23" s="17" t="str">
        <f>RIGHT(B2,1)</f>
        <v>3</v>
      </c>
      <c r="H23" s="15">
        <v>8.73</v>
      </c>
      <c r="I23" s="32" t="s">
        <v>58</v>
      </c>
    </row>
    <row r="24" spans="5:9" x14ac:dyDescent="0.25">
      <c r="H24" s="15">
        <v>9.5299999999999994</v>
      </c>
      <c r="I24" s="32" t="s">
        <v>59</v>
      </c>
    </row>
    <row r="25" spans="5:9" x14ac:dyDescent="0.25">
      <c r="H25" s="15">
        <v>10.32</v>
      </c>
      <c r="I25" s="32" t="s">
        <v>60</v>
      </c>
    </row>
    <row r="26" spans="5:9" x14ac:dyDescent="0.25">
      <c r="H26" s="15">
        <v>11.11</v>
      </c>
      <c r="I26" s="32" t="s">
        <v>61</v>
      </c>
    </row>
    <row r="27" spans="5:9" x14ac:dyDescent="0.25">
      <c r="H27" s="36">
        <v>11.9</v>
      </c>
      <c r="I27" s="32" t="s">
        <v>62</v>
      </c>
    </row>
    <row r="28" spans="5:9" x14ac:dyDescent="0.25">
      <c r="H28" s="15">
        <v>12.7</v>
      </c>
      <c r="I28" s="32" t="s">
        <v>63</v>
      </c>
    </row>
    <row r="29" spans="5:9" x14ac:dyDescent="0.25">
      <c r="H29" s="15">
        <v>13.49</v>
      </c>
      <c r="I29" s="32" t="s">
        <v>64</v>
      </c>
    </row>
    <row r="30" spans="5:9" x14ac:dyDescent="0.25">
      <c r="H30" s="15">
        <v>14.29</v>
      </c>
      <c r="I30" s="32" t="s">
        <v>65</v>
      </c>
    </row>
    <row r="31" spans="5:9" x14ac:dyDescent="0.25">
      <c r="H31" s="25">
        <v>15.08</v>
      </c>
      <c r="I31" s="37" t="s">
        <v>66</v>
      </c>
    </row>
  </sheetData>
  <mergeCells count="4">
    <mergeCell ref="A1:C1"/>
    <mergeCell ref="E1:F1"/>
    <mergeCell ref="H1:K1"/>
    <mergeCell ref="H16:J16"/>
  </mergeCell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Gildas Rault</cp:lastModifiedBy>
  <dcterms:created xsi:type="dcterms:W3CDTF">2016-10-27T15:43:22Z</dcterms:created>
  <dcterms:modified xsi:type="dcterms:W3CDTF">2016-10-27T15:47:27Z</dcterms:modified>
</cp:coreProperties>
</file>