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60" windowWidth="21720" windowHeight="13380" firstSheet="1" activeTab="2"/>
  </bookViews>
  <sheets>
    <sheet name="Caracteristiques produits" sheetId="1" r:id="rId1"/>
    <sheet name="Nomenclature &amp; Données" sheetId="2" r:id="rId2"/>
    <sheet name="MRP" sheetId="3" r:id="rId3"/>
    <sheet name="OF &amp; OA" sheetId="4" r:id="rId4"/>
    <sheet name="Données techniques" sheetId="5" r:id="rId5"/>
  </sheets>
  <calcPr calcId="145621"/>
</workbook>
</file>

<file path=xl/calcChain.xml><?xml version="1.0" encoding="utf-8"?>
<calcChain xmlns="http://schemas.openxmlformats.org/spreadsheetml/2006/main">
  <c r="O12" i="3" l="1"/>
  <c r="O11" i="3"/>
  <c r="O10" i="3"/>
  <c r="M12" i="3"/>
  <c r="M11" i="3"/>
  <c r="M10" i="3"/>
  <c r="K12" i="3"/>
  <c r="K11" i="3"/>
  <c r="K10" i="3"/>
  <c r="I12" i="3"/>
  <c r="I11" i="3"/>
  <c r="I10" i="3"/>
  <c r="G11" i="3"/>
  <c r="S10" i="3" l="1"/>
  <c r="Q10" i="3"/>
  <c r="G12" i="3"/>
  <c r="W11" i="3"/>
  <c r="Q11" i="3"/>
  <c r="S11" i="3"/>
  <c r="U11" i="3"/>
  <c r="W10" i="3"/>
  <c r="U10" i="3"/>
  <c r="G10" i="3" l="1"/>
  <c r="I17" i="3" l="1"/>
  <c r="G17" i="3"/>
  <c r="I18" i="3"/>
  <c r="W43" i="3" l="1"/>
  <c r="U43" i="3"/>
  <c r="S43" i="3"/>
  <c r="Q43" i="3"/>
  <c r="O43" i="3"/>
  <c r="M43" i="3"/>
  <c r="K43" i="3"/>
  <c r="I43" i="3"/>
  <c r="G43" i="3"/>
  <c r="W37" i="3"/>
  <c r="U37" i="3"/>
  <c r="S37" i="3"/>
  <c r="Q37" i="3"/>
  <c r="O37" i="3"/>
  <c r="M37" i="3"/>
  <c r="K37" i="3"/>
  <c r="I37" i="3"/>
  <c r="G37" i="3"/>
  <c r="W31" i="3"/>
  <c r="U31" i="3"/>
  <c r="W25" i="3"/>
  <c r="U25" i="3"/>
  <c r="W19" i="3"/>
  <c r="W13" i="3"/>
  <c r="C15" i="4" l="1"/>
  <c r="C13" i="5"/>
  <c r="D14" i="5" s="1"/>
  <c r="C15" i="5" s="1"/>
  <c r="C14" i="5"/>
  <c r="J15" i="5"/>
  <c r="C16" i="5"/>
  <c r="W42" i="3"/>
  <c r="U42" i="3"/>
  <c r="S42" i="3"/>
  <c r="Q42" i="3"/>
  <c r="O42" i="3"/>
  <c r="M42" i="3"/>
  <c r="K42" i="3"/>
  <c r="I42" i="3"/>
  <c r="W36" i="3"/>
  <c r="U36" i="3"/>
  <c r="S36" i="3"/>
  <c r="Q36" i="3"/>
  <c r="O36" i="3"/>
  <c r="M36" i="3"/>
  <c r="K36" i="3"/>
  <c r="I36" i="3"/>
  <c r="W30" i="3"/>
  <c r="U30" i="3"/>
  <c r="S30" i="3"/>
  <c r="Q30" i="3"/>
  <c r="O30" i="3"/>
  <c r="M30" i="3"/>
  <c r="K30" i="3"/>
  <c r="I30" i="3"/>
  <c r="D16" i="5" l="1"/>
  <c r="D13" i="5"/>
  <c r="W24" i="3"/>
  <c r="U24" i="3"/>
  <c r="S24" i="3"/>
  <c r="Q24" i="3"/>
  <c r="O24" i="3"/>
  <c r="M24" i="3"/>
  <c r="K24" i="3"/>
  <c r="I24" i="3"/>
  <c r="W18" i="3"/>
  <c r="U18" i="3"/>
  <c r="S18" i="3"/>
  <c r="Q18" i="3"/>
  <c r="O18" i="3"/>
  <c r="M18" i="3"/>
  <c r="K18" i="3"/>
  <c r="W12" i="3"/>
  <c r="U12" i="3"/>
  <c r="S12" i="3"/>
  <c r="Q12" i="3"/>
  <c r="E14" i="5" l="1"/>
  <c r="G42" i="3"/>
  <c r="G36" i="3"/>
  <c r="G30" i="3"/>
  <c r="G24" i="3"/>
  <c r="G18" i="3"/>
  <c r="W41" i="3"/>
  <c r="U41" i="3"/>
  <c r="S41" i="3"/>
  <c r="Q41" i="3"/>
  <c r="O41" i="3"/>
  <c r="M41" i="3"/>
  <c r="K41" i="3"/>
  <c r="I41" i="3"/>
  <c r="G41" i="3"/>
  <c r="W35" i="3"/>
  <c r="U35" i="3"/>
  <c r="S35" i="3"/>
  <c r="Q35" i="3"/>
  <c r="O35" i="3"/>
  <c r="M35" i="3"/>
  <c r="K35" i="3"/>
  <c r="I35" i="3"/>
  <c r="G35" i="3"/>
  <c r="W29" i="3"/>
  <c r="U29" i="3"/>
  <c r="S29" i="3"/>
  <c r="Q29" i="3"/>
  <c r="O29" i="3"/>
  <c r="M29" i="3"/>
  <c r="K29" i="3"/>
  <c r="I29" i="3"/>
  <c r="G29" i="3"/>
  <c r="W23" i="3"/>
  <c r="U23" i="3"/>
  <c r="S23" i="3"/>
  <c r="Q23" i="3"/>
  <c r="O23" i="3"/>
  <c r="M23" i="3"/>
  <c r="K23" i="3"/>
  <c r="I23" i="3"/>
  <c r="G23" i="3"/>
  <c r="W17" i="3"/>
  <c r="U17" i="3"/>
  <c r="S17" i="3"/>
  <c r="Q17" i="3"/>
  <c r="O17" i="3"/>
  <c r="M17" i="3"/>
  <c r="K17" i="3"/>
  <c r="D15" i="5" l="1"/>
  <c r="E16" i="5"/>
  <c r="E13" i="5"/>
  <c r="E45" i="3"/>
  <c r="E43" i="3"/>
  <c r="E42" i="3"/>
  <c r="W40" i="3" s="1"/>
  <c r="E41" i="3"/>
  <c r="E39" i="3"/>
  <c r="E37" i="3"/>
  <c r="E36" i="3"/>
  <c r="W34" i="3" s="1"/>
  <c r="E35" i="3"/>
  <c r="E33" i="3"/>
  <c r="E31" i="3"/>
  <c r="E30" i="3"/>
  <c r="W28" i="3" s="1"/>
  <c r="E29" i="3"/>
  <c r="T29" i="3" s="1"/>
  <c r="T30" i="3" s="1"/>
  <c r="E27" i="3"/>
  <c r="E25" i="3"/>
  <c r="E24" i="3"/>
  <c r="W22" i="3" s="1"/>
  <c r="E23" i="3"/>
  <c r="E21" i="3"/>
  <c r="E19" i="3"/>
  <c r="E18" i="3"/>
  <c r="W16" i="3" s="1"/>
  <c r="E17" i="3"/>
  <c r="E15" i="3"/>
  <c r="E13" i="3"/>
  <c r="E12" i="3"/>
  <c r="E11" i="3"/>
  <c r="H10" i="3" l="1"/>
  <c r="H11" i="3" s="1"/>
  <c r="B14" i="4"/>
  <c r="O31" i="3"/>
  <c r="F14" i="5"/>
  <c r="E15" i="5" l="1"/>
  <c r="F16" i="5"/>
  <c r="F13" i="5"/>
  <c r="H12" i="3" l="1"/>
  <c r="H13" i="3" s="1"/>
  <c r="G14" i="5"/>
  <c r="J10" i="3" l="1"/>
  <c r="J11" i="3" s="1"/>
  <c r="J12" i="3" s="1"/>
  <c r="G13" i="3" s="1"/>
  <c r="G16" i="3" s="1"/>
  <c r="G16" i="5"/>
  <c r="F15" i="5"/>
  <c r="G13" i="5"/>
  <c r="H16" i="3" l="1"/>
  <c r="J13" i="3"/>
  <c r="H14" i="5"/>
  <c r="L10" i="3" l="1"/>
  <c r="L11" i="3" s="1"/>
  <c r="H17" i="3"/>
  <c r="H18" i="3" s="1"/>
  <c r="H19" i="3" s="1"/>
  <c r="G15" i="5"/>
  <c r="H16" i="5"/>
  <c r="H13" i="5"/>
  <c r="L12" i="3" l="1"/>
  <c r="I13" i="3" s="1"/>
  <c r="I16" i="3" s="1"/>
  <c r="I14" i="5"/>
  <c r="J16" i="3" l="1"/>
  <c r="J17" i="3" s="1"/>
  <c r="J18" i="3" s="1"/>
  <c r="G19" i="3" s="1"/>
  <c r="G22" i="3" s="1"/>
  <c r="L13" i="3"/>
  <c r="H15" i="5"/>
  <c r="I16" i="5"/>
  <c r="I13" i="5"/>
  <c r="N10" i="3" l="1"/>
  <c r="N11" i="3" s="1"/>
  <c r="J19" i="3"/>
  <c r="J14" i="5"/>
  <c r="H22" i="3" l="1"/>
  <c r="H23" i="3" s="1"/>
  <c r="H24" i="3" s="1"/>
  <c r="H25" i="3" s="1"/>
  <c r="N12" i="3"/>
  <c r="K13" i="3" s="1"/>
  <c r="K16" i="3" s="1"/>
  <c r="I15" i="5"/>
  <c r="J16" i="5"/>
  <c r="J13" i="5"/>
  <c r="L16" i="3" l="1"/>
  <c r="L17" i="3" s="1"/>
  <c r="L18" i="3" s="1"/>
  <c r="I19" i="3" s="1"/>
  <c r="I22" i="3" s="1"/>
  <c r="N13" i="3"/>
  <c r="P10" i="3" l="1"/>
  <c r="P11" i="3" s="1"/>
  <c r="P12" i="3" s="1"/>
  <c r="M13" i="3" s="1"/>
  <c r="M16" i="3" s="1"/>
  <c r="J22" i="3"/>
  <c r="J23" i="3" s="1"/>
  <c r="J24" i="3" s="1"/>
  <c r="J25" i="3" s="1"/>
  <c r="L19" i="3"/>
  <c r="N16" i="3" l="1"/>
  <c r="N17" i="3" s="1"/>
  <c r="N18" i="3" s="1"/>
  <c r="K19" i="3" s="1"/>
  <c r="P13" i="3"/>
  <c r="R10" i="3" l="1"/>
  <c r="R11" i="3" s="1"/>
  <c r="K22" i="3"/>
  <c r="L22" i="3" s="1"/>
  <c r="L23" i="3" s="1"/>
  <c r="L24" i="3" s="1"/>
  <c r="G25" i="3" s="1"/>
  <c r="G40" i="3" s="1"/>
  <c r="N19" i="3"/>
  <c r="G28" i="3" l="1"/>
  <c r="G34" i="3"/>
  <c r="H34" i="3" s="1"/>
  <c r="L25" i="3"/>
  <c r="R12" i="3"/>
  <c r="O13" i="3" s="1"/>
  <c r="O16" i="3" l="1"/>
  <c r="P16" i="3" s="1"/>
  <c r="P17" i="3" s="1"/>
  <c r="P18" i="3" s="1"/>
  <c r="M19" i="3" s="1"/>
  <c r="H40" i="3"/>
  <c r="H41" i="3" s="1"/>
  <c r="H42" i="3" s="1"/>
  <c r="H43" i="3" s="1"/>
  <c r="H28" i="3"/>
  <c r="H29" i="3" s="1"/>
  <c r="H30" i="3" s="1"/>
  <c r="H31" i="3" s="1"/>
  <c r="R13" i="3"/>
  <c r="T10" i="3" s="1"/>
  <c r="T35" i="3"/>
  <c r="T36" i="3" s="1"/>
  <c r="B15" i="4" s="1"/>
  <c r="H35" i="3"/>
  <c r="H36" i="3" s="1"/>
  <c r="H37" i="3" s="1"/>
  <c r="T11" i="3" l="1"/>
  <c r="T12" i="3" s="1"/>
  <c r="M22" i="3"/>
  <c r="N22" i="3" s="1"/>
  <c r="P19" i="3"/>
  <c r="N23" i="3" l="1"/>
  <c r="N24" i="3" s="1"/>
  <c r="I25" i="3" s="1"/>
  <c r="B11" i="4"/>
  <c r="Q13" i="3"/>
  <c r="T13" i="3"/>
  <c r="V10" i="3" l="1"/>
  <c r="V11" i="3" s="1"/>
  <c r="I34" i="3"/>
  <c r="J34" i="3" s="1"/>
  <c r="J35" i="3" s="1"/>
  <c r="J36" i="3" s="1"/>
  <c r="J37" i="3" s="1"/>
  <c r="I40" i="3"/>
  <c r="J40" i="3" s="1"/>
  <c r="X41" i="3" s="1"/>
  <c r="X42" i="3" s="1"/>
  <c r="I28" i="3"/>
  <c r="J28" i="3" s="1"/>
  <c r="J29" i="3" s="1"/>
  <c r="J30" i="3" s="1"/>
  <c r="J31" i="3" s="1"/>
  <c r="N25" i="3"/>
  <c r="Q16" i="3"/>
  <c r="R16" i="3" s="1"/>
  <c r="R17" i="3" s="1"/>
  <c r="R18" i="3" s="1"/>
  <c r="O19" i="3" s="1"/>
  <c r="D11" i="4"/>
  <c r="J41" i="3" l="1"/>
  <c r="J42" i="3" s="1"/>
  <c r="J43" i="3" s="1"/>
  <c r="O22" i="3"/>
  <c r="P22" i="3" s="1"/>
  <c r="P23" i="3" s="1"/>
  <c r="P24" i="3" s="1"/>
  <c r="K25" i="3" s="1"/>
  <c r="K40" i="3" s="1"/>
  <c r="R19" i="3"/>
  <c r="V12" i="3"/>
  <c r="S13" i="3" s="1"/>
  <c r="S16" i="3" s="1"/>
  <c r="K28" i="3" l="1"/>
  <c r="L28" i="3" s="1"/>
  <c r="K34" i="3"/>
  <c r="T16" i="3"/>
  <c r="C16" i="4"/>
  <c r="C11" i="4"/>
  <c r="V13" i="3"/>
  <c r="P25" i="3"/>
  <c r="X10" i="3" l="1"/>
  <c r="X11" i="3" s="1"/>
  <c r="L40" i="3"/>
  <c r="L41" i="3" s="1"/>
  <c r="L42" i="3" s="1"/>
  <c r="L43" i="3" s="1"/>
  <c r="L34" i="3"/>
  <c r="L35" i="3" s="1"/>
  <c r="L36" i="3" s="1"/>
  <c r="L37" i="3" s="1"/>
  <c r="L29" i="3"/>
  <c r="L30" i="3" s="1"/>
  <c r="G31" i="3" s="1"/>
  <c r="T17" i="3"/>
  <c r="T18" i="3" s="1"/>
  <c r="T19" i="3" s="1"/>
  <c r="D12" i="4" l="1"/>
  <c r="Q19" i="3"/>
  <c r="B12" i="4"/>
  <c r="X12" i="3"/>
  <c r="U13" i="3" s="1"/>
  <c r="L31" i="3"/>
  <c r="Q22" i="3" l="1"/>
  <c r="R22" i="3" s="1"/>
  <c r="R23" i="3" s="1"/>
  <c r="R24" i="3" s="1"/>
  <c r="M25" i="3" s="1"/>
  <c r="M40" i="3" s="1"/>
  <c r="U16" i="3"/>
  <c r="V16" i="3" s="1"/>
  <c r="V17" i="3" s="1"/>
  <c r="V18" i="3" s="1"/>
  <c r="S19" i="3" s="1"/>
  <c r="S22" i="3" s="1"/>
  <c r="X13" i="3"/>
  <c r="M28" i="3" l="1"/>
  <c r="N28" i="3" s="1"/>
  <c r="M34" i="3"/>
  <c r="R25" i="3"/>
  <c r="V19" i="3"/>
  <c r="X16" i="3" s="1"/>
  <c r="C12" i="4"/>
  <c r="N40" i="3" l="1"/>
  <c r="N41" i="3" s="1"/>
  <c r="N42" i="3" s="1"/>
  <c r="N43" i="3" s="1"/>
  <c r="N34" i="3"/>
  <c r="N35" i="3" s="1"/>
  <c r="N36" i="3" s="1"/>
  <c r="N37" i="3" s="1"/>
  <c r="T22" i="3"/>
  <c r="N29" i="3"/>
  <c r="N30" i="3" s="1"/>
  <c r="I31" i="3" s="1"/>
  <c r="X17" i="3"/>
  <c r="X18" i="3" s="1"/>
  <c r="U19" i="3" s="1"/>
  <c r="U34" i="3" l="1"/>
  <c r="U40" i="3"/>
  <c r="U22" i="3"/>
  <c r="U28" i="3"/>
  <c r="T23" i="3"/>
  <c r="T24" i="3" s="1"/>
  <c r="T25" i="3" s="1"/>
  <c r="X19" i="3"/>
  <c r="N31" i="3"/>
  <c r="V22" i="3" l="1"/>
  <c r="D13" i="4"/>
  <c r="B13" i="4"/>
  <c r="O25" i="3"/>
  <c r="O40" i="3" s="1"/>
  <c r="O28" i="3" l="1"/>
  <c r="P28" i="3" s="1"/>
  <c r="O34" i="3"/>
  <c r="V23" i="3"/>
  <c r="V24" i="3" s="1"/>
  <c r="Q25" i="3" s="1"/>
  <c r="Q40" i="3" s="1"/>
  <c r="Q28" i="3" l="1"/>
  <c r="Q34" i="3"/>
  <c r="P40" i="3"/>
  <c r="P41" i="3" s="1"/>
  <c r="P42" i="3" s="1"/>
  <c r="P43" i="3" s="1"/>
  <c r="P34" i="3"/>
  <c r="P35" i="3" s="1"/>
  <c r="P36" i="3" s="1"/>
  <c r="P37" i="3" s="1"/>
  <c r="V25" i="3"/>
  <c r="X22" i="3" s="1"/>
  <c r="X23" i="3" s="1"/>
  <c r="X24" i="3" s="1"/>
  <c r="S25" i="3" s="1"/>
  <c r="S40" i="3" s="1"/>
  <c r="P29" i="3"/>
  <c r="P30" i="3" s="1"/>
  <c r="K31" i="3" s="1"/>
  <c r="S28" i="3" l="1"/>
  <c r="S34" i="3"/>
  <c r="R40" i="3"/>
  <c r="R41" i="3" s="1"/>
  <c r="R42" i="3" s="1"/>
  <c r="R43" i="3" s="1"/>
  <c r="R34" i="3"/>
  <c r="R35" i="3" s="1"/>
  <c r="R36" i="3" s="1"/>
  <c r="R37" i="3" s="1"/>
  <c r="C13" i="4"/>
  <c r="P31" i="3"/>
  <c r="R28" i="3" s="1"/>
  <c r="X25" i="3"/>
  <c r="T40" i="3" l="1"/>
  <c r="T41" i="3" s="1"/>
  <c r="T34" i="3"/>
  <c r="T37" i="3" s="1"/>
  <c r="V34" i="3" s="1"/>
  <c r="R29" i="3"/>
  <c r="R30" i="3" s="1"/>
  <c r="M31" i="3" s="1"/>
  <c r="D15" i="4" l="1"/>
  <c r="V35" i="3"/>
  <c r="V36" i="3" s="1"/>
  <c r="V37" i="3" s="1"/>
  <c r="R31" i="3"/>
  <c r="D16" i="4"/>
  <c r="T42" i="3"/>
  <c r="X34" i="3" l="1"/>
  <c r="X35" i="3" s="1"/>
  <c r="X36" i="3" s="1"/>
  <c r="X37" i="3" s="1"/>
  <c r="T28" i="3"/>
  <c r="T31" i="3" s="1"/>
  <c r="V28" i="3" s="1"/>
  <c r="B16" i="4"/>
  <c r="T43" i="3"/>
  <c r="V40" i="3" l="1"/>
  <c r="V41" i="3" s="1"/>
  <c r="V42" i="3" s="1"/>
  <c r="V43" i="3" s="1"/>
  <c r="V29" i="3"/>
  <c r="V30" i="3" s="1"/>
  <c r="Q31" i="3" s="1"/>
  <c r="D14" i="4"/>
  <c r="X40" i="3" l="1"/>
  <c r="X43" i="3" s="1"/>
  <c r="V31" i="3"/>
  <c r="X28" i="3" l="1"/>
  <c r="X29" i="3" s="1"/>
  <c r="X30" i="3" s="1"/>
  <c r="S31" i="3" s="1"/>
  <c r="C14" i="4" s="1"/>
  <c r="X31" i="3" l="1"/>
</calcChain>
</file>

<file path=xl/sharedStrings.xml><?xml version="1.0" encoding="utf-8"?>
<sst xmlns="http://schemas.openxmlformats.org/spreadsheetml/2006/main" count="241" uniqueCount="85">
  <si>
    <t>A</t>
  </si>
  <si>
    <t>Stock initial (Si)</t>
  </si>
  <si>
    <t xml:space="preserve">Semaine </t>
  </si>
  <si>
    <t>Prevision de vente (Pv)</t>
  </si>
  <si>
    <t>Commandes acceptées (Ca)</t>
  </si>
  <si>
    <t>PDP (PDP)</t>
  </si>
  <si>
    <t>PDP Suggéré (PDPs)</t>
  </si>
  <si>
    <t>Stock de Sécurité ( Ss )</t>
  </si>
  <si>
    <t>Délai d'obtention (DL)(semaine)</t>
  </si>
  <si>
    <t>Lot technique (LT)</t>
  </si>
  <si>
    <t>Référence produit</t>
  </si>
  <si>
    <t>Disponible à la vente (Dv)</t>
  </si>
  <si>
    <t>Previsionnel disponible/ stock(Pd)</t>
  </si>
  <si>
    <t>Article</t>
  </si>
  <si>
    <t>Delais (s)</t>
  </si>
  <si>
    <t>Stock initial</t>
  </si>
  <si>
    <t xml:space="preserve">Stock de sécurité </t>
  </si>
  <si>
    <t>Règle de gestion</t>
  </si>
  <si>
    <t xml:space="preserve">Taille de lot </t>
  </si>
  <si>
    <t xml:space="preserve">Type d'article </t>
  </si>
  <si>
    <t xml:space="preserve">% Rebut </t>
  </si>
  <si>
    <t xml:space="preserve">% Pertes </t>
  </si>
  <si>
    <t>B</t>
  </si>
  <si>
    <t>C</t>
  </si>
  <si>
    <t>D</t>
  </si>
  <si>
    <t>E</t>
  </si>
  <si>
    <t>F</t>
  </si>
  <si>
    <t>LFL</t>
  </si>
  <si>
    <t>LOT</t>
  </si>
  <si>
    <t xml:space="preserve">LFL </t>
  </si>
  <si>
    <t>SEUIL</t>
  </si>
  <si>
    <t>Produit A</t>
  </si>
  <si>
    <t>RPl</t>
  </si>
  <si>
    <t>S1</t>
  </si>
  <si>
    <t>S2</t>
  </si>
  <si>
    <t>S3</t>
  </si>
  <si>
    <t>S4</t>
  </si>
  <si>
    <t>S5</t>
  </si>
  <si>
    <t>S6</t>
  </si>
  <si>
    <t>S7</t>
  </si>
  <si>
    <t>S8</t>
  </si>
  <si>
    <t xml:space="preserve">S9 </t>
  </si>
  <si>
    <t>RP</t>
  </si>
  <si>
    <t>Réception prévue</t>
  </si>
  <si>
    <t>Nomenclature</t>
  </si>
  <si>
    <t>Produit  C 
(3)</t>
  </si>
  <si>
    <t>Produit E 
(2)</t>
  </si>
  <si>
    <t>Produit B
(1)</t>
  </si>
  <si>
    <t>Produit D
(3)</t>
  </si>
  <si>
    <t>Produit C
(2)</t>
  </si>
  <si>
    <t>Produit F
(1)</t>
  </si>
  <si>
    <t>Produit E
(3)</t>
  </si>
  <si>
    <t>Stocks reservés</t>
  </si>
  <si>
    <t>Matrice des produits</t>
  </si>
  <si>
    <t>Composés</t>
  </si>
  <si>
    <t>Composants</t>
  </si>
  <si>
    <t>Periode (i)</t>
  </si>
  <si>
    <t>Code article</t>
  </si>
  <si>
    <t>Lot de gestion</t>
  </si>
  <si>
    <t>Type</t>
  </si>
  <si>
    <t>Delai</t>
  </si>
  <si>
    <t xml:space="preserve">Lot </t>
  </si>
  <si>
    <t>Rang</t>
  </si>
  <si>
    <t>% Rebut</t>
  </si>
  <si>
    <t>% Perte</t>
  </si>
  <si>
    <t>Stock</t>
  </si>
  <si>
    <t>Stock de securité</t>
  </si>
  <si>
    <t>BB</t>
  </si>
  <si>
    <t>SR</t>
  </si>
  <si>
    <t>BN</t>
  </si>
  <si>
    <t>DPS</t>
  </si>
  <si>
    <t>S9</t>
  </si>
  <si>
    <t>Lot</t>
  </si>
  <si>
    <t>Produit B</t>
  </si>
  <si>
    <t>Produit C</t>
  </si>
  <si>
    <t>Produit D</t>
  </si>
  <si>
    <t>Produit E</t>
  </si>
  <si>
    <t>Produit F</t>
  </si>
  <si>
    <t>LP</t>
  </si>
  <si>
    <t>S</t>
  </si>
  <si>
    <t>Besoin Indépendant</t>
  </si>
  <si>
    <t>Rpl</t>
  </si>
  <si>
    <t>Lp</t>
  </si>
  <si>
    <t xml:space="preserve">A 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</si>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</sst>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-0.24994659260841701"/>
        <bgColor indexed="64"/>
      </patternFill>
    </fill>
    <fill>
      <patternFill patternType="solid">
        <fgColor rgb="FFC6EFCE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68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indexed="64"/>
      </bottom>
      <diagonal/>
    </border>
    <border>
      <left style="thick">
        <color auto="1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5" borderId="0" applyNumberFormat="0" applyBorder="0" applyAlignment="0" applyProtection="0"/>
  </cellStyleXfs>
  <cellXfs count="15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2" borderId="5" xfId="1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1" fillId="2" borderId="10" xfId="1" applyBorder="1"/>
    <xf numFmtId="0" fontId="1" fillId="2" borderId="11" xfId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" fillId="2" borderId="15" xfId="1" applyBorder="1"/>
    <xf numFmtId="0" fontId="1" fillId="2" borderId="16" xfId="1" applyBorder="1"/>
    <xf numFmtId="0" fontId="0" fillId="0" borderId="16" xfId="0" applyBorder="1"/>
    <xf numFmtId="0" fontId="0" fillId="0" borderId="17" xfId="0" applyBorder="1"/>
    <xf numFmtId="0" fontId="0" fillId="0" borderId="1" xfId="0" applyBorder="1"/>
    <xf numFmtId="0" fontId="1" fillId="2" borderId="18" xfId="1" applyBorder="1"/>
    <xf numFmtId="0" fontId="1" fillId="2" borderId="19" xfId="1" applyBorder="1"/>
    <xf numFmtId="0" fontId="0" fillId="0" borderId="19" xfId="0" applyBorder="1"/>
    <xf numFmtId="0" fontId="0" fillId="0" borderId="20" xfId="0" applyBorder="1"/>
    <xf numFmtId="0" fontId="0" fillId="0" borderId="7" xfId="0" applyBorder="1"/>
    <xf numFmtId="0" fontId="1" fillId="2" borderId="21" xfId="1" applyBorder="1"/>
    <xf numFmtId="0" fontId="0" fillId="0" borderId="22" xfId="0" applyBorder="1"/>
    <xf numFmtId="0" fontId="0" fillId="0" borderId="23" xfId="0" applyBorder="1"/>
    <xf numFmtId="0" fontId="1" fillId="2" borderId="6" xfId="1" applyBorder="1"/>
    <xf numFmtId="0" fontId="0" fillId="0" borderId="25" xfId="0" applyBorder="1"/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/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/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10" xfId="0" applyBorder="1"/>
    <xf numFmtId="0" fontId="0" fillId="0" borderId="24" xfId="0" applyBorder="1"/>
    <xf numFmtId="0" fontId="0" fillId="0" borderId="18" xfId="0" applyBorder="1"/>
    <xf numFmtId="0" fontId="0" fillId="0" borderId="15" xfId="0" applyBorder="1"/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0" fillId="0" borderId="53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40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3" fillId="5" borderId="22" xfId="2" applyBorder="1" applyAlignment="1">
      <alignment horizontal="center" vertical="center"/>
    </xf>
    <xf numFmtId="0" fontId="3" fillId="5" borderId="58" xfId="2" applyBorder="1" applyAlignment="1">
      <alignment horizontal="center"/>
    </xf>
    <xf numFmtId="0" fontId="3" fillId="5" borderId="51" xfId="2" applyBorder="1" applyAlignment="1">
      <alignment horizontal="center"/>
    </xf>
    <xf numFmtId="0" fontId="3" fillId="5" borderId="65" xfId="2" applyBorder="1" applyAlignment="1">
      <alignment horizontal="center"/>
    </xf>
    <xf numFmtId="0" fontId="3" fillId="5" borderId="63" xfId="2" applyBorder="1" applyAlignment="1">
      <alignment horizontal="center"/>
    </xf>
    <xf numFmtId="0" fontId="3" fillId="5" borderId="47" xfId="2" applyBorder="1" applyAlignment="1">
      <alignment horizontal="center"/>
    </xf>
    <xf numFmtId="0" fontId="3" fillId="5" borderId="10" xfId="2" applyBorder="1" applyAlignment="1">
      <alignment horizontal="center"/>
    </xf>
    <xf numFmtId="0" fontId="3" fillId="5" borderId="49" xfId="2" applyBorder="1" applyAlignment="1">
      <alignment horizontal="center"/>
    </xf>
    <xf numFmtId="0" fontId="3" fillId="5" borderId="38" xfId="2" applyBorder="1" applyAlignment="1">
      <alignment horizontal="center"/>
    </xf>
    <xf numFmtId="0" fontId="1" fillId="2" borderId="46" xfId="1" applyBorder="1"/>
    <xf numFmtId="0" fontId="1" fillId="2" borderId="47" xfId="1" applyBorder="1"/>
    <xf numFmtId="0" fontId="1" fillId="2" borderId="48" xfId="1" applyBorder="1"/>
    <xf numFmtId="0" fontId="1" fillId="2" borderId="49" xfId="1" applyBorder="1"/>
    <xf numFmtId="0" fontId="0" fillId="6" borderId="46" xfId="0" applyFill="1" applyBorder="1"/>
    <xf numFmtId="0" fontId="0" fillId="6" borderId="47" xfId="0" applyFill="1" applyBorder="1"/>
    <xf numFmtId="0" fontId="0" fillId="6" borderId="48" xfId="0" applyFill="1" applyBorder="1"/>
    <xf numFmtId="0" fontId="0" fillId="6" borderId="49" xfId="0" applyFill="1" applyBorder="1"/>
    <xf numFmtId="0" fontId="1" fillId="2" borderId="48" xfId="1" quotePrefix="1" applyBorder="1"/>
    <xf numFmtId="0" fontId="0" fillId="0" borderId="67" xfId="0" applyBorder="1"/>
    <xf numFmtId="0" fontId="3" fillId="5" borderId="46" xfId="2" applyBorder="1" applyAlignment="1">
      <alignment horizontal="center" vertical="center"/>
    </xf>
    <xf numFmtId="0" fontId="3" fillId="5" borderId="55" xfId="2" applyBorder="1" applyAlignment="1">
      <alignment horizontal="center" vertical="center"/>
    </xf>
    <xf numFmtId="0" fontId="3" fillId="5" borderId="47" xfId="2" applyBorder="1" applyAlignment="1">
      <alignment horizontal="center" vertical="center"/>
    </xf>
    <xf numFmtId="0" fontId="3" fillId="5" borderId="48" xfId="2" applyBorder="1" applyAlignment="1">
      <alignment horizontal="center" vertical="center"/>
    </xf>
    <xf numFmtId="0" fontId="3" fillId="5" borderId="5" xfId="2" applyBorder="1" applyAlignment="1">
      <alignment horizontal="center" vertical="center"/>
    </xf>
    <xf numFmtId="0" fontId="3" fillId="5" borderId="49" xfId="2" applyBorder="1" applyAlignment="1">
      <alignment horizontal="center" vertical="center"/>
    </xf>
    <xf numFmtId="0" fontId="0" fillId="6" borderId="46" xfId="0" applyFill="1" applyBorder="1" applyAlignment="1">
      <alignment horizontal="center" vertical="center"/>
    </xf>
    <xf numFmtId="0" fontId="0" fillId="6" borderId="47" xfId="0" applyFill="1" applyBorder="1" applyAlignment="1">
      <alignment horizontal="center" vertical="center"/>
    </xf>
    <xf numFmtId="0" fontId="0" fillId="6" borderId="48" xfId="0" applyFill="1" applyBorder="1" applyAlignment="1">
      <alignment horizontal="center"/>
    </xf>
    <xf numFmtId="0" fontId="0" fillId="6" borderId="49" xfId="0" applyFill="1" applyBorder="1" applyAlignment="1">
      <alignment horizontal="center"/>
    </xf>
    <xf numFmtId="0" fontId="0" fillId="6" borderId="50" xfId="0" applyFill="1" applyBorder="1" applyAlignment="1">
      <alignment horizontal="center"/>
    </xf>
    <xf numFmtId="0" fontId="0" fillId="6" borderId="51" xfId="0" applyFill="1" applyBorder="1" applyAlignment="1">
      <alignment horizontal="center"/>
    </xf>
    <xf numFmtId="0" fontId="1" fillId="2" borderId="48" xfId="1" applyBorder="1" applyAlignment="1">
      <alignment horizontal="center"/>
    </xf>
    <xf numFmtId="0" fontId="1" fillId="2" borderId="49" xfId="1" applyBorder="1" applyAlignment="1">
      <alignment horizontal="center"/>
    </xf>
    <xf numFmtId="0" fontId="3" fillId="5" borderId="61" xfId="2" applyBorder="1" applyAlignment="1">
      <alignment horizontal="center" vertical="center"/>
    </xf>
    <xf numFmtId="0" fontId="3" fillId="5" borderId="38" xfId="2" applyBorder="1" applyAlignment="1">
      <alignment horizontal="center" vertical="center"/>
    </xf>
    <xf numFmtId="0" fontId="3" fillId="5" borderId="62" xfId="2" applyBorder="1" applyAlignment="1">
      <alignment horizontal="center" vertical="center"/>
    </xf>
    <xf numFmtId="0" fontId="3" fillId="5" borderId="15" xfId="2" applyBorder="1" applyAlignment="1">
      <alignment horizontal="center" vertical="center"/>
    </xf>
    <xf numFmtId="0" fontId="3" fillId="5" borderId="50" xfId="2" applyBorder="1" applyAlignment="1">
      <alignment horizontal="center"/>
    </xf>
    <xf numFmtId="0" fontId="3" fillId="5" borderId="56" xfId="2" applyBorder="1" applyAlignment="1">
      <alignment horizontal="center"/>
    </xf>
    <xf numFmtId="0" fontId="1" fillId="2" borderId="50" xfId="1" applyBorder="1" applyAlignment="1">
      <alignment horizontal="center"/>
    </xf>
    <xf numFmtId="0" fontId="1" fillId="2" borderId="51" xfId="1" applyBorder="1" applyAlignment="1">
      <alignment horizontal="center"/>
    </xf>
    <xf numFmtId="0" fontId="1" fillId="2" borderId="46" xfId="1" applyBorder="1" applyAlignment="1">
      <alignment horizontal="center" vertical="center"/>
    </xf>
    <xf numFmtId="0" fontId="1" fillId="2" borderId="47" xfId="1" applyBorder="1" applyAlignment="1">
      <alignment horizontal="center" vertical="center"/>
    </xf>
    <xf numFmtId="0" fontId="3" fillId="5" borderId="64" xfId="2" applyBorder="1" applyAlignment="1">
      <alignment horizontal="center"/>
    </xf>
    <xf numFmtId="0" fontId="3" fillId="5" borderId="22" xfId="2" applyBorder="1" applyAlignment="1">
      <alignment horizontal="center"/>
    </xf>
    <xf numFmtId="0" fontId="3" fillId="5" borderId="5" xfId="2" applyBorder="1" applyAlignment="1">
      <alignment horizontal="center"/>
    </xf>
    <xf numFmtId="0" fontId="3" fillId="5" borderId="49" xfId="2" applyBorder="1" applyAlignment="1">
      <alignment horizontal="center"/>
    </xf>
    <xf numFmtId="0" fontId="3" fillId="5" borderId="21" xfId="2" applyBorder="1" applyAlignment="1">
      <alignment horizontal="center" vertical="center"/>
    </xf>
    <xf numFmtId="0" fontId="1" fillId="2" borderId="58" xfId="1" applyBorder="1" applyAlignment="1">
      <alignment horizontal="center"/>
    </xf>
    <xf numFmtId="0" fontId="1" fillId="2" borderId="21" xfId="1" applyBorder="1" applyAlignment="1">
      <alignment horizontal="center"/>
    </xf>
    <xf numFmtId="0" fontId="0" fillId="7" borderId="49" xfId="0" applyFill="1" applyBorder="1" applyAlignment="1">
      <alignment horizontal="center"/>
    </xf>
    <xf numFmtId="0" fontId="0" fillId="7" borderId="51" xfId="0" applyFill="1" applyBorder="1" applyAlignment="1">
      <alignment horizontal="center"/>
    </xf>
    <xf numFmtId="0" fontId="3" fillId="5" borderId="40" xfId="2" applyBorder="1" applyAlignment="1">
      <alignment horizontal="center"/>
    </xf>
    <xf numFmtId="0" fontId="3" fillId="5" borderId="41" xfId="2" applyBorder="1" applyAlignment="1">
      <alignment horizontal="center"/>
    </xf>
    <xf numFmtId="0" fontId="3" fillId="5" borderId="57" xfId="2" applyBorder="1" applyAlignment="1">
      <alignment horizontal="center" vertical="center"/>
    </xf>
    <xf numFmtId="0" fontId="1" fillId="2" borderId="57" xfId="1" applyBorder="1" applyAlignment="1">
      <alignment horizontal="center" vertical="center"/>
    </xf>
    <xf numFmtId="0" fontId="3" fillId="5" borderId="37" xfId="2" applyBorder="1" applyAlignment="1">
      <alignment horizontal="center"/>
    </xf>
    <xf numFmtId="0" fontId="3" fillId="5" borderId="65" xfId="2" applyBorder="1" applyAlignment="1">
      <alignment horizontal="center"/>
    </xf>
    <xf numFmtId="0" fontId="3" fillId="5" borderId="60" xfId="2" applyBorder="1" applyAlignment="1">
      <alignment horizontal="center"/>
    </xf>
    <xf numFmtId="0" fontId="3" fillId="5" borderId="66" xfId="2" applyBorder="1" applyAlignment="1">
      <alignment horizontal="center"/>
    </xf>
    <xf numFmtId="0" fontId="3" fillId="5" borderId="39" xfId="2" applyBorder="1" applyAlignment="1">
      <alignment horizontal="center"/>
    </xf>
    <xf numFmtId="0" fontId="3" fillId="5" borderId="61" xfId="2" applyBorder="1" applyAlignment="1">
      <alignment horizontal="center"/>
    </xf>
    <xf numFmtId="0" fontId="3" fillId="5" borderId="42" xfId="2" applyBorder="1" applyAlignment="1">
      <alignment horizontal="center"/>
    </xf>
    <xf numFmtId="0" fontId="3" fillId="5" borderId="44" xfId="2" applyBorder="1" applyAlignment="1">
      <alignment horizontal="center"/>
    </xf>
    <xf numFmtId="0" fontId="1" fillId="7" borderId="49" xfId="1" applyFill="1" applyBorder="1" applyAlignment="1">
      <alignment horizontal="center"/>
    </xf>
    <xf numFmtId="0" fontId="1" fillId="7" borderId="51" xfId="1" applyFill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52" xfId="0" applyBorder="1" applyAlignment="1">
      <alignment horizontal="center" vertical="center" textRotation="255" wrapText="1"/>
    </xf>
    <xf numFmtId="0" fontId="0" fillId="0" borderId="53" xfId="0" applyBorder="1" applyAlignment="1">
      <alignment horizontal="center" vertical="center" textRotation="255" wrapText="1"/>
    </xf>
    <xf numFmtId="0" fontId="0" fillId="0" borderId="54" xfId="0" applyBorder="1" applyAlignment="1">
      <alignment horizontal="center" vertical="center" textRotation="255" wrapText="1"/>
    </xf>
    <xf numFmtId="0" fontId="0" fillId="0" borderId="39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7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 wrapText="1"/>
    </xf>
  </cellXfs>
  <cellStyles count="3">
    <cellStyle name="Neutre" xfId="1" builtinId="28"/>
    <cellStyle name="Normal" xfId="0" builtinId="0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408214</xdr:colOff>
      <xdr:row>20</xdr:row>
      <xdr:rowOff>0</xdr:rowOff>
    </xdr:from>
    <xdr:to>
      <xdr:col>25</xdr:col>
      <xdr:colOff>408214</xdr:colOff>
      <xdr:row>20</xdr:row>
      <xdr:rowOff>0</xdr:rowOff>
    </xdr:to>
    <xdr:cxnSp macro="">
      <xdr:nvCxnSpPr>
        <xdr:cNvPr id="2" name="Connecteur droit 1"/>
        <xdr:cNvCxnSpPr/>
      </xdr:nvCxnSpPr>
      <xdr:spPr>
        <a:xfrm>
          <a:off x="13933714" y="4171950"/>
          <a:ext cx="6096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421821</xdr:colOff>
      <xdr:row>20</xdr:row>
      <xdr:rowOff>0</xdr:rowOff>
    </xdr:from>
    <xdr:to>
      <xdr:col>17</xdr:col>
      <xdr:colOff>421821</xdr:colOff>
      <xdr:row>20</xdr:row>
      <xdr:rowOff>176893</xdr:rowOff>
    </xdr:to>
    <xdr:cxnSp macro="">
      <xdr:nvCxnSpPr>
        <xdr:cNvPr id="3" name="Connecteur droit 2"/>
        <xdr:cNvCxnSpPr/>
      </xdr:nvCxnSpPr>
      <xdr:spPr>
        <a:xfrm>
          <a:off x="13947321" y="4171950"/>
          <a:ext cx="0" cy="17689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378397</xdr:colOff>
      <xdr:row>20</xdr:row>
      <xdr:rowOff>5087</xdr:rowOff>
    </xdr:from>
    <xdr:to>
      <xdr:col>21</xdr:col>
      <xdr:colOff>378397</xdr:colOff>
      <xdr:row>20</xdr:row>
      <xdr:rowOff>181980</xdr:rowOff>
    </xdr:to>
    <xdr:cxnSp macro="">
      <xdr:nvCxnSpPr>
        <xdr:cNvPr id="4" name="Connecteur droit 3"/>
        <xdr:cNvCxnSpPr/>
      </xdr:nvCxnSpPr>
      <xdr:spPr>
        <a:xfrm>
          <a:off x="16951897" y="4177037"/>
          <a:ext cx="0" cy="17689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378397</xdr:colOff>
      <xdr:row>19</xdr:row>
      <xdr:rowOff>173224</xdr:rowOff>
    </xdr:from>
    <xdr:to>
      <xdr:col>21</xdr:col>
      <xdr:colOff>378397</xdr:colOff>
      <xdr:row>20</xdr:row>
      <xdr:rowOff>159617</xdr:rowOff>
    </xdr:to>
    <xdr:cxnSp macro="">
      <xdr:nvCxnSpPr>
        <xdr:cNvPr id="5" name="Connecteur droit 4"/>
        <xdr:cNvCxnSpPr/>
      </xdr:nvCxnSpPr>
      <xdr:spPr>
        <a:xfrm>
          <a:off x="16951897" y="4154674"/>
          <a:ext cx="0" cy="17689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388327</xdr:colOff>
      <xdr:row>25</xdr:row>
      <xdr:rowOff>7327</xdr:rowOff>
    </xdr:from>
    <xdr:to>
      <xdr:col>15</xdr:col>
      <xdr:colOff>388327</xdr:colOff>
      <xdr:row>31</xdr:row>
      <xdr:rowOff>0</xdr:rowOff>
    </xdr:to>
    <xdr:cxnSp macro="">
      <xdr:nvCxnSpPr>
        <xdr:cNvPr id="6" name="Connecteur droit 5"/>
        <xdr:cNvCxnSpPr/>
      </xdr:nvCxnSpPr>
      <xdr:spPr>
        <a:xfrm>
          <a:off x="11818327" y="4994963"/>
          <a:ext cx="0" cy="122226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386862</xdr:colOff>
      <xdr:row>25</xdr:row>
      <xdr:rowOff>13188</xdr:rowOff>
    </xdr:from>
    <xdr:to>
      <xdr:col>19</xdr:col>
      <xdr:colOff>386862</xdr:colOff>
      <xdr:row>31</xdr:row>
      <xdr:rowOff>17318</xdr:rowOff>
    </xdr:to>
    <xdr:cxnSp macro="">
      <xdr:nvCxnSpPr>
        <xdr:cNvPr id="7" name="Connecteur droit 6"/>
        <xdr:cNvCxnSpPr/>
      </xdr:nvCxnSpPr>
      <xdr:spPr>
        <a:xfrm>
          <a:off x="14864862" y="5000824"/>
          <a:ext cx="0" cy="123372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385397</xdr:colOff>
      <xdr:row>25</xdr:row>
      <xdr:rowOff>4396</xdr:rowOff>
    </xdr:from>
    <xdr:to>
      <xdr:col>23</xdr:col>
      <xdr:colOff>385397</xdr:colOff>
      <xdr:row>31</xdr:row>
      <xdr:rowOff>0</xdr:rowOff>
    </xdr:to>
    <xdr:cxnSp macro="">
      <xdr:nvCxnSpPr>
        <xdr:cNvPr id="8" name="Connecteur droit 7"/>
        <xdr:cNvCxnSpPr/>
      </xdr:nvCxnSpPr>
      <xdr:spPr>
        <a:xfrm>
          <a:off x="17911397" y="4943789"/>
          <a:ext cx="0" cy="12066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207352</xdr:colOff>
      <xdr:row>24</xdr:row>
      <xdr:rowOff>197827</xdr:rowOff>
    </xdr:from>
    <xdr:to>
      <xdr:col>28</xdr:col>
      <xdr:colOff>207352</xdr:colOff>
      <xdr:row>25</xdr:row>
      <xdr:rowOff>174695</xdr:rowOff>
    </xdr:to>
    <xdr:cxnSp macro="">
      <xdr:nvCxnSpPr>
        <xdr:cNvPr id="9" name="Connecteur droit 8"/>
        <xdr:cNvCxnSpPr/>
      </xdr:nvCxnSpPr>
      <xdr:spPr>
        <a:xfrm>
          <a:off x="21543352" y="4903177"/>
          <a:ext cx="0" cy="17689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496765</xdr:colOff>
      <xdr:row>29</xdr:row>
      <xdr:rowOff>186104</xdr:rowOff>
    </xdr:from>
    <xdr:to>
      <xdr:col>26</xdr:col>
      <xdr:colOff>496765</xdr:colOff>
      <xdr:row>30</xdr:row>
      <xdr:rowOff>172497</xdr:rowOff>
    </xdr:to>
    <xdr:cxnSp macro="">
      <xdr:nvCxnSpPr>
        <xdr:cNvPr id="10" name="Connecteur droit 9"/>
        <xdr:cNvCxnSpPr/>
      </xdr:nvCxnSpPr>
      <xdr:spPr>
        <a:xfrm>
          <a:off x="20308765" y="5891579"/>
          <a:ext cx="0" cy="17689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551717</xdr:colOff>
      <xdr:row>30</xdr:row>
      <xdr:rowOff>22714</xdr:rowOff>
    </xdr:from>
    <xdr:to>
      <xdr:col>30</xdr:col>
      <xdr:colOff>551717</xdr:colOff>
      <xdr:row>30</xdr:row>
      <xdr:rowOff>199607</xdr:rowOff>
    </xdr:to>
    <xdr:cxnSp macro="">
      <xdr:nvCxnSpPr>
        <xdr:cNvPr id="11" name="Connecteur droit 10"/>
        <xdr:cNvCxnSpPr/>
      </xdr:nvCxnSpPr>
      <xdr:spPr>
        <a:xfrm>
          <a:off x="23411717" y="5918689"/>
          <a:ext cx="0" cy="17689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414704</xdr:colOff>
      <xdr:row>19</xdr:row>
      <xdr:rowOff>187571</xdr:rowOff>
    </xdr:from>
    <xdr:to>
      <xdr:col>25</xdr:col>
      <xdr:colOff>414704</xdr:colOff>
      <xdr:row>20</xdr:row>
      <xdr:rowOff>173964</xdr:rowOff>
    </xdr:to>
    <xdr:cxnSp macro="">
      <xdr:nvCxnSpPr>
        <xdr:cNvPr id="12" name="Connecteur droit 11"/>
        <xdr:cNvCxnSpPr/>
      </xdr:nvCxnSpPr>
      <xdr:spPr>
        <a:xfrm>
          <a:off x="20036204" y="4169021"/>
          <a:ext cx="0" cy="17689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378907</xdr:colOff>
      <xdr:row>24</xdr:row>
      <xdr:rowOff>188406</xdr:rowOff>
    </xdr:from>
    <xdr:to>
      <xdr:col>19</xdr:col>
      <xdr:colOff>395654</xdr:colOff>
      <xdr:row>24</xdr:row>
      <xdr:rowOff>188406</xdr:rowOff>
    </xdr:to>
    <xdr:cxnSp macro="">
      <xdr:nvCxnSpPr>
        <xdr:cNvPr id="13" name="Connecteur droit 12"/>
        <xdr:cNvCxnSpPr/>
      </xdr:nvCxnSpPr>
      <xdr:spPr>
        <a:xfrm>
          <a:off x="12380407" y="5160456"/>
          <a:ext cx="3064747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384769</xdr:colOff>
      <xdr:row>24</xdr:row>
      <xdr:rowOff>186940</xdr:rowOff>
    </xdr:from>
    <xdr:to>
      <xdr:col>28</xdr:col>
      <xdr:colOff>207818</xdr:colOff>
      <xdr:row>24</xdr:row>
      <xdr:rowOff>186940</xdr:rowOff>
    </xdr:to>
    <xdr:cxnSp macro="">
      <xdr:nvCxnSpPr>
        <xdr:cNvPr id="14" name="Connecteur droit 13"/>
        <xdr:cNvCxnSpPr/>
      </xdr:nvCxnSpPr>
      <xdr:spPr>
        <a:xfrm>
          <a:off x="17910769" y="4892290"/>
          <a:ext cx="363304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489438</xdr:colOff>
      <xdr:row>30</xdr:row>
      <xdr:rowOff>7327</xdr:rowOff>
    </xdr:from>
    <xdr:to>
      <xdr:col>30</xdr:col>
      <xdr:colOff>562708</xdr:colOff>
      <xdr:row>30</xdr:row>
      <xdr:rowOff>7327</xdr:rowOff>
    </xdr:to>
    <xdr:cxnSp macro="">
      <xdr:nvCxnSpPr>
        <xdr:cNvPr id="15" name="Connecteur droit 14"/>
        <xdr:cNvCxnSpPr/>
      </xdr:nvCxnSpPr>
      <xdr:spPr>
        <a:xfrm>
          <a:off x="20301438" y="5903302"/>
          <a:ext cx="31212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407167</xdr:colOff>
      <xdr:row>24</xdr:row>
      <xdr:rowOff>5233</xdr:rowOff>
    </xdr:from>
    <xdr:to>
      <xdr:col>17</xdr:col>
      <xdr:colOff>407167</xdr:colOff>
      <xdr:row>24</xdr:row>
      <xdr:rowOff>182126</xdr:rowOff>
    </xdr:to>
    <xdr:cxnSp macro="">
      <xdr:nvCxnSpPr>
        <xdr:cNvPr id="16" name="Connecteur droit 15"/>
        <xdr:cNvCxnSpPr/>
      </xdr:nvCxnSpPr>
      <xdr:spPr>
        <a:xfrm>
          <a:off x="13932667" y="4977283"/>
          <a:ext cx="0" cy="17689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424962</xdr:colOff>
      <xdr:row>24</xdr:row>
      <xdr:rowOff>7327</xdr:rowOff>
    </xdr:from>
    <xdr:to>
      <xdr:col>25</xdr:col>
      <xdr:colOff>424962</xdr:colOff>
      <xdr:row>24</xdr:row>
      <xdr:rowOff>184220</xdr:rowOff>
    </xdr:to>
    <xdr:cxnSp macro="">
      <xdr:nvCxnSpPr>
        <xdr:cNvPr id="17" name="Connecteur droit 16"/>
        <xdr:cNvCxnSpPr/>
      </xdr:nvCxnSpPr>
      <xdr:spPr>
        <a:xfrm>
          <a:off x="20046462" y="4979377"/>
          <a:ext cx="0" cy="17689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423497</xdr:colOff>
      <xdr:row>28</xdr:row>
      <xdr:rowOff>189035</xdr:rowOff>
    </xdr:from>
    <xdr:to>
      <xdr:col>28</xdr:col>
      <xdr:colOff>423497</xdr:colOff>
      <xdr:row>29</xdr:row>
      <xdr:rowOff>175428</xdr:rowOff>
    </xdr:to>
    <xdr:cxnSp macro="">
      <xdr:nvCxnSpPr>
        <xdr:cNvPr id="18" name="Connecteur droit 17"/>
        <xdr:cNvCxnSpPr/>
      </xdr:nvCxnSpPr>
      <xdr:spPr>
        <a:xfrm>
          <a:off x="21568997" y="5932610"/>
          <a:ext cx="0" cy="18641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266018</xdr:colOff>
      <xdr:row>29</xdr:row>
      <xdr:rowOff>161753</xdr:rowOff>
    </xdr:from>
    <xdr:to>
      <xdr:col>8</xdr:col>
      <xdr:colOff>627529</xdr:colOff>
      <xdr:row>29</xdr:row>
      <xdr:rowOff>161753</xdr:rowOff>
    </xdr:to>
    <xdr:cxnSp macro="">
      <xdr:nvCxnSpPr>
        <xdr:cNvPr id="19" name="Connecteur droit avec flèche 18"/>
        <xdr:cNvCxnSpPr/>
      </xdr:nvCxnSpPr>
      <xdr:spPr>
        <a:xfrm>
          <a:off x="4647518" y="9839153"/>
          <a:ext cx="4171511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582706</xdr:colOff>
      <xdr:row>33</xdr:row>
      <xdr:rowOff>89647</xdr:rowOff>
    </xdr:from>
    <xdr:to>
      <xdr:col>1</xdr:col>
      <xdr:colOff>593912</xdr:colOff>
      <xdr:row>42</xdr:row>
      <xdr:rowOff>168088</xdr:rowOff>
    </xdr:to>
    <xdr:cxnSp macro="">
      <xdr:nvCxnSpPr>
        <xdr:cNvPr id="20" name="Connecteur droit avec flèche 19"/>
        <xdr:cNvCxnSpPr/>
      </xdr:nvCxnSpPr>
      <xdr:spPr>
        <a:xfrm flipH="1">
          <a:off x="2097181" y="10538572"/>
          <a:ext cx="11206" cy="179294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"/>
  <sheetViews>
    <sheetView zoomScale="70" zoomScaleNormal="70" workbookViewId="0">
      <selection activeCell="F21" sqref="F20:F21"/>
    </sheetView>
  </sheetViews>
  <sheetFormatPr baseColWidth="10" defaultRowHeight="15" x14ac:dyDescent="0.25"/>
  <cols>
    <col min="1" max="1" width="22.85546875" customWidth="1"/>
    <col min="2" max="2" width="23.5703125" customWidth="1"/>
    <col min="3" max="3" width="20.42578125" customWidth="1"/>
    <col min="4" max="4" width="29.5703125" customWidth="1"/>
    <col min="5" max="5" width="30.5703125" customWidth="1"/>
    <col min="6" max="6" width="17.28515625" customWidth="1"/>
  </cols>
  <sheetData>
    <row r="1" spans="2:6" ht="30.75" customHeight="1" thickBot="1" x14ac:dyDescent="0.3"/>
    <row r="2" spans="2:6" ht="15.75" thickTop="1" x14ac:dyDescent="0.25">
      <c r="B2" s="1" t="s">
        <v>10</v>
      </c>
      <c r="C2" s="2" t="s">
        <v>1</v>
      </c>
      <c r="D2" s="2" t="s">
        <v>7</v>
      </c>
      <c r="E2" s="2" t="s">
        <v>8</v>
      </c>
      <c r="F2" s="3" t="s">
        <v>9</v>
      </c>
    </row>
    <row r="3" spans="2:6" ht="15.75" thickBot="1" x14ac:dyDescent="0.3">
      <c r="B3" s="23" t="s">
        <v>0</v>
      </c>
      <c r="C3" s="7">
        <v>460</v>
      </c>
      <c r="D3" s="7">
        <v>30</v>
      </c>
      <c r="E3" s="7">
        <v>1</v>
      </c>
      <c r="F3" s="8">
        <v>200</v>
      </c>
    </row>
    <row r="4" spans="2:6" ht="15.75" thickTop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2:AK50"/>
  <sheetViews>
    <sheetView topLeftCell="A4" zoomScale="55" zoomScaleNormal="55" workbookViewId="0">
      <selection activeCell="K34" sqref="K34"/>
    </sheetView>
  </sheetViews>
  <sheetFormatPr baseColWidth="10" defaultRowHeight="15" x14ac:dyDescent="0.25"/>
  <cols>
    <col min="1" max="1" width="22.7109375" customWidth="1"/>
    <col min="2" max="2" width="31.5703125" customWidth="1"/>
    <col min="4" max="4" width="0.42578125" customWidth="1"/>
    <col min="6" max="6" width="0.42578125" customWidth="1"/>
    <col min="8" max="8" width="0.42578125" customWidth="1"/>
    <col min="10" max="10" width="0.42578125" customWidth="1"/>
    <col min="12" max="12" width="0.42578125" customWidth="1"/>
    <col min="14" max="14" width="0.42578125" customWidth="1"/>
    <col min="16" max="16" width="0.42578125" customWidth="1"/>
    <col min="18" max="18" width="0.42578125" customWidth="1"/>
  </cols>
  <sheetData>
    <row r="22" spans="2:19" ht="15.75" thickBot="1" x14ac:dyDescent="0.3">
      <c r="B22" t="s">
        <v>43</v>
      </c>
    </row>
    <row r="23" spans="2:19" ht="16.5" thickTop="1" thickBot="1" x14ac:dyDescent="0.3">
      <c r="B23" s="18" t="s">
        <v>2</v>
      </c>
      <c r="C23" s="42" t="s">
        <v>33</v>
      </c>
      <c r="D23" s="42"/>
      <c r="E23" s="21" t="s">
        <v>34</v>
      </c>
      <c r="F23" s="21"/>
      <c r="G23" s="21" t="s">
        <v>35</v>
      </c>
      <c r="H23" s="21"/>
      <c r="I23" s="21" t="s">
        <v>36</v>
      </c>
      <c r="J23" s="21"/>
      <c r="K23" s="21" t="s">
        <v>37</v>
      </c>
      <c r="L23" s="21"/>
      <c r="M23" s="21" t="s">
        <v>38</v>
      </c>
      <c r="N23" s="21"/>
      <c r="O23" s="21" t="s">
        <v>39</v>
      </c>
      <c r="P23" s="21"/>
      <c r="Q23" s="21" t="s">
        <v>40</v>
      </c>
      <c r="R23" s="74"/>
      <c r="S23" s="22" t="s">
        <v>41</v>
      </c>
    </row>
    <row r="24" spans="2:19" ht="15.75" thickTop="1" x14ac:dyDescent="0.25">
      <c r="B24" s="44" t="s">
        <v>0</v>
      </c>
      <c r="C24" s="43"/>
      <c r="D24" s="43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</row>
    <row r="25" spans="2:19" x14ac:dyDescent="0.25">
      <c r="B25" s="45" t="s">
        <v>22</v>
      </c>
      <c r="C25" s="40"/>
      <c r="D25" s="40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</row>
    <row r="26" spans="2:19" x14ac:dyDescent="0.25">
      <c r="B26" s="45" t="s">
        <v>23</v>
      </c>
      <c r="C26" s="40"/>
      <c r="D26" s="40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</row>
    <row r="27" spans="2:19" x14ac:dyDescent="0.25">
      <c r="B27" s="45" t="s">
        <v>24</v>
      </c>
      <c r="C27" s="40"/>
      <c r="D27" s="40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</row>
    <row r="28" spans="2:19" x14ac:dyDescent="0.25">
      <c r="B28" s="45" t="s">
        <v>25</v>
      </c>
      <c r="C28" s="40"/>
      <c r="D28" s="40"/>
      <c r="E28" s="4">
        <v>50</v>
      </c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</row>
    <row r="29" spans="2:19" ht="15.75" thickBot="1" x14ac:dyDescent="0.3">
      <c r="B29" s="46" t="s">
        <v>26</v>
      </c>
      <c r="C29" s="40">
        <v>75</v>
      </c>
      <c r="D29" s="40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</row>
    <row r="30" spans="2:19" ht="15.75" thickTop="1" x14ac:dyDescent="0.25"/>
    <row r="31" spans="2:19" ht="15.75" thickBot="1" x14ac:dyDescent="0.3">
      <c r="B31" s="47" t="s">
        <v>80</v>
      </c>
    </row>
    <row r="32" spans="2:19" ht="16.5" thickTop="1" thickBot="1" x14ac:dyDescent="0.3">
      <c r="B32" s="18" t="s">
        <v>2</v>
      </c>
      <c r="C32" s="41" t="s">
        <v>33</v>
      </c>
      <c r="D32" s="42"/>
      <c r="E32" s="42" t="s">
        <v>34</v>
      </c>
      <c r="F32" s="42"/>
      <c r="G32" s="21" t="s">
        <v>35</v>
      </c>
      <c r="H32" s="21"/>
      <c r="I32" s="21" t="s">
        <v>36</v>
      </c>
      <c r="J32" s="21"/>
      <c r="K32" s="21" t="s">
        <v>37</v>
      </c>
      <c r="L32" s="21"/>
      <c r="M32" s="21" t="s">
        <v>38</v>
      </c>
      <c r="N32" s="21"/>
      <c r="O32" s="21" t="s">
        <v>39</v>
      </c>
      <c r="P32" s="21"/>
      <c r="Q32" s="21" t="s">
        <v>40</v>
      </c>
      <c r="R32" s="74"/>
      <c r="S32" s="22" t="s">
        <v>41</v>
      </c>
    </row>
    <row r="33" spans="2:37" ht="15.75" thickTop="1" x14ac:dyDescent="0.25">
      <c r="B33" s="44" t="s">
        <v>0</v>
      </c>
      <c r="C33" s="43"/>
      <c r="D33" s="43"/>
      <c r="E33" s="16"/>
      <c r="F33" s="16"/>
      <c r="G33" s="16"/>
      <c r="H33" s="16"/>
      <c r="I33" s="16"/>
      <c r="J33" s="16"/>
      <c r="K33" s="16">
        <v>25</v>
      </c>
      <c r="L33" s="16"/>
      <c r="M33" s="16"/>
      <c r="N33" s="16"/>
      <c r="O33" s="16">
        <v>50</v>
      </c>
      <c r="P33" s="16"/>
      <c r="Q33" s="16"/>
      <c r="R33" s="16"/>
      <c r="S33" s="16">
        <v>100</v>
      </c>
    </row>
    <row r="34" spans="2:37" x14ac:dyDescent="0.25">
      <c r="B34" s="45" t="s">
        <v>22</v>
      </c>
      <c r="C34" s="40"/>
      <c r="D34" s="40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</row>
    <row r="35" spans="2:37" x14ac:dyDescent="0.25">
      <c r="B35" s="45" t="s">
        <v>23</v>
      </c>
      <c r="C35" s="40"/>
      <c r="D35" s="40"/>
      <c r="E35" s="4"/>
      <c r="F35" s="4"/>
      <c r="G35" s="4">
        <v>100</v>
      </c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</row>
    <row r="36" spans="2:37" x14ac:dyDescent="0.25">
      <c r="B36" s="45" t="s">
        <v>24</v>
      </c>
      <c r="C36" s="40"/>
      <c r="D36" s="40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</row>
    <row r="37" spans="2:37" x14ac:dyDescent="0.25">
      <c r="B37" s="45" t="s">
        <v>25</v>
      </c>
      <c r="C37" s="40"/>
      <c r="D37" s="40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</row>
    <row r="38" spans="2:37" ht="15.75" thickBot="1" x14ac:dyDescent="0.3">
      <c r="B38" s="46" t="s">
        <v>26</v>
      </c>
      <c r="C38" s="40"/>
      <c r="D38" s="40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48"/>
      <c r="AK38" s="48"/>
    </row>
    <row r="39" spans="2:37" ht="15.75" thickTop="1" x14ac:dyDescent="0.25"/>
    <row r="40" spans="2:37" ht="15.75" thickBot="1" x14ac:dyDescent="0.3">
      <c r="B40" s="47" t="s">
        <v>52</v>
      </c>
    </row>
    <row r="41" spans="2:37" ht="16.5" thickTop="1" thickBot="1" x14ac:dyDescent="0.3">
      <c r="B41" s="18" t="s">
        <v>2</v>
      </c>
      <c r="C41" s="42" t="s">
        <v>33</v>
      </c>
      <c r="D41" s="42"/>
      <c r="E41" s="21" t="s">
        <v>34</v>
      </c>
      <c r="F41" s="21"/>
      <c r="G41" s="21" t="s">
        <v>35</v>
      </c>
      <c r="H41" s="21"/>
      <c r="I41" s="21" t="s">
        <v>36</v>
      </c>
      <c r="J41" s="21"/>
      <c r="K41" s="21" t="s">
        <v>37</v>
      </c>
      <c r="L41" s="21"/>
      <c r="M41" s="21" t="s">
        <v>38</v>
      </c>
      <c r="N41" s="21"/>
      <c r="O41" s="21" t="s">
        <v>39</v>
      </c>
      <c r="P41" s="21"/>
      <c r="Q41" s="21" t="s">
        <v>40</v>
      </c>
      <c r="R41" s="74"/>
      <c r="S41" s="22" t="s">
        <v>41</v>
      </c>
    </row>
    <row r="42" spans="2:37" ht="15.75" customHeight="1" thickTop="1" x14ac:dyDescent="0.25">
      <c r="B42" s="44" t="s">
        <v>0</v>
      </c>
      <c r="C42" s="43"/>
      <c r="D42" s="43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</row>
    <row r="43" spans="2:37" x14ac:dyDescent="0.25">
      <c r="B43" s="45" t="s">
        <v>22</v>
      </c>
      <c r="C43" s="40"/>
      <c r="D43" s="40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</row>
    <row r="44" spans="2:37" x14ac:dyDescent="0.25">
      <c r="B44" s="45" t="s">
        <v>23</v>
      </c>
      <c r="C44" s="40"/>
      <c r="D44" s="40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</row>
    <row r="45" spans="2:37" x14ac:dyDescent="0.25">
      <c r="B45" s="45" t="s">
        <v>24</v>
      </c>
      <c r="C45" s="40"/>
      <c r="D45" s="40"/>
      <c r="E45" s="4"/>
      <c r="F45" s="4"/>
      <c r="G45" s="4"/>
      <c r="H45" s="4"/>
      <c r="I45" s="4">
        <v>50</v>
      </c>
      <c r="J45" s="4"/>
      <c r="K45" s="4"/>
      <c r="L45" s="4"/>
      <c r="M45" s="4"/>
      <c r="N45" s="4"/>
      <c r="O45" s="4"/>
      <c r="P45" s="4"/>
      <c r="Q45" s="4"/>
      <c r="R45" s="4"/>
      <c r="S45" s="4"/>
    </row>
    <row r="46" spans="2:37" x14ac:dyDescent="0.25">
      <c r="B46" s="45" t="s">
        <v>25</v>
      </c>
      <c r="C46" s="40"/>
      <c r="D46" s="40"/>
      <c r="E46" s="4"/>
      <c r="F46" s="4"/>
      <c r="G46" s="4"/>
      <c r="H46" s="4"/>
      <c r="I46" s="4"/>
      <c r="J46" s="4"/>
      <c r="K46" s="4">
        <v>30</v>
      </c>
      <c r="L46" s="4"/>
      <c r="M46" s="4"/>
      <c r="N46" s="4"/>
      <c r="O46" s="4"/>
      <c r="P46" s="4"/>
      <c r="Q46" s="4"/>
      <c r="R46" s="4"/>
      <c r="S46" s="4"/>
    </row>
    <row r="47" spans="2:37" ht="15.75" thickBot="1" x14ac:dyDescent="0.3">
      <c r="B47" s="46" t="s">
        <v>26</v>
      </c>
      <c r="C47" s="40"/>
      <c r="D47" s="40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</row>
    <row r="48" spans="2:37" ht="15.75" thickTop="1" x14ac:dyDescent="0.25"/>
    <row r="50" ht="15.75" customHeight="1" x14ac:dyDescent="0.25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213"/>
  <sheetViews>
    <sheetView tabSelected="1" zoomScale="85" zoomScaleNormal="85" workbookViewId="0">
      <selection activeCell="G11" sqref="G11"/>
    </sheetView>
  </sheetViews>
  <sheetFormatPr baseColWidth="10" defaultRowHeight="15" x14ac:dyDescent="0.25"/>
  <cols>
    <col min="1" max="1" width="3.5703125" customWidth="1"/>
    <col min="24" max="24" width="11.140625" customWidth="1"/>
  </cols>
  <sheetData>
    <row r="2" spans="2:24" ht="15.75" thickBot="1" x14ac:dyDescent="0.3"/>
    <row r="3" spans="2:24" ht="15.75" thickBot="1" x14ac:dyDescent="0.3">
      <c r="B3" s="116" t="s">
        <v>56</v>
      </c>
      <c r="C3" s="108"/>
      <c r="D3" s="108"/>
      <c r="E3" s="108"/>
      <c r="F3" s="109"/>
      <c r="G3" s="108" t="s">
        <v>33</v>
      </c>
      <c r="H3" s="109"/>
      <c r="I3" s="108" t="s">
        <v>34</v>
      </c>
      <c r="J3" s="109"/>
      <c r="K3" s="108" t="s">
        <v>35</v>
      </c>
      <c r="L3" s="109"/>
      <c r="M3" s="108" t="s">
        <v>36</v>
      </c>
      <c r="N3" s="109"/>
      <c r="O3" s="108" t="s">
        <v>37</v>
      </c>
      <c r="P3" s="109"/>
      <c r="Q3" s="108" t="s">
        <v>38</v>
      </c>
      <c r="R3" s="109"/>
      <c r="S3" s="108" t="s">
        <v>39</v>
      </c>
      <c r="T3" s="109"/>
      <c r="U3" s="108" t="s">
        <v>40</v>
      </c>
      <c r="V3" s="109"/>
      <c r="W3" s="108" t="s">
        <v>71</v>
      </c>
      <c r="X3" s="109"/>
    </row>
    <row r="4" spans="2:24" x14ac:dyDescent="0.25">
      <c r="B4" s="78" t="s">
        <v>57</v>
      </c>
      <c r="C4" s="79"/>
      <c r="D4" s="79"/>
      <c r="E4" s="101" t="s">
        <v>62</v>
      </c>
      <c r="F4" s="102"/>
      <c r="G4" s="60" t="s">
        <v>67</v>
      </c>
      <c r="H4" s="61" t="s">
        <v>70</v>
      </c>
      <c r="I4" s="60" t="s">
        <v>67</v>
      </c>
      <c r="J4" s="61" t="s">
        <v>70</v>
      </c>
      <c r="K4" s="60" t="s">
        <v>67</v>
      </c>
      <c r="L4" s="61" t="s">
        <v>70</v>
      </c>
      <c r="M4" s="60" t="s">
        <v>67</v>
      </c>
      <c r="N4" s="61" t="s">
        <v>70</v>
      </c>
      <c r="O4" s="60" t="s">
        <v>67</v>
      </c>
      <c r="P4" s="61" t="s">
        <v>70</v>
      </c>
      <c r="Q4" s="60" t="s">
        <v>67</v>
      </c>
      <c r="R4" s="61" t="s">
        <v>70</v>
      </c>
      <c r="S4" s="60" t="s">
        <v>67</v>
      </c>
      <c r="T4" s="61" t="s">
        <v>70</v>
      </c>
      <c r="U4" s="60" t="s">
        <v>67</v>
      </c>
      <c r="V4" s="61" t="s">
        <v>70</v>
      </c>
      <c r="W4" s="60" t="s">
        <v>67</v>
      </c>
      <c r="X4" s="61" t="s">
        <v>70</v>
      </c>
    </row>
    <row r="5" spans="2:24" x14ac:dyDescent="0.25">
      <c r="B5" s="78"/>
      <c r="C5" s="79"/>
      <c r="D5" s="79"/>
      <c r="E5" s="101" t="s">
        <v>63</v>
      </c>
      <c r="F5" s="102"/>
      <c r="G5" s="62" t="s">
        <v>42</v>
      </c>
      <c r="H5" s="63" t="s">
        <v>69</v>
      </c>
      <c r="I5" s="62" t="s">
        <v>42</v>
      </c>
      <c r="J5" s="63" t="s">
        <v>69</v>
      </c>
      <c r="K5" s="62" t="s">
        <v>42</v>
      </c>
      <c r="L5" s="63" t="s">
        <v>69</v>
      </c>
      <c r="M5" s="62" t="s">
        <v>42</v>
      </c>
      <c r="N5" s="63" t="s">
        <v>69</v>
      </c>
      <c r="O5" s="62" t="s">
        <v>42</v>
      </c>
      <c r="P5" s="63" t="s">
        <v>69</v>
      </c>
      <c r="Q5" s="62" t="s">
        <v>42</v>
      </c>
      <c r="R5" s="63" t="s">
        <v>69</v>
      </c>
      <c r="S5" s="62" t="s">
        <v>42</v>
      </c>
      <c r="T5" s="63" t="s">
        <v>69</v>
      </c>
      <c r="U5" s="62" t="s">
        <v>42</v>
      </c>
      <c r="V5" s="63" t="s">
        <v>69</v>
      </c>
      <c r="W5" s="62" t="s">
        <v>42</v>
      </c>
      <c r="X5" s="63" t="s">
        <v>69</v>
      </c>
    </row>
    <row r="6" spans="2:24" x14ac:dyDescent="0.25">
      <c r="B6" s="78"/>
      <c r="C6" s="79"/>
      <c r="D6" s="79"/>
      <c r="E6" s="101" t="s">
        <v>64</v>
      </c>
      <c r="F6" s="102"/>
      <c r="G6" s="64" t="s">
        <v>68</v>
      </c>
      <c r="H6" s="59" t="s">
        <v>32</v>
      </c>
      <c r="I6" s="64" t="s">
        <v>68</v>
      </c>
      <c r="J6" s="59" t="s">
        <v>32</v>
      </c>
      <c r="K6" s="64" t="s">
        <v>68</v>
      </c>
      <c r="L6" s="59" t="s">
        <v>32</v>
      </c>
      <c r="M6" s="64" t="s">
        <v>68</v>
      </c>
      <c r="N6" s="59" t="s">
        <v>32</v>
      </c>
      <c r="O6" s="64" t="s">
        <v>68</v>
      </c>
      <c r="P6" s="59" t="s">
        <v>32</v>
      </c>
      <c r="Q6" s="64" t="s">
        <v>68</v>
      </c>
      <c r="R6" s="59" t="s">
        <v>32</v>
      </c>
      <c r="S6" s="64" t="s">
        <v>68</v>
      </c>
      <c r="T6" s="59" t="s">
        <v>32</v>
      </c>
      <c r="U6" s="64" t="s">
        <v>68</v>
      </c>
      <c r="V6" s="59" t="s">
        <v>32</v>
      </c>
      <c r="W6" s="64" t="s">
        <v>68</v>
      </c>
      <c r="X6" s="59" t="s">
        <v>32</v>
      </c>
    </row>
    <row r="7" spans="2:24" x14ac:dyDescent="0.25">
      <c r="B7" s="78" t="s">
        <v>58</v>
      </c>
      <c r="C7" s="79"/>
      <c r="D7" s="79" t="s">
        <v>59</v>
      </c>
      <c r="E7" s="79" t="s">
        <v>66</v>
      </c>
      <c r="F7" s="103"/>
      <c r="G7" s="117" t="s">
        <v>78</v>
      </c>
      <c r="H7" s="113" t="s">
        <v>79</v>
      </c>
      <c r="I7" s="117" t="s">
        <v>78</v>
      </c>
      <c r="J7" s="113" t="s">
        <v>79</v>
      </c>
      <c r="K7" s="117" t="s">
        <v>78</v>
      </c>
      <c r="L7" s="113" t="s">
        <v>79</v>
      </c>
      <c r="M7" s="117" t="s">
        <v>78</v>
      </c>
      <c r="N7" s="113" t="s">
        <v>79</v>
      </c>
      <c r="O7" s="117" t="s">
        <v>78</v>
      </c>
      <c r="P7" s="113" t="s">
        <v>79</v>
      </c>
      <c r="Q7" s="117" t="s">
        <v>78</v>
      </c>
      <c r="R7" s="113" t="s">
        <v>79</v>
      </c>
      <c r="S7" s="117" t="s">
        <v>78</v>
      </c>
      <c r="T7" s="113" t="s">
        <v>79</v>
      </c>
      <c r="U7" s="117" t="s">
        <v>78</v>
      </c>
      <c r="V7" s="113" t="s">
        <v>79</v>
      </c>
      <c r="W7" s="117" t="s">
        <v>78</v>
      </c>
      <c r="X7" s="113" t="s">
        <v>79</v>
      </c>
    </row>
    <row r="8" spans="2:24" x14ac:dyDescent="0.25">
      <c r="B8" s="78"/>
      <c r="C8" s="79"/>
      <c r="D8" s="79"/>
      <c r="E8" s="79"/>
      <c r="F8" s="103"/>
      <c r="G8" s="118"/>
      <c r="H8" s="114"/>
      <c r="I8" s="118"/>
      <c r="J8" s="114"/>
      <c r="K8" s="118"/>
      <c r="L8" s="114"/>
      <c r="M8" s="118"/>
      <c r="N8" s="114"/>
      <c r="O8" s="118"/>
      <c r="P8" s="114"/>
      <c r="Q8" s="118"/>
      <c r="R8" s="114"/>
      <c r="S8" s="118"/>
      <c r="T8" s="114"/>
      <c r="U8" s="118"/>
      <c r="V8" s="114"/>
      <c r="W8" s="118"/>
      <c r="X8" s="114"/>
    </row>
    <row r="9" spans="2:24" ht="15.75" thickBot="1" x14ac:dyDescent="0.3">
      <c r="B9" s="99" t="s">
        <v>61</v>
      </c>
      <c r="C9" s="100"/>
      <c r="D9" s="56" t="s">
        <v>60</v>
      </c>
      <c r="E9" s="100" t="s">
        <v>65</v>
      </c>
      <c r="F9" s="112"/>
      <c r="G9" s="118"/>
      <c r="H9" s="114"/>
      <c r="I9" s="119"/>
      <c r="J9" s="115"/>
      <c r="K9" s="119"/>
      <c r="L9" s="115"/>
      <c r="M9" s="119"/>
      <c r="N9" s="115"/>
      <c r="O9" s="119"/>
      <c r="P9" s="115"/>
      <c r="Q9" s="119"/>
      <c r="R9" s="115"/>
      <c r="S9" s="119"/>
      <c r="T9" s="115"/>
      <c r="U9" s="119"/>
      <c r="V9" s="115"/>
      <c r="W9" s="119"/>
      <c r="X9" s="115"/>
    </row>
    <row r="10" spans="2:24" x14ac:dyDescent="0.25">
      <c r="B10" s="75" t="s">
        <v>31</v>
      </c>
      <c r="C10" s="76"/>
      <c r="D10" s="110"/>
      <c r="E10" s="97">
        <v>1</v>
      </c>
      <c r="F10" s="111"/>
      <c r="G10" s="65">
        <f>'Nomenclature &amp; Données'!C33</f>
        <v>0</v>
      </c>
      <c r="H10" s="66">
        <f ca="1">ROUNDUP(E15-$E$13-G$12-G$10+G$11*(1-($E$11/100)),0)</f>
        <v>0</v>
      </c>
      <c r="I10" s="65">
        <f>'Nomenclature &amp; Données'!E33</f>
        <v>0</v>
      </c>
      <c r="J10" s="66">
        <f ca="1">ROUNDUP(H$13-$E$13-I$12-I$10+I$11*(1-($E$11/100)),0)</f>
        <v>0</v>
      </c>
      <c r="K10" s="65">
        <f>'Nomenclature &amp; Données'!G33</f>
        <v>0</v>
      </c>
      <c r="L10" s="66">
        <f ca="1">ROUNDUP(J$13-$E$13-K$12-K$10+K$11*(1-($E$11/100)),0)</f>
        <v>0</v>
      </c>
      <c r="M10" s="65">
        <f>'Nomenclature &amp; Données'!I33</f>
        <v>0</v>
      </c>
      <c r="N10" s="66">
        <f ca="1">ROUNDUP(L$13-$E$13-M$12-M$10+M$11*(1-($E$11/100)),0)</f>
        <v>0</v>
      </c>
      <c r="O10" s="65">
        <f>'Nomenclature &amp; Données'!K33</f>
        <v>25</v>
      </c>
      <c r="P10" s="66">
        <f ca="1">ROUNDUP(N$13-$E$13-O$12-O$10+O$11*(1-($E$11/100)),0)</f>
        <v>-25</v>
      </c>
      <c r="Q10" s="65">
        <f>'Nomenclature &amp; Données'!M33</f>
        <v>0</v>
      </c>
      <c r="R10" s="66">
        <f ca="1">ROUNDUP(P$13-$E$13-Q$12-Q$10+Q$11*(1-($E$11/100)),0)</f>
        <v>0</v>
      </c>
      <c r="S10" s="65">
        <f>'Nomenclature &amp; Données'!O33</f>
        <v>50</v>
      </c>
      <c r="T10" s="66">
        <f ca="1">ROUNDUP(R$13-$E$13-S$12-S$10+S$11*(1-($E$11/100)),0)</f>
        <v>-50</v>
      </c>
      <c r="U10" s="65">
        <f>'Nomenclature &amp; Données'!Q33</f>
        <v>0</v>
      </c>
      <c r="V10" s="66">
        <f ca="1">ROUNDUP(T$13-$E$13-U$12-U$10+U$11*(1-($E$11/100)),0)</f>
        <v>0</v>
      </c>
      <c r="W10" s="65">
        <f>'Nomenclature &amp; Données'!S$33</f>
        <v>100</v>
      </c>
      <c r="X10" s="66">
        <f ca="1">ROUNDUP(V$13-$E$13-W$12-W$10+W$11*(1-($E$11/100)),0)</f>
        <v>-100</v>
      </c>
    </row>
    <row r="11" spans="2:24" x14ac:dyDescent="0.25">
      <c r="B11" s="78"/>
      <c r="C11" s="79"/>
      <c r="D11" s="103"/>
      <c r="E11" s="87">
        <f>'Données techniques'!C26</f>
        <v>0</v>
      </c>
      <c r="F11" s="105"/>
      <c r="G11" s="67">
        <f ca="1">OFFSET('Nomenclature &amp; Données'!C$24,0,2)</f>
        <v>0</v>
      </c>
      <c r="H11" s="68">
        <f ca="1">IF(H$10&gt;0,0,-H$10/(1-(G$11/100)))</f>
        <v>0</v>
      </c>
      <c r="I11" s="73">
        <f ca="1">OFFSET('Nomenclature &amp; Données'!E$24,0,2)</f>
        <v>0</v>
      </c>
      <c r="J11" s="68">
        <f ca="1">IF(J$10&gt;0,0,-J$10/(1-(I$11/100)))</f>
        <v>0</v>
      </c>
      <c r="K11" s="67">
        <f ca="1">OFFSET('Nomenclature &amp; Données'!G$24,0,2)</f>
        <v>0</v>
      </c>
      <c r="L11" s="68">
        <f ca="1">MAX(0,-L10/(1-E11))</f>
        <v>0</v>
      </c>
      <c r="M11" s="67">
        <f ca="1">OFFSET('Nomenclature &amp; Données'!I$24,0,2)</f>
        <v>0</v>
      </c>
      <c r="N11" s="68">
        <f ca="1">MAX(0,-N10/(1-E11))</f>
        <v>0</v>
      </c>
      <c r="O11" s="67">
        <f ca="1">OFFSET('Nomenclature &amp; Données'!K$24,0,2)</f>
        <v>0</v>
      </c>
      <c r="P11" s="68">
        <f ca="1">MAX(0,-P10/(1-E11))</f>
        <v>25</v>
      </c>
      <c r="Q11" s="67">
        <f>'Nomenclature &amp; Données'!M24</f>
        <v>0</v>
      </c>
      <c r="R11" s="68">
        <f ca="1">MAX(0,-R10/(1-E11))</f>
        <v>0</v>
      </c>
      <c r="S11" s="67">
        <f>'Nomenclature &amp; Données'!O24</f>
        <v>0</v>
      </c>
      <c r="T11" s="68">
        <f ca="1">MAX(0,-T10/(1-E11))</f>
        <v>50</v>
      </c>
      <c r="U11" s="67">
        <f>'Nomenclature &amp; Données'!Q24</f>
        <v>0</v>
      </c>
      <c r="V11" s="68">
        <f ca="1">MAX(0,-V10/(1-E11))</f>
        <v>0</v>
      </c>
      <c r="W11" s="67">
        <f ca="1">OFFSET('Nomenclature &amp; Données'!S$24,0,1)</f>
        <v>0</v>
      </c>
      <c r="X11" s="68">
        <f ca="1">IF(X$10&gt;0,0,-X$10/(1-(W$11/100)))</f>
        <v>100</v>
      </c>
    </row>
    <row r="12" spans="2:24" x14ac:dyDescent="0.25">
      <c r="B12" s="78"/>
      <c r="C12" s="79"/>
      <c r="D12" s="103"/>
      <c r="E12" s="87">
        <f>'Données techniques'!C27</f>
        <v>0</v>
      </c>
      <c r="F12" s="105"/>
      <c r="G12" s="67">
        <f>'Nomenclature &amp; Données'!C42</f>
        <v>0</v>
      </c>
      <c r="H12" s="68">
        <f ca="1">IF(AND($B13="Lot",$B15&gt;0),ROUNDUP(H11/$B15,)*$B15,IF(AND($B13="LFL",$B15&gt;0),H11,IF(AND($B13="SEUIL",$B15&gt;0),MAX($B15,H11,0))))</f>
        <v>0</v>
      </c>
      <c r="I12" s="67">
        <f>'Nomenclature &amp; Données'!E42</f>
        <v>0</v>
      </c>
      <c r="J12" s="68">
        <f ca="1">IF(AND($B13="Lot",$B15&gt;0),ROUNDUP(J11/$B15,)*$B15,IF(AND($B13="LFL",$B15&gt;0),J11,IF(AND($B13="SEUIL",$B15&gt;0),MAX($B15,J11,0))))</f>
        <v>0</v>
      </c>
      <c r="K12" s="67">
        <f>'Nomenclature &amp; Données'!G42</f>
        <v>0</v>
      </c>
      <c r="L12" s="68">
        <f t="shared" ref="L12" ca="1" si="0">IF(AND($B13="Lot",$B15&gt;0),ROUNDUP(L11/$B15,)*$B15,IF(AND($B13="LFL",$B15&gt;0),L11,IF(AND($B13="SEUIL",$B15&gt;0),MAX($B15,L11,0))))</f>
        <v>0</v>
      </c>
      <c r="M12" s="67">
        <f>'Nomenclature &amp; Données'!I42</f>
        <v>0</v>
      </c>
      <c r="N12" s="68">
        <f t="shared" ref="N12" ca="1" si="1">IF(AND($B13="Lot",$B15&gt;0),ROUNDUP(N11/$B15,)*$B15,IF(AND($B13="LFL",$B15&gt;0),N11,IF(AND($B13="SEUIL",$B15&gt;0),MAX($B15,N11,0))))</f>
        <v>0</v>
      </c>
      <c r="O12" s="67">
        <f>'Nomenclature &amp; Données'!K42</f>
        <v>0</v>
      </c>
      <c r="P12" s="68">
        <f t="shared" ref="P12" ca="1" si="2">IF(AND($B13="Lot",$B15&gt;0),ROUNDUP(P11/$B15,)*$B15,IF(AND($B13="LFL",$B15&gt;0),P11,IF(AND($B13="SEUIL",$B15&gt;0),MAX($B15,P11,0))))</f>
        <v>25</v>
      </c>
      <c r="Q12" s="67">
        <f>'Nomenclature &amp; Données'!M42</f>
        <v>0</v>
      </c>
      <c r="R12" s="68">
        <f t="shared" ref="R12" ca="1" si="3">IF(AND($B13="Lot",$B15&gt;0),ROUNDUP(R11/$B15,)*$B15,IF(AND($B13="LFL",$B15&gt;0),R11,IF(AND($B13="SEUIL",$B15&gt;0),MAX($B15,R11,0))))</f>
        <v>0</v>
      </c>
      <c r="S12" s="67">
        <f>'Nomenclature &amp; Données'!O42</f>
        <v>0</v>
      </c>
      <c r="T12" s="68">
        <f t="shared" ref="T12" ca="1" si="4">IF(AND($B13="Lot",$B15&gt;0),ROUNDUP(T11/$B15,)*$B15,IF(AND($B13="LFL",$B15&gt;0),T11,IF(AND($B13="SEUIL",$B15&gt;0),MAX($B15,T11,0))))</f>
        <v>50</v>
      </c>
      <c r="U12" s="67">
        <f>'Nomenclature &amp; Données'!Q42</f>
        <v>0</v>
      </c>
      <c r="V12" s="68">
        <f t="shared" ref="V12" ca="1" si="5">IF(AND($B13="Lot",$B15&gt;0),ROUNDUP(V11/$B15,)*$B15,IF(AND($B13="LFL",$B15&gt;0),V11,IF(AND($B13="SEUIL",$B15&gt;0),MAX($B15,V11,0))))</f>
        <v>0</v>
      </c>
      <c r="W12" s="67">
        <f>'Nomenclature &amp; Données'!S42</f>
        <v>0</v>
      </c>
      <c r="X12" s="68">
        <f t="shared" ref="X12" ca="1" si="6">IF(AND($B13="Lot",$B15&gt;0),ROUNDUP(X11/$B15,)*$B15,IF(AND($B13="LFL",$B15&gt;0),X11,IF(AND($B13="SEUIL",$B15&gt;0),MAX($B15,X11,0))))</f>
        <v>100</v>
      </c>
    </row>
    <row r="13" spans="2:24" x14ac:dyDescent="0.25">
      <c r="B13" s="89" t="s">
        <v>27</v>
      </c>
      <c r="C13" s="90"/>
      <c r="D13" s="103" t="s">
        <v>26</v>
      </c>
      <c r="E13" s="87">
        <f>'Données techniques'!C22</f>
        <v>10</v>
      </c>
      <c r="F13" s="105"/>
      <c r="G13" s="87">
        <f ca="1">OFFSET(G13,-1,(2*$D15)+1,1,1)</f>
        <v>0</v>
      </c>
      <c r="H13" s="120">
        <f ca="1">H10+$E13+(H12*(1-$E11))</f>
        <v>10</v>
      </c>
      <c r="I13" s="87">
        <f ca="1">OFFSET(I13,-1,(2*$D15)+1,1,1)</f>
        <v>0</v>
      </c>
      <c r="J13" s="120">
        <f t="shared" ref="J13" ca="1" si="7">J10+$E13+(J12*(1-$E11))</f>
        <v>10</v>
      </c>
      <c r="K13" s="87">
        <f ca="1">OFFSET(K13,-1,(2*$D15)+1,1,1)</f>
        <v>0</v>
      </c>
      <c r="L13" s="120">
        <f t="shared" ref="L13" ca="1" si="8">L10+$E13+(L12*(1-$E11))</f>
        <v>10</v>
      </c>
      <c r="M13" s="87">
        <f ca="1">OFFSET(M13,-1,(2*$D15)+1,1,1)</f>
        <v>25</v>
      </c>
      <c r="N13" s="120">
        <f t="shared" ref="N13" ca="1" si="9">N10+$E13+(N12*(1-$E11))</f>
        <v>10</v>
      </c>
      <c r="O13" s="87">
        <f ca="1">OFFSET(O13,-1,(2*$D15)+1,1,1)</f>
        <v>0</v>
      </c>
      <c r="P13" s="120">
        <f t="shared" ref="P13" ca="1" si="10">P10+$E13+(P12*(1-$E11))</f>
        <v>10</v>
      </c>
      <c r="Q13" s="87">
        <f ca="1">OFFSET(Q13,-1,(2*$D15)+1,1,1)</f>
        <v>50</v>
      </c>
      <c r="R13" s="120">
        <f t="shared" ref="R13" ca="1" si="11">R10+$E13+(R12*(1-$E11))</f>
        <v>10</v>
      </c>
      <c r="S13" s="87">
        <f ca="1">OFFSET(S13,-1,(2*$D15)+1,1,1)</f>
        <v>0</v>
      </c>
      <c r="T13" s="120">
        <f t="shared" ref="T13" ca="1" si="12">T10+$E13+(T12*(1-$E11))</f>
        <v>10</v>
      </c>
      <c r="U13" s="87">
        <f ca="1">OFFSET(U13,-1,(2*$D15)+1,1,1)</f>
        <v>100</v>
      </c>
      <c r="V13" s="120">
        <f t="shared" ref="V13" ca="1" si="13">V10+$E13+(V12*(1-$E11))</f>
        <v>10</v>
      </c>
      <c r="W13" s="87">
        <f ca="1">OFFSET(W13,-1,(2*$D15)+1,1,1)</f>
        <v>0</v>
      </c>
      <c r="X13" s="120">
        <f t="shared" ref="X13" ca="1" si="14">X10+$E13+(X12*(1-$E11))</f>
        <v>10</v>
      </c>
    </row>
    <row r="14" spans="2:24" x14ac:dyDescent="0.25">
      <c r="B14" s="91"/>
      <c r="C14" s="92"/>
      <c r="D14" s="103"/>
      <c r="E14" s="87"/>
      <c r="F14" s="105"/>
      <c r="G14" s="87"/>
      <c r="H14" s="120"/>
      <c r="I14" s="87"/>
      <c r="J14" s="120"/>
      <c r="K14" s="87"/>
      <c r="L14" s="120"/>
      <c r="M14" s="87"/>
      <c r="N14" s="120"/>
      <c r="O14" s="87"/>
      <c r="P14" s="120"/>
      <c r="Q14" s="87"/>
      <c r="R14" s="120"/>
      <c r="S14" s="87"/>
      <c r="T14" s="120"/>
      <c r="U14" s="87"/>
      <c r="V14" s="120"/>
      <c r="W14" s="87"/>
      <c r="X14" s="120"/>
    </row>
    <row r="15" spans="2:24" ht="15.75" thickBot="1" x14ac:dyDescent="0.3">
      <c r="B15" s="93" t="s">
        <v>72</v>
      </c>
      <c r="C15" s="94"/>
      <c r="D15" s="57">
        <v>1</v>
      </c>
      <c r="E15" s="95">
        <f>'Données techniques'!C21</f>
        <v>10</v>
      </c>
      <c r="F15" s="104"/>
      <c r="G15" s="95"/>
      <c r="H15" s="121"/>
      <c r="I15" s="95"/>
      <c r="J15" s="121"/>
      <c r="K15" s="95"/>
      <c r="L15" s="121"/>
      <c r="M15" s="95"/>
      <c r="N15" s="121"/>
      <c r="O15" s="95"/>
      <c r="P15" s="121"/>
      <c r="Q15" s="95"/>
      <c r="R15" s="121"/>
      <c r="S15" s="95"/>
      <c r="T15" s="121"/>
      <c r="U15" s="95"/>
      <c r="V15" s="121"/>
      <c r="W15" s="95"/>
      <c r="X15" s="121"/>
    </row>
    <row r="16" spans="2:24" x14ac:dyDescent="0.25">
      <c r="B16" s="75" t="s">
        <v>73</v>
      </c>
      <c r="C16" s="76"/>
      <c r="D16" s="77"/>
      <c r="E16" s="81">
        <v>2</v>
      </c>
      <c r="F16" s="82"/>
      <c r="G16" s="69">
        <f ca="1">ROUNDUP((IF($E$16&gt;$E$10,G$13*'Données techniques'!$D$35/(1-($E$18/100)),0))+(IF($E$16&gt;$E$22,G$25*'Données techniques'!$F$35/(1-(MRP!$E$18/100)),0))+(IF(MRP!$E$16&gt;MRP!E28,MRP!G$31*'Données techniques'!$G$35/(1-($E$18/100)),0))+(IF($E$16&gt;$E$34,G37*'Données techniques'!$H$35/(1-(MRP!$E$18/100)),0))+(IF(MRP!$E$16&gt;MRP!$E$40,MRP!G$43*'Données techniques'!$I$35/(1-(MRP!$E$18/100)),0))+'Nomenclature &amp; Données'!$E$34,0)</f>
        <v>0</v>
      </c>
      <c r="H16" s="70">
        <f ca="1">ROUNDUP(E21-$E$19-G18-G16+G17*(1-(E17/100)),0)</f>
        <v>25</v>
      </c>
      <c r="I16" s="69">
        <f ca="1">ROUNDUP((IF($E$16&gt;$E$10,I$13*'Données techniques'!$D$35/(1-($E$18/100)),0))+(IF($E$16&gt;$E$22,I$25*'Données techniques'!$F$35/(1-($E$18/100)),0))+(IF($E$16&gt;$E$28,I$31*'Données techniques'!$G$35/(1-(MRP!$E$18/100)),0))+(IF(MRP!$E$16&gt;MRP!$E$34,MRP!I$37*'Données techniques'!$H$35/(1-(MRP!$E$18/100)),0))+(IF(MRP!E16&gt;MRP!E40,MRP!I43*'Données techniques'!I35/(1-(MRP!E18/100)),0))+'Nomenclature &amp; Données'!E34,0)</f>
        <v>0</v>
      </c>
      <c r="J16" s="70">
        <f ca="1">ROUNDUP(H19-$E$19-I18-I16+I17*(1-(E17/100)),0)</f>
        <v>25</v>
      </c>
      <c r="K16" s="69">
        <f ca="1">ROUNDUP((IF($E$16&gt;$E$10,K$13*'Données techniques'!$D$35/(1-($E$18/100)),0))+(IF($E$16&gt;$E$22,K$25*'Données techniques'!$F$35/(1-($E$18/100)),0))+(IF($E$16&gt;$E$28,K$31*'Données techniques'!$G$35/(1-(MRP!$E$18/100)),0))+(IF(MRP!$E$16&gt;MRP!$E$34,MRP!K$37*'Données techniques'!$H$35/(1-(MRP!$E$18/100)),0))+(IF(MRP!E16&gt;MRP!E40,MRP!K43*'Données techniques'!I35/(1-(MRP!E18/100)),0))+'Nomenclature &amp; Données'!G34,0)</f>
        <v>0</v>
      </c>
      <c r="L16" s="70">
        <f ca="1">ROUNDUP(J19-$E$19-K16-K18+K17*(1-(E17/100)),0)</f>
        <v>25</v>
      </c>
      <c r="M16" s="69">
        <f ca="1">ROUNDUP((IF($E$16&gt;$E$10,M$13*'Données techniques'!$D$35/(1-($E$18/100)),0))+(IF($E$16&gt;$E$22,M$25*'Données techniques'!$F$35/(1-($E$18/100)),0))+(IF($E$16&gt;$E$28,M$31*'Données techniques'!$G$35/(1-(MRP!$E$18/100)),0))+(IF(MRP!$E$16&gt;MRP!$E$34,MRP!M$37*'Données techniques'!$H$35/(1-(MRP!$E$18/100)),0))+(IF(MRP!E16&gt;MRP!E40,MRP!M43*'Données techniques'!I35/(1-(MRP!E18/100)),0))+'Nomenclature &amp; Données'!I34,0)</f>
        <v>28</v>
      </c>
      <c r="N16" s="70">
        <f ca="1">ROUNDUP(L19-$E$19-M16-M18+M17*(1-(E17/100)),0)</f>
        <v>-3</v>
      </c>
      <c r="O16" s="69">
        <f ca="1">ROUNDUP((IF($E$16&gt;$E$10,O$13*'Données techniques'!$D$35/(1-($E$18/100)),0))+(IF($E$16&gt;$E$22,O$25*'Données techniques'!$F$35/(1-($E$18/100)),0))+(IF($E$16&gt;$E$28,O$31*'Données techniques'!$G$35/(1-(MRP!$E$18/100)),0))+(IF(MRP!$E$16&gt;MRP!$E$34,MRP!O$37*'Données techniques'!$H$35/(1-(MRP!$E$18/100)),0))+(IF(MRP!E16&gt;MRP!E40,MRP!O43*'Données techniques'!I35/(1-(MRP!E18/100)),0))+'Nomenclature &amp; Données'!K34,0)</f>
        <v>0</v>
      </c>
      <c r="P16" s="70">
        <f ca="1">ROUNDUP(N19-$E$19-O18-O16+O17*(1-(E17/100)),0)</f>
        <v>7</v>
      </c>
      <c r="Q16" s="69">
        <f ca="1">ROUNDUP((IF($E$16&gt;$E$10,Q$13*'Données techniques'!$D$35/(1-($E$18/100)),0))+(IF($E$16&gt;$E$22,Q$25*'Données techniques'!$F$35/(1-($E$18/100)),0))+(IF($E$16&gt;$E$28,Q$31*'Données techniques'!$G$35/(1-(MRP!$E$18/100)),0))+(IF(MRP!$E$16&gt;MRP!$E$34,MRP!Q$37*'Données techniques'!$H$35/(1-(MRP!$E$18/100)),0))+(IF(MRP!E16&gt;MRP!E40,MRP!Q43*'Données techniques'!I35/(1-(MRP!E18/100)),0))+'Nomenclature &amp; Données'!M34,0)</f>
        <v>56</v>
      </c>
      <c r="R16" s="70">
        <f ca="1">ROUNDUP(P19-$E$19-Q18-Q16+Q17*(1-(E17/100)),0)</f>
        <v>-49</v>
      </c>
      <c r="S16" s="69">
        <f ca="1">ROUNDUP((IF($E$16&gt;$E$10,S$13*'Données techniques'!$D$35/(1-($E$18/100)),0))+(IF($E$16&gt;$E$22,S$25*'Données techniques'!$F$35/(1-($E$18/100)),0))+(IF($E$16&gt;$E$28,S$31*'Données techniques'!$G$35/(1-(MRP!$E$18/100)),0))+(IF(MRP!$E$16&gt;MRP!$E$34,MRP!S$37*'Données techniques'!$H$35/(1-(MRP!$E$18/100)),0))+(IF(MRP!E16&gt;MRP!E40,MRP!S43*'Données techniques'!I35/(1-(MRP!E18/100)),0))+'Nomenclature &amp; Données'!O34,0)</f>
        <v>0</v>
      </c>
      <c r="T16" s="70">
        <f ca="1">ROUNDUP(R19-$E$19-S18-S16+S17*(1-(E17/100)),0)</f>
        <v>1</v>
      </c>
      <c r="U16" s="69">
        <f ca="1">ROUNDUP((IF($E$16&gt;$E$10,U$13*'Données techniques'!$D$35/(1-($E$18/100)),0))+(IF($E$16&gt;$E$22,U$25*'Données techniques'!$F$35/(1-($E$18/100)),0))+(IF($E$16&gt;$E$28,U$31*'Données techniques'!$G$35/(1-(MRP!$E$18/100)),0))+(IF(MRP!$E$16&gt;MRP!$E$34,MRP!U$37*'Données techniques'!$H$35/(1-(MRP!$E$18/100)),0))+(IF(MRP!E16&gt;MRP!E40,MRP!U43*'Données techniques'!I35/(1-(MRP!E18/100)),0))+'Nomenclature &amp; Données'!Q34,0)</f>
        <v>112</v>
      </c>
      <c r="V16" s="70">
        <f ca="1">ROUNDUP(T19-$E$19-U16-U18+U17*(1-(E17/100)),0)</f>
        <v>-111</v>
      </c>
      <c r="W16" s="69">
        <f ca="1">ROUNDUP((IF($E$16&gt;$E$10,W$13*'Données techniques'!$D$35/(1-($E$18/100)),0))+(IF($E$16&gt;$E$22,W$25*'Données techniques'!$F$35/(1-($E$18/100)),0))+(IF($E$16&gt;$E$28,W$31*'Données techniques'!$G$35/(1-(MRP!$E$18/100)),0))+(IF(MRP!$E$16&gt;MRP!$E$34,MRP!W$37*'Données techniques'!$H$35/(1-(MRP!$E$18/100)),0))+(IF(MRP!E16&gt;MRP!E40,MRP!W43*'Données techniques'!I35/(1-(MRP!E18/100)),0))+'Nomenclature &amp; Données'!S34,0)</f>
        <v>0</v>
      </c>
      <c r="X16" s="70">
        <f ca="1">ROUNDUP(V19-$E$19-W18-W16+W17*(1-(E17/100)),0)</f>
        <v>9</v>
      </c>
    </row>
    <row r="17" spans="2:24" x14ac:dyDescent="0.25">
      <c r="B17" s="78"/>
      <c r="C17" s="79"/>
      <c r="D17" s="80"/>
      <c r="E17" s="83">
        <f>'Données techniques'!D26</f>
        <v>0</v>
      </c>
      <c r="F17" s="84"/>
      <c r="G17" s="71">
        <f>'Nomenclature &amp; Données'!C25</f>
        <v>0</v>
      </c>
      <c r="H17" s="72">
        <f ca="1">MAX(0,-H16/(1-E17))</f>
        <v>0</v>
      </c>
      <c r="I17" s="71">
        <f>'Nomenclature &amp; Données'!E25</f>
        <v>0</v>
      </c>
      <c r="J17" s="72">
        <f ca="1">MAX(0,-J16/(1-E17))</f>
        <v>0</v>
      </c>
      <c r="K17" s="71">
        <f>'Nomenclature &amp; Données'!G25</f>
        <v>0</v>
      </c>
      <c r="L17" s="72">
        <f ca="1">MAX(0,-L16/(1-E17))</f>
        <v>0</v>
      </c>
      <c r="M17" s="71">
        <f>'Nomenclature &amp; Données'!I25</f>
        <v>0</v>
      </c>
      <c r="N17" s="72">
        <f ca="1">MAX(0,-N16/(1-E17))</f>
        <v>3</v>
      </c>
      <c r="O17" s="71">
        <f>'Nomenclature &amp; Données'!K25</f>
        <v>0</v>
      </c>
      <c r="P17" s="72">
        <f ca="1">MAX(0,-P16/(1-E17))</f>
        <v>0</v>
      </c>
      <c r="Q17" s="71">
        <f>'Nomenclature &amp; Données'!M25</f>
        <v>0</v>
      </c>
      <c r="R17" s="72">
        <f ca="1">MAX(0,-R16/(1-E17))</f>
        <v>49</v>
      </c>
      <c r="S17" s="71">
        <f>'Nomenclature &amp; Données'!O25</f>
        <v>0</v>
      </c>
      <c r="T17" s="72">
        <f ca="1">MAX(0,-T16/(1-E17))</f>
        <v>0</v>
      </c>
      <c r="U17" s="71">
        <f>'Nomenclature &amp; Données'!Q25</f>
        <v>0</v>
      </c>
      <c r="V17" s="72">
        <f ca="1">MAX(0,-V16/(1-E17))</f>
        <v>111</v>
      </c>
      <c r="W17" s="71">
        <f>'Nomenclature &amp; Données'!S25</f>
        <v>0</v>
      </c>
      <c r="X17" s="72">
        <f ca="1">MAX(0,-X16/(1-E17))</f>
        <v>0</v>
      </c>
    </row>
    <row r="18" spans="2:24" x14ac:dyDescent="0.25">
      <c r="B18" s="78"/>
      <c r="C18" s="79"/>
      <c r="D18" s="80"/>
      <c r="E18" s="83">
        <f>'Données techniques'!D27</f>
        <v>10</v>
      </c>
      <c r="F18" s="84"/>
      <c r="G18" s="71">
        <f>'Nomenclature &amp; Données'!C43</f>
        <v>0</v>
      </c>
      <c r="H18" s="72">
        <f ca="1">IF(AND($B19="Lot",$B21&gt;0),ROUNDUP(H17/$B21,)*$B21,IF(AND($B19="LFL",$B21&gt;0),H17,IF(AND($B19="SEUIL",$B21&gt;0),MAX($B21,H17,0))))</f>
        <v>0</v>
      </c>
      <c r="I18" s="71">
        <f>'Nomenclature &amp; Données'!E43</f>
        <v>0</v>
      </c>
      <c r="J18" s="72">
        <f t="shared" ref="J18" ca="1" si="15">IF(AND($B19="Lot",$B21&gt;0),ROUNDUP(J17/$B21,)*$B21,IF(AND($B19="LFL",$B21&gt;0),J17,IF(AND($B19="SEUIL",$B21&gt;0),MAX($B21,J17,0))))</f>
        <v>0</v>
      </c>
      <c r="K18" s="71">
        <f>'Nomenclature &amp; Données'!G43</f>
        <v>0</v>
      </c>
      <c r="L18" s="72">
        <f t="shared" ref="L18" ca="1" si="16">IF(AND($B19="Lot",$B21&gt;0),ROUNDUP(L17/$B21,)*$B21,IF(AND($B19="LFL",$B21&gt;0),L17,IF(AND($B19="SEUIL",$B21&gt;0),MAX($B21,L17,0))))</f>
        <v>0</v>
      </c>
      <c r="M18" s="71">
        <f>'Nomenclature &amp; Données'!I43</f>
        <v>0</v>
      </c>
      <c r="N18" s="72">
        <f t="shared" ref="N18" ca="1" si="17">IF(AND($B19="Lot",$B21&gt;0),ROUNDUP(N17/$B21,)*$B21,IF(AND($B19="LFL",$B21&gt;0),N17,IF(AND($B19="SEUIL",$B21&gt;0),MAX($B21,N17,0))))</f>
        <v>10</v>
      </c>
      <c r="O18" s="71">
        <f>'Nomenclature &amp; Données'!K43</f>
        <v>0</v>
      </c>
      <c r="P18" s="72">
        <f t="shared" ref="P18" ca="1" si="18">IF(AND($B19="Lot",$B21&gt;0),ROUNDUP(P17/$B21,)*$B21,IF(AND($B19="LFL",$B21&gt;0),P17,IF(AND($B19="SEUIL",$B21&gt;0),MAX($B21,P17,0))))</f>
        <v>0</v>
      </c>
      <c r="Q18" s="71">
        <f>'Nomenclature &amp; Données'!M43</f>
        <v>0</v>
      </c>
      <c r="R18" s="72">
        <f t="shared" ref="R18" ca="1" si="19">IF(AND($B19="Lot",$B21&gt;0),ROUNDUP(R17/$B21,)*$B21,IF(AND($B19="LFL",$B21&gt;0),R17,IF(AND($B19="SEUIL",$B21&gt;0),MAX($B21,R17,0))))</f>
        <v>50</v>
      </c>
      <c r="S18" s="71">
        <f>'Nomenclature &amp; Données'!O43</f>
        <v>0</v>
      </c>
      <c r="T18" s="72">
        <f t="shared" ref="T18" ca="1" si="20">IF(AND($B19="Lot",$B21&gt;0),ROUNDUP(T17/$B21,)*$B21,IF(AND($B19="LFL",$B21&gt;0),T17,IF(AND($B19="SEUIL",$B21&gt;0),MAX($B21,T17,0))))</f>
        <v>0</v>
      </c>
      <c r="U18" s="71">
        <f>'Nomenclature &amp; Données'!Q43</f>
        <v>0</v>
      </c>
      <c r="V18" s="72">
        <f t="shared" ref="V18" ca="1" si="21">IF(AND($B19="Lot",$B21&gt;0),ROUNDUP(V17/$B21,)*$B21,IF(AND($B19="LFL",$B21&gt;0),V17,IF(AND($B19="SEUIL",$B21&gt;0),MAX($B21,V17,0))))</f>
        <v>120</v>
      </c>
      <c r="W18" s="71">
        <f>'Nomenclature &amp; Données'!S43</f>
        <v>0</v>
      </c>
      <c r="X18" s="72">
        <f t="shared" ref="X18" ca="1" si="22">IF(AND($B19="Lot",$B21&gt;0),ROUNDUP(X17/$B21,)*$B21,IF(AND($B19="LFL",$B21&gt;0),X17,IF(AND($B19="SEUIL",$B21&gt;0),MAX($B21,X17,0))))</f>
        <v>0</v>
      </c>
    </row>
    <row r="19" spans="2:24" x14ac:dyDescent="0.25">
      <c r="B19" s="89" t="s">
        <v>28</v>
      </c>
      <c r="C19" s="90"/>
      <c r="D19" s="80" t="s">
        <v>26</v>
      </c>
      <c r="E19" s="83">
        <f>'Données techniques'!D22</f>
        <v>0</v>
      </c>
      <c r="F19" s="84"/>
      <c r="G19" s="83">
        <f ca="1">OFFSET(G19,-1,(2*$D21)+1,1,1)</f>
        <v>0</v>
      </c>
      <c r="H19" s="106">
        <f ca="1">H16+$E19+(H18*(1-$E17))</f>
        <v>25</v>
      </c>
      <c r="I19" s="83">
        <f ca="1">OFFSET(I19,-1,(2*$D21)+1,1,1)</f>
        <v>0</v>
      </c>
      <c r="J19" s="106">
        <f t="shared" ref="J19" ca="1" si="23">J16+$E19+(J18*(1-$E17))</f>
        <v>25</v>
      </c>
      <c r="K19" s="83">
        <f ca="1">OFFSET(K19,-1,(2*$D21)+1,1,1)</f>
        <v>10</v>
      </c>
      <c r="L19" s="106">
        <f t="shared" ref="L19" ca="1" si="24">L16+$E19+(L18*(1-$E17))</f>
        <v>25</v>
      </c>
      <c r="M19" s="83">
        <f ca="1">OFFSET(M19,-1,(2*$D21)+1,1,1)</f>
        <v>0</v>
      </c>
      <c r="N19" s="106">
        <f t="shared" ref="N19" ca="1" si="25">N16+$E19+(N18*(1-$E17))</f>
        <v>7</v>
      </c>
      <c r="O19" s="83">
        <f ca="1">OFFSET(O19,-1,(2*$D21)+1,1,1)</f>
        <v>50</v>
      </c>
      <c r="P19" s="106">
        <f t="shared" ref="P19" ca="1" si="26">P16+$E19+(P18*(1-$E17))</f>
        <v>7</v>
      </c>
      <c r="Q19" s="83">
        <f ca="1">OFFSET(Q19,-1,(2*$D21)+1,1,1)</f>
        <v>0</v>
      </c>
      <c r="R19" s="106">
        <f t="shared" ref="R19" ca="1" si="27">R16+$E19+(R18*(1-$E17))</f>
        <v>1</v>
      </c>
      <c r="S19" s="83">
        <f ca="1">OFFSET(S19,-1,(2*$D21)+1,1,1)</f>
        <v>120</v>
      </c>
      <c r="T19" s="106">
        <f t="shared" ref="T19" ca="1" si="28">T16+$E19+(T18*(1-$E17))</f>
        <v>1</v>
      </c>
      <c r="U19" s="83">
        <f ca="1">OFFSET(U19,-1,(2*$D21)+1,1,1)</f>
        <v>0</v>
      </c>
      <c r="V19" s="106">
        <f t="shared" ref="V19" ca="1" si="29">V16+$E19+(V18*(1-$E17))</f>
        <v>9</v>
      </c>
      <c r="W19" s="83">
        <f ca="1">OFFSET(W19,-1,(2*$D21)+1,1,1)</f>
        <v>0</v>
      </c>
      <c r="X19" s="106">
        <f t="shared" ref="X19" ca="1" si="30">X16+$E19+(X18*(1-$E17))</f>
        <v>9</v>
      </c>
    </row>
    <row r="20" spans="2:24" x14ac:dyDescent="0.25">
      <c r="B20" s="91"/>
      <c r="C20" s="92"/>
      <c r="D20" s="80"/>
      <c r="E20" s="83"/>
      <c r="F20" s="84"/>
      <c r="G20" s="83"/>
      <c r="H20" s="106"/>
      <c r="I20" s="83"/>
      <c r="J20" s="106"/>
      <c r="K20" s="83"/>
      <c r="L20" s="106"/>
      <c r="M20" s="83"/>
      <c r="N20" s="106"/>
      <c r="O20" s="83"/>
      <c r="P20" s="106"/>
      <c r="Q20" s="83"/>
      <c r="R20" s="106"/>
      <c r="S20" s="83"/>
      <c r="T20" s="106"/>
      <c r="U20" s="83"/>
      <c r="V20" s="106"/>
      <c r="W20" s="83"/>
      <c r="X20" s="106"/>
    </row>
    <row r="21" spans="2:24" ht="15.75" thickBot="1" x14ac:dyDescent="0.3">
      <c r="B21" s="93">
        <v>10</v>
      </c>
      <c r="C21" s="94"/>
      <c r="D21" s="58">
        <v>1</v>
      </c>
      <c r="E21" s="85">
        <f>'Données techniques'!D21</f>
        <v>25</v>
      </c>
      <c r="F21" s="86"/>
      <c r="G21" s="85"/>
      <c r="H21" s="107"/>
      <c r="I21" s="85"/>
      <c r="J21" s="107"/>
      <c r="K21" s="85"/>
      <c r="L21" s="107"/>
      <c r="M21" s="85"/>
      <c r="N21" s="107"/>
      <c r="O21" s="85"/>
      <c r="P21" s="107"/>
      <c r="Q21" s="85"/>
      <c r="R21" s="107"/>
      <c r="S21" s="85"/>
      <c r="T21" s="107"/>
      <c r="U21" s="85"/>
      <c r="V21" s="107"/>
      <c r="W21" s="85"/>
      <c r="X21" s="107"/>
    </row>
    <row r="22" spans="2:24" x14ac:dyDescent="0.25">
      <c r="B22" s="75" t="s">
        <v>74</v>
      </c>
      <c r="C22" s="76"/>
      <c r="D22" s="77"/>
      <c r="E22" s="97">
        <v>3</v>
      </c>
      <c r="F22" s="98"/>
      <c r="G22" s="65">
        <f ca="1">ROUNDUP((IF($E$22&gt;$E$16,G$19*'Données techniques'!$E$37/(1-($E$24/100)),0))+(IF($E$22&gt;$E$10,G$13*'Données techniques'!$D$37/(1-(MRP!$E$24/100)),0))+(IF(MRP!$E$22&gt;MRP!$E$28,MRP!G$31*'Données techniques'!$G$37/(1-($E$24/100)),0))+(IF($E$22&gt;$E$34,G$37*'Données techniques'!$H$37/(1-(MRP!$E$24/100)),0))+(IF(MRP!$E$22&gt;MRP!$E$40,MRP!G$43*'Données techniques'!$I$37/(1-(MRP!$E$24/100)),0))+'Nomenclature &amp; Données'!$C$35,0)</f>
        <v>0</v>
      </c>
      <c r="H22" s="66">
        <f ca="1">ROUNDUP(E27-$E$25-G22-G24+G23*(1-(E23/100)),0)</f>
        <v>0</v>
      </c>
      <c r="I22" s="65">
        <f ca="1">ROUNDUP((IF($E$22&gt;$E$16,I$19*'Données techniques'!$E$37/(1-($E$24/100)),0))+(IF($E$22&gt;$E$10,I$13*'Données techniques'!$D$37/(1-(MRP!$E$24/100)),0))+(IF(MRP!$E$22&gt;MRP!$E$28,MRP!I$31*'Données techniques'!$G$37/(1-($E$24/100)),0))+(IF($E$22&gt;$E$34,I$37*'Données techniques'!$H$37/(1-(MRP!$E$24/100)),0))+(IF(MRP!$E$22&gt;MRP!$E$40,MRP!I$43*'Données techniques'!$I$37/(1-(MRP!$E$24/100)),0))+'Nomenclature &amp; Données'!$E$35,0)</f>
        <v>0</v>
      </c>
      <c r="J22" s="66">
        <f ca="1">ROUNDUP(H25-$E$25-I22-I24+I23*(1-(E23/100)),0)</f>
        <v>0</v>
      </c>
      <c r="K22" s="65">
        <f ca="1">ROUNDUP((IF($E$22&gt;$E$16,K$19*'Données techniques'!$E$37/(1-($E$24/100)),0))+(IF($E$22&gt;$E$10,K$13*'Données techniques'!$D$37/(1-(MRP!$E$24/100)),0))+(IF(MRP!$E$22&gt;MRP!$E$28,MRP!K$31*'Données techniques'!$G$37/(1-($E$24/100)),0))+(IF($E$22&gt;$E$34,K$37*'Données techniques'!$H$37/(1-(MRP!$E$24/100)),0))+(IF(MRP!$E$22&gt;MRP!$E$40,MRP!K$43*'Données techniques'!$I$37/(1-(MRP!$E$24/100)),0))+'Nomenclature &amp; Données'!$G$35,0)</f>
        <v>120</v>
      </c>
      <c r="L22" s="66">
        <f ca="1">ROUNDUP(J25-$E$25-K24-K22+K23*(1-(E23/100)),0)</f>
        <v>-120</v>
      </c>
      <c r="M22" s="65">
        <f ca="1">ROUNDUP((IF($E$22&gt;$E$16,M$19*'Données techniques'!$E$37/(1-($E$24/100)),0))+(IF($E$22&gt;$E$10,M$13*'Données techniques'!$D$37/(1-(MRP!$E$24/100)),0))+(IF(MRP!$E$22&gt;MRP!$E$28,MRP!M$31*'Données techniques'!$G$37/(1-($E$24/100)),0))+(IF($E$22&gt;$E$34,M$37*'Données techniques'!$H$37/(1-(MRP!$E$24/100)),0))+(IF(MRP!$E$22&gt;MRP!$E$40,MRP!M$43*'Données techniques'!$I$37/(1-(MRP!$E$24/100)),0))+'Nomenclature &amp; Données'!$I$35,0)</f>
        <v>75</v>
      </c>
      <c r="N22" s="66">
        <f ca="1">ROUNDUP(L25-$E$25-M24-M22+M23*(1-(E23/100)),0)</f>
        <v>-75</v>
      </c>
      <c r="O22" s="65">
        <f ca="1">ROUNDUP((IF($E$22&gt;$E$16,O$19*'Données techniques'!$E$37/(1-($E$24/100)),0))+(IF($E$22&gt;$E$10,O$13*'Données techniques'!$D$37/(1-(MRP!$E$24/100)),0))+(IF(MRP!$E$22&gt;MRP!$E$28,MRP!O$31*'Données techniques'!$G$37/(1-($E$24/100)),0))+(IF($E$22&gt;$E$34,O$37*'Données techniques'!$H$37/(1-(MRP!$E$24/100)),0))+(IF(MRP!$E$22&gt;MRP!$E$40,MRP!O$43*'Données techniques'!$I$37/(1-(MRP!$E$24/100)),0))+'Nomenclature &amp; Données'!$K$35,0)</f>
        <v>100</v>
      </c>
      <c r="P22" s="66">
        <f ca="1">ROUNDUP(N25-O24-O22-$E$25+O23*(1-(E23/100)),0)</f>
        <v>-100</v>
      </c>
      <c r="Q22" s="65">
        <f ca="1">ROUNDUP((IF($E$22&gt;$E$16,Q$19*'Données techniques'!$E$37/(1-($E$24/100)),0))+(IF($E$22&gt;$E$10,Q$13*'Données techniques'!$D$37/(1-(MRP!$E$24/100)),0))+(IF(MRP!$E$22&gt;MRP!$E$28,MRP!Q$31*'Données techniques'!$G$37/(1-($E$24/100)),0))+(IF($E$22&gt;$E$34,Q$37*'Données techniques'!$H$37/(1-(MRP!$E$24/100)),0))+(IF(MRP!$E$22&gt;MRP!$E$40,MRP!Q$43*'Données techniques'!$I$37/(1-(MRP!$E$24/100)),0))+'Nomenclature &amp; Données'!$M$35,0)</f>
        <v>150</v>
      </c>
      <c r="R22" s="66">
        <f ca="1">ROUNDUP(P25-$E$25-Q24-Q22+Q23*(1-(E23/100)),0)</f>
        <v>-150</v>
      </c>
      <c r="S22" s="65">
        <f ca="1">ROUNDUP((IF($E$22&gt;$E$16,S$19*'Données techniques'!$E$37/(1-($E$24/100)),0))+(IF($E$22&gt;$E$10,S$13*'Données techniques'!$D$37/(1-(MRP!$E$24/100)),0))+(IF(MRP!$E$22&gt;MRP!$E$28,MRP!S$31*'Données techniques'!$G$37/(1-($E$24/100)),0))+(IF($E$22&gt;$E$34,S$37*'Données techniques'!$H$37/(1-(MRP!$E$24/100)),0))+(IF(MRP!$E$22&gt;MRP!$E$40,MRP!S$43*'Données techniques'!$I$37/(1-(MRP!$E$24/100)),0))+'Nomenclature &amp; Données'!$O$35,0)</f>
        <v>240</v>
      </c>
      <c r="T22" s="66">
        <f ca="1">ROUNDUP(R25-$E$25-S24-S22+S23*(1-(E23/100)),0)</f>
        <v>-240</v>
      </c>
      <c r="U22" s="65">
        <f ca="1">ROUNDUP((IF($E$22&gt;$E$16,U$19*'Données techniques'!$E$37/(1-($E$24/100)),0))+(IF($E$22&gt;$E$10,U$13*'Données techniques'!$D$37/(1-(MRP!$E$24/100)),0))+(IF(MRP!$E$22&gt;MRP!$E$28,MRP!U$31*'Données techniques'!$G$37/(1-($E$24/100)),0))+(IF($E$22&gt;$E$34,U$37*'Données techniques'!$H$37/(1-(MRP!$E$24/100)),0))+(IF(MRP!$E$22&gt;MRP!$E$40,MRP!U$43*'Données techniques'!$I$37/(1-(MRP!$E$24/100)),0))+'Nomenclature &amp; Données'!$Q$35,0)</f>
        <v>300</v>
      </c>
      <c r="V22" s="66">
        <f ca="1">ROUNDUP(T25-$E$25-U22-U24+U23*(1-(E23/100)),0)</f>
        <v>-300</v>
      </c>
      <c r="W22" s="65">
        <f ca="1">ROUNDUP((IF($E$22&gt;$E$16,W$19*'Données techniques'!$E$37/(1-($E$24/100)),0))+(IF($E$22&gt;$E$10,W$13*'Données techniques'!$D$37/(1-(MRP!$E$24/100)),0))+(IF(MRP!$E$22&gt;MRP!$E$28,MRP!W$31*'Données techniques'!$G$37/(1-($E$24/100)),0))+(IF($E$22&gt;$E$34,W$37*'Données techniques'!$H$37/(1-(MRP!$E$24/100)),0))+(IF(MRP!$E$22&gt;MRP!$E$40,MRP!W$43*'Données techniques'!$I$37/(1-(MRP!$E$24/100)),0))+'Nomenclature &amp; Données'!$S$35,0)</f>
        <v>0</v>
      </c>
      <c r="X22" s="66">
        <f ca="1">ROUNDUP(V25-$E$25-W24-W22+W23*(1-(E23/100)),0)</f>
        <v>0</v>
      </c>
    </row>
    <row r="23" spans="2:24" x14ac:dyDescent="0.25">
      <c r="B23" s="78"/>
      <c r="C23" s="79"/>
      <c r="D23" s="80"/>
      <c r="E23" s="87">
        <f>'Données techniques'!E26</f>
        <v>0</v>
      </c>
      <c r="F23" s="88"/>
      <c r="G23" s="67">
        <f>'Nomenclature &amp; Données'!C26</f>
        <v>0</v>
      </c>
      <c r="H23" s="68">
        <f ca="1">MAX(0,-H22/(1-E23))</f>
        <v>0</v>
      </c>
      <c r="I23" s="67">
        <f>'Nomenclature &amp; Données'!E26</f>
        <v>0</v>
      </c>
      <c r="J23" s="68">
        <f ca="1">MAX(0,-J22/(1-E23))</f>
        <v>0</v>
      </c>
      <c r="K23" s="67">
        <f>'Nomenclature &amp; Données'!G26</f>
        <v>0</v>
      </c>
      <c r="L23" s="68">
        <f ca="1">MAX(0,-L22/(1-E23))</f>
        <v>120</v>
      </c>
      <c r="M23" s="67">
        <f>'Nomenclature &amp; Données'!I26</f>
        <v>0</v>
      </c>
      <c r="N23" s="68">
        <f ca="1">MAX(0,-N22/(1-E23))</f>
        <v>75</v>
      </c>
      <c r="O23" s="67">
        <f>'Nomenclature &amp; Données'!K26</f>
        <v>0</v>
      </c>
      <c r="P23" s="68">
        <f ca="1">MAX(0,-P22/(1-E23))</f>
        <v>100</v>
      </c>
      <c r="Q23" s="67">
        <f>'Nomenclature &amp; Données'!M26</f>
        <v>0</v>
      </c>
      <c r="R23" s="68">
        <f ca="1">MAX(0,-R22/(1-E23))</f>
        <v>150</v>
      </c>
      <c r="S23" s="67">
        <f>'Nomenclature &amp; Données'!O26</f>
        <v>0</v>
      </c>
      <c r="T23" s="68">
        <f ca="1">MAX(0,-T22/(1-E23))</f>
        <v>240</v>
      </c>
      <c r="U23" s="67">
        <f>'Nomenclature &amp; Données'!Q26</f>
        <v>0</v>
      </c>
      <c r="V23" s="68">
        <f ca="1">MAX(0,-V22/(1-E23))</f>
        <v>300</v>
      </c>
      <c r="W23" s="67">
        <f>'Nomenclature &amp; Données'!S26</f>
        <v>0</v>
      </c>
      <c r="X23" s="68">
        <f ca="1">MAX(0,-X22/(1-E23))</f>
        <v>0</v>
      </c>
    </row>
    <row r="24" spans="2:24" x14ac:dyDescent="0.25">
      <c r="B24" s="78"/>
      <c r="C24" s="79"/>
      <c r="D24" s="80"/>
      <c r="E24" s="87">
        <f>'Données techniques'!E27</f>
        <v>0</v>
      </c>
      <c r="F24" s="88"/>
      <c r="G24" s="67">
        <f>'Nomenclature &amp; Données'!C44</f>
        <v>0</v>
      </c>
      <c r="H24" s="68">
        <f ca="1">IF(AND($B25="Lot",$B27&gt;0),ROUNDUP(H23/$B27,)*$B27,IF(AND($B25="LFL",$B27&gt;0),H23,IF(AND($B25="SEUIL",$B27&gt;0),MAX($B27,H23,0))))</f>
        <v>0</v>
      </c>
      <c r="I24" s="67">
        <f>'Nomenclature &amp; Données'!E44</f>
        <v>0</v>
      </c>
      <c r="J24" s="68">
        <f t="shared" ref="J24" ca="1" si="31">IF(AND($B25="Lot",$B27&gt;0),ROUNDUP(J23/$B27,)*$B27,IF(AND($B25="LFL",$B27&gt;0),J23,IF(AND($B25="SEUIL",$B27&gt;0),MAX($B27,J23,0))))</f>
        <v>0</v>
      </c>
      <c r="K24" s="67">
        <f>'Nomenclature &amp; Données'!G44</f>
        <v>0</v>
      </c>
      <c r="L24" s="68">
        <f t="shared" ref="L24" ca="1" si="32">IF(AND($B25="Lot",$B27&gt;0),ROUNDUP(L23/$B27,)*$B27,IF(AND($B25="LFL",$B27&gt;0),L23,IF(AND($B25="SEUIL",$B27&gt;0),MAX($B27,L23,0))))</f>
        <v>120</v>
      </c>
      <c r="M24" s="67">
        <f>'Nomenclature &amp; Données'!I44</f>
        <v>0</v>
      </c>
      <c r="N24" s="68">
        <f t="shared" ref="N24" ca="1" si="33">IF(AND($B25="Lot",$B27&gt;0),ROUNDUP(N23/$B27,)*$B27,IF(AND($B25="LFL",$B27&gt;0),N23,IF(AND($B25="SEUIL",$B27&gt;0),MAX($B27,N23,0))))</f>
        <v>75</v>
      </c>
      <c r="O24" s="67">
        <f>'Nomenclature &amp; Données'!K44</f>
        <v>0</v>
      </c>
      <c r="P24" s="68">
        <f t="shared" ref="P24" ca="1" si="34">IF(AND($B25="Lot",$B27&gt;0),ROUNDUP(P23/$B27,)*$B27,IF(AND($B25="LFL",$B27&gt;0),P23,IF(AND($B25="SEUIL",$B27&gt;0),MAX($B27,P23,0))))</f>
        <v>100</v>
      </c>
      <c r="Q24" s="67">
        <f>'Nomenclature &amp; Données'!M44</f>
        <v>0</v>
      </c>
      <c r="R24" s="68">
        <f t="shared" ref="R24" ca="1" si="35">IF(AND($B25="Lot",$B27&gt;0),ROUNDUP(R23/$B27,)*$B27,IF(AND($B25="LFL",$B27&gt;0),R23,IF(AND($B25="SEUIL",$B27&gt;0),MAX($B27,R23,0))))</f>
        <v>150</v>
      </c>
      <c r="S24" s="67">
        <f>'Nomenclature &amp; Données'!O44</f>
        <v>0</v>
      </c>
      <c r="T24" s="68">
        <f t="shared" ref="T24" ca="1" si="36">IF(AND($B25="Lot",$B27&gt;0),ROUNDUP(T23/$B27,)*$B27,IF(AND($B25="LFL",$B27&gt;0),T23,IF(AND($B25="SEUIL",$B27&gt;0),MAX($B27,T23,0))))</f>
        <v>240</v>
      </c>
      <c r="U24" s="67">
        <f>'Nomenclature &amp; Données'!Q44</f>
        <v>0</v>
      </c>
      <c r="V24" s="68">
        <f t="shared" ref="V24" ca="1" si="37">IF(AND($B25="Lot",$B27&gt;0),ROUNDUP(V23/$B27,)*$B27,IF(AND($B25="LFL",$B27&gt;0),V23,IF(AND($B25="SEUIL",$B27&gt;0),MAX($B27,V23,0))))</f>
        <v>300</v>
      </c>
      <c r="W24" s="67">
        <f>'Nomenclature &amp; Données'!S44</f>
        <v>0</v>
      </c>
      <c r="X24" s="68">
        <f t="shared" ref="X24" ca="1" si="38">IF(AND($B25="Lot",$B27&gt;0),ROUNDUP(X23/$B27,)*$B27,IF(AND($B25="LFL",$B27&gt;0),X23,IF(AND($B25="SEUIL",$B27&gt;0),MAX($B27,X23,0))))</f>
        <v>0</v>
      </c>
    </row>
    <row r="25" spans="2:24" x14ac:dyDescent="0.25">
      <c r="B25" s="89" t="s">
        <v>27</v>
      </c>
      <c r="C25" s="90"/>
      <c r="D25" s="80" t="s">
        <v>26</v>
      </c>
      <c r="E25" s="87">
        <f>'Données techniques'!E22</f>
        <v>5</v>
      </c>
      <c r="F25" s="88"/>
      <c r="G25" s="87">
        <f ca="1">OFFSET(G25,-1,(2*$D27)+1,1,1)</f>
        <v>120</v>
      </c>
      <c r="H25" s="120">
        <f ca="1">H22+$E25+(H24*(1-$E23))</f>
        <v>5</v>
      </c>
      <c r="I25" s="87">
        <f ca="1">OFFSET(I25,-1,(2*$D27)+1,1,1)</f>
        <v>75</v>
      </c>
      <c r="J25" s="120">
        <f t="shared" ref="J25" ca="1" si="39">J22+$E25+(J24*(1-$E23))</f>
        <v>5</v>
      </c>
      <c r="K25" s="87">
        <f ca="1">OFFSET(K25,-1,(2*$D27)+1,1,1)</f>
        <v>100</v>
      </c>
      <c r="L25" s="120">
        <f t="shared" ref="L25" ca="1" si="40">L22+$E25+(L24*(1-$E23))</f>
        <v>5</v>
      </c>
      <c r="M25" s="87">
        <f ca="1">OFFSET(M25,-1,(2*$D27)+1,1,1)</f>
        <v>150</v>
      </c>
      <c r="N25" s="120">
        <f t="shared" ref="N25" ca="1" si="41">N22+$E25+(N24*(1-$E23))</f>
        <v>5</v>
      </c>
      <c r="O25" s="87">
        <f ca="1">OFFSET(O25,-1,(2*$D27)+1,1,1)</f>
        <v>240</v>
      </c>
      <c r="P25" s="120">
        <f t="shared" ref="P25" ca="1" si="42">P22+$E25+(P24*(1-$E23))</f>
        <v>5</v>
      </c>
      <c r="Q25" s="87">
        <f ca="1">OFFSET(Q25,-1,(2*$D27)+1,1,1)</f>
        <v>300</v>
      </c>
      <c r="R25" s="120">
        <f t="shared" ref="R25" ca="1" si="43">R22+$E25+(R24*(1-$E23))</f>
        <v>5</v>
      </c>
      <c r="S25" s="87">
        <f ca="1">OFFSET(S25,-1,(2*$D27)+1,1,1)</f>
        <v>0</v>
      </c>
      <c r="T25" s="120">
        <f t="shared" ref="T25" ca="1" si="44">T22+$E25+(T24*(1-$E23))</f>
        <v>5</v>
      </c>
      <c r="U25" s="87">
        <f ca="1">OFFSET(U25,-1,(2*$D27)+1,1,1)</f>
        <v>0</v>
      </c>
      <c r="V25" s="120">
        <f t="shared" ref="V25" ca="1" si="45">V22+$E25+(V24*(1-$E23))</f>
        <v>5</v>
      </c>
      <c r="W25" s="87">
        <f ca="1">OFFSET(W25,-1,(2*$D27)+1,1,1)</f>
        <v>0</v>
      </c>
      <c r="X25" s="120">
        <f t="shared" ref="X25" ca="1" si="46">X22+$E25+(X24*(1-$E23))</f>
        <v>5</v>
      </c>
    </row>
    <row r="26" spans="2:24" x14ac:dyDescent="0.25">
      <c r="B26" s="91"/>
      <c r="C26" s="92"/>
      <c r="D26" s="80"/>
      <c r="E26" s="87"/>
      <c r="F26" s="88"/>
      <c r="G26" s="87"/>
      <c r="H26" s="120"/>
      <c r="I26" s="87"/>
      <c r="J26" s="120"/>
      <c r="K26" s="87"/>
      <c r="L26" s="120"/>
      <c r="M26" s="87"/>
      <c r="N26" s="120"/>
      <c r="O26" s="87"/>
      <c r="P26" s="120"/>
      <c r="Q26" s="87"/>
      <c r="R26" s="120"/>
      <c r="S26" s="87"/>
      <c r="T26" s="120"/>
      <c r="U26" s="87"/>
      <c r="V26" s="120"/>
      <c r="W26" s="87"/>
      <c r="X26" s="120"/>
    </row>
    <row r="27" spans="2:24" ht="15.75" thickBot="1" x14ac:dyDescent="0.3">
      <c r="B27" s="93" t="s">
        <v>72</v>
      </c>
      <c r="C27" s="94"/>
      <c r="D27" s="58">
        <v>2</v>
      </c>
      <c r="E27" s="95">
        <f>'Données techniques'!E21</f>
        <v>5</v>
      </c>
      <c r="F27" s="96"/>
      <c r="G27" s="95"/>
      <c r="H27" s="121"/>
      <c r="I27" s="95"/>
      <c r="J27" s="121"/>
      <c r="K27" s="95"/>
      <c r="L27" s="121"/>
      <c r="M27" s="95"/>
      <c r="N27" s="121"/>
      <c r="O27" s="95"/>
      <c r="P27" s="121"/>
      <c r="Q27" s="95"/>
      <c r="R27" s="121"/>
      <c r="S27" s="95"/>
      <c r="T27" s="121"/>
      <c r="U27" s="95"/>
      <c r="V27" s="121"/>
      <c r="W27" s="95"/>
      <c r="X27" s="121"/>
    </row>
    <row r="28" spans="2:24" x14ac:dyDescent="0.25">
      <c r="B28" s="75" t="s">
        <v>75</v>
      </c>
      <c r="C28" s="76"/>
      <c r="D28" s="77"/>
      <c r="E28" s="81">
        <v>4</v>
      </c>
      <c r="F28" s="82"/>
      <c r="G28" s="69">
        <f ca="1">ROUNDUP((IF($E$28&gt;$E$22,G$25*'Données techniques'!$F$39/(1-($E$30/100)),0))+(IF($E$28&gt;$E$16,G$19*'Données techniques'!$E$39/(1-(MRP!$E$30/100)),0))+(IF(MRP!$E$28&gt;MRP!$E$10,MRP!G$13*'Données techniques'!$D$39/(1-($E$30/100)),0))+(IF($E$28&gt;$E$34,G$37*'Données techniques'!$H$39/(1-(MRP!$E$30/100)),0))+(IF(MRP!$E$28&gt;MRP!$E$40,MRP!G$43*'Données techniques'!I39/(1-(MRP!$E$30/100)),0))+'Nomenclature &amp; Données'!C36,0)</f>
        <v>0</v>
      </c>
      <c r="H28" s="70">
        <f ca="1">ROUNDUP(E33-$E$31-G30-G28+G29*(1-(E29/100)),0)</f>
        <v>25</v>
      </c>
      <c r="I28" s="69">
        <f ca="1">ROUNDUP((IF($E$28&gt;$E$22,I$25*'Données techniques'!$F$39/(1-($E$30/100)),0))+(IF($E$28&gt;$E$16,I$19*'Données techniques'!$E$39/(1-(MRP!$E$30/100)),0))+(IF(MRP!$E$28&gt;MRP!$E$10,MRP!I$13*'Données techniques'!$D$39/(1-($E$30/100)),0))+(IF($E$28&gt;$E$34,I$37*'Données techniques'!$H$39/(1-(MRP!$E$30/100)),0))+(IF(MRP!$E$28&gt;MRP!$E$40,MRP!I$43*'Données techniques'!I39/(1-(MRP!$E$30/100)),0))+'Nomenclature &amp; Données'!E36,0)</f>
        <v>0</v>
      </c>
      <c r="J28" s="70">
        <f ca="1">ROUNDUP(H31-$E$31-I30-I28+I29*(1-(E29/100)),0)</f>
        <v>-35</v>
      </c>
      <c r="K28" s="69">
        <f ca="1">ROUNDUP((IF($E$28&gt;$E$22,K$25*'Données techniques'!$F$39/(1-($E$30/100)),0))+(IF($E$28&gt;$E$16,K$19*'Données techniques'!$E$39/(1-(MRP!$E$30/100)),0))+(IF(MRP!$E$28&gt;MRP!$E$10,MRP!K$13*'Données techniques'!$D$39/(1-($E$30/100)),0))+(IF($E$28&gt;$E$34,K$37*'Données techniques'!$H$39/(1-(MRP!$E$30/100)),0))+(IF(MRP!$E$28&gt;MRP!$E$40,MRP!K$43*'Données techniques'!I39/(1-(MRP!$E$30/100)),0))+'Nomenclature &amp; Données'!G36,0)</f>
        <v>30</v>
      </c>
      <c r="L28" s="70">
        <f ca="1">ROUNDUP(J31-$E$31-K28-K30+K29*(1-(E29/100)),0)</f>
        <v>-125</v>
      </c>
      <c r="M28" s="69">
        <f ca="1">ROUNDUP((IF($E$28&gt;$E$22,M$25*'Données techniques'!$F$39/(1-($E$30/100)),0))+(IF($E$28&gt;$E$16,M$19*'Données techniques'!$E$39/(1-(MRP!$E$30/100)),0))+(IF(MRP!$E$28&gt;MRP!$E$10,MRP!M$13*'Données techniques'!$D$39/(1-($E$30/100)),0))+(IF($E$28&gt;$E$34,M$37*'Données techniques'!$H$39/(1-(MRP!$E$30/100)),0))+(IF(MRP!$E$28&gt;MRP!$E$40,MRP!M$43*'Données techniques'!I39/(1-(MRP!$E$30/100)),0))+'Nomenclature &amp; Données'!I36,0)</f>
        <v>0</v>
      </c>
      <c r="N28" s="70">
        <f ca="1">ROUNDUP(L31-$E$31-M30-M28+M29*(1-(E29/100)),0)</f>
        <v>-235</v>
      </c>
      <c r="O28" s="69">
        <f ca="1">ROUNDUP((IF($E$28&gt;$E$22,O$25*'Données techniques'!$F$39/(1-($E$30/100)),0))+(IF($E$28&gt;$E$16,O$19*'Données techniques'!$E$39/(1-(MRP!$E$30/100)),0))+(IF(MRP!$E$28&gt;MRP!$E$10,MRP!O$13*'Données techniques'!$D$39/(1-($E$30/100)),0))+(IF($E$28&gt;$E$34,O$37*'Données techniques'!$H$39/(1-(MRP!$E$30/100)),0))+(IF(MRP!$E$28&gt;MRP!$E$40,MRP!O$43*'Données techniques'!I39/(1-(MRP!$E$30/100)),0))+'Nomenclature &amp; Données'!K36,0)</f>
        <v>150</v>
      </c>
      <c r="P28" s="70">
        <f ca="1">ROUNDUP(N31-$E$31-O30-O28+O29*(1-(E29/100)),0)</f>
        <v>-445</v>
      </c>
      <c r="Q28" s="69">
        <f ca="1">ROUNDUP((IF($E$28&gt;$E$22,Q$25*'Données techniques'!$F$39/(1-($E$30/100)),0))+(IF($E$28&gt;$E$16,Q$19*'Données techniques'!$E$39/(1-(MRP!$E$30/100)),0))+(IF(MRP!$E$28&gt;MRP!$E$10,MRP!Q$13*'Données techniques'!$D$39/(1-($E$30/100)),0))+(IF($E$28&gt;$E$34,Q$37*'Données techniques'!$H$39/(1-(MRP!$E$30/100)),0))+(IF(MRP!$E$28&gt;MRP!$E$40,MRP!Q$43*'Données techniques'!I39/(1-(MRP!$E$30/100)),0))+'Nomenclature &amp; Données'!M36,0)</f>
        <v>0</v>
      </c>
      <c r="R28" s="70">
        <f ca="1">ROUNDUP(P31-Q30-Q28-$E$31+Q29*(1-(E29/100)),0)</f>
        <v>-505</v>
      </c>
      <c r="S28" s="69">
        <f ca="1">ROUNDUP((IF($E$28&gt;$E$22,S$25*'Données techniques'!$F$39/(1-($E$30/100)),0))+(IF($E$28&gt;$E$16,S$19*'Données techniques'!$E$39/(1-(MRP!$E$30/100)),0))+(IF(MRP!$E$28&gt;MRP!$E$10,MRP!S$13*'Données techniques'!$D$39/(1-($E$30/100)),0))+(IF($E$28&gt;$E$34,S$37*'Données techniques'!$H$39/(1-(MRP!$E$30/100)),0))+(IF(MRP!$E$28&gt;MRP!$E$40,MRP!S$43*'Données techniques'!I39/(1-(MRP!$E$30/100)),0))+'Nomenclature &amp; Données'!O36,0)</f>
        <v>360</v>
      </c>
      <c r="T28" s="70">
        <f ca="1">ROUNDUP(R31-S30-S28+S29*(1-(E29/100))-$E$31,0)</f>
        <v>-925</v>
      </c>
      <c r="U28" s="69">
        <f ca="1">ROUNDUP((IF($E$28&gt;$E$22,U$25*'Données techniques'!$F$39/(1-($E$30/100)),0))+(IF($E$28&gt;$E$16,U$19*'Données techniques'!$E$39/(1-(MRP!$E$30/100)),0))+(IF(MRP!$E$28&gt;MRP!$E$10,MRP!U$13*'Données techniques'!$D$39/(1-($E$30/100)),0))+(IF($E$28&gt;$E$34,U$37*'Données techniques'!$H$39/(1-(MRP!$E$30/100)),0))+(IF(MRP!$E$28&gt;MRP!$E$40,MRP!U$43*'Données techniques'!I39/(1-(MRP!$E$30/100)),0))+'Nomenclature &amp; Données'!Q36,0)</f>
        <v>0</v>
      </c>
      <c r="V28" s="70">
        <f ca="1">ROUNDUP(T31-U30-U28+U29*(1-(E29/100))-$E$31,0)</f>
        <v>-985</v>
      </c>
      <c r="W28" s="69">
        <f ca="1">ROUNDUP((IF($E$28&gt;$E$22,W$25*'Données techniques'!$F$39/(1-($E$30/100)),0))+(IF($E$28&gt;$E$16,W$19*'Données techniques'!$E$39/(1-(MRP!$E$30/100)),0))+(IF(MRP!$E$28&gt;MRP!$E$10,MRP!W$13*'Données techniques'!$D$39/(1-($E$30/100)),0))+(IF($E$28&gt;$E$34,W$37*'Données techniques'!$H$39/(1-(MRP!$E$30/100)),0))+(IF(MRP!$E$28&gt;MRP!$E$40,MRP!W$43*'Données techniques'!I39/(1-(MRP!$E$30/100)),0))+'Nomenclature &amp; Données'!S36,0)</f>
        <v>0</v>
      </c>
      <c r="X28" s="70">
        <f ca="1">ROUNDUP(V31-W30-W28+W29*(1-(E29/100))-$E$31,0)</f>
        <v>-1045</v>
      </c>
    </row>
    <row r="29" spans="2:24" x14ac:dyDescent="0.25">
      <c r="B29" s="78"/>
      <c r="C29" s="79"/>
      <c r="D29" s="80"/>
      <c r="E29" s="83">
        <f>'Données techniques'!F26</f>
        <v>5</v>
      </c>
      <c r="F29" s="84"/>
      <c r="G29" s="71">
        <f>'Nomenclature &amp; Données'!C27</f>
        <v>0</v>
      </c>
      <c r="H29" s="72">
        <f ca="1">MAX(0,-H28/(1-E29))</f>
        <v>6.25</v>
      </c>
      <c r="I29" s="71">
        <f>'Nomenclature &amp; Données'!E27</f>
        <v>0</v>
      </c>
      <c r="J29" s="72">
        <f ca="1">MAX(0,-J28/(1-E29))</f>
        <v>0</v>
      </c>
      <c r="K29" s="71">
        <f>'Nomenclature &amp; Données'!G27</f>
        <v>0</v>
      </c>
      <c r="L29" s="72">
        <f ca="1">MAX(0,-L28/(1-E29))</f>
        <v>0</v>
      </c>
      <c r="M29" s="71">
        <f>'Nomenclature &amp; Données'!I27</f>
        <v>0</v>
      </c>
      <c r="N29" s="72">
        <f ca="1">MAX(0,-N28/(1-E29))</f>
        <v>0</v>
      </c>
      <c r="O29" s="71">
        <f>'Nomenclature &amp; Données'!K27</f>
        <v>0</v>
      </c>
      <c r="P29" s="72">
        <f ca="1">MAX(0,-P28/(1-E29))</f>
        <v>0</v>
      </c>
      <c r="Q29" s="71">
        <f>'Nomenclature &amp; Données'!M27</f>
        <v>0</v>
      </c>
      <c r="R29" s="72">
        <f ca="1">MAX(0,-R28/(1-E29))</f>
        <v>0</v>
      </c>
      <c r="S29" s="71">
        <f>'Nomenclature &amp; Données'!O27</f>
        <v>0</v>
      </c>
      <c r="T29" s="72">
        <f>MAX(0,-T2/(1-E29))</f>
        <v>0</v>
      </c>
      <c r="U29" s="71">
        <f>'Nomenclature &amp; Données'!Q27</f>
        <v>0</v>
      </c>
      <c r="V29" s="72">
        <f ca="1">MAX(0,-V28/(1-E29))</f>
        <v>0</v>
      </c>
      <c r="W29" s="71">
        <f>'Nomenclature &amp; Données'!S27</f>
        <v>0</v>
      </c>
      <c r="X29" s="72">
        <f ca="1">MAX(0,-X28/(1-E29))</f>
        <v>0</v>
      </c>
    </row>
    <row r="30" spans="2:24" x14ac:dyDescent="0.25">
      <c r="B30" s="78"/>
      <c r="C30" s="79"/>
      <c r="D30" s="80"/>
      <c r="E30" s="83">
        <f>'Données techniques'!F27</f>
        <v>0</v>
      </c>
      <c r="F30" s="84"/>
      <c r="G30" s="71">
        <f>'Nomenclature &amp; Données'!C45</f>
        <v>0</v>
      </c>
      <c r="H30" s="72">
        <f ca="1">IF(AND($B31="Lot",$B33&gt;0),ROUNDUP(H29/$B33,)*$B33,IF(AND($B31="LFL",$B33&gt;0),H29,IF(AND($B31="SEUIL",$B33&gt;0),MAX($B33,H29,0))))</f>
        <v>15</v>
      </c>
      <c r="I30" s="71">
        <f>'Nomenclature &amp; Données'!E45</f>
        <v>0</v>
      </c>
      <c r="J30" s="72">
        <f t="shared" ref="J30" ca="1" si="47">IF(AND($B31="Lot",$B33&gt;0),ROUNDUP(J29/$B33,)*$B33,IF(AND($B31="LFL",$B33&gt;0),J29,IF(AND($B31="SEUIL",$B33&gt;0),MAX($B33,J29,0))))</f>
        <v>15</v>
      </c>
      <c r="K30" s="71">
        <f>'Nomenclature &amp; Données'!G45</f>
        <v>0</v>
      </c>
      <c r="L30" s="72">
        <f t="shared" ref="L30" ca="1" si="48">IF(AND($B31="Lot",$B33&gt;0),ROUNDUP(L29/$B33,)*$B33,IF(AND($B31="LFL",$B33&gt;0),L29,IF(AND($B31="SEUIL",$B33&gt;0),MAX($B33,L29,0))))</f>
        <v>15</v>
      </c>
      <c r="M30" s="71">
        <f>'Nomenclature &amp; Données'!I45</f>
        <v>50</v>
      </c>
      <c r="N30" s="72">
        <f t="shared" ref="N30" ca="1" si="49">IF(AND($B31="Lot",$B33&gt;0),ROUNDUP(N29/$B33,)*$B33,IF(AND($B31="LFL",$B33&gt;0),N29,IF(AND($B31="SEUIL",$B33&gt;0),MAX($B33,N29,0))))</f>
        <v>15</v>
      </c>
      <c r="O30" s="71">
        <f>'Nomenclature &amp; Données'!K45</f>
        <v>0</v>
      </c>
      <c r="P30" s="72">
        <f t="shared" ref="P30" ca="1" si="50">IF(AND($B31="Lot",$B33&gt;0),ROUNDUP(P29/$B33,)*$B33,IF(AND($B31="LFL",$B33&gt;0),P29,IF(AND($B31="SEUIL",$B33&gt;0),MAX($B33,P29,0))))</f>
        <v>15</v>
      </c>
      <c r="Q30" s="71">
        <f>'Nomenclature &amp; Données'!M45</f>
        <v>0</v>
      </c>
      <c r="R30" s="72">
        <f t="shared" ref="R30" ca="1" si="51">IF(AND($B31="Lot",$B33&gt;0),ROUNDUP(R29/$B33,)*$B33,IF(AND($B31="LFL",$B33&gt;0),R29,IF(AND($B31="SEUIL",$B33&gt;0),MAX($B33,R29,0))))</f>
        <v>15</v>
      </c>
      <c r="S30" s="71">
        <f>'Nomenclature &amp; Données'!O45</f>
        <v>0</v>
      </c>
      <c r="T30" s="72">
        <f t="shared" ref="T30" si="52">IF(AND($B31="Lot",$B33&gt;0),ROUNDUP(T29/$B33,)*$B33,IF(AND($B31="LFL",$B33&gt;0),T29,IF(AND($B31="SEUIL",$B33&gt;0),MAX($B33,T29,0))))</f>
        <v>15</v>
      </c>
      <c r="U30" s="71">
        <f>'Nomenclature &amp; Données'!Q45</f>
        <v>0</v>
      </c>
      <c r="V30" s="72">
        <f t="shared" ref="V30" ca="1" si="53">IF(AND($B31="Lot",$B33&gt;0),ROUNDUP(V29/$B33,)*$B33,IF(AND($B31="LFL",$B33&gt;0),V29,IF(AND($B31="SEUIL",$B33&gt;0),MAX($B33,V29,0))))</f>
        <v>15</v>
      </c>
      <c r="W30" s="71">
        <f>'Nomenclature &amp; Données'!S45</f>
        <v>0</v>
      </c>
      <c r="X30" s="72">
        <f t="shared" ref="X30" ca="1" si="54">IF(AND($B31="Lot",$B33&gt;0),ROUNDUP(X29/$B33,)*$B33,IF(AND($B31="LFL",$B33&gt;0),X29,IF(AND($B31="SEUIL",$B33&gt;0),MAX($B33,X29,0))))</f>
        <v>15</v>
      </c>
    </row>
    <row r="31" spans="2:24" x14ac:dyDescent="0.25">
      <c r="B31" s="89" t="s">
        <v>30</v>
      </c>
      <c r="C31" s="90"/>
      <c r="D31" s="80" t="s">
        <v>0</v>
      </c>
      <c r="E31" s="83">
        <f>'Données techniques'!F22</f>
        <v>0</v>
      </c>
      <c r="F31" s="84"/>
      <c r="G31" s="83">
        <f ca="1">OFFSET(G31,-1,(2*$D33)+1,1,1)</f>
        <v>15</v>
      </c>
      <c r="H31" s="106">
        <f ca="1">H28+$E31+(H30*(1-$E29))</f>
        <v>-35</v>
      </c>
      <c r="I31" s="83">
        <f ca="1">OFFSET(I31,-1,(2*$D33)+1,1,1)</f>
        <v>15</v>
      </c>
      <c r="J31" s="106">
        <f t="shared" ref="J31" ca="1" si="55">J28+$E31+(J30*(1-$E29))</f>
        <v>-95</v>
      </c>
      <c r="K31" s="83">
        <f ca="1">OFFSET(K31,-1,(2*$D33)+1,1,1)</f>
        <v>15</v>
      </c>
      <c r="L31" s="106">
        <f t="shared" ref="L31" ca="1" si="56">L28+$E31+(L30*(1-$E29))</f>
        <v>-185</v>
      </c>
      <c r="M31" s="83">
        <f ca="1">OFFSET(M31,-1,(2*$D33)+1,1,1)</f>
        <v>15</v>
      </c>
      <c r="N31" s="106">
        <f t="shared" ref="N31" ca="1" si="57">N28+$E31+(N30*(1-$E29))</f>
        <v>-295</v>
      </c>
      <c r="O31" s="83">
        <f ca="1">OFFSET(O31,-1,(2*$D33)+1,1,1)</f>
        <v>15</v>
      </c>
      <c r="P31" s="106">
        <f t="shared" ref="P31" ca="1" si="58">P28+$E31+(P30*(1-$E29))</f>
        <v>-505</v>
      </c>
      <c r="Q31" s="83">
        <f ca="1">OFFSET(Q31,-1,(2*$D33)+1,1,1)</f>
        <v>15</v>
      </c>
      <c r="R31" s="106">
        <f t="shared" ref="R31" ca="1" si="59">R28+$E31+(R30*(1-$E29))</f>
        <v>-565</v>
      </c>
      <c r="S31" s="83">
        <f ca="1">OFFSET(S31,-1,(2*$D33)+1,1,1)</f>
        <v>15</v>
      </c>
      <c r="T31" s="106">
        <f t="shared" ref="T31" ca="1" si="60">T28+$E31+(T30*(1-$E29))</f>
        <v>-985</v>
      </c>
      <c r="U31" s="83">
        <f ca="1">OFFSET(U31,-1,(2*$D33)+1,1,1)</f>
        <v>0</v>
      </c>
      <c r="V31" s="106">
        <f t="shared" ref="V31" ca="1" si="61">V28+$E31+(V30*(1-$E29))</f>
        <v>-1045</v>
      </c>
      <c r="W31" s="83">
        <f ca="1">OFFSET(W31,-1,(2*$D33)+1,1,1)</f>
        <v>0</v>
      </c>
      <c r="X31" s="106">
        <f t="shared" ref="X31" ca="1" si="62">X28+$E31+(X30*(1-$E29))</f>
        <v>-1105</v>
      </c>
    </row>
    <row r="32" spans="2:24" x14ac:dyDescent="0.25">
      <c r="B32" s="91"/>
      <c r="C32" s="92"/>
      <c r="D32" s="80"/>
      <c r="E32" s="83"/>
      <c r="F32" s="84"/>
      <c r="G32" s="83"/>
      <c r="H32" s="106"/>
      <c r="I32" s="83"/>
      <c r="J32" s="106"/>
      <c r="K32" s="83"/>
      <c r="L32" s="106"/>
      <c r="M32" s="83"/>
      <c r="N32" s="106"/>
      <c r="O32" s="83"/>
      <c r="P32" s="106"/>
      <c r="Q32" s="83"/>
      <c r="R32" s="106"/>
      <c r="S32" s="83"/>
      <c r="T32" s="106"/>
      <c r="U32" s="83"/>
      <c r="V32" s="106"/>
      <c r="W32" s="83"/>
      <c r="X32" s="106"/>
    </row>
    <row r="33" spans="2:24" ht="15.75" thickBot="1" x14ac:dyDescent="0.3">
      <c r="B33" s="93">
        <v>15</v>
      </c>
      <c r="C33" s="94"/>
      <c r="D33" s="58">
        <v>2</v>
      </c>
      <c r="E33" s="85">
        <f>'Données techniques'!F21</f>
        <v>25</v>
      </c>
      <c r="F33" s="86"/>
      <c r="G33" s="85"/>
      <c r="H33" s="107"/>
      <c r="I33" s="85"/>
      <c r="J33" s="107"/>
      <c r="K33" s="85"/>
      <c r="L33" s="107"/>
      <c r="M33" s="85"/>
      <c r="N33" s="107"/>
      <c r="O33" s="85"/>
      <c r="P33" s="107"/>
      <c r="Q33" s="85"/>
      <c r="R33" s="107"/>
      <c r="S33" s="85"/>
      <c r="T33" s="107"/>
      <c r="U33" s="85"/>
      <c r="V33" s="107"/>
      <c r="W33" s="85"/>
      <c r="X33" s="107"/>
    </row>
    <row r="34" spans="2:24" x14ac:dyDescent="0.25">
      <c r="B34" s="75" t="s">
        <v>76</v>
      </c>
      <c r="C34" s="76"/>
      <c r="D34" s="77"/>
      <c r="E34" s="97">
        <v>4</v>
      </c>
      <c r="F34" s="98"/>
      <c r="G34" s="65">
        <f ca="1">ROUNDUP((IF(MRP!$E$34&gt;$E$28,G$31*'Données techniques'!G41/(1-($E$36/100)),0))+(IF($E$34&gt;$E$22,G$25*'Données techniques'!F41/(1-($E$36/100)),0))+(IF(MRP!$E$34&gt;MRP!$E$16,MRP!G$19*'Données techniques'!E41/(1-($E$36/100)),0))+(IF($E$34&gt;$E$10,G$13*'Données techniques'!D41/(1-($E$36/100)),0))+(IF(MRP!$E$34&gt;MRP!$E$40,MRP!G$43*'Données techniques'!I41/(1-($E$36/100)),0))+'Nomenclature &amp; Données'!C37,0)</f>
        <v>360</v>
      </c>
      <c r="H34" s="66">
        <f ca="1">ROUNDUP(E39-$E$37-G36-G34+G35*(1-(E35/100)),0)</f>
        <v>-60</v>
      </c>
      <c r="I34" s="65">
        <f ca="1">ROUNDUP((IF(MRP!$E$34&gt;$E$28,I$31*'Données techniques'!G41/(1-($E$36/100)),0))+(IF($E$34&gt;$E$22,I$25*'Données techniques'!F41/(1-($E$36/100)),0))+(IF(MRP!$E$34&gt;MRP!$E$16,MRP!I$19*'Données techniques'!E41/(1-($E$36/100)),0))+(IF($E$34&gt;$E$10,I$13*'Données techniques'!D41/(1-($E$36/100)),0))+(IF(MRP!$E$34&gt;MRP!$E$40,MRP!I$43*'Données techniques'!I41/(1-($E$36/100)),0))+'Nomenclature &amp; Données'!E37,0)</f>
        <v>225</v>
      </c>
      <c r="J34" s="66">
        <f ca="1">ROUNDUP(H37-I36-I34-$E$37+I35*(1-(E35/100)),0)</f>
        <v>-175</v>
      </c>
      <c r="K34" s="65">
        <f ca="1">ROUNDUP((IF(MRP!$E$34&gt;$E$28,K$31*'Données techniques'!G41/(1-($E$36/100)),0))+(IF($E$34&gt;$E$22,K$25*'Données techniques'!F41/(1-($E$36/100)),0))+(IF(MRP!$E$34&gt;MRP!$E$16,MRP!K$19*'Données techniques'!E41/(1-($E$36/100)),0))+(IF($E$34&gt;$E$10,K$13*'Données techniques'!D41/(1-($E$36/100)),0))+(IF(MRP!$E$34&gt;MRP!$E$40,MRP!K$43*'Données techniques'!I41/(1-($E$36/100)),0))+'Nomenclature &amp; Données'!G37,0)</f>
        <v>300</v>
      </c>
      <c r="L34" s="66">
        <f ca="1">ROUNDUP(J37-K36-K34+K35*(1-(E35/100))-$E$37,0)</f>
        <v>-300</v>
      </c>
      <c r="M34" s="65">
        <f ca="1">ROUNDUP((IF(MRP!$E$34&gt;$E$28,M$31*'Données techniques'!G41/(1-($E$36/100)),0))+(IF($E$34&gt;$E$22,M$25*'Données techniques'!F41/(1-($E$36/100)),0))+(IF(MRP!$E$34&gt;MRP!$E$16,MRP!M$19*'Données techniques'!E41/(1-($E$36/100)),0))+(IF($E$34&gt;$E$10,M$13*'Données techniques'!D41/(1-($E$36/100)),0))+(IF(MRP!$E$34&gt;MRP!$E$40,MRP!M$43*'Données techniques'!I41/(1-($E$36/100)),0))+'Nomenclature &amp; Données'!I37,0)</f>
        <v>500</v>
      </c>
      <c r="N34" s="66">
        <f ca="1">ROUNDUP(L37-M36-M34-$E$37+M35*(1-(E35/100)),0)</f>
        <v>-500</v>
      </c>
      <c r="O34" s="65">
        <f ca="1">ROUNDUP((IF(MRP!$E$34&gt;$E$28,O$31*'Données techniques'!G41/(1-($E$36/100)),0))+(IF($E$34&gt;$E$22,O$25*'Données techniques'!F41/(1-($E$36/100)),0))+(IF(MRP!$E$34&gt;MRP!$E$16,MRP!O$19*'Données techniques'!E41/(1-($E$36/100)),0))+(IF($E$34&gt;$E$10,O$13*'Données techniques'!D41/(1-($E$36/100)),0))+(IF(MRP!$E$34&gt;MRP!$E$40,MRP!O$43*'Données techniques'!I41/(1-($E$36/100)),0))+'Nomenclature &amp; Données'!K37,0)</f>
        <v>720</v>
      </c>
      <c r="P34" s="66">
        <f ca="1">ROUNDUP(N37-$E$37-O36-O34+O35*(1-(E35/100)),0)</f>
        <v>-750</v>
      </c>
      <c r="Q34" s="65">
        <f ca="1">ROUNDUP((IF(MRP!$E$34&gt;$E$28,Q$31*'Données techniques'!G41/(1-($E$36/100)),0))+(IF($E$34&gt;$E$22,Q$25*'Données techniques'!F41/(1-($E$36/100)),0))+(IF(MRP!$E$34&gt;MRP!$E$16,MRP!Q$19*'Données techniques'!E41/(1-($E$36/100)),0))+(IF($E$34&gt;$E$10,Q$13*'Données techniques'!D41/(1-($E$36/100)),0))+(IF(MRP!$E$34&gt;MRP!$E$40,MRP!Q$43*'Données techniques'!I41/(1-($E$36/100)),0))+'Nomenclature &amp; Données'!M37,0)</f>
        <v>1000</v>
      </c>
      <c r="R34" s="66">
        <f ca="1">ROUNDUP(P37-Q36-Q34+Q35*(1-(E35/100))-$E$37,0)</f>
        <v>-1000</v>
      </c>
      <c r="S34" s="65">
        <f ca="1">ROUNDUP((IF(MRP!$E$34&gt;$E$28,S$31*'Données techniques'!G41/(1-($E$36/100)),0))+(IF($E$34&gt;$E$22,S$25*'Données techniques'!F41/(1-($E$36/100)),0))+(IF(MRP!$E$34&gt;MRP!$E$16,MRP!S$19*'Données techniques'!E41/(1-($E$36/100)),0))+(IF($E$34&gt;$E$10,S$13*'Données techniques'!D41/(1-($E$36/100)),0))+(IF(MRP!$E$34&gt;MRP!$E$40,MRP!S$43*'Données techniques'!I41/(1-($E$36/100)),0))+'Nomenclature &amp; Données'!O37,0)</f>
        <v>0</v>
      </c>
      <c r="T34" s="66">
        <f ca="1">ROUNDUP(R37-S36-S34+S35*(1-(E35/100))-$E$37,0)</f>
        <v>0</v>
      </c>
      <c r="U34" s="65">
        <f ca="1">ROUNDUP((IF(MRP!$E$34&gt;$E$28,U$31*'Données techniques'!G41/(1-($E$36/100)),0))+(IF($E$34&gt;$E$22,U$25*'Données techniques'!F41/(1-($E$36/100)),0))+(IF(MRP!$E$34&gt;MRP!$E$16,MRP!U$19*'Données techniques'!E41/(1-($E$36/100)),0))+(IF($E$34&gt;$E$10,U$13*'Données techniques'!D41/(1-($E$36/100)),0))+(IF(MRP!$E$34&gt;MRP!$E$40,MRP!U$43*'Données techniques'!I41/(1-($E$36/100)),0))+'Nomenclature &amp; Données'!Q37,0)</f>
        <v>200</v>
      </c>
      <c r="V34" s="66">
        <f ca="1">ROUNDUP(T37-U36-U34+U35*(1-(E35/100))-$E$37,0)</f>
        <v>-140</v>
      </c>
      <c r="W34" s="65">
        <f ca="1">ROUNDUP((IF(MRP!$E$34&gt;$E$28,W$31*'Données techniques'!G41/(1-($E$36/100)),0))+(IF($E$34&gt;$E$22,W$25*'Données techniques'!F41/(1-($E$36/100)),0))+(IF(MRP!$E$34&gt;MRP!$E$16,MRP!W$19*'Données techniques'!E41/(1-($E$36/100)),0))+(IF($E$34&gt;$E$10,W$13*'Données techniques'!D41/(1-($E$36/100)),0))+(IF(MRP!$E$34&gt;MRP!$E$40,MRP!W$43*'Données techniques'!I41/(1-($E$36/100)),0))+'Nomenclature &amp; Données'!S37,0)</f>
        <v>0</v>
      </c>
      <c r="X34" s="66">
        <f ca="1">ROUNDUP(V37-W34-W36+W35*(1-(E35/100))-$E$37,0)</f>
        <v>0</v>
      </c>
    </row>
    <row r="35" spans="2:24" x14ac:dyDescent="0.25">
      <c r="B35" s="78"/>
      <c r="C35" s="79"/>
      <c r="D35" s="80"/>
      <c r="E35" s="87">
        <f>'Données techniques'!G26</f>
        <v>0</v>
      </c>
      <c r="F35" s="88"/>
      <c r="G35" s="67">
        <f>'Nomenclature &amp; Données'!C28</f>
        <v>0</v>
      </c>
      <c r="H35" s="68">
        <f ca="1">MAX(0,-H34/(1-E35))</f>
        <v>60</v>
      </c>
      <c r="I35" s="67">
        <f>'Nomenclature &amp; Données'!E28</f>
        <v>50</v>
      </c>
      <c r="J35" s="68">
        <f ca="1">MAX(0,-J34/(1-E35))</f>
        <v>175</v>
      </c>
      <c r="K35" s="67">
        <f>'Nomenclature &amp; Données'!G28</f>
        <v>0</v>
      </c>
      <c r="L35" s="68">
        <f ca="1">MAX(0,-L34/(1-E35))</f>
        <v>300</v>
      </c>
      <c r="M35" s="67">
        <f>'Nomenclature &amp; Données'!I28</f>
        <v>0</v>
      </c>
      <c r="N35" s="68">
        <f ca="1">MAX(0,-N34/(1-E35))</f>
        <v>500</v>
      </c>
      <c r="O35" s="67">
        <f>'Nomenclature &amp; Données'!K28</f>
        <v>0</v>
      </c>
      <c r="P35" s="68">
        <f ca="1">MAX(0,-P34/(1-E35))</f>
        <v>750</v>
      </c>
      <c r="Q35" s="67">
        <f>'Nomenclature &amp; Données'!M28</f>
        <v>0</v>
      </c>
      <c r="R35" s="68">
        <f ca="1">MAX(0,-R34/(1-E35))</f>
        <v>1000</v>
      </c>
      <c r="S35" s="67">
        <f>'Nomenclature &amp; Données'!O28</f>
        <v>0</v>
      </c>
      <c r="T35" s="68">
        <f ca="1">MAX(0,-H34/(1-E35))</f>
        <v>60</v>
      </c>
      <c r="U35" s="67">
        <f>'Nomenclature &amp; Données'!Q28</f>
        <v>0</v>
      </c>
      <c r="V35" s="68">
        <f ca="1">MAX(0,-V34/(1-E35))</f>
        <v>140</v>
      </c>
      <c r="W35" s="67">
        <f>'Nomenclature &amp; Données'!S28</f>
        <v>0</v>
      </c>
      <c r="X35" s="68">
        <f ca="1">MAX(0,-X34/(1-E35))</f>
        <v>0</v>
      </c>
    </row>
    <row r="36" spans="2:24" x14ac:dyDescent="0.25">
      <c r="B36" s="78"/>
      <c r="C36" s="79"/>
      <c r="D36" s="80"/>
      <c r="E36" s="87">
        <f>'Données techniques'!G27</f>
        <v>0</v>
      </c>
      <c r="F36" s="88"/>
      <c r="G36" s="67">
        <f>'Nomenclature &amp; Données'!C46</f>
        <v>0</v>
      </c>
      <c r="H36" s="68">
        <f ca="1">IF(AND($B37="Lot",$B39&gt;0),ROUNDUP(H35/$B39,)*$B39,IF(AND($B37="LFL",$B39&gt;0),H35,IF(AND($B37="SEUIL",$B39&gt;0),MAX($B39,H35,0))))</f>
        <v>60</v>
      </c>
      <c r="I36" s="67">
        <f>'Nomenclature &amp; Données'!E46</f>
        <v>0</v>
      </c>
      <c r="J36" s="68">
        <f t="shared" ref="J36" ca="1" si="63">IF(AND($B37="Lot",$B39&gt;0),ROUNDUP(J35/$B39,)*$B39,IF(AND($B37="LFL",$B39&gt;0),J35,IF(AND($B37="SEUIL",$B39&gt;0),MAX($B39,J35,0))))</f>
        <v>175</v>
      </c>
      <c r="K36" s="67">
        <f>'Nomenclature &amp; Données'!G46</f>
        <v>0</v>
      </c>
      <c r="L36" s="68">
        <f t="shared" ref="L36" ca="1" si="64">IF(AND($B37="Lot",$B39&gt;0),ROUNDUP(L35/$B39,)*$B39,IF(AND($B37="LFL",$B39&gt;0),L35,IF(AND($B37="SEUIL",$B39&gt;0),MAX($B39,L35,0))))</f>
        <v>300</v>
      </c>
      <c r="M36" s="67">
        <f>'Nomenclature &amp; Données'!I46</f>
        <v>0</v>
      </c>
      <c r="N36" s="68">
        <f t="shared" ref="N36" ca="1" si="65">IF(AND($B37="Lot",$B39&gt;0),ROUNDUP(N35/$B39,)*$B39,IF(AND($B37="LFL",$B39&gt;0),N35,IF(AND($B37="SEUIL",$B39&gt;0),MAX($B39,N35,0))))</f>
        <v>500</v>
      </c>
      <c r="O36" s="67">
        <f>'Nomenclature &amp; Données'!K46</f>
        <v>30</v>
      </c>
      <c r="P36" s="68">
        <f t="shared" ref="P36" ca="1" si="66">IF(AND($B37="Lot",$B39&gt;0),ROUNDUP(P35/$B39,)*$B39,IF(AND($B37="LFL",$B39&gt;0),P35,IF(AND($B37="SEUIL",$B39&gt;0),MAX($B39,P35,0))))</f>
        <v>750</v>
      </c>
      <c r="Q36" s="67">
        <f>'Nomenclature &amp; Données'!M46</f>
        <v>0</v>
      </c>
      <c r="R36" s="68">
        <f t="shared" ref="R36" ca="1" si="67">IF(AND($B37="Lot",$B39&gt;0),ROUNDUP(R35/$B39,)*$B39,IF(AND($B37="LFL",$B39&gt;0),R35,IF(AND($B37="SEUIL",$B39&gt;0),MAX($B39,R35,0))))</f>
        <v>1000</v>
      </c>
      <c r="S36" s="67">
        <f>'Nomenclature &amp; Données'!O46</f>
        <v>0</v>
      </c>
      <c r="T36" s="68">
        <f t="shared" ref="T36" ca="1" si="68">IF(AND($B37="Lot",$B39&gt;0),ROUNDUP(T35/$B39,)*$B39,IF(AND($B37="LFL",$B39&gt;0),T35,IF(AND($B37="SEUIL",$B39&gt;0),MAX($B39,T35,0))))</f>
        <v>60</v>
      </c>
      <c r="U36" s="67">
        <f>'Nomenclature &amp; Données'!Q46</f>
        <v>0</v>
      </c>
      <c r="V36" s="68">
        <f t="shared" ref="V36" ca="1" si="69">IF(AND($B37="Lot",$B39&gt;0),ROUNDUP(V35/$B39,)*$B39,IF(AND($B37="LFL",$B39&gt;0),V35,IF(AND($B37="SEUIL",$B39&gt;0),MAX($B39,V35,0))))</f>
        <v>140</v>
      </c>
      <c r="W36" s="67">
        <f>'Nomenclature &amp; Données'!S46</f>
        <v>0</v>
      </c>
      <c r="X36" s="68">
        <f t="shared" ref="X36" ca="1" si="70">IF(AND($B37="Lot",$B39&gt;0),ROUNDUP(X35/$B39,)*$B39,IF(AND($B37="LFL",$B39&gt;0),X35,IF(AND($B37="SEUIL",$B39&gt;0),MAX($B39,X35,0))))</f>
        <v>0</v>
      </c>
    </row>
    <row r="37" spans="2:24" x14ac:dyDescent="0.25">
      <c r="B37" s="89" t="s">
        <v>27</v>
      </c>
      <c r="C37" s="90"/>
      <c r="D37" s="80" t="s">
        <v>0</v>
      </c>
      <c r="E37" s="87">
        <f>'Données techniques'!G22</f>
        <v>0</v>
      </c>
      <c r="F37" s="88"/>
      <c r="G37" s="87">
        <f ca="1">OFFSET(G39,-1,(2*$D39)+1,1,1)</f>
        <v>0</v>
      </c>
      <c r="H37" s="120">
        <f ca="1">H34+$E37+(H36*(1-$E35))</f>
        <v>0</v>
      </c>
      <c r="I37" s="87">
        <f ca="1">OFFSET(I39,-1,(2*$D39)+1,1,1)</f>
        <v>0</v>
      </c>
      <c r="J37" s="120">
        <f t="shared" ref="J37" ca="1" si="71">J34+$E37+(J36*(1-$E35))</f>
        <v>0</v>
      </c>
      <c r="K37" s="87">
        <f ca="1">OFFSET(K39,-1,(2*$D39)+1,1,1)</f>
        <v>0</v>
      </c>
      <c r="L37" s="120">
        <f t="shared" ref="L37" ca="1" si="72">L34+$E37+(L36*(1-$E35))</f>
        <v>0</v>
      </c>
      <c r="M37" s="87">
        <f ca="1">OFFSET(M39,-1,(2*$D39)+1,1,1)</f>
        <v>0</v>
      </c>
      <c r="N37" s="120">
        <f t="shared" ref="N37" ca="1" si="73">N34+$E37+(N36*(1-$E35))</f>
        <v>0</v>
      </c>
      <c r="O37" s="87">
        <f ca="1">OFFSET(O39,-1,(2*$D39)+1,1,1)</f>
        <v>0</v>
      </c>
      <c r="P37" s="120">
        <f t="shared" ref="P37" ca="1" si="74">P34+$E37+(P36*(1-$E35))</f>
        <v>0</v>
      </c>
      <c r="Q37" s="87">
        <f ca="1">OFFSET(Q39,-1,(2*$D39)+1,1,1)</f>
        <v>0</v>
      </c>
      <c r="R37" s="120">
        <f t="shared" ref="R37" ca="1" si="75">R34+$E37+(R36*(1-$E35))</f>
        <v>0</v>
      </c>
      <c r="S37" s="87">
        <f ca="1">OFFSET(S39,-1,(2*$D39)+1,1,1)</f>
        <v>0</v>
      </c>
      <c r="T37" s="120">
        <f t="shared" ref="T37" ca="1" si="76">T34+$E37+(T36*(1-$E35))</f>
        <v>60</v>
      </c>
      <c r="U37" s="87">
        <f ca="1">OFFSET(U39,-1,(2*$D39)+1,1,1)</f>
        <v>0</v>
      </c>
      <c r="V37" s="120">
        <f t="shared" ref="V37" ca="1" si="77">V34+$E37+(V36*(1-$E35))</f>
        <v>0</v>
      </c>
      <c r="W37" s="87">
        <f ca="1">OFFSET(W39,-1,(2*$D39)+1,1,1)</f>
        <v>0</v>
      </c>
      <c r="X37" s="120">
        <f t="shared" ref="X37" ca="1" si="78">X34+$E37+(X36*(1-$E35))</f>
        <v>0</v>
      </c>
    </row>
    <row r="38" spans="2:24" x14ac:dyDescent="0.25">
      <c r="B38" s="91"/>
      <c r="C38" s="92"/>
      <c r="D38" s="80"/>
      <c r="E38" s="87"/>
      <c r="F38" s="88"/>
      <c r="G38" s="87"/>
      <c r="H38" s="120"/>
      <c r="I38" s="87"/>
      <c r="J38" s="120"/>
      <c r="K38" s="87"/>
      <c r="L38" s="120"/>
      <c r="M38" s="87"/>
      <c r="N38" s="120"/>
      <c r="O38" s="87"/>
      <c r="P38" s="120"/>
      <c r="Q38" s="87"/>
      <c r="R38" s="120"/>
      <c r="S38" s="87"/>
      <c r="T38" s="120"/>
      <c r="U38" s="87"/>
      <c r="V38" s="120"/>
      <c r="W38" s="87"/>
      <c r="X38" s="120"/>
    </row>
    <row r="39" spans="2:24" ht="15.75" thickBot="1" x14ac:dyDescent="0.3">
      <c r="B39" s="99" t="s">
        <v>72</v>
      </c>
      <c r="C39" s="100"/>
      <c r="D39" s="59">
        <v>1</v>
      </c>
      <c r="E39" s="95">
        <f>'Données techniques'!G21</f>
        <v>300</v>
      </c>
      <c r="F39" s="96"/>
      <c r="G39" s="95"/>
      <c r="H39" s="121"/>
      <c r="I39" s="95"/>
      <c r="J39" s="121"/>
      <c r="K39" s="95"/>
      <c r="L39" s="121"/>
      <c r="M39" s="95"/>
      <c r="N39" s="121"/>
      <c r="O39" s="95"/>
      <c r="P39" s="121"/>
      <c r="Q39" s="95"/>
      <c r="R39" s="121"/>
      <c r="S39" s="95"/>
      <c r="T39" s="121"/>
      <c r="U39" s="95"/>
      <c r="V39" s="121"/>
      <c r="W39" s="95"/>
      <c r="X39" s="121"/>
    </row>
    <row r="40" spans="2:24" x14ac:dyDescent="0.25">
      <c r="B40" s="75" t="s">
        <v>77</v>
      </c>
      <c r="C40" s="76"/>
      <c r="D40" s="77"/>
      <c r="E40" s="81">
        <v>4</v>
      </c>
      <c r="F40" s="82"/>
      <c r="G40" s="69">
        <f ca="1">ROUNDUP((IF(MRP!$E$40&gt;$E$34,G$37*'Données techniques'!H43/(1-($E$42/100)),0))+(IF($E$40&gt;$E$28,G$31*'Données techniques'!G43/(1-($E$42/100)),0))+(IF(MRP!$E$40&gt;MRP!$E$22,MRP!G$25*'Données techniques'!F43/(1-($E$42/100)),0))+(IF($E$40&gt;$E$16,G$19*'Données techniques'!E43/(1-($E$42/100)),0))+(IF(MRP!$E$40&gt;MRP!$E$10,MRP!G$13*'Données techniques'!D43/(1-($E$42/100)),0))+'Nomenclature &amp; Données'!C38,0)</f>
        <v>120</v>
      </c>
      <c r="H40" s="70">
        <f ca="1">ROUNDUP(E45-$E$43-G42-G40+G41*(1-(E41/100)),0)</f>
        <v>-45</v>
      </c>
      <c r="I40" s="69">
        <f ca="1">ROUNDUP((IF(MRP!$E$40&gt;$E$34,I$37*'Données techniques'!H43/(1-($E$42/100)),0))+(IF($E$40&gt;$E$28,I$31*'Données techniques'!G43/(1-($E$42/100)),0))+(IF(MRP!$E$40&gt;MRP!$E$22,MRP!I$25*'Données techniques'!F43/(1-($E$42/100)),0))+(IF($E$40&gt;$E$16,I$19*'Données techniques'!E43/(1-($E$42/100)),0))+(IF(MRP!$E$40&gt;MRP!$E$10,MRP!I$13*'Données techniques'!D43/(1-($E$42/100)),0))+'Nomenclature &amp; Données'!E38,0)</f>
        <v>75</v>
      </c>
      <c r="J40" s="70">
        <f ca="1">ROUNDUP(H43-$E$43-I42-I40+I41*(1-(E41/100)),0)</f>
        <v>-75</v>
      </c>
      <c r="K40" s="69">
        <f ca="1">ROUNDUP((IF(MRP!$E$40&gt;$E$34,K$37*'Données techniques'!H43/(1-($E$42/100)),0))+(IF($E$40&gt;$E$28,K$31*'Données techniques'!G43/(1-($E$42/100)),0))+(IF(MRP!$E$40&gt;MRP!$E$22,MRP!K$25*'Données techniques'!F43/(1-($E$42/100)),0))+(IF($E$40&gt;$E$16,K$19*'Données techniques'!E43/(1-($E$42/100)),0))+(IF(MRP!$E$40&gt;MRP!$E$10,MRP!K$13*'Données techniques'!D43/(1-($E$42/100)),0))+'Nomenclature &amp; Données'!G38,0)</f>
        <v>100</v>
      </c>
      <c r="L40" s="70">
        <f ca="1">ROUNDUP(J43-K42-K40-$E$43+K41*(1-(E41/100)),0)</f>
        <v>-100</v>
      </c>
      <c r="M40" s="69">
        <f ca="1">ROUNDUP((IF(MRP!$E$40&gt;$E$34,M$37*'Données techniques'!H43/(1-($E$42/100)),0))+(IF($E$40&gt;$E$28,M$31*'Données techniques'!G43/(1-($E$42/100)),0))+(IF(MRP!$E$40&gt;MRP!$E$22,MRP!M$25*'Données techniques'!F43/(1-($E$42/100)),0))+(IF($E$40&gt;$E$16,M$19*'Données techniques'!E43/(1-($E$42/100)),0))+(IF(MRP!$E$40&gt;MRP!$E$10,MRP!M$13*'Données techniques'!D43/(1-($E$42/100)),0))+'Nomenclature &amp; Données'!I38,0)</f>
        <v>150</v>
      </c>
      <c r="N40" s="70">
        <f ca="1">ROUNDUP(L43-M40-M42+M41-E43,0)</f>
        <v>-150</v>
      </c>
      <c r="O40" s="69">
        <f ca="1">ROUNDUP((IF(MRP!$E$40&gt;$E$34,O$37*'Données techniques'!H43/(1-($E$42/100)),0))+(IF($E$40&gt;$E$28,O$31*'Données techniques'!G43/(1-($E$42/100)),0))+(IF(MRP!$E$40&gt;MRP!$E$22,MRP!O$25*'Données techniques'!F43/(1-($E$42/100)),0))+(IF($E$40&gt;$E$16,O$19*'Données techniques'!E43/(1-($E$42/100)),0))+(IF(MRP!$E$40&gt;MRP!$E$10,MRP!O$13*'Données techniques'!D43/(1-($E$42/100)),0))+'Nomenclature &amp; Données'!K38,0)</f>
        <v>240</v>
      </c>
      <c r="P40" s="70">
        <f ca="1">ROUNDUP(N43-O42-O40+O41*(1-(E41/100))-$E$43,0)</f>
        <v>-240</v>
      </c>
      <c r="Q40" s="69">
        <f ca="1">ROUNDUP((IF(MRP!$E$40&gt;$E$34,Q$37*'Données techniques'!H43/(1-($E$42/100)),0))+(IF($E$40&gt;$E$28,Q$31*'Données techniques'!G43/(1-($E$42/100)),0))+(IF(MRP!$E$40&gt;MRP!$E$22,MRP!Q$25*'Données techniques'!F43/(1-($E$42/100)),0))+(IF($E$40&gt;$E$16,Q$19*'Données techniques'!E43/(1-($E$42/100)),0))+(IF(MRP!$E$40&gt;MRP!$E$10,MRP!Q$13*'Données techniques'!D43/(1-($E$42/100)),0))+'Nomenclature &amp; Données'!M38,0)</f>
        <v>300</v>
      </c>
      <c r="R40" s="70">
        <f ca="1">ROUNDUP(P43-Q42-Q40-$E$43+Q41*(1-(E41/100)),0)</f>
        <v>-300</v>
      </c>
      <c r="S40" s="69">
        <f ca="1">ROUNDUP((IF(MRP!$E$40&gt;$E$34,S$37*'Données techniques'!H43/(1-($E$42/100)),0))+(IF($E$40&gt;$E$28,S$31*'Données techniques'!G43/(1-($E$42/100)),0))+(IF(MRP!$E$40&gt;MRP!$E$22,MRP!S$25*'Données techniques'!F43/(1-($E$42/100)),0))+(IF($E$40&gt;$E$16,S$19*'Données techniques'!E43/(1-($E$42/100)),0))+(IF(MRP!$E$40&gt;MRP!$E$10,MRP!S$13*'Données techniques'!D43/(1-($E$42/100)),0))+'Nomenclature &amp; Données'!O38,0)</f>
        <v>0</v>
      </c>
      <c r="T40" s="70">
        <f ca="1">ROUNDUP(R43-S42-S40+S41*(1-(E41/100))-$E$43,0)</f>
        <v>0</v>
      </c>
      <c r="U40" s="69">
        <f ca="1">ROUNDUP((IF(MRP!$E$40&gt;$E$34,U$37*'Données techniques'!H43/(1-($E$42/100)),0))+(IF($E$40&gt;$E$28,U$31*'Données techniques'!G43/(1-($E$42/100)),0))+(IF(MRP!$E$40&gt;MRP!$E$22,MRP!U$25*'Données techniques'!F43/(1-($E$42/100)),0))+(IF($E$40&gt;$E$16,U$19*'Données techniques'!E43/(1-($E$42/100)),0))+(IF(MRP!$E$40&gt;MRP!$E$10,MRP!U$13*'Données techniques'!D43/(1-($E$42/100)),0))+'Nomenclature &amp; Données'!Q38,0)</f>
        <v>0</v>
      </c>
      <c r="V40" s="70">
        <f ca="1">ROUNDUP(T43-U42-U40+U41*(1-(E41/100))-$E$43,0)</f>
        <v>0</v>
      </c>
      <c r="W40" s="69">
        <f ca="1">ROUNDUP((IF(MRP!$E$40&gt;$E$34,W$37*'Données techniques'!H43/(1-($E$42/100)),0))+(IF($E$40&gt;$E$28,W$31*'Données techniques'!G43/(1-($E$42/100)),0))+(IF(MRP!$E$40&gt;MRP!$E$22,MRP!W$25*'Données techniques'!F43/(1-($E$42/100)),0))+(IF($E$40&gt;$E$16,W$19*'Données techniques'!E43/(1-($E$42/100)),0))+(IF(MRP!$E$40&gt;MRP!$E$10,MRP!W$13*'Données techniques'!D43/(1-($E$42/100)),0))+'Nomenclature &amp; Données'!S38,0)</f>
        <v>0</v>
      </c>
      <c r="X40" s="70">
        <f ca="1">ROUNDUP(V43-W42-W40+W41*(1-(E41/100))-$E$43,0)</f>
        <v>0</v>
      </c>
    </row>
    <row r="41" spans="2:24" x14ac:dyDescent="0.25">
      <c r="B41" s="78"/>
      <c r="C41" s="79"/>
      <c r="D41" s="80"/>
      <c r="E41" s="83">
        <f>'Données techniques'!H26</f>
        <v>0</v>
      </c>
      <c r="F41" s="84"/>
      <c r="G41" s="71">
        <f>'Nomenclature &amp; Données'!C29</f>
        <v>75</v>
      </c>
      <c r="H41" s="72">
        <f ca="1">MAX(0,-H40/(1-E41))</f>
        <v>45</v>
      </c>
      <c r="I41" s="71">
        <f>'Nomenclature &amp; Données'!E29</f>
        <v>0</v>
      </c>
      <c r="J41" s="72">
        <f ca="1">MAX(0,-J40/(1-E41))</f>
        <v>75</v>
      </c>
      <c r="K41" s="71">
        <f>'Nomenclature &amp; Données'!G29</f>
        <v>0</v>
      </c>
      <c r="L41" s="72">
        <f ca="1">MAX(0,-L40/(1-E41))</f>
        <v>100</v>
      </c>
      <c r="M41" s="71">
        <f>'Nomenclature &amp; Données'!I29</f>
        <v>0</v>
      </c>
      <c r="N41" s="72">
        <f ca="1">MAX(0,-N40/(1-E41))</f>
        <v>150</v>
      </c>
      <c r="O41" s="71">
        <f>'Nomenclature &amp; Données'!K29</f>
        <v>0</v>
      </c>
      <c r="P41" s="72">
        <f ca="1">MAX(0,-P40/(1-E41))</f>
        <v>240</v>
      </c>
      <c r="Q41" s="71">
        <f>'Nomenclature &amp; Données'!M29</f>
        <v>0</v>
      </c>
      <c r="R41" s="72">
        <f ca="1">MAX(0,-R40/(1-E41))</f>
        <v>300</v>
      </c>
      <c r="S41" s="71">
        <f>'Nomenclature &amp; Données'!O29</f>
        <v>0</v>
      </c>
      <c r="T41" s="72">
        <f ca="1">MAX(0,-T40/(1-E41))</f>
        <v>0</v>
      </c>
      <c r="U41" s="71">
        <f>'Nomenclature &amp; Données'!Q29</f>
        <v>0</v>
      </c>
      <c r="V41" s="72">
        <f ca="1">MAX(0,-V40/(1-E41))</f>
        <v>0</v>
      </c>
      <c r="W41" s="71">
        <f>'Nomenclature &amp; Données'!S29</f>
        <v>0</v>
      </c>
      <c r="X41" s="72">
        <f ca="1">MAX(0,-J40/(1-E41))</f>
        <v>75</v>
      </c>
    </row>
    <row r="42" spans="2:24" x14ac:dyDescent="0.25">
      <c r="B42" s="78"/>
      <c r="C42" s="79"/>
      <c r="D42" s="80"/>
      <c r="E42" s="83">
        <f>'Données techniques'!H27</f>
        <v>0</v>
      </c>
      <c r="F42" s="84"/>
      <c r="G42" s="71">
        <f>'Nomenclature &amp; Données'!C47</f>
        <v>0</v>
      </c>
      <c r="H42" s="72">
        <f ca="1">IF(AND($B43="Lot",$B45&gt;0),ROUNDUP(H41/$B45,)*$B45,IF(AND($B43="LFL",$B45&gt;0),H41,IF(AND($B43="SEUIL",$B45&gt;0),MAX($B45,H41,0))))</f>
        <v>45</v>
      </c>
      <c r="I42" s="71">
        <f>'Nomenclature &amp; Données'!E47</f>
        <v>0</v>
      </c>
      <c r="J42" s="72">
        <f t="shared" ref="J42" ca="1" si="79">IF(AND($B43="Lot",$B45&gt;0),ROUNDUP(J41/$B45,)*$B45,IF(AND($B43="LFL",$B45&gt;0),J41,IF(AND($B43="SEUIL",$B45&gt;0),MAX($B45,J41,0))))</f>
        <v>75</v>
      </c>
      <c r="K42" s="71">
        <f>'Nomenclature &amp; Données'!G47</f>
        <v>0</v>
      </c>
      <c r="L42" s="72">
        <f t="shared" ref="L42" ca="1" si="80">IF(AND($B43="Lot",$B45&gt;0),ROUNDUP(L41/$B45,)*$B45,IF(AND($B43="LFL",$B45&gt;0),L41,IF(AND($B43="SEUIL",$B45&gt;0),MAX($B45,L41,0))))</f>
        <v>100</v>
      </c>
      <c r="M42" s="71">
        <f>'Nomenclature &amp; Données'!I47</f>
        <v>0</v>
      </c>
      <c r="N42" s="72">
        <f t="shared" ref="N42" ca="1" si="81">IF(AND($B43="Lot",$B45&gt;0),ROUNDUP(N41/$B45,)*$B45,IF(AND($B43="LFL",$B45&gt;0),N41,IF(AND($B43="SEUIL",$B45&gt;0),MAX($B45,N41,0))))</f>
        <v>150</v>
      </c>
      <c r="O42" s="71">
        <f>'Nomenclature &amp; Données'!K47</f>
        <v>0</v>
      </c>
      <c r="P42" s="72">
        <f t="shared" ref="P42" ca="1" si="82">IF(AND($B43="Lot",$B45&gt;0),ROUNDUP(P41/$B45,)*$B45,IF(AND($B43="LFL",$B45&gt;0),P41,IF(AND($B43="SEUIL",$B45&gt;0),MAX($B45,P41,0))))</f>
        <v>240</v>
      </c>
      <c r="Q42" s="71">
        <f>'Nomenclature &amp; Données'!M47</f>
        <v>0</v>
      </c>
      <c r="R42" s="72">
        <f t="shared" ref="R42" ca="1" si="83">IF(AND($B43="Lot",$B45&gt;0),ROUNDUP(R41/$B45,)*$B45,IF(AND($B43="LFL",$B45&gt;0),R41,IF(AND($B43="SEUIL",$B45&gt;0),MAX($B45,R41,0))))</f>
        <v>300</v>
      </c>
      <c r="S42" s="71">
        <f>'Nomenclature &amp; Données'!O47</f>
        <v>0</v>
      </c>
      <c r="T42" s="72">
        <f t="shared" ref="T42" ca="1" si="84">IF(AND($B43="Lot",$B45&gt;0),ROUNDUP(T41/$B45,)*$B45,IF(AND($B43="LFL",$B45&gt;0),T41,IF(AND($B43="SEUIL",$B45&gt;0),MAX($B45,T41,0))))</f>
        <v>0</v>
      </c>
      <c r="U42" s="71">
        <f>'Nomenclature &amp; Données'!Q47</f>
        <v>0</v>
      </c>
      <c r="V42" s="72">
        <f t="shared" ref="V42" ca="1" si="85">IF(AND($B43="Lot",$B45&gt;0),ROUNDUP(V41/$B45,)*$B45,IF(AND($B43="LFL",$B45&gt;0),V41,IF(AND($B43="SEUIL",$B45&gt;0),MAX($B45,V41,0))))</f>
        <v>0</v>
      </c>
      <c r="W42" s="71">
        <f>'Nomenclature &amp; Données'!S47</f>
        <v>0</v>
      </c>
      <c r="X42" s="72">
        <f t="shared" ref="X42" ca="1" si="86">IF(AND($B43="Lot",$B45&gt;0),ROUNDUP(X41/$B45,)*$B45,IF(AND($B43="LFL",$B45&gt;0),X41,IF(AND($B43="SEUIL",$B45&gt;0),MAX($B45,X41,0))))</f>
        <v>75</v>
      </c>
    </row>
    <row r="43" spans="2:24" x14ac:dyDescent="0.25">
      <c r="B43" s="78" t="s">
        <v>27</v>
      </c>
      <c r="C43" s="79"/>
      <c r="D43" s="80" t="s">
        <v>0</v>
      </c>
      <c r="E43" s="83">
        <f>'Données techniques'!H22</f>
        <v>0</v>
      </c>
      <c r="F43" s="84"/>
      <c r="G43" s="83">
        <f ca="1">OFFSET(G45,-1,(2*$D45)+1,1,1)</f>
        <v>0</v>
      </c>
      <c r="H43" s="106">
        <f ca="1">H40+$E43+(H42*(1-$E41))</f>
        <v>0</v>
      </c>
      <c r="I43" s="83">
        <f ca="1">OFFSET(I45,-1,(2*$D45)+1,1,1)</f>
        <v>0</v>
      </c>
      <c r="J43" s="106">
        <f t="shared" ref="J43" ca="1" si="87">J40+$E43+(J42*(1-$E41))</f>
        <v>0</v>
      </c>
      <c r="K43" s="83">
        <f ca="1">OFFSET(K45,-1,(2*$D45)+1,1,1)</f>
        <v>0</v>
      </c>
      <c r="L43" s="106">
        <f t="shared" ref="L43" ca="1" si="88">L40+$E43+(L42*(1-$E41))</f>
        <v>0</v>
      </c>
      <c r="M43" s="83">
        <f ca="1">OFFSET(M45,-1,(2*$D45)+1,1,1)</f>
        <v>0</v>
      </c>
      <c r="N43" s="106">
        <f t="shared" ref="N43" ca="1" si="89">N40+$E43+(N42*(1-$E41))</f>
        <v>0</v>
      </c>
      <c r="O43" s="83">
        <f ca="1">OFFSET(O45,-1,(2*$D45)+1,1,1)</f>
        <v>0</v>
      </c>
      <c r="P43" s="106">
        <f t="shared" ref="P43" ca="1" si="90">P40+$E43+(P42*(1-$E41))</f>
        <v>0</v>
      </c>
      <c r="Q43" s="83">
        <f ca="1">OFFSET(Q45,-1,(2*$D45)+1,1,1)</f>
        <v>0</v>
      </c>
      <c r="R43" s="106">
        <f t="shared" ref="R43" ca="1" si="91">R40+$E43+(R42*(1-$E41))</f>
        <v>0</v>
      </c>
      <c r="S43" s="83">
        <f ca="1">OFFSET(S45,-1,(2*$D45)+1,1,1)</f>
        <v>0</v>
      </c>
      <c r="T43" s="106">
        <f t="shared" ref="T43" ca="1" si="92">T40+$E43+(T42*(1-$E41))</f>
        <v>0</v>
      </c>
      <c r="U43" s="83">
        <f ca="1">OFFSET(U45,-1,(2*$D45)+1,1,1)</f>
        <v>0</v>
      </c>
      <c r="V43" s="106">
        <f t="shared" ref="V43" ca="1" si="93">V40+$E43+(V42*(1-$E41))</f>
        <v>0</v>
      </c>
      <c r="W43" s="83">
        <f ca="1">OFFSET(W45,-1,(2*$D45)+1,1,1)</f>
        <v>0</v>
      </c>
      <c r="X43" s="106">
        <f t="shared" ref="X43" ca="1" si="94">X40+$E43+(X42*(1-$E41))</f>
        <v>75</v>
      </c>
    </row>
    <row r="44" spans="2:24" x14ac:dyDescent="0.25">
      <c r="B44" s="78"/>
      <c r="C44" s="79"/>
      <c r="D44" s="80"/>
      <c r="E44" s="83"/>
      <c r="F44" s="84"/>
      <c r="G44" s="83"/>
      <c r="H44" s="106"/>
      <c r="I44" s="83"/>
      <c r="J44" s="106"/>
      <c r="K44" s="83"/>
      <c r="L44" s="106"/>
      <c r="M44" s="83"/>
      <c r="N44" s="106"/>
      <c r="O44" s="83"/>
      <c r="P44" s="106"/>
      <c r="Q44" s="83"/>
      <c r="R44" s="106"/>
      <c r="S44" s="83"/>
      <c r="T44" s="106"/>
      <c r="U44" s="83"/>
      <c r="V44" s="106"/>
      <c r="W44" s="83"/>
      <c r="X44" s="106"/>
    </row>
    <row r="45" spans="2:24" ht="15.75" thickBot="1" x14ac:dyDescent="0.3">
      <c r="B45" s="93" t="s">
        <v>72</v>
      </c>
      <c r="C45" s="94"/>
      <c r="D45" s="58">
        <v>1</v>
      </c>
      <c r="E45" s="85">
        <f>'Données techniques'!H21</f>
        <v>0</v>
      </c>
      <c r="F45" s="86"/>
      <c r="G45" s="85"/>
      <c r="H45" s="107"/>
      <c r="I45" s="85"/>
      <c r="J45" s="107"/>
      <c r="K45" s="85"/>
      <c r="L45" s="107"/>
      <c r="M45" s="85"/>
      <c r="N45" s="107"/>
      <c r="O45" s="85"/>
      <c r="P45" s="107"/>
      <c r="Q45" s="85"/>
      <c r="R45" s="107"/>
      <c r="S45" s="85"/>
      <c r="T45" s="107"/>
      <c r="U45" s="85"/>
      <c r="V45" s="107"/>
      <c r="W45" s="85"/>
      <c r="X45" s="107"/>
    </row>
    <row r="46" spans="2:24" x14ac:dyDescent="0.25">
      <c r="B46" s="53"/>
      <c r="C46" s="53"/>
      <c r="D46" s="53"/>
    </row>
    <row r="47" spans="2:24" x14ac:dyDescent="0.25">
      <c r="B47" s="54"/>
      <c r="C47" s="54"/>
      <c r="D47" s="54"/>
    </row>
    <row r="48" spans="2:24" x14ac:dyDescent="0.25">
      <c r="B48" s="54"/>
      <c r="C48" s="54"/>
      <c r="D48" s="54"/>
    </row>
    <row r="49" spans="2:4" x14ac:dyDescent="0.25">
      <c r="B49" s="54"/>
      <c r="C49" s="54"/>
      <c r="D49" s="54"/>
    </row>
    <row r="50" spans="2:4" x14ac:dyDescent="0.25">
      <c r="B50" s="54"/>
      <c r="C50" s="54"/>
      <c r="D50" s="54"/>
    </row>
    <row r="51" spans="2:4" x14ac:dyDescent="0.25">
      <c r="B51" s="55"/>
      <c r="C51" s="55"/>
      <c r="D51" s="52"/>
    </row>
    <row r="52" spans="2:4" x14ac:dyDescent="0.25">
      <c r="B52" s="54"/>
      <c r="C52" s="54"/>
      <c r="D52" s="54"/>
    </row>
    <row r="53" spans="2:4" x14ac:dyDescent="0.25">
      <c r="B53" s="54"/>
      <c r="C53" s="54"/>
      <c r="D53" s="54"/>
    </row>
    <row r="54" spans="2:4" x14ac:dyDescent="0.25">
      <c r="B54" s="54"/>
      <c r="C54" s="54"/>
      <c r="D54" s="54"/>
    </row>
    <row r="55" spans="2:4" x14ac:dyDescent="0.25">
      <c r="B55" s="54"/>
      <c r="C55" s="54"/>
      <c r="D55" s="54"/>
    </row>
    <row r="56" spans="2:4" x14ac:dyDescent="0.25">
      <c r="B56" s="54"/>
      <c r="C56" s="54"/>
      <c r="D56" s="54"/>
    </row>
    <row r="57" spans="2:4" x14ac:dyDescent="0.25">
      <c r="B57" s="55"/>
      <c r="C57" s="55"/>
      <c r="D57" s="52"/>
    </row>
    <row r="58" spans="2:4" x14ac:dyDescent="0.25">
      <c r="B58" s="54"/>
      <c r="C58" s="54"/>
      <c r="D58" s="54"/>
    </row>
    <row r="59" spans="2:4" x14ac:dyDescent="0.25">
      <c r="B59" s="54"/>
      <c r="C59" s="54"/>
      <c r="D59" s="54"/>
    </row>
    <row r="60" spans="2:4" x14ac:dyDescent="0.25">
      <c r="B60" s="54"/>
      <c r="C60" s="54"/>
      <c r="D60" s="54"/>
    </row>
    <row r="61" spans="2:4" x14ac:dyDescent="0.25">
      <c r="B61" s="54"/>
      <c r="C61" s="54"/>
      <c r="D61" s="54"/>
    </row>
    <row r="62" spans="2:4" x14ac:dyDescent="0.25">
      <c r="B62" s="54"/>
      <c r="C62" s="54"/>
      <c r="D62" s="54"/>
    </row>
    <row r="63" spans="2:4" x14ac:dyDescent="0.25">
      <c r="B63" s="55"/>
      <c r="C63" s="55"/>
      <c r="D63" s="52"/>
    </row>
    <row r="64" spans="2:4" x14ac:dyDescent="0.25">
      <c r="B64" s="54"/>
      <c r="C64" s="54"/>
      <c r="D64" s="54"/>
    </row>
    <row r="65" spans="2:4" x14ac:dyDescent="0.25">
      <c r="B65" s="54"/>
      <c r="C65" s="54"/>
      <c r="D65" s="54"/>
    </row>
    <row r="66" spans="2:4" x14ac:dyDescent="0.25">
      <c r="B66" s="54"/>
      <c r="C66" s="54"/>
      <c r="D66" s="54"/>
    </row>
    <row r="67" spans="2:4" x14ac:dyDescent="0.25">
      <c r="B67" s="54"/>
      <c r="C67" s="54"/>
      <c r="D67" s="54"/>
    </row>
    <row r="68" spans="2:4" x14ac:dyDescent="0.25">
      <c r="B68" s="54"/>
      <c r="C68" s="54"/>
      <c r="D68" s="54"/>
    </row>
    <row r="69" spans="2:4" x14ac:dyDescent="0.25">
      <c r="B69" s="55"/>
      <c r="C69" s="55"/>
      <c r="D69" s="52"/>
    </row>
    <row r="70" spans="2:4" x14ac:dyDescent="0.25">
      <c r="B70" s="54"/>
      <c r="C70" s="54"/>
      <c r="D70" s="54"/>
    </row>
    <row r="71" spans="2:4" x14ac:dyDescent="0.25">
      <c r="B71" s="54"/>
      <c r="C71" s="54"/>
      <c r="D71" s="54"/>
    </row>
    <row r="72" spans="2:4" x14ac:dyDescent="0.25">
      <c r="B72" s="54"/>
      <c r="C72" s="54"/>
      <c r="D72" s="54"/>
    </row>
    <row r="73" spans="2:4" x14ac:dyDescent="0.25">
      <c r="B73" s="54"/>
      <c r="C73" s="54"/>
      <c r="D73" s="54"/>
    </row>
    <row r="74" spans="2:4" x14ac:dyDescent="0.25">
      <c r="B74" s="54"/>
      <c r="C74" s="54"/>
      <c r="D74" s="54"/>
    </row>
    <row r="75" spans="2:4" x14ac:dyDescent="0.25">
      <c r="B75" s="55"/>
      <c r="C75" s="55"/>
      <c r="D75" s="52"/>
    </row>
    <row r="76" spans="2:4" x14ac:dyDescent="0.25">
      <c r="B76" s="54"/>
      <c r="C76" s="54"/>
      <c r="D76" s="54"/>
    </row>
    <row r="77" spans="2:4" x14ac:dyDescent="0.25">
      <c r="B77" s="54"/>
      <c r="C77" s="54"/>
      <c r="D77" s="54"/>
    </row>
    <row r="78" spans="2:4" x14ac:dyDescent="0.25">
      <c r="B78" s="54"/>
      <c r="C78" s="54"/>
      <c r="D78" s="54"/>
    </row>
    <row r="79" spans="2:4" x14ac:dyDescent="0.25">
      <c r="B79" s="54"/>
      <c r="C79" s="54"/>
      <c r="D79" s="54"/>
    </row>
    <row r="80" spans="2:4" x14ac:dyDescent="0.25">
      <c r="B80" s="54"/>
      <c r="C80" s="54"/>
      <c r="D80" s="54"/>
    </row>
    <row r="81" spans="2:4" x14ac:dyDescent="0.25">
      <c r="B81" s="55"/>
      <c r="C81" s="55"/>
      <c r="D81" s="52"/>
    </row>
    <row r="82" spans="2:4" x14ac:dyDescent="0.25">
      <c r="B82" s="54"/>
      <c r="C82" s="54"/>
      <c r="D82" s="54"/>
    </row>
    <row r="83" spans="2:4" x14ac:dyDescent="0.25">
      <c r="B83" s="54"/>
      <c r="C83" s="54"/>
      <c r="D83" s="54"/>
    </row>
    <row r="84" spans="2:4" x14ac:dyDescent="0.25">
      <c r="B84" s="54"/>
      <c r="C84" s="54"/>
      <c r="D84" s="54"/>
    </row>
    <row r="85" spans="2:4" x14ac:dyDescent="0.25">
      <c r="B85" s="54"/>
      <c r="C85" s="54"/>
      <c r="D85" s="54"/>
    </row>
    <row r="86" spans="2:4" x14ac:dyDescent="0.25">
      <c r="B86" s="54"/>
      <c r="C86" s="54"/>
      <c r="D86" s="54"/>
    </row>
    <row r="87" spans="2:4" x14ac:dyDescent="0.25">
      <c r="B87" s="55"/>
      <c r="C87" s="55"/>
      <c r="D87" s="52"/>
    </row>
    <row r="88" spans="2:4" x14ac:dyDescent="0.25">
      <c r="B88" s="54"/>
      <c r="C88" s="54"/>
      <c r="D88" s="54"/>
    </row>
    <row r="89" spans="2:4" x14ac:dyDescent="0.25">
      <c r="B89" s="54"/>
      <c r="C89" s="54"/>
      <c r="D89" s="54"/>
    </row>
    <row r="90" spans="2:4" x14ac:dyDescent="0.25">
      <c r="B90" s="54"/>
      <c r="C90" s="54"/>
      <c r="D90" s="54"/>
    </row>
    <row r="91" spans="2:4" x14ac:dyDescent="0.25">
      <c r="B91" s="54"/>
      <c r="C91" s="54"/>
      <c r="D91" s="54"/>
    </row>
    <row r="92" spans="2:4" x14ac:dyDescent="0.25">
      <c r="B92" s="54"/>
      <c r="C92" s="54"/>
      <c r="D92" s="54"/>
    </row>
    <row r="93" spans="2:4" x14ac:dyDescent="0.25">
      <c r="B93" s="55"/>
      <c r="C93" s="55"/>
      <c r="D93" s="52"/>
    </row>
    <row r="94" spans="2:4" x14ac:dyDescent="0.25">
      <c r="B94" s="54"/>
      <c r="C94" s="54"/>
      <c r="D94" s="54"/>
    </row>
    <row r="95" spans="2:4" x14ac:dyDescent="0.25">
      <c r="B95" s="54"/>
      <c r="C95" s="54"/>
      <c r="D95" s="54"/>
    </row>
    <row r="96" spans="2:4" x14ac:dyDescent="0.25">
      <c r="B96" s="54"/>
      <c r="C96" s="54"/>
      <c r="D96" s="54"/>
    </row>
    <row r="97" spans="2:4" x14ac:dyDescent="0.25">
      <c r="B97" s="54"/>
      <c r="C97" s="54"/>
      <c r="D97" s="54"/>
    </row>
    <row r="98" spans="2:4" x14ac:dyDescent="0.25">
      <c r="B98" s="54"/>
      <c r="C98" s="54"/>
      <c r="D98" s="54"/>
    </row>
    <row r="99" spans="2:4" x14ac:dyDescent="0.25">
      <c r="B99" s="55"/>
      <c r="C99" s="55"/>
      <c r="D99" s="52"/>
    </row>
    <row r="100" spans="2:4" x14ac:dyDescent="0.25">
      <c r="B100" s="54"/>
      <c r="C100" s="54"/>
      <c r="D100" s="54"/>
    </row>
    <row r="101" spans="2:4" x14ac:dyDescent="0.25">
      <c r="B101" s="54"/>
      <c r="C101" s="54"/>
      <c r="D101" s="54"/>
    </row>
    <row r="102" spans="2:4" x14ac:dyDescent="0.25">
      <c r="B102" s="54"/>
      <c r="C102" s="54"/>
      <c r="D102" s="54"/>
    </row>
    <row r="103" spans="2:4" x14ac:dyDescent="0.25">
      <c r="B103" s="54"/>
      <c r="C103" s="54"/>
      <c r="D103" s="54"/>
    </row>
    <row r="104" spans="2:4" x14ac:dyDescent="0.25">
      <c r="B104" s="54"/>
      <c r="C104" s="54"/>
      <c r="D104" s="54"/>
    </row>
    <row r="105" spans="2:4" x14ac:dyDescent="0.25">
      <c r="B105" s="55"/>
      <c r="C105" s="55"/>
      <c r="D105" s="52"/>
    </row>
    <row r="106" spans="2:4" x14ac:dyDescent="0.25">
      <c r="B106" s="48"/>
      <c r="C106" s="48"/>
      <c r="D106" s="48"/>
    </row>
    <row r="107" spans="2:4" x14ac:dyDescent="0.25">
      <c r="B107" s="48"/>
      <c r="C107" s="48"/>
      <c r="D107" s="48"/>
    </row>
    <row r="108" spans="2:4" x14ac:dyDescent="0.25">
      <c r="B108" s="48"/>
      <c r="C108" s="48"/>
      <c r="D108" s="48"/>
    </row>
    <row r="109" spans="2:4" x14ac:dyDescent="0.25">
      <c r="B109" s="48"/>
      <c r="C109" s="48"/>
      <c r="D109" s="48"/>
    </row>
    <row r="110" spans="2:4" x14ac:dyDescent="0.25">
      <c r="B110" s="48"/>
      <c r="C110" s="48"/>
      <c r="D110" s="48"/>
    </row>
    <row r="111" spans="2:4" x14ac:dyDescent="0.25">
      <c r="B111" s="48"/>
      <c r="C111" s="48"/>
      <c r="D111" s="48"/>
    </row>
    <row r="112" spans="2:4" x14ac:dyDescent="0.25">
      <c r="B112" s="48"/>
      <c r="C112" s="48"/>
      <c r="D112" s="48"/>
    </row>
    <row r="113" spans="2:4" x14ac:dyDescent="0.25">
      <c r="B113" s="48"/>
      <c r="C113" s="48"/>
      <c r="D113" s="48"/>
    </row>
    <row r="114" spans="2:4" x14ac:dyDescent="0.25">
      <c r="B114" s="48"/>
      <c r="C114" s="48"/>
      <c r="D114" s="48"/>
    </row>
    <row r="115" spans="2:4" x14ac:dyDescent="0.25">
      <c r="B115" s="48"/>
      <c r="C115" s="48"/>
      <c r="D115" s="48"/>
    </row>
    <row r="116" spans="2:4" x14ac:dyDescent="0.25">
      <c r="B116" s="48"/>
      <c r="C116" s="48"/>
      <c r="D116" s="48"/>
    </row>
    <row r="117" spans="2:4" x14ac:dyDescent="0.25">
      <c r="B117" s="48"/>
      <c r="C117" s="48"/>
      <c r="D117" s="48"/>
    </row>
    <row r="118" spans="2:4" x14ac:dyDescent="0.25">
      <c r="B118" s="48"/>
      <c r="C118" s="48"/>
      <c r="D118" s="48"/>
    </row>
    <row r="119" spans="2:4" x14ac:dyDescent="0.25">
      <c r="B119" s="48"/>
      <c r="C119" s="48"/>
      <c r="D119" s="48"/>
    </row>
    <row r="120" spans="2:4" x14ac:dyDescent="0.25">
      <c r="B120" s="48"/>
      <c r="C120" s="48"/>
      <c r="D120" s="48"/>
    </row>
    <row r="121" spans="2:4" x14ac:dyDescent="0.25">
      <c r="B121" s="48"/>
      <c r="C121" s="48"/>
      <c r="D121" s="48"/>
    </row>
    <row r="122" spans="2:4" x14ac:dyDescent="0.25">
      <c r="B122" s="48"/>
      <c r="C122" s="48"/>
      <c r="D122" s="48"/>
    </row>
    <row r="123" spans="2:4" x14ac:dyDescent="0.25">
      <c r="B123" s="48"/>
      <c r="C123" s="48"/>
      <c r="D123" s="48"/>
    </row>
    <row r="124" spans="2:4" x14ac:dyDescent="0.25">
      <c r="B124" s="48"/>
      <c r="C124" s="48"/>
      <c r="D124" s="48"/>
    </row>
    <row r="125" spans="2:4" x14ac:dyDescent="0.25">
      <c r="B125" s="48"/>
      <c r="C125" s="48"/>
      <c r="D125" s="48"/>
    </row>
    <row r="126" spans="2:4" x14ac:dyDescent="0.25">
      <c r="B126" s="48"/>
      <c r="C126" s="48"/>
      <c r="D126" s="48"/>
    </row>
    <row r="127" spans="2:4" x14ac:dyDescent="0.25">
      <c r="B127" s="48"/>
      <c r="C127" s="48"/>
      <c r="D127" s="48"/>
    </row>
    <row r="128" spans="2:4" x14ac:dyDescent="0.25">
      <c r="B128" s="48"/>
      <c r="C128" s="48"/>
      <c r="D128" s="48"/>
    </row>
    <row r="129" spans="2:4" x14ac:dyDescent="0.25">
      <c r="B129" s="48"/>
      <c r="C129" s="48"/>
      <c r="D129" s="48"/>
    </row>
    <row r="130" spans="2:4" x14ac:dyDescent="0.25">
      <c r="B130" s="48"/>
      <c r="C130" s="48"/>
      <c r="D130" s="48"/>
    </row>
    <row r="131" spans="2:4" x14ac:dyDescent="0.25">
      <c r="B131" s="48"/>
      <c r="C131" s="48"/>
      <c r="D131" s="48"/>
    </row>
    <row r="132" spans="2:4" x14ac:dyDescent="0.25">
      <c r="B132" s="48"/>
      <c r="C132" s="48"/>
      <c r="D132" s="48"/>
    </row>
    <row r="133" spans="2:4" x14ac:dyDescent="0.25">
      <c r="B133" s="48"/>
      <c r="C133" s="48"/>
      <c r="D133" s="48"/>
    </row>
    <row r="134" spans="2:4" x14ac:dyDescent="0.25">
      <c r="B134" s="48"/>
      <c r="C134" s="48"/>
      <c r="D134" s="48"/>
    </row>
    <row r="135" spans="2:4" x14ac:dyDescent="0.25">
      <c r="B135" s="48"/>
      <c r="C135" s="48"/>
      <c r="D135" s="48"/>
    </row>
    <row r="136" spans="2:4" x14ac:dyDescent="0.25">
      <c r="B136" s="48"/>
      <c r="C136" s="48"/>
      <c r="D136" s="48"/>
    </row>
    <row r="137" spans="2:4" x14ac:dyDescent="0.25">
      <c r="B137" s="48"/>
      <c r="C137" s="48"/>
      <c r="D137" s="48"/>
    </row>
    <row r="138" spans="2:4" x14ac:dyDescent="0.25">
      <c r="B138" s="48"/>
      <c r="C138" s="48"/>
      <c r="D138" s="48"/>
    </row>
    <row r="139" spans="2:4" x14ac:dyDescent="0.25">
      <c r="B139" s="48"/>
      <c r="C139" s="48"/>
      <c r="D139" s="48"/>
    </row>
    <row r="140" spans="2:4" x14ac:dyDescent="0.25">
      <c r="B140" s="48"/>
      <c r="C140" s="48"/>
      <c r="D140" s="48"/>
    </row>
    <row r="141" spans="2:4" x14ac:dyDescent="0.25">
      <c r="B141" s="48"/>
      <c r="C141" s="48"/>
      <c r="D141" s="48"/>
    </row>
    <row r="142" spans="2:4" x14ac:dyDescent="0.25">
      <c r="B142" s="48"/>
      <c r="C142" s="48"/>
      <c r="D142" s="48"/>
    </row>
    <row r="143" spans="2:4" x14ac:dyDescent="0.25">
      <c r="B143" s="48"/>
      <c r="C143" s="48"/>
      <c r="D143" s="48"/>
    </row>
    <row r="144" spans="2:4" x14ac:dyDescent="0.25">
      <c r="B144" s="48"/>
      <c r="C144" s="48"/>
      <c r="D144" s="48"/>
    </row>
    <row r="145" spans="2:4" x14ac:dyDescent="0.25">
      <c r="B145" s="48"/>
      <c r="C145" s="48"/>
      <c r="D145" s="48"/>
    </row>
    <row r="146" spans="2:4" x14ac:dyDescent="0.25">
      <c r="B146" s="48"/>
      <c r="C146" s="48"/>
      <c r="D146" s="48"/>
    </row>
    <row r="147" spans="2:4" x14ac:dyDescent="0.25">
      <c r="B147" s="48"/>
      <c r="C147" s="48"/>
      <c r="D147" s="48"/>
    </row>
    <row r="148" spans="2:4" x14ac:dyDescent="0.25">
      <c r="B148" s="48"/>
      <c r="C148" s="48"/>
      <c r="D148" s="48"/>
    </row>
    <row r="149" spans="2:4" x14ac:dyDescent="0.25">
      <c r="B149" s="48"/>
      <c r="C149" s="48"/>
      <c r="D149" s="48"/>
    </row>
    <row r="150" spans="2:4" x14ac:dyDescent="0.25">
      <c r="B150" s="48"/>
      <c r="C150" s="48"/>
      <c r="D150" s="48"/>
    </row>
    <row r="151" spans="2:4" x14ac:dyDescent="0.25">
      <c r="B151" s="48"/>
      <c r="C151" s="48"/>
      <c r="D151" s="48"/>
    </row>
    <row r="152" spans="2:4" x14ac:dyDescent="0.25">
      <c r="B152" s="48"/>
      <c r="C152" s="48"/>
      <c r="D152" s="48"/>
    </row>
    <row r="153" spans="2:4" x14ac:dyDescent="0.25">
      <c r="B153" s="48"/>
      <c r="C153" s="48"/>
      <c r="D153" s="48"/>
    </row>
    <row r="154" spans="2:4" x14ac:dyDescent="0.25">
      <c r="B154" s="48"/>
      <c r="C154" s="48"/>
      <c r="D154" s="48"/>
    </row>
    <row r="155" spans="2:4" x14ac:dyDescent="0.25">
      <c r="B155" s="48"/>
      <c r="C155" s="48"/>
      <c r="D155" s="48"/>
    </row>
    <row r="156" spans="2:4" x14ac:dyDescent="0.25">
      <c r="B156" s="48"/>
      <c r="C156" s="48"/>
      <c r="D156" s="48"/>
    </row>
    <row r="157" spans="2:4" x14ac:dyDescent="0.25">
      <c r="B157" s="48"/>
      <c r="C157" s="48"/>
      <c r="D157" s="48"/>
    </row>
    <row r="158" spans="2:4" x14ac:dyDescent="0.25">
      <c r="B158" s="48"/>
      <c r="C158" s="48"/>
      <c r="D158" s="48"/>
    </row>
    <row r="159" spans="2:4" x14ac:dyDescent="0.25">
      <c r="B159" s="48"/>
      <c r="C159" s="48"/>
      <c r="D159" s="48"/>
    </row>
    <row r="160" spans="2:4" x14ac:dyDescent="0.25">
      <c r="B160" s="48"/>
      <c r="C160" s="48"/>
      <c r="D160" s="48"/>
    </row>
    <row r="161" spans="2:4" x14ac:dyDescent="0.25">
      <c r="B161" s="48"/>
      <c r="C161" s="48"/>
      <c r="D161" s="48"/>
    </row>
    <row r="162" spans="2:4" x14ac:dyDescent="0.25">
      <c r="B162" s="48"/>
      <c r="C162" s="48"/>
      <c r="D162" s="48"/>
    </row>
    <row r="163" spans="2:4" x14ac:dyDescent="0.25">
      <c r="B163" s="48"/>
      <c r="C163" s="48"/>
      <c r="D163" s="48"/>
    </row>
    <row r="164" spans="2:4" x14ac:dyDescent="0.25">
      <c r="B164" s="48"/>
      <c r="C164" s="48"/>
      <c r="D164" s="48"/>
    </row>
    <row r="165" spans="2:4" x14ac:dyDescent="0.25">
      <c r="B165" s="48"/>
      <c r="C165" s="48"/>
      <c r="D165" s="48"/>
    </row>
    <row r="166" spans="2:4" x14ac:dyDescent="0.25">
      <c r="B166" s="48"/>
      <c r="C166" s="48"/>
      <c r="D166" s="48"/>
    </row>
    <row r="167" spans="2:4" x14ac:dyDescent="0.25">
      <c r="B167" s="48"/>
      <c r="C167" s="48"/>
      <c r="D167" s="48"/>
    </row>
    <row r="168" spans="2:4" x14ac:dyDescent="0.25">
      <c r="B168" s="48"/>
      <c r="C168" s="48"/>
      <c r="D168" s="48"/>
    </row>
    <row r="169" spans="2:4" x14ac:dyDescent="0.25">
      <c r="B169" s="48"/>
      <c r="C169" s="48"/>
      <c r="D169" s="48"/>
    </row>
    <row r="170" spans="2:4" x14ac:dyDescent="0.25">
      <c r="B170" s="48"/>
      <c r="C170" s="48"/>
      <c r="D170" s="48"/>
    </row>
    <row r="171" spans="2:4" x14ac:dyDescent="0.25">
      <c r="B171" s="48"/>
      <c r="C171" s="48"/>
      <c r="D171" s="48"/>
    </row>
    <row r="172" spans="2:4" x14ac:dyDescent="0.25">
      <c r="B172" s="48"/>
      <c r="C172" s="48"/>
      <c r="D172" s="48"/>
    </row>
    <row r="173" spans="2:4" x14ac:dyDescent="0.25">
      <c r="B173" s="48"/>
      <c r="C173" s="48"/>
      <c r="D173" s="48"/>
    </row>
    <row r="174" spans="2:4" x14ac:dyDescent="0.25">
      <c r="B174" s="48"/>
      <c r="C174" s="48"/>
      <c r="D174" s="48"/>
    </row>
    <row r="175" spans="2:4" x14ac:dyDescent="0.25">
      <c r="B175" s="48"/>
      <c r="C175" s="48"/>
      <c r="D175" s="48"/>
    </row>
    <row r="176" spans="2:4" x14ac:dyDescent="0.25">
      <c r="B176" s="48"/>
      <c r="C176" s="48"/>
      <c r="D176" s="48"/>
    </row>
    <row r="177" spans="2:4" x14ac:dyDescent="0.25">
      <c r="B177" s="48"/>
      <c r="C177" s="48"/>
      <c r="D177" s="48"/>
    </row>
    <row r="178" spans="2:4" x14ac:dyDescent="0.25">
      <c r="B178" s="48"/>
      <c r="C178" s="48"/>
      <c r="D178" s="48"/>
    </row>
    <row r="179" spans="2:4" x14ac:dyDescent="0.25">
      <c r="B179" s="48"/>
      <c r="C179" s="48"/>
      <c r="D179" s="48"/>
    </row>
    <row r="180" spans="2:4" x14ac:dyDescent="0.25">
      <c r="B180" s="48"/>
      <c r="C180" s="48"/>
      <c r="D180" s="48"/>
    </row>
    <row r="181" spans="2:4" x14ac:dyDescent="0.25">
      <c r="B181" s="48"/>
      <c r="C181" s="48"/>
      <c r="D181" s="48"/>
    </row>
    <row r="182" spans="2:4" x14ac:dyDescent="0.25">
      <c r="B182" s="48"/>
      <c r="C182" s="48"/>
      <c r="D182" s="48"/>
    </row>
    <row r="183" spans="2:4" x14ac:dyDescent="0.25">
      <c r="B183" s="48"/>
      <c r="C183" s="48"/>
      <c r="D183" s="48"/>
    </row>
    <row r="184" spans="2:4" x14ac:dyDescent="0.25">
      <c r="B184" s="48"/>
      <c r="C184" s="48"/>
      <c r="D184" s="48"/>
    </row>
    <row r="185" spans="2:4" x14ac:dyDescent="0.25">
      <c r="B185" s="48"/>
      <c r="C185" s="48"/>
      <c r="D185" s="48"/>
    </row>
    <row r="186" spans="2:4" x14ac:dyDescent="0.25">
      <c r="B186" s="48"/>
      <c r="C186" s="48"/>
      <c r="D186" s="48"/>
    </row>
    <row r="187" spans="2:4" x14ac:dyDescent="0.25">
      <c r="B187" s="48"/>
      <c r="C187" s="48"/>
      <c r="D187" s="48"/>
    </row>
    <row r="188" spans="2:4" x14ac:dyDescent="0.25">
      <c r="B188" s="48"/>
      <c r="C188" s="48"/>
      <c r="D188" s="48"/>
    </row>
    <row r="189" spans="2:4" x14ac:dyDescent="0.25">
      <c r="B189" s="48"/>
      <c r="C189" s="48"/>
      <c r="D189" s="48"/>
    </row>
    <row r="190" spans="2:4" x14ac:dyDescent="0.25">
      <c r="B190" s="48"/>
      <c r="C190" s="48"/>
      <c r="D190" s="48"/>
    </row>
    <row r="191" spans="2:4" x14ac:dyDescent="0.25">
      <c r="B191" s="48"/>
      <c r="C191" s="48"/>
      <c r="D191" s="48"/>
    </row>
    <row r="192" spans="2:4" x14ac:dyDescent="0.25">
      <c r="B192" s="48"/>
      <c r="C192" s="48"/>
      <c r="D192" s="48"/>
    </row>
    <row r="193" spans="2:4" x14ac:dyDescent="0.25">
      <c r="B193" s="48"/>
      <c r="C193" s="48"/>
      <c r="D193" s="48"/>
    </row>
    <row r="194" spans="2:4" x14ac:dyDescent="0.25">
      <c r="B194" s="48"/>
      <c r="C194" s="48"/>
      <c r="D194" s="48"/>
    </row>
    <row r="195" spans="2:4" x14ac:dyDescent="0.25">
      <c r="B195" s="48"/>
      <c r="C195" s="48"/>
      <c r="D195" s="48"/>
    </row>
    <row r="196" spans="2:4" x14ac:dyDescent="0.25">
      <c r="B196" s="48"/>
      <c r="C196" s="48"/>
      <c r="D196" s="48"/>
    </row>
    <row r="197" spans="2:4" x14ac:dyDescent="0.25">
      <c r="B197" s="48"/>
      <c r="C197" s="48"/>
      <c r="D197" s="48"/>
    </row>
    <row r="198" spans="2:4" x14ac:dyDescent="0.25">
      <c r="B198" s="48"/>
      <c r="C198" s="48"/>
      <c r="D198" s="48"/>
    </row>
    <row r="199" spans="2:4" x14ac:dyDescent="0.25">
      <c r="B199" s="48"/>
      <c r="C199" s="48"/>
      <c r="D199" s="48"/>
    </row>
    <row r="200" spans="2:4" x14ac:dyDescent="0.25">
      <c r="B200" s="48"/>
      <c r="C200" s="48"/>
      <c r="D200" s="48"/>
    </row>
    <row r="201" spans="2:4" x14ac:dyDescent="0.25">
      <c r="B201" s="48"/>
      <c r="C201" s="48"/>
      <c r="D201" s="48"/>
    </row>
    <row r="202" spans="2:4" x14ac:dyDescent="0.25">
      <c r="B202" s="48"/>
      <c r="C202" s="48"/>
      <c r="D202" s="48"/>
    </row>
    <row r="203" spans="2:4" x14ac:dyDescent="0.25">
      <c r="B203" s="48"/>
      <c r="C203" s="48"/>
      <c r="D203" s="48"/>
    </row>
    <row r="204" spans="2:4" x14ac:dyDescent="0.25">
      <c r="B204" s="48"/>
      <c r="C204" s="48"/>
      <c r="D204" s="48"/>
    </row>
    <row r="205" spans="2:4" x14ac:dyDescent="0.25">
      <c r="B205" s="48"/>
      <c r="C205" s="48"/>
      <c r="D205" s="48"/>
    </row>
    <row r="206" spans="2:4" x14ac:dyDescent="0.25">
      <c r="B206" s="48"/>
      <c r="C206" s="48"/>
      <c r="D206" s="48"/>
    </row>
    <row r="207" spans="2:4" x14ac:dyDescent="0.25">
      <c r="B207" s="48"/>
      <c r="C207" s="48"/>
      <c r="D207" s="48"/>
    </row>
    <row r="208" spans="2:4" x14ac:dyDescent="0.25">
      <c r="B208" s="48"/>
      <c r="C208" s="48"/>
      <c r="D208" s="48"/>
    </row>
    <row r="209" spans="2:4" x14ac:dyDescent="0.25">
      <c r="B209" s="48"/>
      <c r="C209" s="48"/>
      <c r="D209" s="48"/>
    </row>
    <row r="210" spans="2:4" x14ac:dyDescent="0.25">
      <c r="B210" s="48"/>
      <c r="C210" s="48"/>
      <c r="D210" s="48"/>
    </row>
    <row r="211" spans="2:4" x14ac:dyDescent="0.25">
      <c r="B211" s="48"/>
      <c r="C211" s="48"/>
      <c r="D211" s="48"/>
    </row>
    <row r="212" spans="2:4" x14ac:dyDescent="0.25">
      <c r="B212" s="48"/>
      <c r="C212" s="48"/>
      <c r="D212" s="48"/>
    </row>
    <row r="213" spans="2:4" x14ac:dyDescent="0.25">
      <c r="B213" s="48"/>
      <c r="C213" s="48"/>
      <c r="D213" s="48"/>
    </row>
  </sheetData>
  <mergeCells count="199">
    <mergeCell ref="P43:P45"/>
    <mergeCell ref="Q43:Q45"/>
    <mergeCell ref="R43:R45"/>
    <mergeCell ref="S43:S45"/>
    <mergeCell ref="T43:T45"/>
    <mergeCell ref="U43:U45"/>
    <mergeCell ref="V43:V45"/>
    <mergeCell ref="W43:W45"/>
    <mergeCell ref="X43:X45"/>
    <mergeCell ref="G43:G45"/>
    <mergeCell ref="H43:H45"/>
    <mergeCell ref="I43:I45"/>
    <mergeCell ref="J43:J45"/>
    <mergeCell ref="K43:K45"/>
    <mergeCell ref="L43:L45"/>
    <mergeCell ref="M43:M45"/>
    <mergeCell ref="N43:N45"/>
    <mergeCell ref="O43:O45"/>
    <mergeCell ref="P37:P39"/>
    <mergeCell ref="Q37:Q39"/>
    <mergeCell ref="R37:R39"/>
    <mergeCell ref="S37:S39"/>
    <mergeCell ref="T37:T39"/>
    <mergeCell ref="U37:U39"/>
    <mergeCell ref="V37:V39"/>
    <mergeCell ref="W37:W39"/>
    <mergeCell ref="X37:X39"/>
    <mergeCell ref="G37:G39"/>
    <mergeCell ref="H37:H39"/>
    <mergeCell ref="I37:I39"/>
    <mergeCell ref="J37:J39"/>
    <mergeCell ref="K37:K39"/>
    <mergeCell ref="L37:L39"/>
    <mergeCell ref="M37:M39"/>
    <mergeCell ref="N37:N39"/>
    <mergeCell ref="O37:O39"/>
    <mergeCell ref="P31:P33"/>
    <mergeCell ref="Q31:Q33"/>
    <mergeCell ref="R31:R33"/>
    <mergeCell ref="S31:S33"/>
    <mergeCell ref="T31:T33"/>
    <mergeCell ref="U31:U33"/>
    <mergeCell ref="V31:V33"/>
    <mergeCell ref="W31:W33"/>
    <mergeCell ref="X31:X33"/>
    <mergeCell ref="G31:G33"/>
    <mergeCell ref="H31:H33"/>
    <mergeCell ref="I31:I33"/>
    <mergeCell ref="J31:J33"/>
    <mergeCell ref="K31:K33"/>
    <mergeCell ref="L31:L33"/>
    <mergeCell ref="M31:M33"/>
    <mergeCell ref="N31:N33"/>
    <mergeCell ref="O31:O33"/>
    <mergeCell ref="X19:X21"/>
    <mergeCell ref="G25:G27"/>
    <mergeCell ref="H25:H27"/>
    <mergeCell ref="I25:I27"/>
    <mergeCell ref="J25:J27"/>
    <mergeCell ref="K25:K27"/>
    <mergeCell ref="L25:L27"/>
    <mergeCell ref="M25:M27"/>
    <mergeCell ref="N25:N27"/>
    <mergeCell ref="O25:O27"/>
    <mergeCell ref="P25:P27"/>
    <mergeCell ref="Q25:Q27"/>
    <mergeCell ref="R25:R27"/>
    <mergeCell ref="S25:S27"/>
    <mergeCell ref="T25:T27"/>
    <mergeCell ref="U25:U27"/>
    <mergeCell ref="V25:V27"/>
    <mergeCell ref="W25:W27"/>
    <mergeCell ref="X25:X27"/>
    <mergeCell ref="L19:L21"/>
    <mergeCell ref="M19:M21"/>
    <mergeCell ref="T19:T21"/>
    <mergeCell ref="I19:I21"/>
    <mergeCell ref="J19:J21"/>
    <mergeCell ref="Q7:Q9"/>
    <mergeCell ref="N19:N21"/>
    <mergeCell ref="O19:O21"/>
    <mergeCell ref="P19:P21"/>
    <mergeCell ref="Q19:Q21"/>
    <mergeCell ref="R19:R21"/>
    <mergeCell ref="S19:S21"/>
    <mergeCell ref="V7:V9"/>
    <mergeCell ref="W7:W9"/>
    <mergeCell ref="R7:R9"/>
    <mergeCell ref="S7:S9"/>
    <mergeCell ref="T7:T9"/>
    <mergeCell ref="U7:U9"/>
    <mergeCell ref="U19:U21"/>
    <mergeCell ref="V19:V21"/>
    <mergeCell ref="W19:W21"/>
    <mergeCell ref="K7:K9"/>
    <mergeCell ref="X7:X9"/>
    <mergeCell ref="G13:G15"/>
    <mergeCell ref="H13:H15"/>
    <mergeCell ref="I13:I15"/>
    <mergeCell ref="J13:J15"/>
    <mergeCell ref="K13:K15"/>
    <mergeCell ref="L13:L15"/>
    <mergeCell ref="M13:M15"/>
    <mergeCell ref="N13:N15"/>
    <mergeCell ref="O13:O15"/>
    <mergeCell ref="P13:P15"/>
    <mergeCell ref="Q13:Q15"/>
    <mergeCell ref="R13:R15"/>
    <mergeCell ref="S13:S15"/>
    <mergeCell ref="T13:T15"/>
    <mergeCell ref="U13:U15"/>
    <mergeCell ref="V13:V15"/>
    <mergeCell ref="W13:W15"/>
    <mergeCell ref="X13:X15"/>
    <mergeCell ref="L7:L9"/>
    <mergeCell ref="M7:M9"/>
    <mergeCell ref="N7:N9"/>
    <mergeCell ref="O7:O9"/>
    <mergeCell ref="K19:K21"/>
    <mergeCell ref="B21:C21"/>
    <mergeCell ref="W3:X3"/>
    <mergeCell ref="B10:D12"/>
    <mergeCell ref="E10:F10"/>
    <mergeCell ref="E11:F11"/>
    <mergeCell ref="E12:F12"/>
    <mergeCell ref="K3:L3"/>
    <mergeCell ref="M3:N3"/>
    <mergeCell ref="O3:P3"/>
    <mergeCell ref="Q3:R3"/>
    <mergeCell ref="S3:T3"/>
    <mergeCell ref="U3:V3"/>
    <mergeCell ref="E9:F9"/>
    <mergeCell ref="G3:H3"/>
    <mergeCell ref="P7:P9"/>
    <mergeCell ref="B3:F3"/>
    <mergeCell ref="I3:J3"/>
    <mergeCell ref="B7:C8"/>
    <mergeCell ref="B4:D6"/>
    <mergeCell ref="G7:G9"/>
    <mergeCell ref="H7:H9"/>
    <mergeCell ref="I7:I9"/>
    <mergeCell ref="J7:J9"/>
    <mergeCell ref="E23:F23"/>
    <mergeCell ref="E24:F24"/>
    <mergeCell ref="E25:F26"/>
    <mergeCell ref="B16:D18"/>
    <mergeCell ref="B19:C20"/>
    <mergeCell ref="D19:D20"/>
    <mergeCell ref="B9:C9"/>
    <mergeCell ref="G19:G21"/>
    <mergeCell ref="H19:H21"/>
    <mergeCell ref="B37:C38"/>
    <mergeCell ref="D37:D38"/>
    <mergeCell ref="B39:C39"/>
    <mergeCell ref="B22:D24"/>
    <mergeCell ref="B25:C26"/>
    <mergeCell ref="D25:D26"/>
    <mergeCell ref="B27:C27"/>
    <mergeCell ref="E4:F4"/>
    <mergeCell ref="E5:F5"/>
    <mergeCell ref="E6:F6"/>
    <mergeCell ref="E7:F8"/>
    <mergeCell ref="B13:C14"/>
    <mergeCell ref="D13:D14"/>
    <mergeCell ref="B15:C15"/>
    <mergeCell ref="E15:F15"/>
    <mergeCell ref="E13:F14"/>
    <mergeCell ref="D7:D8"/>
    <mergeCell ref="E27:F27"/>
    <mergeCell ref="E16:F16"/>
    <mergeCell ref="E17:F17"/>
    <mergeCell ref="E18:F18"/>
    <mergeCell ref="E19:F20"/>
    <mergeCell ref="E21:F21"/>
    <mergeCell ref="E22:F22"/>
    <mergeCell ref="B40:D42"/>
    <mergeCell ref="B43:C44"/>
    <mergeCell ref="D43:D44"/>
    <mergeCell ref="E28:F28"/>
    <mergeCell ref="E29:F29"/>
    <mergeCell ref="E42:F42"/>
    <mergeCell ref="E43:F44"/>
    <mergeCell ref="E45:F45"/>
    <mergeCell ref="E36:F36"/>
    <mergeCell ref="E37:F38"/>
    <mergeCell ref="B31:C32"/>
    <mergeCell ref="D31:D32"/>
    <mergeCell ref="B33:C33"/>
    <mergeCell ref="B34:D36"/>
    <mergeCell ref="B28:D30"/>
    <mergeCell ref="E39:F39"/>
    <mergeCell ref="E40:F40"/>
    <mergeCell ref="E41:F41"/>
    <mergeCell ref="E30:F30"/>
    <mergeCell ref="E31:F32"/>
    <mergeCell ref="E33:F33"/>
    <mergeCell ref="E34:F34"/>
    <mergeCell ref="E35:F35"/>
    <mergeCell ref="B45:C4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16"/>
  <sheetViews>
    <sheetView workbookViewId="0">
      <selection activeCell="G11" sqref="G11"/>
    </sheetView>
  </sheetViews>
  <sheetFormatPr baseColWidth="10" defaultRowHeight="15" x14ac:dyDescent="0.25"/>
  <sheetData>
    <row r="4" spans="1:4" x14ac:dyDescent="0.25">
      <c r="B4" s="122" t="s">
        <v>84</v>
      </c>
      <c r="C4" s="122">
        <v>7</v>
      </c>
    </row>
    <row r="5" spans="1:4" x14ac:dyDescent="0.25">
      <c r="B5" s="123"/>
      <c r="C5" s="123"/>
    </row>
    <row r="6" spans="1:4" x14ac:dyDescent="0.25">
      <c r="B6" s="124"/>
      <c r="C6" s="124"/>
    </row>
    <row r="10" spans="1:4" x14ac:dyDescent="0.25">
      <c r="A10" s="4"/>
      <c r="B10" s="4" t="s">
        <v>81</v>
      </c>
      <c r="C10" s="4" t="s">
        <v>82</v>
      </c>
      <c r="D10" s="4" t="s">
        <v>65</v>
      </c>
    </row>
    <row r="11" spans="1:4" x14ac:dyDescent="0.25">
      <c r="A11" s="4" t="s">
        <v>83</v>
      </c>
      <c r="B11" s="4">
        <f ca="1">IF($C$4=1, MRP!H12,IF($C$4=2, MRP!J12,IF($C$4=3, MRP!L12,IF($C$4=4, MRP!N12,IF($C$4=5, MRP!P12,IF($C$4=6, MRP!R12,IF($C$4=7, MRP!T12,IF($C$4=8, MRP!V12,IF($C$4=9, MRP!X12,0)))))))))</f>
        <v>50</v>
      </c>
      <c r="C11" s="4">
        <f ca="1">IF($C$4=1, MRP!G13,IF($C$4=2, MRP!I13,IF($C$4=3, MRP!K13,IF($C$4=4, MRP!M13,IF($C$4=5, MRP!O13,IF($C$4=6, MRP!Q13,IF($C$4=7, MRP!S13,IF($C$4=8, MRP!U13,IF($C$4=9, MRP!W13,0)))))))))</f>
        <v>0</v>
      </c>
      <c r="D11" s="4">
        <f ca="1">IF($C$4=1, MRP!H13,IF($C$4=2, MRP!J13,IF($C$4=3, MRP!L13,IF($C$4=4, MRP!N13,IF($C$4=5, MRP!P13,IF($C$4=6, MRP!R13,IF($C$4=7, MRP!T13,IF($C$4=8, MRP!V13,IF($C$4=9, MRP!X13,0)))))))))</f>
        <v>10</v>
      </c>
    </row>
    <row r="12" spans="1:4" x14ac:dyDescent="0.25">
      <c r="A12" s="4" t="s">
        <v>22</v>
      </c>
      <c r="B12" s="4">
        <f ca="1">IF($C$4=1, MRP!H18,IF($C$4=2, MRP!J18,IF($C$4=3, MRP!L18,IF($C$4=4, MRP!N18,IF($C$4=5, MRP!P18,IF($C$4=6, MRP!R18,IF($C$4=7, MRP!T18,IF($C$4=8, MRP!V18,IF($C$4=9, MRP!X18,0)))))))))</f>
        <v>0</v>
      </c>
      <c r="C12" s="4">
        <f ca="1">IF($C$4=1, MRP!G19,IF($C$4=2, MRP!I19,IF($C$4=3, MRP!K19,IF($C$4=4, MRP!M19,IF($C$4=5, MRP!O19,IF($C$4=6, MRP!Q19,IF($C$4=7, MRP!S19,IF($C$4=8, MRP!U19,IF($C$4=9, MRP!W19,0)))))))))</f>
        <v>120</v>
      </c>
      <c r="D12" s="4">
        <f ca="1">IF($C$4=1, MRP!H19,IF($C$4=2, MRP!J19,IF($C$4=3, MRP!L19,IF($C$4=4, MRP!N19,IF($C$4=5, MRP!P19,IF($C$4=6, MRP!R19,IF($C$4=7, MRP!T19,IF($C$4=8, MRP!V19,IF($C$4=9, MRP!X19,0)))))))))</f>
        <v>1</v>
      </c>
    </row>
    <row r="13" spans="1:4" x14ac:dyDescent="0.25">
      <c r="A13" s="4" t="s">
        <v>23</v>
      </c>
      <c r="B13" s="4">
        <f ca="1">IF($C$4=1, MRP!H24,IF($C$4=2, MRP!J24,IF($C$4=3, MRP!L24,IF($C$4=4, MRP!N24,IF($C$4=5, MRP!P24,IF($C$4=6, MRP!R24,IF($C$4=7, MRP!T24,IF($C$4=8, MRP!V24,IF($C$4=9, MRP!X24,0)))))))))</f>
        <v>240</v>
      </c>
      <c r="C13" s="4">
        <f ca="1">IF($C$4=1, MRP!G25,IF($C$4=2, MRP!I25,IF($C$4=3, MRP!K25,IF($C$4=4, MRP!M25,IF($C$4=5, MRP!O25,IF($C$4=6, MRP!Q25,IF($C$4=7, MRP!S25,IF($C$4=8, MRP!U25,IF($C$4=9, MRP!W25,0)))))))))</f>
        <v>0</v>
      </c>
      <c r="D13" s="4">
        <f ca="1">IF($C$4=1, MRP!H25,IF($C$4=2, MRP!J25,IF($C$4=3, MRP!L25,IF($C$4=4, MRP!N25,IF($C$4=5, MRP!P25,IF($C$4=6, MRP!R25,IF($C$4=7, MRP!T25,IF($C$4=8, MRP!V25,IF($C$4=9, MRP!X25,0)))))))))</f>
        <v>5</v>
      </c>
    </row>
    <row r="14" spans="1:4" x14ac:dyDescent="0.25">
      <c r="A14" s="4" t="s">
        <v>24</v>
      </c>
      <c r="B14" s="4">
        <f>IF($C$4=1, MRP!H30,IF($C$4=2, MRP!J30,IF($C$4=3, MRP!L30,IF($C$4=4, MRP!N30,IF($C$4=5, MRP!P30,IF($C$4=6, MRP!R30,IF($C$4=7, MRP!T30,IF($C$4=8, MRP!V30,IF($C$4=9, MRP!X30,0)))))))))</f>
        <v>15</v>
      </c>
      <c r="C14" s="4">
        <f ca="1">IF($C$4=1, MRP!G31,IF($C$4=2, MRP!I31,IF($C$4=3, MRP!K31,IF($C$4=4, MRP!M31,IF($C$4=5, MRP!O31,IF($C$4=6, MRP!Q31,IF($C$4=7, MRP!S31,IF($C$4=8, MRP!U31,IF($C$4=9, MRP!W31,0)))))))))</f>
        <v>15</v>
      </c>
      <c r="D14" s="4">
        <f ca="1">IF($C$4=1, MRP!H31,IF($C$4=2, MRP!J31,IF($C$4=3, MRP!L31,IF($C$4=4, MRP!N31,IF($C$4=5, MRP!P31,IF($C$4=6, MRP!R31,IF($C$4=7, MRP!T31,IF($C$4=8, MRP!V31,IF($C$4=9, MRP!X31,0)))))))))</f>
        <v>-985</v>
      </c>
    </row>
    <row r="15" spans="1:4" x14ac:dyDescent="0.25">
      <c r="A15" s="4" t="s">
        <v>25</v>
      </c>
      <c r="B15" s="4">
        <f ca="1">IF($C$4=1, MRP!H36,IF($C$4=2, MRP!J36,IF($C$4=3, MRP!L36,IF($C$4=4, MRP!N36,IF($C$4=5, MRP!P36,IF($C$4=6, MRP!R36,IF($C$4=7, MRP!T36,IF($C$4=8, MRP!V36,IF($C$4=9, MRP!X36,0)))))))))</f>
        <v>60</v>
      </c>
      <c r="C15" s="4">
        <f ca="1">IF($C$4=1, MRP!G43,IF($C$4=2, MRP!I43,IF($C$4=3, MRP!K43,IF($C$4=4, MRP!M43,IF($C$4=5, MRP!O43,IF($C$4=6, MRP!Q43,IF($C$4=7, MRP!S43,IF($C$4=8, MRP!U43,IF($C$4=9, MRP!W43,0)))))))))</f>
        <v>0</v>
      </c>
      <c r="D15" s="4">
        <f ca="1">IF($C$4=1, MRP!H37,IF($C$4=2, MRP!J37,IF($C$4=3, MRP!L37,IF($C$4=4, MRP!N37,IF($C$4=5, MRP!P37,IF($C$4=6, MRP!R37,IF($C$4=7, MRP!T37,IF($C$4=8, MRP!V37,IF($C$4=9, MRP!X37,0)))))))))</f>
        <v>60</v>
      </c>
    </row>
    <row r="16" spans="1:4" x14ac:dyDescent="0.25">
      <c r="A16" s="4" t="s">
        <v>26</v>
      </c>
      <c r="B16" s="4">
        <f ca="1">IF($C$4=1, MRP!H42,IF($C$4=2, MRP!J42,IF($C$4=3, MRP!L42,IF($C$4=4, MRP!N42,IF($C$4=5, MRP!P42,IF($C$4=6, MRP!R42,IF($C$4=7, MRP!T42,IF($C$4=8, MRP!V42,IF($C$4=9, MRP!X42,0)))))))))</f>
        <v>0</v>
      </c>
      <c r="C16" s="4">
        <f ca="1">IF($C$4=1, MRP!G13,IF($C$4=2, MRP!I13,IF($C$4=3, MRP!K13,IF($C$4=4, MRP!M13,IF($C$4=5, MRP!O13,IF($C$4=6, MRP!Q13,IF($C$4=7, MRP!S13,IF($C$4=8, MRP!U13,IF($C$4=9, MRP!W13,0)))))))))</f>
        <v>0</v>
      </c>
      <c r="D16" s="4">
        <f ca="1">IF($C$4=1, MRP!H41,IF($C$4=2, MRP!J41,IF($C$4=3, MRP!L41,IF($C$4=4, MRP!N41,IF($C$4=5, MRP!P41,IF($C$4=6, MRP!R41,IF($C$4=7, MRP!T41,IF($C$4=8, MRP!V41,IF($C$4=9, MRP!X41,0)))))))))</f>
        <v>0</v>
      </c>
    </row>
  </sheetData>
  <mergeCells count="2">
    <mergeCell ref="B4:B6"/>
    <mergeCell ref="C4:C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AG44"/>
  <sheetViews>
    <sheetView zoomScale="70" zoomScaleNormal="70" workbookViewId="0">
      <selection activeCell="AH31" sqref="AH31"/>
    </sheetView>
  </sheetViews>
  <sheetFormatPr baseColWidth="10" defaultRowHeight="15" x14ac:dyDescent="0.25"/>
  <sheetData>
    <row r="9" spans="2:31" ht="15.75" thickBot="1" x14ac:dyDescent="0.3"/>
    <row r="10" spans="2:31" ht="16.5" thickTop="1" thickBot="1" x14ac:dyDescent="0.3">
      <c r="B10" s="18" t="s">
        <v>2</v>
      </c>
      <c r="C10" s="19">
        <v>1</v>
      </c>
      <c r="D10" s="20">
        <v>2</v>
      </c>
      <c r="E10" s="20">
        <v>3</v>
      </c>
      <c r="F10" s="21">
        <v>4</v>
      </c>
      <c r="G10" s="21">
        <v>5</v>
      </c>
      <c r="H10" s="21">
        <v>6</v>
      </c>
      <c r="I10" s="21">
        <v>7</v>
      </c>
      <c r="J10" s="22">
        <v>8</v>
      </c>
    </row>
    <row r="11" spans="2:31" ht="15.75" thickTop="1" x14ac:dyDescent="0.25">
      <c r="B11" s="13" t="s">
        <v>3</v>
      </c>
      <c r="C11" s="14">
        <v>90</v>
      </c>
      <c r="D11" s="15">
        <v>90</v>
      </c>
      <c r="E11" s="15">
        <v>60</v>
      </c>
      <c r="F11" s="16">
        <v>50</v>
      </c>
      <c r="G11" s="16">
        <v>50</v>
      </c>
      <c r="H11" s="16">
        <v>50</v>
      </c>
      <c r="I11" s="16">
        <v>100</v>
      </c>
      <c r="J11" s="17">
        <v>80</v>
      </c>
    </row>
    <row r="12" spans="2:31" x14ac:dyDescent="0.25">
      <c r="B12" s="11" t="s">
        <v>4</v>
      </c>
      <c r="C12" s="9">
        <v>100</v>
      </c>
      <c r="D12" s="5">
        <v>90</v>
      </c>
      <c r="E12" s="5">
        <v>90</v>
      </c>
      <c r="F12" s="25">
        <v>30</v>
      </c>
      <c r="G12" s="25">
        <v>20</v>
      </c>
      <c r="H12" s="25">
        <v>20</v>
      </c>
      <c r="I12" s="25">
        <v>20</v>
      </c>
      <c r="J12" s="26"/>
    </row>
    <row r="13" spans="2:31" x14ac:dyDescent="0.25">
      <c r="B13" s="11" t="s">
        <v>12</v>
      </c>
      <c r="C13" s="9">
        <f>'Caracteristiques produits'!C3-'Caracteristiques produits'!D3-'Données techniques'!C11-'Données techniques'!C12</f>
        <v>240</v>
      </c>
      <c r="D13" s="5">
        <f t="shared" ref="D13:J13" si="0">C13+D14-D11-D12</f>
        <v>60</v>
      </c>
      <c r="E13" s="24">
        <f t="shared" si="0"/>
        <v>110</v>
      </c>
      <c r="F13" s="24">
        <f t="shared" si="0"/>
        <v>30</v>
      </c>
      <c r="G13" s="24">
        <f t="shared" si="0"/>
        <v>160</v>
      </c>
      <c r="H13" s="24">
        <f t="shared" si="0"/>
        <v>90</v>
      </c>
      <c r="I13" s="4">
        <f t="shared" si="0"/>
        <v>170</v>
      </c>
      <c r="J13" s="6">
        <f t="shared" si="0"/>
        <v>90</v>
      </c>
    </row>
    <row r="14" spans="2:31" x14ac:dyDescent="0.25">
      <c r="B14" s="11" t="s">
        <v>5</v>
      </c>
      <c r="C14" s="5">
        <f>IF((C11+C12)&gt;B13,ROUNDUP(C11+C12-B13,-2),0)</f>
        <v>0</v>
      </c>
      <c r="D14" s="5">
        <f>IF((D11+D12-C13)&gt;0,ROUNDUP(((D11+D12)/'Caracteristiques produits'!$F3),0),0)*'Caracteristiques produits'!$F3</f>
        <v>0</v>
      </c>
      <c r="E14" s="5">
        <f>IF((E11+E12-D13)&gt;0,ROUNDUP(((E11+E12)/'Caracteristiques produits'!$F3),0),0)*'Caracteristiques produits'!$F3</f>
        <v>200</v>
      </c>
      <c r="F14" s="5">
        <f>IF((F11+F12-E13)&gt;0,ROUNDUP(((F11+F12)/'Caracteristiques produits'!$F3),0),0)*'Caracteristiques produits'!$F3</f>
        <v>0</v>
      </c>
      <c r="G14" s="5">
        <f>IF((G11+G12-F13)&gt;0,ROUNDUP(((G11+G12)/'Caracteristiques produits'!$F3),0),0)*'Caracteristiques produits'!$F3</f>
        <v>200</v>
      </c>
      <c r="H14" s="5">
        <f>IF((H11+H12-G13)&gt;0,ROUNDUP(((H11+H12)/'Caracteristiques produits'!$F3),0),0)*'Caracteristiques produits'!$F3</f>
        <v>0</v>
      </c>
      <c r="I14" s="5">
        <f>IF((I11+I12-H13)&gt;0,ROUNDUP(((I11+I12)/'Caracteristiques produits'!$F3),0),0)*'Caracteristiques produits'!$F3</f>
        <v>200</v>
      </c>
      <c r="J14" s="5">
        <f>IF((J11+J12-I13)&gt;0,ROUNDUP(((J11+J12)/'Caracteristiques produits'!$F3),0),0)*'Caracteristiques produits'!$F3</f>
        <v>0</v>
      </c>
    </row>
    <row r="15" spans="2:31" x14ac:dyDescent="0.25">
      <c r="B15" s="11" t="s">
        <v>6</v>
      </c>
      <c r="C15" s="5">
        <f t="shared" ref="C15:J15" ca="1" si="1">OFFSET(C15,-1,1,1,1)</f>
        <v>0</v>
      </c>
      <c r="D15" s="5">
        <f t="shared" ca="1" si="1"/>
        <v>200</v>
      </c>
      <c r="E15" s="5">
        <f t="shared" ca="1" si="1"/>
        <v>0</v>
      </c>
      <c r="F15" s="5">
        <f t="shared" ca="1" si="1"/>
        <v>200</v>
      </c>
      <c r="G15" s="5">
        <f t="shared" ca="1" si="1"/>
        <v>0</v>
      </c>
      <c r="H15" s="5">
        <f t="shared" ca="1" si="1"/>
        <v>200</v>
      </c>
      <c r="I15" s="5">
        <f t="shared" ca="1" si="1"/>
        <v>0</v>
      </c>
      <c r="J15" s="27">
        <f t="shared" ca="1" si="1"/>
        <v>0</v>
      </c>
      <c r="O15" s="153" t="s">
        <v>44</v>
      </c>
      <c r="P15" s="153"/>
      <c r="Q15" s="153"/>
      <c r="R15" s="153"/>
      <c r="S15" s="153"/>
      <c r="T15" s="153"/>
      <c r="U15" s="153"/>
      <c r="V15" s="153"/>
      <c r="W15" s="153"/>
      <c r="X15" s="153"/>
      <c r="Y15" s="153"/>
      <c r="Z15" s="153"/>
      <c r="AA15" s="153"/>
      <c r="AB15" s="153"/>
      <c r="AC15" s="153"/>
      <c r="AD15" s="153"/>
      <c r="AE15" s="153"/>
    </row>
    <row r="16" spans="2:31" ht="15.75" thickBot="1" x14ac:dyDescent="0.3">
      <c r="B16" s="12" t="s">
        <v>11</v>
      </c>
      <c r="C16" s="10">
        <f>'Caracteristiques produits'!$C$3-'Données techniques'!C12-'Données techniques'!D12</f>
        <v>270</v>
      </c>
      <c r="D16" s="10">
        <f t="shared" ref="D16:J16" si="2">IF(D14-D12-E12&gt;0,D14-D12-E12,0)</f>
        <v>0</v>
      </c>
      <c r="E16" s="10">
        <f t="shared" si="2"/>
        <v>80</v>
      </c>
      <c r="F16" s="10">
        <f t="shared" si="2"/>
        <v>0</v>
      </c>
      <c r="G16" s="10">
        <f t="shared" si="2"/>
        <v>160</v>
      </c>
      <c r="H16" s="10">
        <f t="shared" si="2"/>
        <v>0</v>
      </c>
      <c r="I16" s="10">
        <f t="shared" si="2"/>
        <v>180</v>
      </c>
      <c r="J16" s="10">
        <f t="shared" si="2"/>
        <v>0</v>
      </c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</row>
    <row r="17" spans="2:33" ht="15.75" thickTop="1" x14ac:dyDescent="0.25">
      <c r="O17" s="48"/>
      <c r="P17" s="48"/>
      <c r="Q17" s="48"/>
      <c r="R17" s="48"/>
      <c r="S17" s="48"/>
      <c r="T17" s="48"/>
      <c r="U17" s="152" t="s">
        <v>31</v>
      </c>
      <c r="V17" s="152"/>
      <c r="W17" s="152"/>
      <c r="X17" s="48"/>
      <c r="Y17" s="48"/>
      <c r="Z17" s="48"/>
      <c r="AA17" s="48"/>
      <c r="AB17" s="48"/>
      <c r="AC17" s="48"/>
      <c r="AD17" s="48"/>
      <c r="AE17" s="48"/>
    </row>
    <row r="18" spans="2:33" ht="15.75" thickBot="1" x14ac:dyDescent="0.3">
      <c r="O18" s="48"/>
      <c r="P18" s="48"/>
      <c r="Q18" s="48"/>
      <c r="R18" s="48"/>
      <c r="S18" s="48"/>
      <c r="T18" s="48"/>
      <c r="U18" s="152"/>
      <c r="V18" s="152"/>
      <c r="W18" s="152"/>
      <c r="X18" s="48"/>
      <c r="Y18" s="48"/>
      <c r="Z18" s="48"/>
      <c r="AA18" s="48"/>
      <c r="AB18" s="48"/>
      <c r="AC18" s="48"/>
      <c r="AD18" s="48"/>
      <c r="AE18" s="48"/>
    </row>
    <row r="19" spans="2:33" ht="16.5" thickTop="1" thickBot="1" x14ac:dyDescent="0.3">
      <c r="B19" s="28" t="s">
        <v>13</v>
      </c>
      <c r="C19" s="29" t="s">
        <v>0</v>
      </c>
      <c r="D19" s="30" t="s">
        <v>22</v>
      </c>
      <c r="E19" s="30" t="s">
        <v>23</v>
      </c>
      <c r="F19" s="30" t="s">
        <v>24</v>
      </c>
      <c r="G19" s="30" t="s">
        <v>25</v>
      </c>
      <c r="H19" s="31" t="s">
        <v>26</v>
      </c>
      <c r="O19" s="48"/>
      <c r="P19" s="48"/>
      <c r="Q19" s="48"/>
      <c r="R19" s="48"/>
      <c r="S19" s="48"/>
      <c r="T19" s="48"/>
      <c r="U19" s="152"/>
      <c r="V19" s="152"/>
      <c r="W19" s="152"/>
      <c r="X19" s="48"/>
      <c r="Y19" s="48"/>
      <c r="Z19" s="48"/>
      <c r="AA19" s="48"/>
      <c r="AB19" s="48"/>
      <c r="AC19" s="48"/>
      <c r="AD19" s="48"/>
      <c r="AE19" s="48"/>
    </row>
    <row r="20" spans="2:33" ht="15.75" thickBot="1" x14ac:dyDescent="0.3">
      <c r="B20" s="32" t="s">
        <v>14</v>
      </c>
      <c r="C20" s="33">
        <v>1</v>
      </c>
      <c r="D20" s="34">
        <v>1</v>
      </c>
      <c r="E20" s="34">
        <v>2</v>
      </c>
      <c r="F20" s="34">
        <v>2</v>
      </c>
      <c r="G20" s="34">
        <v>1</v>
      </c>
      <c r="H20" s="35">
        <v>1</v>
      </c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</row>
    <row r="21" spans="2:33" ht="15.75" thickBot="1" x14ac:dyDescent="0.3">
      <c r="B21" s="32" t="s">
        <v>15</v>
      </c>
      <c r="C21" s="33">
        <v>10</v>
      </c>
      <c r="D21" s="34">
        <v>25</v>
      </c>
      <c r="E21" s="34">
        <v>5</v>
      </c>
      <c r="F21" s="34">
        <v>25</v>
      </c>
      <c r="G21" s="34">
        <v>300</v>
      </c>
      <c r="H21" s="35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</row>
    <row r="22" spans="2:33" ht="15.75" customHeight="1" thickBot="1" x14ac:dyDescent="0.3">
      <c r="B22" s="32" t="s">
        <v>16</v>
      </c>
      <c r="C22" s="33">
        <v>10</v>
      </c>
      <c r="D22" s="34"/>
      <c r="E22" s="34">
        <v>5</v>
      </c>
      <c r="F22" s="34"/>
      <c r="G22" s="34"/>
      <c r="H22" s="35"/>
      <c r="O22" s="48"/>
      <c r="P22" s="48"/>
      <c r="Q22" s="154" t="s">
        <v>45</v>
      </c>
      <c r="R22" s="154"/>
      <c r="S22" s="154"/>
      <c r="T22" s="48"/>
      <c r="U22" s="154" t="s">
        <v>46</v>
      </c>
      <c r="V22" s="154"/>
      <c r="W22" s="154"/>
      <c r="X22" s="48"/>
      <c r="Y22" s="154" t="s">
        <v>47</v>
      </c>
      <c r="Z22" s="154"/>
      <c r="AA22" s="154"/>
      <c r="AB22" s="48"/>
      <c r="AC22" s="48"/>
      <c r="AD22" s="48"/>
      <c r="AE22" s="48"/>
    </row>
    <row r="23" spans="2:33" ht="15.75" thickBot="1" x14ac:dyDescent="0.3">
      <c r="B23" s="32" t="s">
        <v>17</v>
      </c>
      <c r="C23" s="33" t="s">
        <v>27</v>
      </c>
      <c r="D23" s="34" t="s">
        <v>28</v>
      </c>
      <c r="E23" s="34" t="s">
        <v>29</v>
      </c>
      <c r="F23" s="34" t="s">
        <v>30</v>
      </c>
      <c r="G23" s="34" t="s">
        <v>27</v>
      </c>
      <c r="H23" s="35" t="s">
        <v>27</v>
      </c>
      <c r="O23" s="48"/>
      <c r="P23" s="48"/>
      <c r="Q23" s="154"/>
      <c r="R23" s="154"/>
      <c r="S23" s="154"/>
      <c r="T23" s="48"/>
      <c r="U23" s="154"/>
      <c r="V23" s="154"/>
      <c r="W23" s="154"/>
      <c r="X23" s="48"/>
      <c r="Y23" s="154"/>
      <c r="Z23" s="154"/>
      <c r="AA23" s="154"/>
      <c r="AB23" s="48"/>
      <c r="AC23" s="48"/>
      <c r="AD23" s="48"/>
      <c r="AE23" s="48"/>
    </row>
    <row r="24" spans="2:33" ht="15.75" thickBot="1" x14ac:dyDescent="0.3">
      <c r="B24" s="32" t="s">
        <v>18</v>
      </c>
      <c r="C24" s="33"/>
      <c r="D24" s="34">
        <v>10</v>
      </c>
      <c r="E24" s="34"/>
      <c r="F24" s="34">
        <v>15</v>
      </c>
      <c r="G24" s="34"/>
      <c r="H24" s="35"/>
      <c r="O24" s="48"/>
      <c r="P24" s="48"/>
      <c r="Q24" s="154"/>
      <c r="R24" s="154"/>
      <c r="S24" s="154"/>
      <c r="T24" s="48"/>
      <c r="U24" s="154"/>
      <c r="V24" s="154"/>
      <c r="W24" s="154"/>
      <c r="X24" s="48"/>
      <c r="Y24" s="154"/>
      <c r="Z24" s="154"/>
      <c r="AA24" s="154"/>
      <c r="AB24" s="48"/>
      <c r="AC24" s="48"/>
      <c r="AD24" s="48"/>
      <c r="AE24" s="48"/>
    </row>
    <row r="25" spans="2:33" ht="15.75" thickBot="1" x14ac:dyDescent="0.3">
      <c r="B25" s="32" t="s">
        <v>19</v>
      </c>
      <c r="C25" s="33" t="s">
        <v>26</v>
      </c>
      <c r="D25" s="34" t="s">
        <v>26</v>
      </c>
      <c r="E25" s="34" t="s">
        <v>26</v>
      </c>
      <c r="F25" s="34" t="s">
        <v>0</v>
      </c>
      <c r="G25" s="34" t="s">
        <v>0</v>
      </c>
      <c r="H25" s="35" t="s">
        <v>0</v>
      </c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</row>
    <row r="26" spans="2:33" ht="15.75" thickBot="1" x14ac:dyDescent="0.3">
      <c r="B26" s="32" t="s">
        <v>20</v>
      </c>
      <c r="C26" s="33"/>
      <c r="D26" s="34"/>
      <c r="E26" s="34"/>
      <c r="F26" s="34">
        <v>5</v>
      </c>
      <c r="G26" s="34"/>
      <c r="H26" s="35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</row>
    <row r="27" spans="2:33" ht="15.75" customHeight="1" thickBot="1" x14ac:dyDescent="0.3">
      <c r="B27" s="36" t="s">
        <v>21</v>
      </c>
      <c r="C27" s="37"/>
      <c r="D27" s="38">
        <v>10</v>
      </c>
      <c r="E27" s="38"/>
      <c r="F27" s="38"/>
      <c r="G27" s="38"/>
      <c r="H27" s="39"/>
      <c r="R27" s="48"/>
      <c r="V27" s="48"/>
      <c r="Z27" s="48"/>
      <c r="AB27" s="154" t="s">
        <v>49</v>
      </c>
      <c r="AC27" s="154"/>
      <c r="AD27" s="154"/>
      <c r="AE27" s="48"/>
    </row>
    <row r="28" spans="2:33" ht="15.75" thickTop="1" x14ac:dyDescent="0.25">
      <c r="R28" s="48"/>
      <c r="V28" s="48"/>
      <c r="Z28" s="48"/>
      <c r="AB28" s="154"/>
      <c r="AC28" s="154"/>
      <c r="AD28" s="154"/>
      <c r="AE28" s="48"/>
    </row>
    <row r="29" spans="2:33" ht="15.75" thickBot="1" x14ac:dyDescent="0.3">
      <c r="R29" s="48"/>
      <c r="V29" s="48"/>
      <c r="Z29" s="48"/>
      <c r="AB29" s="154"/>
      <c r="AC29" s="154"/>
      <c r="AD29" s="154"/>
      <c r="AE29" s="48"/>
    </row>
    <row r="30" spans="2:33" x14ac:dyDescent="0.25">
      <c r="B30" s="128" t="s">
        <v>53</v>
      </c>
      <c r="C30" s="129"/>
      <c r="D30" s="140" t="s">
        <v>54</v>
      </c>
      <c r="E30" s="141"/>
      <c r="F30" s="141"/>
      <c r="G30" s="141"/>
      <c r="H30" s="141"/>
      <c r="I30" s="142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</row>
    <row r="31" spans="2:33" ht="15.75" thickBot="1" x14ac:dyDescent="0.3">
      <c r="B31" s="130"/>
      <c r="C31" s="131"/>
      <c r="D31" s="143"/>
      <c r="E31" s="144"/>
      <c r="F31" s="144"/>
      <c r="G31" s="144"/>
      <c r="H31" s="144"/>
      <c r="I31" s="145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</row>
    <row r="32" spans="2:33" ht="15.75" thickBot="1" x14ac:dyDescent="0.3">
      <c r="B32" s="132"/>
      <c r="C32" s="133"/>
      <c r="D32" s="49" t="s">
        <v>0</v>
      </c>
      <c r="E32" s="50" t="s">
        <v>22</v>
      </c>
      <c r="F32" s="50" t="s">
        <v>23</v>
      </c>
      <c r="G32" s="50" t="s">
        <v>24</v>
      </c>
      <c r="H32" s="50" t="s">
        <v>25</v>
      </c>
      <c r="I32" s="51" t="s">
        <v>26</v>
      </c>
      <c r="O32" s="154" t="s">
        <v>51</v>
      </c>
      <c r="P32" s="154"/>
      <c r="Q32" s="154"/>
      <c r="R32" s="48"/>
      <c r="S32" s="154" t="s">
        <v>50</v>
      </c>
      <c r="T32" s="154"/>
      <c r="U32" s="154"/>
      <c r="V32" s="48"/>
      <c r="W32" s="154" t="s">
        <v>48</v>
      </c>
      <c r="X32" s="154"/>
      <c r="Y32" s="154"/>
      <c r="AA32" s="154" t="s">
        <v>51</v>
      </c>
      <c r="AB32" s="152"/>
      <c r="AC32" s="152"/>
      <c r="AE32" s="154" t="s">
        <v>50</v>
      </c>
      <c r="AF32" s="152"/>
      <c r="AG32" s="152"/>
    </row>
    <row r="33" spans="2:33" x14ac:dyDescent="0.25">
      <c r="B33" s="125" t="s">
        <v>55</v>
      </c>
      <c r="C33" s="146" t="s">
        <v>0</v>
      </c>
      <c r="D33" s="151"/>
      <c r="E33" s="148"/>
      <c r="F33" s="148"/>
      <c r="G33" s="148"/>
      <c r="H33" s="148"/>
      <c r="I33" s="149"/>
      <c r="O33" s="154"/>
      <c r="P33" s="154"/>
      <c r="Q33" s="154"/>
      <c r="R33" s="48"/>
      <c r="S33" s="154"/>
      <c r="T33" s="154"/>
      <c r="U33" s="154"/>
      <c r="V33" s="48"/>
      <c r="W33" s="154"/>
      <c r="X33" s="154"/>
      <c r="Y33" s="154"/>
      <c r="AA33" s="152"/>
      <c r="AB33" s="152"/>
      <c r="AC33" s="152"/>
      <c r="AE33" s="152"/>
      <c r="AF33" s="152"/>
      <c r="AG33" s="152"/>
    </row>
    <row r="34" spans="2:33" x14ac:dyDescent="0.25">
      <c r="B34" s="126"/>
      <c r="C34" s="147"/>
      <c r="D34" s="135"/>
      <c r="E34" s="137"/>
      <c r="F34" s="137"/>
      <c r="G34" s="137"/>
      <c r="H34" s="137"/>
      <c r="I34" s="134"/>
      <c r="O34" s="154"/>
      <c r="P34" s="154"/>
      <c r="Q34" s="154"/>
      <c r="R34" s="48"/>
      <c r="S34" s="154"/>
      <c r="T34" s="154"/>
      <c r="U34" s="154"/>
      <c r="V34" s="48"/>
      <c r="W34" s="154"/>
      <c r="X34" s="154"/>
      <c r="Y34" s="154"/>
      <c r="AA34" s="152"/>
      <c r="AB34" s="152"/>
      <c r="AC34" s="152"/>
      <c r="AE34" s="152"/>
      <c r="AF34" s="152"/>
      <c r="AG34" s="152"/>
    </row>
    <row r="35" spans="2:33" x14ac:dyDescent="0.25">
      <c r="B35" s="126"/>
      <c r="C35" s="147" t="s">
        <v>22</v>
      </c>
      <c r="D35" s="135">
        <v>1</v>
      </c>
      <c r="E35" s="137"/>
      <c r="F35" s="137"/>
      <c r="G35" s="137"/>
      <c r="H35" s="137"/>
      <c r="I35" s="134"/>
    </row>
    <row r="36" spans="2:33" x14ac:dyDescent="0.25">
      <c r="B36" s="126"/>
      <c r="C36" s="147"/>
      <c r="D36" s="135"/>
      <c r="E36" s="137"/>
      <c r="F36" s="137"/>
      <c r="G36" s="137"/>
      <c r="H36" s="137"/>
      <c r="I36" s="134"/>
    </row>
    <row r="37" spans="2:33" x14ac:dyDescent="0.25">
      <c r="B37" s="126"/>
      <c r="C37" s="147" t="s">
        <v>23</v>
      </c>
      <c r="D37" s="135">
        <v>3</v>
      </c>
      <c r="E37" s="137">
        <v>2</v>
      </c>
      <c r="F37" s="137"/>
      <c r="G37" s="137"/>
      <c r="H37" s="137"/>
      <c r="I37" s="134"/>
    </row>
    <row r="38" spans="2:33" x14ac:dyDescent="0.25">
      <c r="B38" s="126"/>
      <c r="C38" s="147"/>
      <c r="D38" s="135"/>
      <c r="E38" s="137"/>
      <c r="F38" s="137"/>
      <c r="G38" s="137"/>
      <c r="H38" s="137"/>
      <c r="I38" s="134"/>
    </row>
    <row r="39" spans="2:33" x14ac:dyDescent="0.25">
      <c r="B39" s="126"/>
      <c r="C39" s="147" t="s">
        <v>24</v>
      </c>
      <c r="D39" s="135"/>
      <c r="E39" s="137">
        <v>3</v>
      </c>
      <c r="F39" s="137"/>
      <c r="G39" s="137"/>
      <c r="H39" s="137"/>
      <c r="I39" s="134"/>
    </row>
    <row r="40" spans="2:33" x14ac:dyDescent="0.25">
      <c r="B40" s="126"/>
      <c r="C40" s="147"/>
      <c r="D40" s="135"/>
      <c r="E40" s="137"/>
      <c r="F40" s="137"/>
      <c r="G40" s="137"/>
      <c r="H40" s="137"/>
      <c r="I40" s="134"/>
    </row>
    <row r="41" spans="2:33" x14ac:dyDescent="0.25">
      <c r="B41" s="126"/>
      <c r="C41" s="147" t="s">
        <v>25</v>
      </c>
      <c r="D41" s="135">
        <v>2</v>
      </c>
      <c r="E41" s="137"/>
      <c r="F41" s="137">
        <v>3</v>
      </c>
      <c r="G41" s="137"/>
      <c r="H41" s="137"/>
      <c r="I41" s="134"/>
    </row>
    <row r="42" spans="2:33" x14ac:dyDescent="0.25">
      <c r="B42" s="126"/>
      <c r="C42" s="147"/>
      <c r="D42" s="135"/>
      <c r="E42" s="137"/>
      <c r="F42" s="137"/>
      <c r="G42" s="137"/>
      <c r="H42" s="137"/>
      <c r="I42" s="134"/>
    </row>
    <row r="43" spans="2:33" x14ac:dyDescent="0.25">
      <c r="B43" s="126"/>
      <c r="C43" s="147" t="s">
        <v>26</v>
      </c>
      <c r="D43" s="135"/>
      <c r="E43" s="137"/>
      <c r="F43" s="137">
        <v>1</v>
      </c>
      <c r="G43" s="137"/>
      <c r="H43" s="137"/>
      <c r="I43" s="134"/>
    </row>
    <row r="44" spans="2:33" ht="15.75" thickBot="1" x14ac:dyDescent="0.3">
      <c r="B44" s="127"/>
      <c r="C44" s="150"/>
      <c r="D44" s="136"/>
      <c r="E44" s="138"/>
      <c r="F44" s="138"/>
      <c r="G44" s="138"/>
      <c r="H44" s="138"/>
      <c r="I44" s="139"/>
    </row>
  </sheetData>
  <mergeCells count="56">
    <mergeCell ref="U17:W19"/>
    <mergeCell ref="O15:AE15"/>
    <mergeCell ref="W32:Y34"/>
    <mergeCell ref="S32:U34"/>
    <mergeCell ref="O32:Q34"/>
    <mergeCell ref="Y22:AA24"/>
    <mergeCell ref="Q22:S24"/>
    <mergeCell ref="U22:W24"/>
    <mergeCell ref="AB27:AD29"/>
    <mergeCell ref="AA32:AC34"/>
    <mergeCell ref="AE32:AG34"/>
    <mergeCell ref="C41:C42"/>
    <mergeCell ref="C43:C44"/>
    <mergeCell ref="D33:D34"/>
    <mergeCell ref="E33:E34"/>
    <mergeCell ref="F33:F34"/>
    <mergeCell ref="F37:F38"/>
    <mergeCell ref="D39:D40"/>
    <mergeCell ref="F35:F36"/>
    <mergeCell ref="G35:G36"/>
    <mergeCell ref="H35:H36"/>
    <mergeCell ref="I35:I36"/>
    <mergeCell ref="D37:D38"/>
    <mergeCell ref="E37:E38"/>
    <mergeCell ref="D30:I31"/>
    <mergeCell ref="C33:C34"/>
    <mergeCell ref="C35:C36"/>
    <mergeCell ref="C37:C38"/>
    <mergeCell ref="C39:C40"/>
    <mergeCell ref="G33:G34"/>
    <mergeCell ref="H33:H34"/>
    <mergeCell ref="I33:I34"/>
    <mergeCell ref="D35:D36"/>
    <mergeCell ref="E35:E36"/>
    <mergeCell ref="I37:I38"/>
    <mergeCell ref="G37:G38"/>
    <mergeCell ref="H37:H38"/>
    <mergeCell ref="E39:E40"/>
    <mergeCell ref="F39:F40"/>
    <mergeCell ref="G39:G40"/>
    <mergeCell ref="B33:B44"/>
    <mergeCell ref="B30:C32"/>
    <mergeCell ref="I41:I42"/>
    <mergeCell ref="D43:D44"/>
    <mergeCell ref="E43:E44"/>
    <mergeCell ref="F43:F44"/>
    <mergeCell ref="G43:G44"/>
    <mergeCell ref="H43:H44"/>
    <mergeCell ref="H39:H40"/>
    <mergeCell ref="I43:I44"/>
    <mergeCell ref="E41:E42"/>
    <mergeCell ref="D41:D42"/>
    <mergeCell ref="F41:F42"/>
    <mergeCell ref="G41:G42"/>
    <mergeCell ref="H41:H42"/>
    <mergeCell ref="I39:I4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Caracteristiques produits</vt:lpstr>
      <vt:lpstr>Nomenclature &amp; Données</vt:lpstr>
      <vt:lpstr>MRP</vt:lpstr>
      <vt:lpstr>OF &amp; OA</vt:lpstr>
      <vt:lpstr>Données techniques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refgte</dc:creator>
  <cp:lastModifiedBy>T</cp:lastModifiedBy>
  <dcterms:created xsi:type="dcterms:W3CDTF">2014-10-17T06:31:22Z</dcterms:created>
  <dcterms:modified xsi:type="dcterms:W3CDTF">2014-11-24T21:17:07Z</dcterms:modified>
</cp:coreProperties>
</file>