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 activeTab="2"/>
  </bookViews>
  <sheets>
    <sheet name="Feuil1" sheetId="1" r:id="rId1"/>
    <sheet name="Rencontres" sheetId="2" r:id="rId2"/>
    <sheet name="Résumé" sheetId="3" r:id="rId3"/>
  </sheets>
  <definedNames>
    <definedName name="classement">Résumé!$B$4:$B$12</definedName>
    <definedName name="classéquip">Résumé!$M$5:$N$13</definedName>
    <definedName name="exaeco">Résumé!$M$5:$M$13</definedName>
    <definedName name="exaecoclass">Résumé!$A$4:$A$12</definedName>
    <definedName name="rangs">Résumé!$L$5:$L$13</definedName>
    <definedName name="résultats">Résumé!$N$5:$U$13</definedName>
    <definedName name="scores">Résumé!$O$5:$O$13</definedName>
  </definedNames>
  <calcPr calcId="145621" iterateDelta="1E-4"/>
</workbook>
</file>

<file path=xl/calcChain.xml><?xml version="1.0" encoding="utf-8"?>
<calcChain xmlns="http://schemas.openxmlformats.org/spreadsheetml/2006/main">
  <c r="H162" i="2" l="1"/>
  <c r="I162" i="2"/>
  <c r="H7" i="2"/>
  <c r="I7" i="2"/>
  <c r="H8" i="2"/>
  <c r="I8" i="2"/>
  <c r="H9" i="2"/>
  <c r="I9" i="2"/>
  <c r="H10" i="2"/>
  <c r="I10" i="2"/>
  <c r="H16" i="2"/>
  <c r="I16" i="2"/>
  <c r="H17" i="2"/>
  <c r="I17" i="2"/>
  <c r="H18" i="2"/>
  <c r="I18" i="2"/>
  <c r="H19" i="2"/>
  <c r="I19" i="2"/>
  <c r="H20" i="2"/>
  <c r="I20" i="2"/>
  <c r="H26" i="2"/>
  <c r="I26" i="2"/>
  <c r="H27" i="2"/>
  <c r="I27" i="2"/>
  <c r="H28" i="2"/>
  <c r="I28" i="2"/>
  <c r="H29" i="2"/>
  <c r="I29" i="2"/>
  <c r="H30" i="2"/>
  <c r="I30" i="2"/>
  <c r="H36" i="2"/>
  <c r="I36" i="2"/>
  <c r="H37" i="2"/>
  <c r="I37" i="2"/>
  <c r="H38" i="2"/>
  <c r="I38" i="2"/>
  <c r="H39" i="2"/>
  <c r="I39" i="2"/>
  <c r="H40" i="2"/>
  <c r="I40" i="2"/>
  <c r="H46" i="2"/>
  <c r="I46" i="2"/>
  <c r="H47" i="2"/>
  <c r="I47" i="2"/>
  <c r="H48" i="2"/>
  <c r="I48" i="2"/>
  <c r="H49" i="2"/>
  <c r="I49" i="2"/>
  <c r="H50" i="2"/>
  <c r="I50" i="2"/>
  <c r="H56" i="2"/>
  <c r="I56" i="2"/>
  <c r="H57" i="2"/>
  <c r="I57" i="2"/>
  <c r="H58" i="2"/>
  <c r="I58" i="2"/>
  <c r="H59" i="2"/>
  <c r="I59" i="2"/>
  <c r="H60" i="2"/>
  <c r="I60" i="2"/>
  <c r="H66" i="2"/>
  <c r="I66" i="2"/>
  <c r="H67" i="2"/>
  <c r="I67" i="2"/>
  <c r="H68" i="2"/>
  <c r="I68" i="2"/>
  <c r="H69" i="2"/>
  <c r="I69" i="2"/>
  <c r="H70" i="2"/>
  <c r="I70" i="2"/>
  <c r="H76" i="2"/>
  <c r="I76" i="2"/>
  <c r="H77" i="2"/>
  <c r="I77" i="2"/>
  <c r="H78" i="2"/>
  <c r="I78" i="2"/>
  <c r="H79" i="2"/>
  <c r="I79" i="2"/>
  <c r="H80" i="2"/>
  <c r="I80" i="2"/>
  <c r="H86" i="2"/>
  <c r="I86" i="2"/>
  <c r="H87" i="2"/>
  <c r="I87" i="2"/>
  <c r="H88" i="2"/>
  <c r="I88" i="2"/>
  <c r="H89" i="2"/>
  <c r="I89" i="2"/>
  <c r="H90" i="2"/>
  <c r="I90" i="2"/>
  <c r="H96" i="2"/>
  <c r="I96" i="2"/>
  <c r="H97" i="2"/>
  <c r="I97" i="2"/>
  <c r="H98" i="2"/>
  <c r="I98" i="2"/>
  <c r="H99" i="2"/>
  <c r="I99" i="2"/>
  <c r="H100" i="2"/>
  <c r="I100" i="2"/>
  <c r="H106" i="2"/>
  <c r="I106" i="2"/>
  <c r="H107" i="2"/>
  <c r="I107" i="2"/>
  <c r="H108" i="2"/>
  <c r="I108" i="2"/>
  <c r="H111" i="2"/>
  <c r="I111" i="2"/>
  <c r="H112" i="2"/>
  <c r="I112" i="2"/>
  <c r="H116" i="2"/>
  <c r="I116" i="2"/>
  <c r="H117" i="2"/>
  <c r="I117" i="2"/>
  <c r="H120" i="2"/>
  <c r="I120" i="2"/>
  <c r="H121" i="2"/>
  <c r="I121" i="2"/>
  <c r="H122" i="2"/>
  <c r="I122" i="2"/>
  <c r="H126" i="2"/>
  <c r="I126" i="2"/>
  <c r="H127" i="2"/>
  <c r="I127" i="2"/>
  <c r="H130" i="2"/>
  <c r="I130" i="2"/>
  <c r="H131" i="2"/>
  <c r="I131" i="2"/>
  <c r="H132" i="2"/>
  <c r="I132" i="2"/>
  <c r="H136" i="2"/>
  <c r="I136" i="2"/>
  <c r="H137" i="2"/>
  <c r="I137" i="2"/>
  <c r="H140" i="2"/>
  <c r="I140" i="2"/>
  <c r="H141" i="2"/>
  <c r="I141" i="2"/>
  <c r="H142" i="2"/>
  <c r="I142" i="2"/>
  <c r="H146" i="2"/>
  <c r="I146" i="2"/>
  <c r="H147" i="2"/>
  <c r="I147" i="2"/>
  <c r="H150" i="2"/>
  <c r="I150" i="2"/>
  <c r="H151" i="2"/>
  <c r="I151" i="2"/>
  <c r="H152" i="2"/>
  <c r="I152" i="2"/>
  <c r="H156" i="2"/>
  <c r="I156" i="2"/>
  <c r="H157" i="2"/>
  <c r="I157" i="2"/>
  <c r="H160" i="2"/>
  <c r="I160" i="2"/>
  <c r="H161" i="2"/>
  <c r="I161" i="2"/>
  <c r="H166" i="2"/>
  <c r="I166" i="2"/>
  <c r="H167" i="2"/>
  <c r="I167" i="2"/>
  <c r="H170" i="2"/>
  <c r="I170" i="2"/>
  <c r="H171" i="2"/>
  <c r="I171" i="2"/>
  <c r="H172" i="2"/>
  <c r="I172" i="2"/>
  <c r="H176" i="2"/>
  <c r="I176" i="2"/>
  <c r="H177" i="2"/>
  <c r="I177" i="2"/>
  <c r="H178" i="2"/>
  <c r="I178" i="2"/>
  <c r="H179" i="2"/>
  <c r="I179" i="2"/>
  <c r="H180" i="2"/>
  <c r="I180" i="2"/>
  <c r="I6" i="2"/>
  <c r="H6" i="2"/>
  <c r="G80" i="2" l="1"/>
  <c r="G79" i="2"/>
  <c r="G78" i="2"/>
  <c r="G77" i="2"/>
  <c r="G76" i="2"/>
  <c r="D80" i="2"/>
  <c r="D79" i="2"/>
  <c r="D78" i="2"/>
  <c r="D77" i="2"/>
  <c r="D76" i="2"/>
  <c r="G70" i="2"/>
  <c r="G69" i="2"/>
  <c r="G68" i="2"/>
  <c r="G67" i="2"/>
  <c r="G66" i="2"/>
  <c r="D70" i="2"/>
  <c r="D69" i="2"/>
  <c r="D68" i="2"/>
  <c r="D67" i="2"/>
  <c r="D66" i="2"/>
  <c r="G60" i="2"/>
  <c r="G59" i="2"/>
  <c r="G58" i="2"/>
  <c r="G57" i="2"/>
  <c r="G56" i="2"/>
  <c r="D60" i="2"/>
  <c r="D59" i="2"/>
  <c r="D58" i="2"/>
  <c r="D57" i="2"/>
  <c r="D56" i="2"/>
  <c r="G50" i="2"/>
  <c r="G49" i="2"/>
  <c r="G48" i="2"/>
  <c r="G47" i="2"/>
  <c r="G46" i="2"/>
  <c r="D50" i="2"/>
  <c r="D49" i="2"/>
  <c r="D48" i="2"/>
  <c r="D47" i="2"/>
  <c r="D46" i="2"/>
  <c r="G40" i="2"/>
  <c r="G39" i="2"/>
  <c r="G38" i="2"/>
  <c r="G37" i="2"/>
  <c r="G36" i="2"/>
  <c r="D40" i="2"/>
  <c r="D39" i="2"/>
  <c r="D38" i="2"/>
  <c r="D37" i="2"/>
  <c r="D36" i="2"/>
  <c r="G30" i="2"/>
  <c r="G29" i="2"/>
  <c r="G28" i="2"/>
  <c r="G27" i="2"/>
  <c r="G26" i="2"/>
  <c r="D30" i="2"/>
  <c r="D29" i="2"/>
  <c r="D28" i="2"/>
  <c r="D27" i="2"/>
  <c r="D26" i="2"/>
  <c r="G20" i="2"/>
  <c r="D20" i="2"/>
  <c r="G19" i="2"/>
  <c r="D19" i="2"/>
  <c r="G18" i="2"/>
  <c r="D18" i="2"/>
  <c r="G17" i="2"/>
  <c r="D17" i="2"/>
  <c r="G16" i="2"/>
  <c r="D16" i="2"/>
  <c r="G10" i="2"/>
  <c r="D10" i="2"/>
  <c r="G9" i="2"/>
  <c r="D9" i="2"/>
  <c r="G8" i="2"/>
  <c r="D8" i="2"/>
  <c r="G7" i="2"/>
  <c r="D7" i="2"/>
  <c r="G6" i="2"/>
  <c r="D6" i="2"/>
  <c r="N27" i="2" l="1"/>
  <c r="N30" i="2"/>
  <c r="N29" i="2"/>
  <c r="N28" i="2"/>
  <c r="N26" i="2"/>
  <c r="N18" i="2"/>
  <c r="N17" i="2"/>
  <c r="N16" i="2"/>
  <c r="N19" i="2"/>
  <c r="N20" i="2"/>
  <c r="L6" i="2"/>
  <c r="L10" i="2"/>
  <c r="L9" i="2"/>
  <c r="L7" i="2"/>
  <c r="L8" i="2"/>
  <c r="N7" i="2"/>
  <c r="N6" i="2"/>
  <c r="N10" i="2"/>
  <c r="N8" i="2"/>
  <c r="N9" i="2"/>
  <c r="L30" i="2"/>
  <c r="L26" i="2"/>
  <c r="L29" i="2"/>
  <c r="L28" i="2"/>
  <c r="L27" i="2"/>
  <c r="L17" i="2"/>
  <c r="L20" i="2"/>
  <c r="L16" i="2"/>
  <c r="L18" i="2"/>
  <c r="L19" i="2"/>
  <c r="Q12" i="3"/>
  <c r="Q8" i="3"/>
  <c r="P6" i="3"/>
  <c r="P10" i="3"/>
  <c r="S5" i="3"/>
  <c r="Q13" i="3"/>
  <c r="P7" i="3"/>
  <c r="Q10" i="3"/>
  <c r="Q5" i="3"/>
  <c r="P12" i="3"/>
  <c r="Q7" i="3"/>
  <c r="P9" i="3"/>
  <c r="Q9" i="3"/>
  <c r="P11" i="3"/>
  <c r="Q6" i="3"/>
  <c r="P8" i="3"/>
  <c r="Q11" i="3"/>
  <c r="P5" i="3"/>
  <c r="P13" i="3"/>
  <c r="T9" i="3"/>
  <c r="T11" i="3"/>
  <c r="T13" i="3"/>
  <c r="T8" i="3"/>
  <c r="U5" i="3"/>
  <c r="U9" i="3"/>
  <c r="U13" i="3"/>
  <c r="T10" i="3"/>
  <c r="T12" i="3"/>
  <c r="T7" i="3"/>
  <c r="T6" i="3"/>
  <c r="U10" i="3"/>
  <c r="U12" i="3"/>
  <c r="U7" i="3"/>
  <c r="U6" i="3"/>
  <c r="U11" i="3"/>
  <c r="U8" i="3"/>
  <c r="T5" i="3"/>
  <c r="R5" i="3" l="1"/>
  <c r="R12" i="3"/>
  <c r="V7" i="3"/>
  <c r="V6" i="3"/>
  <c r="V5" i="3"/>
  <c r="V9" i="3"/>
  <c r="V10" i="3"/>
  <c r="V12" i="3"/>
  <c r="R10" i="3"/>
  <c r="V11" i="3"/>
  <c r="V8" i="3"/>
  <c r="S20" i="3"/>
  <c r="V13" i="3"/>
  <c r="R13" i="3"/>
  <c r="R8" i="3"/>
  <c r="R9" i="3"/>
  <c r="R7" i="3"/>
  <c r="O10" i="3"/>
  <c r="O11" i="3"/>
  <c r="O12" i="3"/>
  <c r="O13" i="3"/>
  <c r="R11" i="3"/>
  <c r="O6" i="3"/>
  <c r="O5" i="3"/>
  <c r="O8" i="3"/>
  <c r="O7" i="3"/>
  <c r="O9" i="3"/>
  <c r="R6" i="3"/>
  <c r="S18" i="3"/>
  <c r="L8" i="3" l="1"/>
  <c r="L9" i="3"/>
  <c r="L6" i="3"/>
  <c r="L11" i="3"/>
  <c r="L7" i="3"/>
  <c r="L10" i="3"/>
  <c r="L13" i="3"/>
  <c r="L12" i="3"/>
  <c r="L5" i="3"/>
  <c r="M12" i="3" l="1"/>
  <c r="M11" i="3"/>
  <c r="M13" i="3"/>
  <c r="M6" i="3"/>
  <c r="M10" i="3"/>
  <c r="M9" i="3"/>
  <c r="M5" i="3"/>
  <c r="M7" i="3"/>
  <c r="M8" i="3"/>
  <c r="B4" i="3"/>
  <c r="B5" i="3" l="1"/>
  <c r="B6" i="3" l="1"/>
  <c r="B7" i="3" l="1"/>
  <c r="B8" i="3" l="1"/>
  <c r="B9" i="3" l="1"/>
  <c r="B10" i="3" l="1"/>
  <c r="B11" i="3" l="1"/>
  <c r="B12" i="3" l="1"/>
  <c r="A10" i="3" s="1"/>
  <c r="C10" i="3" s="1"/>
  <c r="A4" i="3" l="1"/>
  <c r="A12" i="3"/>
  <c r="A5" i="3"/>
  <c r="A7" i="3"/>
  <c r="A8" i="3"/>
  <c r="A6" i="3"/>
  <c r="A9" i="3"/>
  <c r="A11" i="3"/>
  <c r="G10" i="3"/>
  <c r="F10" i="3"/>
  <c r="E10" i="3"/>
  <c r="H10" i="3"/>
  <c r="J10" i="3"/>
  <c r="I10" i="3"/>
  <c r="D10" i="3"/>
  <c r="C7" i="3" l="1"/>
  <c r="J7" i="3" s="1"/>
  <c r="C6" i="3"/>
  <c r="J6" i="3" s="1"/>
  <c r="C12" i="3"/>
  <c r="E12" i="3" s="1"/>
  <c r="C11" i="3"/>
  <c r="J11" i="3" s="1"/>
  <c r="C9" i="3"/>
  <c r="F9" i="3" s="1"/>
  <c r="C5" i="3"/>
  <c r="E5" i="3" s="1"/>
  <c r="C8" i="3"/>
  <c r="I8" i="3" s="1"/>
  <c r="C4" i="3"/>
  <c r="F4" i="3" s="1"/>
  <c r="J9" i="3"/>
  <c r="J5" i="3"/>
  <c r="F5" i="3"/>
  <c r="I7" i="3"/>
  <c r="H6" i="3"/>
  <c r="F7" i="3"/>
  <c r="H12" i="3"/>
  <c r="G7" i="3"/>
  <c r="H7" i="3"/>
  <c r="D7" i="3"/>
  <c r="J8" i="3" l="1"/>
  <c r="F12" i="3"/>
  <c r="G12" i="3"/>
  <c r="D8" i="3"/>
  <c r="J12" i="3"/>
  <c r="G8" i="3"/>
  <c r="H9" i="3"/>
  <c r="E9" i="3"/>
  <c r="G9" i="3"/>
  <c r="I4" i="3"/>
  <c r="D9" i="3"/>
  <c r="I12" i="3"/>
  <c r="D12" i="3"/>
  <c r="F8" i="3"/>
  <c r="D4" i="3"/>
  <c r="G11" i="3"/>
  <c r="I11" i="3"/>
  <c r="D11" i="3"/>
  <c r="I5" i="3"/>
  <c r="I6" i="3"/>
  <c r="G5" i="3"/>
  <c r="G4" i="3"/>
  <c r="H5" i="3"/>
  <c r="F11" i="3"/>
  <c r="E6" i="3"/>
  <c r="H11" i="3"/>
  <c r="E11" i="3"/>
  <c r="E7" i="3"/>
  <c r="G6" i="3"/>
  <c r="F6" i="3"/>
  <c r="I9" i="3"/>
  <c r="D5" i="3"/>
  <c r="D6" i="3"/>
  <c r="H8" i="3"/>
  <c r="H4" i="3"/>
  <c r="E8" i="3"/>
  <c r="J4" i="3"/>
  <c r="E4" i="3"/>
</calcChain>
</file>

<file path=xl/sharedStrings.xml><?xml version="1.0" encoding="utf-8"?>
<sst xmlns="http://schemas.openxmlformats.org/spreadsheetml/2006/main" count="290" uniqueCount="55">
  <si>
    <t>AL Palais sur Vienne</t>
  </si>
  <si>
    <t>ASPTT Limoges HB</t>
  </si>
  <si>
    <t>HB Brive Corrèze</t>
  </si>
  <si>
    <t>Rochechouart / Saint-Junien HB 87</t>
  </si>
  <si>
    <t>JA Isle HB</t>
  </si>
  <si>
    <t>HBC Objat Corrèze</t>
  </si>
  <si>
    <t>Capo Limoges HB</t>
  </si>
  <si>
    <t>E. Châteauneuf / Boisseuil</t>
  </si>
  <si>
    <t>Pana Loisirs</t>
  </si>
  <si>
    <t>Exempt</t>
  </si>
  <si>
    <t>CLASSEMENT</t>
  </si>
  <si>
    <t>Position</t>
  </si>
  <si>
    <t>Equipe</t>
  </si>
  <si>
    <t>Points</t>
  </si>
  <si>
    <t>Nul</t>
  </si>
  <si>
    <t>Gagné</t>
  </si>
  <si>
    <t>Perdu</t>
  </si>
  <si>
    <t>Joué</t>
  </si>
  <si>
    <t>But +</t>
  </si>
  <si>
    <t>But -</t>
  </si>
  <si>
    <t>Différence</t>
  </si>
  <si>
    <t>Journée 1</t>
  </si>
  <si>
    <t>Confrontation</t>
  </si>
  <si>
    <t>Locaux</t>
  </si>
  <si>
    <t>But</t>
  </si>
  <si>
    <t>Visiteur</t>
  </si>
  <si>
    <t>Journée 2</t>
  </si>
  <si>
    <t>Journée 3</t>
  </si>
  <si>
    <t>Journée 4</t>
  </si>
  <si>
    <t>Journée 5</t>
  </si>
  <si>
    <t>Equipes</t>
  </si>
  <si>
    <t>Journée 6</t>
  </si>
  <si>
    <t>Journée 8</t>
  </si>
  <si>
    <t>Journée 9</t>
  </si>
  <si>
    <t>Résumé</t>
  </si>
  <si>
    <t>Meilleure attaque :</t>
  </si>
  <si>
    <t>Meilleure défense :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</si>
  <si>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</si>
  <si>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</si>
  <si>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</si>
  <si>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</si>
  <si>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</si>
  <si>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</si>
  <si>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</si>
  <si>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</si>
  <si>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</si>
  <si>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 xml:space="preserve"> </t>
  </si>
  <si>
    <t>(facultative)</t>
  </si>
  <si>
    <t>Rang</t>
  </si>
  <si>
    <t>Diff</t>
  </si>
  <si>
    <t>Ce tableau peut être mis sur n'importe quelle page</t>
  </si>
  <si>
    <r>
      <t xml:space="preserve">il doit être accompagné de sa colonne grisée (concatener() pour exaequos </t>
    </r>
    <r>
      <rPr>
        <u/>
        <sz val="11"/>
        <color theme="1"/>
        <rFont val="Calibri"/>
        <family val="2"/>
        <scheme val="minor"/>
      </rPr>
      <t>en ordre</t>
    </r>
    <r>
      <rPr>
        <sz val="11"/>
        <color theme="1"/>
        <rFont val="Calibri"/>
        <family val="2"/>
        <scheme val="minor"/>
      </rPr>
      <t>)</t>
    </r>
  </si>
  <si>
    <t>doivent être situées à gauche du tableau complet "résultats"</t>
  </si>
  <si>
    <r>
      <t xml:space="preserve">les 2 colonnes grisées de ce tableau (rangs et Concatener() pour exaequos, en </t>
    </r>
    <r>
      <rPr>
        <u/>
        <sz val="11"/>
        <color theme="1"/>
        <rFont val="Calibri"/>
        <family val="2"/>
        <scheme val="minor"/>
      </rPr>
      <t>désordre</t>
    </r>
    <r>
      <rPr>
        <sz val="11"/>
        <color theme="1"/>
        <rFont val="Calibri"/>
        <family val="2"/>
        <scheme val="minor"/>
      </rPr>
      <t>)</t>
    </r>
  </si>
  <si>
    <t>(ne pas oublier les "$" de fixation)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</si>
</sst>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Continuous"/>
    </xf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0" fillId="5" borderId="0" xfId="0" applyFill="1"/>
    <xf numFmtId="0" fontId="5" fillId="0" borderId="0" xfId="0" applyFont="1"/>
    <xf numFmtId="0" fontId="0" fillId="0" borderId="0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1" xfId="0" applyBorder="1"/>
    <xf numFmtId="0" fontId="7" fillId="0" borderId="0" xfId="0" applyFont="1" applyAlignment="1">
      <alignment horizontal="center" vertical="center"/>
    </xf>
    <xf numFmtId="0" fontId="6" fillId="0" borderId="0" xfId="0" applyFont="1"/>
    <xf numFmtId="0" fontId="0" fillId="8" borderId="0" xfId="0" applyFill="1" applyBorder="1"/>
    <xf numFmtId="0" fontId="0" fillId="0" borderId="0" xfId="0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textRotation="90"/>
    </xf>
    <xf numFmtId="0" fontId="0" fillId="0" borderId="3" xfId="0" applyFont="1" applyFill="1" applyBorder="1" applyAlignment="1">
      <alignment horizontal="center" vertical="center"/>
    </xf>
    <xf numFmtId="0" fontId="0" fillId="5" borderId="5" xfId="0" applyFill="1" applyBorder="1"/>
    <xf numFmtId="0" fontId="0" fillId="8" borderId="6" xfId="0" applyFill="1" applyBorder="1"/>
    <xf numFmtId="0" fontId="0" fillId="0" borderId="6" xfId="0" applyBorder="1"/>
    <xf numFmtId="0" fontId="1" fillId="7" borderId="6" xfId="0" applyFont="1" applyFill="1" applyBorder="1"/>
    <xf numFmtId="0" fontId="4" fillId="7" borderId="7" xfId="0" applyFont="1" applyFill="1" applyBorder="1"/>
    <xf numFmtId="0" fontId="0" fillId="5" borderId="8" xfId="0" applyFill="1" applyBorder="1"/>
    <xf numFmtId="0" fontId="1" fillId="7" borderId="0" xfId="0" applyFont="1" applyFill="1" applyBorder="1"/>
    <xf numFmtId="0" fontId="4" fillId="7" borderId="9" xfId="0" applyFont="1" applyFill="1" applyBorder="1"/>
    <xf numFmtId="0" fontId="0" fillId="5" borderId="10" xfId="0" applyFill="1" applyBorder="1"/>
    <xf numFmtId="0" fontId="0" fillId="8" borderId="11" xfId="0" applyFill="1" applyBorder="1"/>
    <xf numFmtId="0" fontId="0" fillId="0" borderId="11" xfId="0" applyBorder="1"/>
    <xf numFmtId="0" fontId="1" fillId="7" borderId="11" xfId="0" applyFont="1" applyFill="1" applyBorder="1"/>
    <xf numFmtId="0" fontId="4" fillId="7" borderId="12" xfId="0" applyFont="1" applyFill="1" applyBorder="1"/>
    <xf numFmtId="0" fontId="7" fillId="9" borderId="0" xfId="0" applyFont="1" applyFill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1" fontId="7" fillId="9" borderId="0" xfId="0" applyNumberFormat="1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right"/>
    </xf>
    <xf numFmtId="0" fontId="1" fillId="3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99FFCC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209549</xdr:colOff>
      <xdr:row>15</xdr:row>
      <xdr:rowOff>104776</xdr:rowOff>
    </xdr:from>
    <xdr:to>
      <xdr:col>11</xdr:col>
      <xdr:colOff>171449</xdr:colOff>
      <xdr:row>20</xdr:row>
      <xdr:rowOff>161926</xdr:rowOff>
    </xdr:to>
    <xdr:sp macro="" textlink="">
      <xdr:nvSpPr>
        <xdr:cNvPr id="3" name="Rectangle à coins arrondis 2"/>
        <xdr:cNvSpPr/>
      </xdr:nvSpPr>
      <xdr:spPr>
        <a:xfrm>
          <a:off x="6238874" y="2962276"/>
          <a:ext cx="962025" cy="1009650"/>
        </a:xfrm>
        <a:prstGeom prst="wedgeRoundRectCallout">
          <a:avLst>
            <a:gd name="adj1" fmla="val 50119"/>
            <a:gd name="adj2" fmla="val -97560"/>
            <a:gd name="adj3" fmla="val 16667"/>
          </a:avLst>
        </a:prstGeom>
        <a:solidFill>
          <a:srgbClr val="99FF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colonne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L5:L13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nommée</a:t>
          </a:r>
        </a:p>
        <a:p>
          <a:pPr algn="ctr"/>
          <a:r>
            <a:rPr lang="fr-FR" sz="1100" b="1">
              <a:solidFill>
                <a:sysClr val="windowText" lastClr="000000"/>
              </a:solidFill>
            </a:rPr>
            <a:t>rangs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1200150</xdr:colOff>
      <xdr:row>16</xdr:row>
      <xdr:rowOff>47625</xdr:rowOff>
    </xdr:from>
    <xdr:to>
      <xdr:col>14</xdr:col>
      <xdr:colOff>466725</xdr:colOff>
      <xdr:row>20</xdr:row>
      <xdr:rowOff>95250</xdr:rowOff>
    </xdr:to>
    <xdr:sp macro="" textlink="">
      <xdr:nvSpPr>
        <xdr:cNvPr id="4" name="Rectangle à coins arrondis 3"/>
        <xdr:cNvSpPr/>
      </xdr:nvSpPr>
      <xdr:spPr>
        <a:xfrm>
          <a:off x="8953500" y="3095625"/>
          <a:ext cx="1552575" cy="809625"/>
        </a:xfrm>
        <a:prstGeom prst="wedgeRoundRectCallout">
          <a:avLst>
            <a:gd name="adj1" fmla="val 39227"/>
            <a:gd name="adj2" fmla="val -127308"/>
            <a:gd name="adj3" fmla="val 16667"/>
          </a:avLst>
        </a:prstGeom>
        <a:solidFill>
          <a:srgbClr val="99FF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tableau complet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N5:U13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nommé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résultats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142874</xdr:colOff>
      <xdr:row>13</xdr:row>
      <xdr:rowOff>114301</xdr:rowOff>
    </xdr:from>
    <xdr:to>
      <xdr:col>9</xdr:col>
      <xdr:colOff>228599</xdr:colOff>
      <xdr:row>15</xdr:row>
      <xdr:rowOff>19053</xdr:rowOff>
    </xdr:to>
    <xdr:sp macro="" textlink="">
      <xdr:nvSpPr>
        <xdr:cNvPr id="8" name="Accolade fermante 7"/>
        <xdr:cNvSpPr/>
      </xdr:nvSpPr>
      <xdr:spPr>
        <a:xfrm rot="5400000">
          <a:off x="2833686" y="-100011"/>
          <a:ext cx="285752" cy="5667375"/>
        </a:xfrm>
        <a:prstGeom prst="rightBrace">
          <a:avLst>
            <a:gd name="adj1" fmla="val 50603"/>
            <a:gd name="adj2" fmla="val 50168"/>
          </a:avLst>
        </a:prstGeom>
        <a:ln w="317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</xdr:col>
      <xdr:colOff>142874</xdr:colOff>
      <xdr:row>22</xdr:row>
      <xdr:rowOff>57150</xdr:rowOff>
    </xdr:from>
    <xdr:ext cx="6943725" cy="3819525"/>
    <xdr:sp macro="" textlink="">
      <xdr:nvSpPr>
        <xdr:cNvPr id="9" name="ZoneTexte 8"/>
        <xdr:cNvSpPr txBox="1"/>
      </xdr:nvSpPr>
      <xdr:spPr>
        <a:xfrm>
          <a:off x="371474" y="4248150"/>
          <a:ext cx="6943725" cy="3819525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100000">
              <a:srgbClr val="66FFFF"/>
            </a:gs>
          </a:gsLst>
          <a:lin ang="18900000" scaled="1"/>
          <a:tileRect/>
        </a:gra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0">
              <a:solidFill>
                <a:sysClr val="windowText" lastClr="000000"/>
              </a:solidFill>
            </a:rPr>
            <a:t>	</a:t>
          </a:r>
          <a:r>
            <a:rPr lang="fr-FR" sz="1100" b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 b="0" i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les cellules en jaune sont à copier-coller </a:t>
          </a:r>
          <a:r>
            <a:rPr lang="fr-FR" sz="1100" b="0" i="1" u="sng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par colonne</a:t>
          </a:r>
          <a:r>
            <a:rPr lang="fr-FR" sz="1100" b="0" i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, dans les</a:t>
          </a:r>
          <a:r>
            <a:rPr lang="fr-FR" sz="1100" b="0" i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emplacements</a:t>
          </a:r>
          <a:endParaRPr lang="fr-FR">
            <a:solidFill>
              <a:srgbClr val="0070C0"/>
            </a:solidFill>
            <a:effectLst/>
          </a:endParaRPr>
        </a:p>
        <a:p>
          <a:r>
            <a:rPr lang="fr-FR" sz="1100" b="0" i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	respectifs successifs, </a:t>
          </a:r>
          <a:r>
            <a:rPr lang="fr-FR" sz="1100" b="1" i="1" u="sng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en conservant les 3 +2  </a:t>
          </a:r>
          <a:r>
            <a:rPr lang="fr-FR" sz="1100" b="0" i="1" u="sng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lignes intercalaires </a:t>
          </a:r>
          <a:endParaRPr lang="fr-FR">
            <a:solidFill>
              <a:srgbClr val="0070C0"/>
            </a:solidFill>
            <a:effectLst/>
          </a:endParaRPr>
        </a:p>
        <a:p>
          <a:r>
            <a:rPr lang="fr-FR" sz="1100" b="0" i="1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	entre les sous-tableaux, puisqu'elles se réfèrent à 10 lignes "glissantes".</a:t>
          </a: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"</a:t>
          </a:r>
          <a:endParaRPr lang="fr-FR">
            <a:effectLst/>
          </a:endParaRPr>
        </a:p>
        <a:p>
          <a:endParaRPr lang="fr-FR" sz="1100" b="0">
            <a:solidFill>
              <a:sysClr val="windowText" lastClr="00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 conserver l'essentiel de la disposition de la page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et ne pas tout reprendre ou presque,</a:t>
          </a:r>
          <a:endParaRPr lang="fr-FR">
            <a:effectLst/>
          </a:endParaRPr>
        </a:p>
        <a:p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p</a:t>
          </a: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our éviter d'avoir à corriger </a:t>
          </a:r>
          <a:r>
            <a:rPr lang="fr-FR" sz="1100" b="1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chaque</a:t>
          </a: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formule de tête dans </a:t>
          </a:r>
          <a:r>
            <a:rPr lang="fr-FR" sz="1100" b="1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chaque</a:t>
          </a: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tableau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(en jaune dans "Rencontres")</a:t>
          </a:r>
          <a:endParaRPr lang="fr-FR" sz="1100" b="0" i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en agrandissant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suffisamment l'espace entre les tableaux, la formule en L6 est "étirable" sur toute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la colonne,</a:t>
          </a:r>
          <a:endParaRPr lang="fr-FR">
            <a:effectLst/>
          </a:endParaRPr>
        </a:p>
        <a:p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(comme si les lignes se suivaient )</a:t>
          </a:r>
          <a:endParaRPr lang="fr-FR" sz="1100" b="0" i="0" u="none">
            <a:solidFill>
              <a:sysClr val="windowText" lastClr="000000"/>
            </a:solidFill>
          </a:endParaRP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la formule en L6 cherche sur 10 lignes (sur les 5 premières, inutiles pour cette formule et sur les  5 suivantes, utiles)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nota : à une erreur d'intervalle près, puisque j'aurais dû saisir de 2 à 10.</a:t>
          </a:r>
        </a:p>
        <a:p>
          <a:endParaRPr lang="fr-FR" sz="1100" b="0" i="0" u="none" baseline="0">
            <a:solidFill>
              <a:sysClr val="windowText" lastClr="000000"/>
            </a:solidFill>
          </a:endParaRP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En tirant cette formule vers le bas, la formule en L10 a conservé le même pas (10 lignes) mais décalées. 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De ce fait elle cherche sur les lignes  5 à 14 (les 1eres devenues utiles pour elle, 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à une ligne près vu l'erreur ci-dessus et sur l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 lignes suivantes devenues inutiles)  </a:t>
          </a:r>
          <a:endParaRPr lang="fr-FR" sz="1100" b="0" i="0" u="none" baseline="0">
            <a:solidFill>
              <a:sysClr val="windowText" lastClr="000000"/>
            </a:solidFill>
          </a:endParaRPr>
        </a:p>
        <a:p>
          <a:r>
            <a:rPr lang="fr-FR" sz="1100" b="0" i="0" u="none">
              <a:solidFill>
                <a:sysClr val="windowText" lastClr="000000"/>
              </a:solidFill>
            </a:rPr>
            <a:t>Si</a:t>
          </a:r>
          <a:r>
            <a:rPr lang="fr-FR" sz="1100" b="0" i="0" u="none" baseline="0">
              <a:solidFill>
                <a:sysClr val="windowText" lastClr="000000"/>
              </a:solidFill>
            </a:rPr>
            <a:t> le principe de la "double" hauteur (à  la 1ere ligne près) 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n'est pas retenu pour des </a:t>
          </a:r>
          <a:r>
            <a:rPr lang="fr-FR" sz="1100" b="0" i="0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tableaux espacés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0" i="0" u="none" baseline="0">
              <a:solidFill>
                <a:sysClr val="windowText" lastClr="000000"/>
              </a:solidFill>
            </a:rPr>
            <a:t>,</a:t>
          </a:r>
        </a:p>
        <a:p>
          <a:r>
            <a:rPr lang="fr-FR" sz="1100" b="0" i="0" u="none" baseline="0">
              <a:solidFill>
                <a:sysClr val="windowText" lastClr="000000"/>
              </a:solidFill>
            </a:rPr>
            <a:t>la dernière formule d'un tableau ira chercher des infos </a:t>
          </a:r>
          <a:r>
            <a:rPr lang="fr-FR" sz="11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sans rapport </a:t>
          </a:r>
          <a:r>
            <a:rPr lang="fr-FR" sz="1100" b="0" i="0" u="none" baseline="0">
              <a:solidFill>
                <a:sysClr val="windowText" lastClr="000000"/>
              </a:solidFill>
            </a:rPr>
            <a:t>dans le tableau suivant  (= erreurs)</a:t>
          </a:r>
        </a:p>
        <a:p>
          <a:pPr algn="l"/>
          <a:endParaRPr lang="fr-FR" sz="1100" b="0" u="none" baseline="0">
            <a:solidFill>
              <a:sysClr val="windowText" lastClr="000000"/>
            </a:solidFill>
          </a:endParaRPr>
        </a:p>
        <a:p>
          <a:pPr algn="l"/>
          <a:r>
            <a:rPr lang="fr-FR" sz="1100" b="0" u="none" baseline="0">
              <a:solidFill>
                <a:sysClr val="windowText" lastClr="000000"/>
              </a:solidFill>
            </a:rPr>
            <a:t>Donc : soit le principe des tableaux espacés est conservé avec cet artifice, soit il convient de regrouper les calculs</a:t>
          </a:r>
        </a:p>
        <a:p>
          <a:pPr algn="l"/>
          <a:r>
            <a:rPr lang="fr-FR" sz="1100" b="0" u="none" baseline="0">
              <a:solidFill>
                <a:sysClr val="windowText" lastClr="000000"/>
              </a:solidFill>
            </a:rPr>
            <a:t>sur les "tableaux de scores" respectifs. Ce dernier  principe présente de bien plus  larges possibilités ,</a:t>
          </a:r>
        </a:p>
        <a:p>
          <a:pPr algn="l"/>
          <a:r>
            <a:rPr lang="fr-FR" sz="1100" b="0" u="none" baseline="0">
              <a:solidFill>
                <a:sysClr val="windowText" lastClr="000000"/>
              </a:solidFill>
            </a:rPr>
            <a:t>avec une sérieuse économie de formules et de place. (il est toujours préférable de regrouper les calculs sur</a:t>
          </a:r>
        </a:p>
        <a:p>
          <a:pPr algn="l"/>
          <a:r>
            <a:rPr lang="fr-FR" sz="1100" b="0" u="none" baseline="0">
              <a:solidFill>
                <a:sysClr val="windowText" lastClr="000000"/>
              </a:solidFill>
            </a:rPr>
            <a:t>une même feuille, si la possibilité est offerte.</a:t>
          </a:r>
        </a:p>
      </xdr:txBody>
    </xdr:sp>
    <xdr:clientData/>
  </xdr:oneCellAnchor>
  <xdr:twoCellAnchor editAs="oneCell">
    <xdr:from>
      <xdr:col>1</xdr:col>
      <xdr:colOff>219079</xdr:colOff>
      <xdr:row>22</xdr:row>
      <xdr:rowOff>133350</xdr:rowOff>
    </xdr:from>
    <xdr:to>
      <xdr:col>2</xdr:col>
      <xdr:colOff>514352</xdr:colOff>
      <xdr:row>25</xdr:row>
      <xdr:rowOff>95250</xdr:rowOff>
    </xdr:to>
    <xdr:pic>
      <xdr:nvPicPr>
        <xdr:cNvPr id="10" name="Image 9" descr="C:\Program Files\Microsoft Office\MEDIA\CAGCAT10\j0293236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9" y="4324350"/>
          <a:ext cx="695323" cy="533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228600</xdr:colOff>
      <xdr:row>15</xdr:row>
      <xdr:rowOff>171451</xdr:rowOff>
    </xdr:from>
    <xdr:to>
      <xdr:col>13</xdr:col>
      <xdr:colOff>1057275</xdr:colOff>
      <xdr:row>19</xdr:row>
      <xdr:rowOff>57151</xdr:rowOff>
    </xdr:to>
    <xdr:sp macro="" textlink="">
      <xdr:nvSpPr>
        <xdr:cNvPr id="11" name="Rectangle à coins arrondis 10"/>
        <xdr:cNvSpPr/>
      </xdr:nvSpPr>
      <xdr:spPr>
        <a:xfrm>
          <a:off x="7258050" y="3028951"/>
          <a:ext cx="1552575" cy="647700"/>
        </a:xfrm>
        <a:prstGeom prst="wedgeRoundRectCallout">
          <a:avLst>
            <a:gd name="adj1" fmla="val 11620"/>
            <a:gd name="adj2" fmla="val -134661"/>
            <a:gd name="adj3" fmla="val 16667"/>
          </a:avLst>
        </a:prstGeom>
        <a:solidFill>
          <a:srgbClr val="99FFCC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tableau M5:N13</a:t>
          </a:r>
        </a:p>
        <a:p>
          <a:pPr algn="ctr"/>
          <a:r>
            <a:rPr lang="fr-FR" sz="1100">
              <a:solidFill>
                <a:sysClr val="windowText" lastClr="000000"/>
              </a:solidFill>
            </a:rPr>
            <a:t>nommé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 b="1" baseline="0">
              <a:solidFill>
                <a:sysClr val="windowText" lastClr="000000"/>
              </a:solidFill>
            </a:rPr>
            <a:t>classéquip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2"/>
  <sheetViews>
    <sheetView workbookViewId="0">
      <selection activeCell="F5" sqref="F5"/>
    </sheetView>
  </sheetViews>
  <sheetFormatPr baseColWidth="10" defaultRowHeight="15" x14ac:dyDescent="0.25"/>
  <cols>
    <col min="2" max="2" width="34.28515625" customWidth="1"/>
    <col min="5" max="5" width="31.85546875" customWidth="1"/>
    <col min="6" max="6" width="9.140625" customWidth="1"/>
    <col min="7" max="7" width="8.5703125" customWidth="1"/>
    <col min="8" max="8" width="8.28515625" customWidth="1"/>
    <col min="9" max="9" width="7.42578125" customWidth="1"/>
    <col min="10" max="10" width="7.85546875" customWidth="1"/>
  </cols>
  <sheetData>
    <row r="3" spans="1:13" x14ac:dyDescent="0.25">
      <c r="A3">
        <v>1</v>
      </c>
      <c r="B3" t="s">
        <v>0</v>
      </c>
      <c r="D3" s="49" t="s">
        <v>10</v>
      </c>
      <c r="E3" s="49"/>
      <c r="F3" s="49"/>
      <c r="G3" s="49"/>
      <c r="H3" s="49"/>
      <c r="I3" s="49"/>
      <c r="J3" s="49"/>
      <c r="K3" s="49"/>
      <c r="L3" s="49"/>
      <c r="M3" s="49"/>
    </row>
    <row r="4" spans="1:13" x14ac:dyDescent="0.25">
      <c r="A4">
        <v>2</v>
      </c>
      <c r="B4" t="s">
        <v>1</v>
      </c>
      <c r="D4" s="3" t="s">
        <v>11</v>
      </c>
      <c r="E4" s="3" t="s">
        <v>12</v>
      </c>
      <c r="F4" s="3" t="s">
        <v>13</v>
      </c>
      <c r="G4" s="3" t="s">
        <v>17</v>
      </c>
      <c r="H4" s="3" t="s">
        <v>15</v>
      </c>
      <c r="I4" s="3" t="s">
        <v>14</v>
      </c>
      <c r="J4" s="3" t="s">
        <v>16</v>
      </c>
      <c r="K4" s="3" t="s">
        <v>18</v>
      </c>
      <c r="L4" s="3" t="s">
        <v>19</v>
      </c>
      <c r="M4" s="3" t="s">
        <v>20</v>
      </c>
    </row>
    <row r="5" spans="1:13" x14ac:dyDescent="0.25">
      <c r="A5">
        <v>3</v>
      </c>
      <c r="B5" t="s">
        <v>2</v>
      </c>
      <c r="D5" s="3">
        <v>1</v>
      </c>
      <c r="E5" s="4" t="s">
        <v>0</v>
      </c>
      <c r="F5" s="3">
        <v>19</v>
      </c>
      <c r="G5" s="3">
        <v>7</v>
      </c>
      <c r="H5" s="3">
        <v>6</v>
      </c>
      <c r="I5" s="3">
        <v>0</v>
      </c>
      <c r="J5" s="3">
        <v>1</v>
      </c>
      <c r="K5" s="3">
        <v>256</v>
      </c>
      <c r="L5" s="3">
        <v>148</v>
      </c>
      <c r="M5" s="3">
        <v>108</v>
      </c>
    </row>
    <row r="6" spans="1:13" x14ac:dyDescent="0.25">
      <c r="A6">
        <v>4</v>
      </c>
      <c r="B6" t="s">
        <v>3</v>
      </c>
      <c r="D6" s="3">
        <v>2</v>
      </c>
      <c r="E6" s="4" t="s">
        <v>1</v>
      </c>
      <c r="F6" s="3">
        <v>18</v>
      </c>
      <c r="G6" s="3">
        <v>7</v>
      </c>
      <c r="H6" s="3">
        <v>5</v>
      </c>
      <c r="I6" s="3">
        <v>1</v>
      </c>
      <c r="J6" s="3">
        <v>1</v>
      </c>
      <c r="K6" s="3">
        <v>238</v>
      </c>
      <c r="L6" s="3">
        <v>185</v>
      </c>
      <c r="M6" s="3">
        <v>53</v>
      </c>
    </row>
    <row r="7" spans="1:13" x14ac:dyDescent="0.25">
      <c r="A7">
        <v>5</v>
      </c>
      <c r="B7" t="s">
        <v>4</v>
      </c>
      <c r="D7" s="3">
        <v>3</v>
      </c>
      <c r="E7" s="4" t="s">
        <v>2</v>
      </c>
      <c r="F7" s="3">
        <v>15</v>
      </c>
      <c r="G7" s="3">
        <v>6</v>
      </c>
      <c r="H7" s="3">
        <v>4</v>
      </c>
      <c r="I7" s="3">
        <v>1</v>
      </c>
      <c r="J7" s="3">
        <v>1</v>
      </c>
      <c r="K7" s="3">
        <v>161</v>
      </c>
      <c r="L7" s="3">
        <v>131</v>
      </c>
      <c r="M7" s="3">
        <v>30</v>
      </c>
    </row>
    <row r="8" spans="1:13" x14ac:dyDescent="0.25">
      <c r="A8">
        <v>6</v>
      </c>
      <c r="B8" t="s">
        <v>5</v>
      </c>
      <c r="D8" s="3">
        <v>4</v>
      </c>
      <c r="E8" s="4" t="s">
        <v>3</v>
      </c>
      <c r="F8" s="3">
        <v>14</v>
      </c>
      <c r="G8" s="3">
        <v>6</v>
      </c>
      <c r="H8" s="3">
        <v>4</v>
      </c>
      <c r="I8" s="3">
        <v>0</v>
      </c>
      <c r="J8" s="3">
        <v>2</v>
      </c>
      <c r="K8" s="3">
        <v>192</v>
      </c>
      <c r="L8" s="3">
        <v>163</v>
      </c>
      <c r="M8" s="3">
        <v>29</v>
      </c>
    </row>
    <row r="9" spans="1:13" x14ac:dyDescent="0.25">
      <c r="A9">
        <v>7</v>
      </c>
      <c r="B9" t="s">
        <v>6</v>
      </c>
      <c r="D9" s="3">
        <v>5</v>
      </c>
      <c r="E9" s="4" t="s">
        <v>4</v>
      </c>
      <c r="F9" s="3">
        <v>14</v>
      </c>
      <c r="G9" s="3">
        <v>6</v>
      </c>
      <c r="H9" s="3">
        <v>4</v>
      </c>
      <c r="I9" s="3">
        <v>0</v>
      </c>
      <c r="J9" s="3">
        <v>2</v>
      </c>
      <c r="K9" s="3">
        <v>143</v>
      </c>
      <c r="L9" s="3">
        <v>130</v>
      </c>
      <c r="M9" s="3">
        <v>13</v>
      </c>
    </row>
    <row r="10" spans="1:13" x14ac:dyDescent="0.25">
      <c r="A10">
        <v>8</v>
      </c>
      <c r="B10" t="s">
        <v>7</v>
      </c>
      <c r="D10" s="3">
        <v>6</v>
      </c>
      <c r="E10" s="4" t="s">
        <v>5</v>
      </c>
      <c r="F10" s="3">
        <v>10</v>
      </c>
      <c r="G10" s="3">
        <v>6</v>
      </c>
      <c r="H10" s="3">
        <v>2</v>
      </c>
      <c r="I10" s="3">
        <v>0</v>
      </c>
      <c r="J10" s="3">
        <v>4</v>
      </c>
      <c r="K10" s="3">
        <v>136</v>
      </c>
      <c r="L10" s="3">
        <v>150</v>
      </c>
      <c r="M10" s="3">
        <v>-14</v>
      </c>
    </row>
    <row r="11" spans="1:13" x14ac:dyDescent="0.25">
      <c r="A11">
        <v>9</v>
      </c>
      <c r="B11" t="s">
        <v>8</v>
      </c>
      <c r="D11" s="3">
        <v>7</v>
      </c>
      <c r="E11" s="4" t="s">
        <v>6</v>
      </c>
      <c r="F11" s="3">
        <v>8</v>
      </c>
      <c r="G11" s="3">
        <v>6</v>
      </c>
      <c r="H11" s="3">
        <v>1</v>
      </c>
      <c r="I11" s="3">
        <v>0</v>
      </c>
      <c r="J11" s="3">
        <v>5</v>
      </c>
      <c r="K11" s="3">
        <v>100</v>
      </c>
      <c r="L11" s="3">
        <v>159</v>
      </c>
      <c r="M11" s="3">
        <v>-59</v>
      </c>
    </row>
    <row r="12" spans="1:13" x14ac:dyDescent="0.25">
      <c r="A12">
        <v>10</v>
      </c>
      <c r="B12" t="s">
        <v>9</v>
      </c>
      <c r="D12" s="3">
        <v>8</v>
      </c>
      <c r="E12" s="4" t="s">
        <v>7</v>
      </c>
      <c r="F12" s="3">
        <v>8</v>
      </c>
      <c r="G12" s="3">
        <v>6</v>
      </c>
      <c r="H12" s="3">
        <v>1</v>
      </c>
      <c r="I12" s="3">
        <v>0</v>
      </c>
      <c r="J12" s="3">
        <v>5</v>
      </c>
      <c r="K12" s="3">
        <v>155</v>
      </c>
      <c r="L12" s="3">
        <v>234</v>
      </c>
      <c r="M12" s="3">
        <v>-79</v>
      </c>
    </row>
    <row r="13" spans="1:13" x14ac:dyDescent="0.25">
      <c r="D13" s="3">
        <v>9</v>
      </c>
      <c r="E13" s="4" t="s">
        <v>8</v>
      </c>
      <c r="F13" s="3">
        <v>6</v>
      </c>
      <c r="G13" s="3">
        <v>6</v>
      </c>
      <c r="H13" s="3">
        <v>0</v>
      </c>
      <c r="I13" s="3">
        <v>0</v>
      </c>
      <c r="J13" s="3">
        <v>6</v>
      </c>
      <c r="K13" s="3">
        <v>117</v>
      </c>
      <c r="L13" s="3">
        <v>198</v>
      </c>
      <c r="M13" s="3">
        <v>-81</v>
      </c>
    </row>
    <row r="14" spans="1:13" x14ac:dyDescent="0.25">
      <c r="D14" s="3">
        <v>10</v>
      </c>
      <c r="E14" s="4"/>
      <c r="F14" s="3"/>
      <c r="G14" s="3"/>
      <c r="H14" s="3"/>
      <c r="I14" s="3"/>
      <c r="J14" s="3"/>
      <c r="K14" s="3"/>
      <c r="L14" s="3"/>
      <c r="M14" s="3"/>
    </row>
    <row r="19" spans="3:5" x14ac:dyDescent="0.25">
      <c r="C19" s="50" t="s">
        <v>35</v>
      </c>
      <c r="D19" s="50"/>
      <c r="E19" s="6" t="s">
        <v>0</v>
      </c>
    </row>
    <row r="20" spans="3:5" x14ac:dyDescent="0.25">
      <c r="C20" s="5"/>
      <c r="D20" s="5"/>
      <c r="E20" s="4"/>
    </row>
    <row r="21" spans="3:5" x14ac:dyDescent="0.25">
      <c r="C21" s="51" t="s">
        <v>36</v>
      </c>
      <c r="D21" s="51"/>
      <c r="E21" s="7" t="s">
        <v>4</v>
      </c>
    </row>
    <row r="22" spans="3:5" x14ac:dyDescent="0.25">
      <c r="C22" s="5"/>
      <c r="D22" s="5"/>
    </row>
  </sheetData>
  <mergeCells count="3">
    <mergeCell ref="D3:M3"/>
    <mergeCell ref="C19:D19"/>
    <mergeCell ref="C21:D2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R180"/>
  <sheetViews>
    <sheetView showRuler="0" showWhiteSpace="0" zoomScaleNormal="100" workbookViewId="0"/>
  </sheetViews>
  <sheetFormatPr baseColWidth="10" defaultRowHeight="15" x14ac:dyDescent="0.25"/>
  <cols>
    <col min="4" max="4" width="34.28515625" customWidth="1"/>
    <col min="5" max="6" width="5.28515625" customWidth="1"/>
    <col min="7" max="7" width="34.28515625" customWidth="1"/>
    <col min="8" max="8" width="0.85546875" customWidth="1"/>
    <col min="9" max="9" width="0.7109375" customWidth="1"/>
    <col min="11" max="11" width="34.28515625" customWidth="1"/>
    <col min="13" max="13" width="34.28515625" customWidth="1"/>
    <col min="16" max="16" width="11.42578125" customWidth="1"/>
    <col min="18" max="18" width="34.42578125" customWidth="1"/>
  </cols>
  <sheetData>
    <row r="4" spans="2:18" x14ac:dyDescent="0.25">
      <c r="B4" t="s">
        <v>21</v>
      </c>
      <c r="D4" s="10" t="s">
        <v>22</v>
      </c>
      <c r="E4" s="10"/>
      <c r="F4" s="10"/>
      <c r="G4" s="10"/>
      <c r="H4" s="10"/>
      <c r="I4" s="10"/>
      <c r="R4" t="s">
        <v>30</v>
      </c>
    </row>
    <row r="5" spans="2:18" x14ac:dyDescent="0.25">
      <c r="D5" t="s">
        <v>23</v>
      </c>
      <c r="E5" s="1" t="s">
        <v>24</v>
      </c>
      <c r="F5" s="1" t="s">
        <v>24</v>
      </c>
      <c r="G5" t="s">
        <v>25</v>
      </c>
      <c r="H5" s="8"/>
      <c r="I5" s="8"/>
      <c r="J5" s="8" t="s">
        <v>46</v>
      </c>
      <c r="L5" t="s">
        <v>13</v>
      </c>
      <c r="N5" t="s">
        <v>13</v>
      </c>
      <c r="R5" t="s">
        <v>0</v>
      </c>
    </row>
    <row r="6" spans="2:18" x14ac:dyDescent="0.25">
      <c r="D6" s="1" t="str">
        <f>Feuil1!B11</f>
        <v>Pana Loisirs</v>
      </c>
      <c r="E6" s="1">
        <v>13</v>
      </c>
      <c r="F6" s="1">
        <v>26</v>
      </c>
      <c r="G6" s="1" t="str">
        <f>R9</f>
        <v>JA Isle HB</v>
      </c>
      <c r="H6" s="8">
        <f>E6</f>
        <v>13</v>
      </c>
      <c r="I6" s="8">
        <f>F6</f>
        <v>26</v>
      </c>
      <c r="K6" t="s">
        <v>0</v>
      </c>
      <c r="L6" s="17">
        <f>SUMPRODUCT((D1:F10=K6)*(E1:E10&gt;F1:F10)*3)+SUMPRODUCT((G1:G10=K6)*(H1:H10&lt;I1:I10)*3)+SUMPRODUCT((D1:F10=K6)*(E1:E10&gt;0)*(E1:E10=F1:F10)*2)+SUMPRODUCT((G1:I10=K6)*(H1:H10&gt;0)*(H1:H10=I1:I10)*2)+SUMPRODUCT((D1:F10=K6)*(E1:E10&lt;F1:F10))+SUMPRODUCT((G1:I10=K6)*(H1:H10&gt;I1:I10))</f>
        <v>1</v>
      </c>
      <c r="M6" t="s">
        <v>5</v>
      </c>
      <c r="N6" s="17">
        <f>SUMPRODUCT((D1:F10=M6)*(E1:E10&gt;F1:F10)*3)+SUMPRODUCT((G1:G10=M6)*(H1:H10&lt;I1:I10)*3)+SUMPRODUCT((D1:F10=M6)*(E1:E10&gt;0)*(E1:E10=F1:F10)*2)+SUMPRODUCT((G1:I10=M6)*(H1:H10&gt;0)*(H1:H10=I1:I10)*2)+SUMPRODUCT((D1:F10=M6)*(E1:E10&lt;F1:F10))+SUMPRODUCT((G1:I10=M6)*(H1:H10&gt;I1:I10))</f>
        <v>1</v>
      </c>
      <c r="R6" t="s">
        <v>1</v>
      </c>
    </row>
    <row r="7" spans="2:18" x14ac:dyDescent="0.25">
      <c r="D7" s="1" t="str">
        <f>R8</f>
        <v>Rochechouart / Saint-Junien HB 87</v>
      </c>
      <c r="E7" s="1">
        <v>29</v>
      </c>
      <c r="F7" s="1">
        <v>18</v>
      </c>
      <c r="G7" s="1" t="str">
        <f>R11</f>
        <v>Capo Limoges HB</v>
      </c>
      <c r="H7" s="8">
        <f t="shared" ref="H7:H86" si="0">E7</f>
        <v>29</v>
      </c>
      <c r="I7" s="8">
        <f t="shared" ref="I7:I86" si="1">F7</f>
        <v>18</v>
      </c>
      <c r="K7" t="s">
        <v>1</v>
      </c>
      <c r="L7" s="17">
        <f t="shared" ref="L7:L10" si="2">SUMPRODUCT((D2:F11=K7)*(E2:E11&gt;F2:F11)*3)+SUMPRODUCT((G2:G11=K7)*(H2:H11&lt;I2:I11)*3)+SUMPRODUCT((D2:F11=K7)*(E2:E11&gt;0)*(E2:E11=F2:F11)*2)+SUMPRODUCT((G2:I11=K7)*(H2:H11&gt;0)*(H2:H11=I2:I11)*2)+SUMPRODUCT((D2:F11=K7)*(E2:E11&lt;F2:F11))+SUMPRODUCT((G2:I11=K7)*(H2:H11&gt;I2:I11))</f>
        <v>3</v>
      </c>
      <c r="M7" t="s">
        <v>6</v>
      </c>
      <c r="N7" s="17">
        <f t="shared" ref="N7:N10" si="3">SUMPRODUCT((D2:F11=M7)*(E2:E11&gt;F2:F11)*3)+SUMPRODUCT((G2:G11=M7)*(H2:H11&lt;I2:I11)*3)+SUMPRODUCT((D2:F11=M7)*(E2:E11&gt;0)*(E2:E11=F2:F11)*2)+SUMPRODUCT((G2:I11=M7)*(H2:H11&gt;0)*(H2:H11=I2:I11)*2)+SUMPRODUCT((D2:F11=M7)*(E2:E11&lt;F2:F11))+SUMPRODUCT((G2:I11=M7)*(H2:H11&gt;I2:I11))</f>
        <v>1</v>
      </c>
      <c r="R7" t="s">
        <v>2</v>
      </c>
    </row>
    <row r="8" spans="2:18" x14ac:dyDescent="0.25">
      <c r="D8" s="1" t="str">
        <f>R12</f>
        <v>E. Châteauneuf / Boisseuil</v>
      </c>
      <c r="E8" s="1">
        <v>0</v>
      </c>
      <c r="F8" s="1">
        <v>0</v>
      </c>
      <c r="G8" s="1" t="str">
        <f>R14</f>
        <v>Exempt</v>
      </c>
      <c r="H8" s="8">
        <f t="shared" si="0"/>
        <v>0</v>
      </c>
      <c r="I8" s="8">
        <f t="shared" si="1"/>
        <v>0</v>
      </c>
      <c r="K8" t="s">
        <v>2</v>
      </c>
      <c r="L8" s="17">
        <f t="shared" si="2"/>
        <v>3</v>
      </c>
      <c r="M8" t="s">
        <v>7</v>
      </c>
      <c r="N8" s="17">
        <f t="shared" si="3"/>
        <v>0</v>
      </c>
      <c r="R8" t="s">
        <v>3</v>
      </c>
    </row>
    <row r="9" spans="2:18" x14ac:dyDescent="0.25">
      <c r="D9" s="1" t="str">
        <f>R6</f>
        <v>ASPTT Limoges HB</v>
      </c>
      <c r="E9" s="1">
        <v>30</v>
      </c>
      <c r="F9" s="1">
        <v>25</v>
      </c>
      <c r="G9" s="1" t="str">
        <f>R5</f>
        <v>AL Palais sur Vienne</v>
      </c>
      <c r="H9" s="8">
        <f t="shared" si="0"/>
        <v>30</v>
      </c>
      <c r="I9" s="8">
        <f t="shared" si="1"/>
        <v>25</v>
      </c>
      <c r="K9" t="s">
        <v>3</v>
      </c>
      <c r="L9" s="17">
        <f t="shared" si="2"/>
        <v>3</v>
      </c>
      <c r="M9" t="s">
        <v>8</v>
      </c>
      <c r="N9" s="17">
        <f t="shared" si="3"/>
        <v>1</v>
      </c>
      <c r="R9" t="s">
        <v>4</v>
      </c>
    </row>
    <row r="10" spans="2:18" x14ac:dyDescent="0.25">
      <c r="D10" s="1" t="str">
        <f>R10</f>
        <v>HBC Objat Corrèze</v>
      </c>
      <c r="E10" s="1">
        <v>16</v>
      </c>
      <c r="F10" s="1">
        <v>25</v>
      </c>
      <c r="G10" s="1" t="str">
        <f>R7</f>
        <v>HB Brive Corrèze</v>
      </c>
      <c r="H10" s="8">
        <f t="shared" si="0"/>
        <v>16</v>
      </c>
      <c r="I10" s="8">
        <f t="shared" si="1"/>
        <v>25</v>
      </c>
      <c r="K10" t="s">
        <v>4</v>
      </c>
      <c r="L10" s="17">
        <f t="shared" si="2"/>
        <v>3</v>
      </c>
      <c r="N10" s="17">
        <f t="shared" si="3"/>
        <v>0</v>
      </c>
      <c r="O10" s="18" t="s">
        <v>47</v>
      </c>
      <c r="R10" t="s">
        <v>5</v>
      </c>
    </row>
    <row r="11" spans="2:18" x14ac:dyDescent="0.25">
      <c r="D11" s="8"/>
      <c r="E11" s="8"/>
      <c r="F11" s="8"/>
      <c r="G11" s="8"/>
      <c r="H11" s="8"/>
      <c r="I11" s="8"/>
      <c r="R11" t="s">
        <v>6</v>
      </c>
    </row>
    <row r="12" spans="2:18" x14ac:dyDescent="0.25">
      <c r="D12" s="8"/>
      <c r="E12" s="8"/>
      <c r="F12" s="8"/>
      <c r="G12" s="8"/>
      <c r="H12" s="8"/>
      <c r="I12" s="8"/>
      <c r="R12" t="s">
        <v>7</v>
      </c>
    </row>
    <row r="13" spans="2:18" x14ac:dyDescent="0.25">
      <c r="H13" s="8"/>
      <c r="I13" s="8"/>
      <c r="R13" t="s">
        <v>8</v>
      </c>
    </row>
    <row r="14" spans="2:18" x14ac:dyDescent="0.25">
      <c r="B14" t="s">
        <v>26</v>
      </c>
      <c r="D14" s="10" t="s">
        <v>22</v>
      </c>
      <c r="E14" s="10"/>
      <c r="F14" s="10"/>
      <c r="G14" s="10"/>
      <c r="H14" s="8"/>
      <c r="I14" s="8"/>
      <c r="R14" t="s">
        <v>9</v>
      </c>
    </row>
    <row r="15" spans="2:18" x14ac:dyDescent="0.25">
      <c r="D15" t="s">
        <v>23</v>
      </c>
      <c r="E15" s="1" t="s">
        <v>24</v>
      </c>
      <c r="F15" s="1" t="s">
        <v>24</v>
      </c>
      <c r="G15" t="s">
        <v>25</v>
      </c>
      <c r="H15" s="8"/>
      <c r="I15" s="8"/>
      <c r="J15" s="8" t="s">
        <v>46</v>
      </c>
      <c r="L15" t="s">
        <v>13</v>
      </c>
      <c r="N15" t="s">
        <v>13</v>
      </c>
    </row>
    <row r="16" spans="2:18" x14ac:dyDescent="0.25">
      <c r="D16" s="1" t="str">
        <f>R7</f>
        <v>HB Brive Corrèze</v>
      </c>
      <c r="E16" s="1">
        <v>23</v>
      </c>
      <c r="F16" s="1">
        <v>24</v>
      </c>
      <c r="G16" s="1" t="str">
        <f>R6</f>
        <v>ASPTT Limoges HB</v>
      </c>
      <c r="H16" s="8">
        <f t="shared" si="0"/>
        <v>23</v>
      </c>
      <c r="I16" s="8">
        <f t="shared" si="1"/>
        <v>24</v>
      </c>
      <c r="K16" t="s">
        <v>0</v>
      </c>
      <c r="L16" s="17">
        <f>SUMPRODUCT((D11:F20=K16)*(E11:E20&gt;F11:F20)*3)+SUMPRODUCT((G11:G20=K16)*(H11:H20&lt;I11:I20)*3)+SUMPRODUCT((D11:F20=K16)*(E11:E20&gt;0)*(E11:E20=F11:F20)*2)+SUMPRODUCT((G11:I20=K16)*(H11:H20&gt;0)*(H11:H20=I11:I20)*2)+SUMPRODUCT((D11:F20=K16)*(E11:E20&lt;F11:F20))+SUMPRODUCT((G11:I20=K16)*(H11:H20&gt;I11:I20))</f>
        <v>1</v>
      </c>
      <c r="M16" t="s">
        <v>5</v>
      </c>
      <c r="N16" s="17">
        <f>SUMPRODUCT((D11:F20=M16)*(E11:E20&gt;F11:F20)*3)+SUMPRODUCT((G11:G20=M16)*(H11:H20&lt;I11:I20)*3)+SUMPRODUCT((D11:F20=M16)*(E11:E20&gt;0)*(E11:E20=F11:F20)*2)+SUMPRODUCT((G11:I20=M16)*(H11:H20&gt;0)*(H11:H20=I11:I20)*2)+SUMPRODUCT((D11:F20=M16)*(E11:E20&lt;F11:F20))+SUMPRODUCT((G11:I20=M16)*(H11:H20&gt;I11:I20))</f>
        <v>1</v>
      </c>
    </row>
    <row r="17" spans="2:14" x14ac:dyDescent="0.25">
      <c r="D17" s="1" t="str">
        <f>R5</f>
        <v>AL Palais sur Vienne</v>
      </c>
      <c r="E17" s="1">
        <v>15</v>
      </c>
      <c r="F17" s="1">
        <v>21</v>
      </c>
      <c r="G17" s="1" t="str">
        <f>R12</f>
        <v>E. Châteauneuf / Boisseuil</v>
      </c>
      <c r="H17" s="8">
        <f t="shared" si="0"/>
        <v>15</v>
      </c>
      <c r="I17" s="8">
        <f t="shared" si="1"/>
        <v>21</v>
      </c>
      <c r="K17" t="s">
        <v>1</v>
      </c>
      <c r="L17" s="17">
        <f t="shared" ref="L17:L20" si="4">SUMPRODUCT((D12:F21=K17)*(E12:E21&gt;F12:F21)*3)+SUMPRODUCT((G12:G21=K17)*(H12:H21&lt;I12:I21)*3)+SUMPRODUCT((D12:F21=K17)*(E12:E21&gt;0)*(E12:E21=F12:F21)*2)+SUMPRODUCT((G12:I21=K17)*(H12:H21&gt;0)*(H12:H21=I12:I21)*2)+SUMPRODUCT((D12:F21=K17)*(E12:E21&lt;F12:F21))+SUMPRODUCT((G12:I21=K17)*(H12:H21&gt;I12:I21))</f>
        <v>3</v>
      </c>
      <c r="M17" t="s">
        <v>6</v>
      </c>
      <c r="N17" s="17">
        <f t="shared" ref="N17:N20" si="5">SUMPRODUCT((D12:F21=M17)*(E12:E21&gt;F12:F21)*3)+SUMPRODUCT((G12:G21=M17)*(H12:H21&lt;I12:I21)*3)+SUMPRODUCT((D12:F21=M17)*(E12:E21&gt;0)*(E12:E21=F12:F21)*2)+SUMPRODUCT((G12:I21=M17)*(H12:H21&gt;0)*(H12:H21=I12:I21)*2)+SUMPRODUCT((D12:F21=M17)*(E12:E21&lt;F12:F21))+SUMPRODUCT((G12:I21=M17)*(H12:H21&gt;I12:I21))</f>
        <v>3</v>
      </c>
    </row>
    <row r="18" spans="2:14" x14ac:dyDescent="0.25">
      <c r="D18" s="1" t="str">
        <f>R14</f>
        <v>Exempt</v>
      </c>
      <c r="E18" s="1">
        <v>0</v>
      </c>
      <c r="F18" s="1">
        <v>0</v>
      </c>
      <c r="G18" s="1" t="str">
        <f>R8</f>
        <v>Rochechouart / Saint-Junien HB 87</v>
      </c>
      <c r="H18" s="8">
        <f t="shared" si="0"/>
        <v>0</v>
      </c>
      <c r="I18" s="8">
        <f t="shared" si="1"/>
        <v>0</v>
      </c>
      <c r="K18" t="s">
        <v>2</v>
      </c>
      <c r="L18" s="17">
        <f t="shared" si="4"/>
        <v>1</v>
      </c>
      <c r="M18" t="s">
        <v>7</v>
      </c>
      <c r="N18" s="17">
        <f t="shared" si="5"/>
        <v>3</v>
      </c>
    </row>
    <row r="19" spans="2:14" x14ac:dyDescent="0.25">
      <c r="D19" s="1" t="str">
        <f>R11</f>
        <v>Capo Limoges HB</v>
      </c>
      <c r="E19" s="1">
        <v>24</v>
      </c>
      <c r="F19" s="1">
        <v>19</v>
      </c>
      <c r="G19" s="1" t="str">
        <f>R13</f>
        <v>Pana Loisirs</v>
      </c>
      <c r="H19" s="8">
        <f t="shared" si="0"/>
        <v>24</v>
      </c>
      <c r="I19" s="8">
        <f t="shared" si="1"/>
        <v>19</v>
      </c>
      <c r="K19" t="s">
        <v>3</v>
      </c>
      <c r="L19" s="17">
        <f t="shared" si="4"/>
        <v>0</v>
      </c>
      <c r="M19" t="s">
        <v>8</v>
      </c>
      <c r="N19" s="17">
        <f t="shared" si="5"/>
        <v>1</v>
      </c>
    </row>
    <row r="20" spans="2:14" x14ac:dyDescent="0.25">
      <c r="D20" s="1" t="str">
        <f>R9</f>
        <v>JA Isle HB</v>
      </c>
      <c r="E20" s="1">
        <v>21</v>
      </c>
      <c r="F20" s="1">
        <v>19</v>
      </c>
      <c r="G20" s="1" t="str">
        <f>R10</f>
        <v>HBC Objat Corrèze</v>
      </c>
      <c r="H20" s="8">
        <f t="shared" si="0"/>
        <v>21</v>
      </c>
      <c r="I20" s="8">
        <f t="shared" si="1"/>
        <v>19</v>
      </c>
      <c r="K20" t="s">
        <v>4</v>
      </c>
      <c r="L20" s="17">
        <f t="shared" si="4"/>
        <v>3</v>
      </c>
      <c r="N20" s="17">
        <f t="shared" si="5"/>
        <v>0</v>
      </c>
    </row>
    <row r="21" spans="2:14" x14ac:dyDescent="0.25">
      <c r="H21" s="8"/>
      <c r="I21" s="8"/>
    </row>
    <row r="22" spans="2:14" x14ac:dyDescent="0.25">
      <c r="H22" s="8"/>
      <c r="I22" s="8"/>
    </row>
    <row r="23" spans="2:14" x14ac:dyDescent="0.25">
      <c r="H23" s="8"/>
      <c r="I23" s="8"/>
    </row>
    <row r="24" spans="2:14" x14ac:dyDescent="0.25">
      <c r="B24" t="s">
        <v>27</v>
      </c>
      <c r="D24" s="10" t="s">
        <v>22</v>
      </c>
      <c r="E24" s="10"/>
      <c r="F24" s="10"/>
      <c r="G24" s="10"/>
      <c r="H24" s="8"/>
      <c r="I24" s="8"/>
    </row>
    <row r="25" spans="2:14" x14ac:dyDescent="0.25">
      <c r="D25" t="s">
        <v>23</v>
      </c>
      <c r="E25" s="1" t="s">
        <v>24</v>
      </c>
      <c r="F25" s="1" t="s">
        <v>24</v>
      </c>
      <c r="G25" t="s">
        <v>25</v>
      </c>
      <c r="H25" s="8"/>
      <c r="I25" s="8"/>
      <c r="J25" s="8" t="s">
        <v>46</v>
      </c>
      <c r="L25" t="s">
        <v>13</v>
      </c>
      <c r="N25" t="s">
        <v>13</v>
      </c>
    </row>
    <row r="26" spans="2:14" x14ac:dyDescent="0.25">
      <c r="D26" s="1" t="str">
        <f>R7</f>
        <v>HB Brive Corrèze</v>
      </c>
      <c r="E26" s="1">
        <v>27</v>
      </c>
      <c r="F26" s="1">
        <v>19</v>
      </c>
      <c r="G26" s="1" t="str">
        <f>R9</f>
        <v>JA Isle HB</v>
      </c>
      <c r="H26" s="8">
        <f t="shared" si="0"/>
        <v>27</v>
      </c>
      <c r="I26" s="8">
        <f t="shared" si="1"/>
        <v>19</v>
      </c>
      <c r="K26" t="s">
        <v>0</v>
      </c>
      <c r="L26" s="17">
        <f>SUMPRODUCT((D21:F30=K26)*(E21:E30&gt;F21:F30)*3)+SUMPRODUCT((G21:G30=K26)*(H21:H30&lt;I21:I30)*3)+SUMPRODUCT((D21:F30=K26)*(E21:E30&gt;0)*(E21:E30=F21:F30)*2)+SUMPRODUCT((G21:I30=K26)*(H21:H30&gt;0)*(H21:H30=I21:I30)*2)+SUMPRODUCT((D21:F30=K26)*(E21:E30&lt;F21:F30))+SUMPRODUCT((G21:I30=K26)*(H21:H30&gt;I21:I30))</f>
        <v>3</v>
      </c>
      <c r="M26" t="s">
        <v>5</v>
      </c>
      <c r="N26" s="17">
        <f>SUMPRODUCT((D21:F30=M26)*(E21:E30&gt;F21:F30)*3)+SUMPRODUCT((G21:G30=M26)*(H21:H30&lt;I21:I30)*3)+SUMPRODUCT((D21:F30=M26)*(E21:E30&gt;0)*(E21:E30=F21:F30)*2)+SUMPRODUCT((G21:I30=M26)*(H21:H30&gt;0)*(H21:H30=I21:I30)*2)+SUMPRODUCT((D21:F30=M26)*(E21:E30&lt;F21:F30))+SUMPRODUCT((G21:I30=M26)*(H21:H30&gt;I21:I30))</f>
        <v>3</v>
      </c>
    </row>
    <row r="27" spans="2:14" x14ac:dyDescent="0.25">
      <c r="D27" s="1" t="str">
        <f>R13</f>
        <v>Pana Loisirs</v>
      </c>
      <c r="E27" s="1">
        <v>0</v>
      </c>
      <c r="F27" s="1">
        <v>0</v>
      </c>
      <c r="G27" s="1" t="str">
        <f>R14</f>
        <v>Exempt</v>
      </c>
      <c r="H27" s="8">
        <f t="shared" si="0"/>
        <v>0</v>
      </c>
      <c r="I27" s="8">
        <f t="shared" si="1"/>
        <v>0</v>
      </c>
      <c r="K27" t="s">
        <v>1</v>
      </c>
      <c r="L27" s="17">
        <f t="shared" ref="L27" si="6">SUMPRODUCT((D22:F31=K27)*(E22:E31&gt;F22:F31)*3)+SUMPRODUCT((G22:G31=K27)*(H22:H31&lt;I22:I31)*3)+SUMPRODUCT((D22:F31=K27)*(E22:E31&gt;0)*(E22:E31=F22:F31)*2)+SUMPRODUCT((G22:I31=K27)*(H22:H31&gt;0)*(H22:H31=I22:I31)*2)+SUMPRODUCT((D22:F31=K27)*(E22:E31&lt;F22:F31))+SUMPRODUCT((G22:I31=K27)*(H22:H31&gt;I22:I31))</f>
        <v>3</v>
      </c>
      <c r="M27" t="s">
        <v>6</v>
      </c>
      <c r="N27" s="17">
        <f t="shared" ref="N27:N30" si="7">SUMPRODUCT((D22:F31=M27)*(E22:E31&gt;F22:F31)*3)+SUMPRODUCT((G22:G31=M27)*(H22:H31&lt;I22:I31)*3)+SUMPRODUCT((D22:F31=M27)*(E22:E31&gt;0)*(E22:E31=F22:F31)*2)+SUMPRODUCT((G22:I31=M27)*(H22:H31&gt;0)*(H22:H31=I22:I31)*2)+SUMPRODUCT((D22:F31=M27)*(E22:E31&lt;F22:F31))+SUMPRODUCT((G22:I31=M27)*(H22:H31&gt;I22:I31))</f>
        <v>1</v>
      </c>
    </row>
    <row r="28" spans="2:14" x14ac:dyDescent="0.25">
      <c r="D28" s="1" t="str">
        <f>R8</f>
        <v>Rochechouart / Saint-Junien HB 87</v>
      </c>
      <c r="E28" s="1">
        <v>27</v>
      </c>
      <c r="F28" s="1">
        <v>38</v>
      </c>
      <c r="G28" s="1" t="str">
        <f>R5</f>
        <v>AL Palais sur Vienne</v>
      </c>
      <c r="H28" s="8">
        <f t="shared" si="0"/>
        <v>27</v>
      </c>
      <c r="I28" s="8">
        <f t="shared" si="1"/>
        <v>38</v>
      </c>
      <c r="K28" t="s">
        <v>2</v>
      </c>
      <c r="L28" s="17">
        <f>SUMPRODUCT((D23:F34=K28)*(E23:E34&gt;F23:F34)*3)+SUMPRODUCT((G23:G34=K28)*(H23:H34&lt;I23:I34)*3)+SUMPRODUCT((D23:F34=K28)*(E23:E34&gt;0)*(E23:E34=F23:F34)*2)+SUMPRODUCT((G23:I34=K28)*(H23:H34&gt;0)*(H23:H34=I23:I34)*2)+SUMPRODUCT((D23:F34=K28)*(E23:E34&lt;F23:F34))+SUMPRODUCT((G23:I34=K28)*(H23:H34&gt;I23:I34))</f>
        <v>3</v>
      </c>
      <c r="M28" t="s">
        <v>7</v>
      </c>
      <c r="N28" s="17">
        <f t="shared" si="7"/>
        <v>1</v>
      </c>
    </row>
    <row r="29" spans="2:14" x14ac:dyDescent="0.25">
      <c r="D29" s="1" t="str">
        <f>R12</f>
        <v>E. Châteauneuf / Boisseuil</v>
      </c>
      <c r="E29" s="1">
        <v>32</v>
      </c>
      <c r="F29" s="1">
        <v>51</v>
      </c>
      <c r="G29" s="1" t="str">
        <f>R6</f>
        <v>ASPTT Limoges HB</v>
      </c>
      <c r="H29" s="8">
        <f t="shared" si="0"/>
        <v>32</v>
      </c>
      <c r="I29" s="8">
        <f t="shared" si="1"/>
        <v>51</v>
      </c>
      <c r="K29" t="s">
        <v>3</v>
      </c>
      <c r="L29" s="17">
        <f>SUMPRODUCT((D24:F35=K29)*(E24:E35&gt;F24:F35)*3)+SUMPRODUCT((G24:G35=K29)*(H24:H35&lt;I24:I35)*3)+SUMPRODUCT((D24:F35=K29)*(E24:E35&gt;0)*(E24:E35=F24:F35)*2)+SUMPRODUCT((G24:I35=K29)*(H24:H35&gt;0)*(H24:H35=I24:I35)*2)+SUMPRODUCT((D24:F35=K29)*(E24:E35&lt;F24:F35))+SUMPRODUCT((G24:I35=K29)*(H24:H35&gt;I24:I35))</f>
        <v>1</v>
      </c>
      <c r="M29" t="s">
        <v>8</v>
      </c>
      <c r="N29" s="17">
        <f t="shared" si="7"/>
        <v>0</v>
      </c>
    </row>
    <row r="30" spans="2:14" x14ac:dyDescent="0.25">
      <c r="D30" s="1" t="str">
        <f>R10</f>
        <v>HBC Objat Corrèze</v>
      </c>
      <c r="E30" s="1">
        <v>20</v>
      </c>
      <c r="F30" s="1">
        <v>19</v>
      </c>
      <c r="G30" s="1" t="str">
        <f>R11</f>
        <v>Capo Limoges HB</v>
      </c>
      <c r="H30" s="8">
        <f t="shared" si="0"/>
        <v>20</v>
      </c>
      <c r="I30" s="8">
        <f t="shared" si="1"/>
        <v>19</v>
      </c>
      <c r="K30" t="s">
        <v>4</v>
      </c>
      <c r="L30" s="17">
        <f>SUMPRODUCT((D25:F36=K30)*(E25:E36&gt;F25:F36)*3)+SUMPRODUCT((G25:G36=K30)*(H25:H36&lt;I25:I36)*3)+SUMPRODUCT((D25:F36=K30)*(E25:E36&gt;0)*(E25:E36=F25:F36)*2)+SUMPRODUCT((G25:I36=K30)*(H25:H36&gt;0)*(H25:H36=I25:I36)*2)+SUMPRODUCT((D25:F36=K30)*(E25:E36&lt;F25:F36))+SUMPRODUCT((G25:I36=K30)*(H25:H36&gt;I25:I36))</f>
        <v>1</v>
      </c>
      <c r="N30" s="17">
        <f t="shared" si="7"/>
        <v>0</v>
      </c>
    </row>
    <row r="31" spans="2:14" x14ac:dyDescent="0.25">
      <c r="H31" s="8"/>
      <c r="I31" s="8"/>
    </row>
    <row r="32" spans="2:14" x14ac:dyDescent="0.25">
      <c r="H32" s="8"/>
      <c r="I32" s="8"/>
    </row>
    <row r="33" spans="2:14" x14ac:dyDescent="0.25">
      <c r="H33" s="8"/>
      <c r="I33" s="8"/>
    </row>
    <row r="34" spans="2:14" x14ac:dyDescent="0.25">
      <c r="B34" t="s">
        <v>28</v>
      </c>
      <c r="D34" s="10" t="s">
        <v>22</v>
      </c>
      <c r="E34" s="10"/>
      <c r="F34" s="10"/>
      <c r="G34" s="10"/>
      <c r="H34" s="8"/>
      <c r="I34" s="8"/>
    </row>
    <row r="35" spans="2:14" x14ac:dyDescent="0.25">
      <c r="D35" t="s">
        <v>23</v>
      </c>
      <c r="E35" s="1" t="s">
        <v>24</v>
      </c>
      <c r="F35" s="1" t="s">
        <v>24</v>
      </c>
      <c r="G35" t="s">
        <v>25</v>
      </c>
      <c r="H35" s="8"/>
      <c r="I35" s="8"/>
      <c r="J35" s="8" t="s">
        <v>46</v>
      </c>
      <c r="L35" t="s">
        <v>13</v>
      </c>
      <c r="N35" t="s">
        <v>13</v>
      </c>
    </row>
    <row r="36" spans="2:14" x14ac:dyDescent="0.25">
      <c r="D36" s="1" t="str">
        <f>R5</f>
        <v>AL Palais sur Vienne</v>
      </c>
      <c r="E36" s="1">
        <v>45</v>
      </c>
      <c r="F36" s="1">
        <v>16</v>
      </c>
      <c r="G36" s="1" t="str">
        <f>R13</f>
        <v>Pana Loisirs</v>
      </c>
      <c r="H36" s="8">
        <f t="shared" si="0"/>
        <v>45</v>
      </c>
      <c r="I36" s="8">
        <f t="shared" si="1"/>
        <v>16</v>
      </c>
      <c r="K36" t="s">
        <v>0</v>
      </c>
      <c r="L36">
        <v>3</v>
      </c>
      <c r="M36" t="s">
        <v>5</v>
      </c>
      <c r="N36">
        <v>0</v>
      </c>
    </row>
    <row r="37" spans="2:14" x14ac:dyDescent="0.25">
      <c r="D37" s="1" t="str">
        <f>R14</f>
        <v>Exempt</v>
      </c>
      <c r="E37" s="1">
        <v>0</v>
      </c>
      <c r="F37" s="1">
        <v>0</v>
      </c>
      <c r="G37" s="1" t="str">
        <f>R10</f>
        <v>HBC Objat Corrèze</v>
      </c>
      <c r="H37" s="8">
        <f t="shared" si="0"/>
        <v>0</v>
      </c>
      <c r="I37" s="8">
        <f t="shared" si="1"/>
        <v>0</v>
      </c>
      <c r="K37" t="s">
        <v>1</v>
      </c>
      <c r="L37">
        <v>3</v>
      </c>
      <c r="M37" t="s">
        <v>6</v>
      </c>
      <c r="N37">
        <v>1</v>
      </c>
    </row>
    <row r="38" spans="2:14" x14ac:dyDescent="0.25">
      <c r="D38" s="1" t="str">
        <f>R11</f>
        <v>Capo Limoges HB</v>
      </c>
      <c r="E38" s="1">
        <v>15</v>
      </c>
      <c r="F38" s="1">
        <v>25</v>
      </c>
      <c r="G38" s="1" t="str">
        <f>R9</f>
        <v>JA Isle HB</v>
      </c>
      <c r="H38" s="8">
        <f t="shared" si="0"/>
        <v>15</v>
      </c>
      <c r="I38" s="8">
        <f t="shared" si="1"/>
        <v>25</v>
      </c>
      <c r="K38" t="s">
        <v>2</v>
      </c>
      <c r="L38">
        <v>3</v>
      </c>
      <c r="M38" t="s">
        <v>7</v>
      </c>
      <c r="N38">
        <v>1</v>
      </c>
    </row>
    <row r="39" spans="2:14" x14ac:dyDescent="0.25">
      <c r="D39" s="1" t="str">
        <f>R12</f>
        <v>E. Châteauneuf / Boisseuil</v>
      </c>
      <c r="E39" s="1">
        <v>28</v>
      </c>
      <c r="F39" s="1">
        <v>33</v>
      </c>
      <c r="G39" s="1" t="str">
        <f>R7</f>
        <v>HB Brive Corrèze</v>
      </c>
      <c r="H39" s="8">
        <f t="shared" si="0"/>
        <v>28</v>
      </c>
      <c r="I39" s="8">
        <f t="shared" si="1"/>
        <v>33</v>
      </c>
      <c r="K39" t="s">
        <v>3</v>
      </c>
      <c r="L39">
        <v>1</v>
      </c>
      <c r="M39" t="s">
        <v>8</v>
      </c>
      <c r="N39">
        <v>1</v>
      </c>
    </row>
    <row r="40" spans="2:14" x14ac:dyDescent="0.25">
      <c r="D40" s="1" t="str">
        <f>R6</f>
        <v>ASPTT Limoges HB</v>
      </c>
      <c r="E40" s="1">
        <v>35</v>
      </c>
      <c r="F40" s="1">
        <v>27</v>
      </c>
      <c r="G40" s="1" t="str">
        <f>R8</f>
        <v>Rochechouart / Saint-Junien HB 87</v>
      </c>
      <c r="H40" s="8">
        <f t="shared" si="0"/>
        <v>35</v>
      </c>
      <c r="I40" s="8">
        <f t="shared" si="1"/>
        <v>27</v>
      </c>
      <c r="K40" t="s">
        <v>4</v>
      </c>
      <c r="L40">
        <v>3</v>
      </c>
    </row>
    <row r="41" spans="2:14" x14ac:dyDescent="0.25">
      <c r="H41" s="8"/>
      <c r="I41" s="8"/>
    </row>
    <row r="42" spans="2:14" x14ac:dyDescent="0.25">
      <c r="H42" s="8"/>
      <c r="I42" s="8"/>
    </row>
    <row r="43" spans="2:14" x14ac:dyDescent="0.25">
      <c r="H43" s="8"/>
      <c r="I43" s="8"/>
    </row>
    <row r="44" spans="2:14" x14ac:dyDescent="0.25">
      <c r="B44" t="s">
        <v>29</v>
      </c>
      <c r="D44" s="10" t="s">
        <v>22</v>
      </c>
      <c r="E44" s="10"/>
      <c r="F44" s="10"/>
      <c r="G44" s="10"/>
      <c r="H44" s="8"/>
      <c r="I44" s="8"/>
    </row>
    <row r="45" spans="2:14" x14ac:dyDescent="0.25">
      <c r="D45" t="s">
        <v>23</v>
      </c>
      <c r="E45" s="1" t="s">
        <v>24</v>
      </c>
      <c r="F45" s="1" t="s">
        <v>24</v>
      </c>
      <c r="G45" t="s">
        <v>25</v>
      </c>
      <c r="H45" s="8"/>
      <c r="I45" s="8"/>
      <c r="L45" t="s">
        <v>13</v>
      </c>
      <c r="N45" t="s">
        <v>13</v>
      </c>
    </row>
    <row r="46" spans="2:14" x14ac:dyDescent="0.25">
      <c r="D46" s="1" t="str">
        <f>R7</f>
        <v>HB Brive Corrèze</v>
      </c>
      <c r="E46" s="1">
        <v>28</v>
      </c>
      <c r="F46" s="1">
        <v>10</v>
      </c>
      <c r="G46" s="1" t="str">
        <f>R11</f>
        <v>Capo Limoges HB</v>
      </c>
      <c r="H46" s="8">
        <f t="shared" si="0"/>
        <v>28</v>
      </c>
      <c r="I46" s="8">
        <f t="shared" si="1"/>
        <v>10</v>
      </c>
      <c r="K46" t="s">
        <v>0</v>
      </c>
      <c r="L46">
        <v>3</v>
      </c>
      <c r="M46" t="s">
        <v>5</v>
      </c>
      <c r="N46">
        <v>1</v>
      </c>
    </row>
    <row r="47" spans="2:14" x14ac:dyDescent="0.25">
      <c r="D47" s="1" t="str">
        <f>R13</f>
        <v>Pana Loisirs</v>
      </c>
      <c r="E47" s="1">
        <v>22</v>
      </c>
      <c r="F47" s="1">
        <v>39</v>
      </c>
      <c r="G47" s="1" t="str">
        <f>R6</f>
        <v>ASPTT Limoges HB</v>
      </c>
      <c r="H47" s="8">
        <f t="shared" si="0"/>
        <v>22</v>
      </c>
      <c r="I47" s="8">
        <f t="shared" si="1"/>
        <v>39</v>
      </c>
      <c r="K47" t="s">
        <v>1</v>
      </c>
      <c r="L47">
        <v>3</v>
      </c>
      <c r="M47" t="s">
        <v>6</v>
      </c>
      <c r="N47">
        <v>1</v>
      </c>
    </row>
    <row r="48" spans="2:14" x14ac:dyDescent="0.25">
      <c r="D48" s="1" t="str">
        <f>R8</f>
        <v>Rochechouart / Saint-Junien HB 87</v>
      </c>
      <c r="E48" s="1">
        <v>46</v>
      </c>
      <c r="F48" s="1">
        <v>22</v>
      </c>
      <c r="G48" s="1" t="str">
        <f>R12</f>
        <v>E. Châteauneuf / Boisseuil</v>
      </c>
      <c r="H48" s="8">
        <f t="shared" si="0"/>
        <v>46</v>
      </c>
      <c r="I48" s="8">
        <f t="shared" si="1"/>
        <v>22</v>
      </c>
      <c r="K48" t="s">
        <v>2</v>
      </c>
      <c r="L48">
        <v>3</v>
      </c>
      <c r="M48" t="s">
        <v>7</v>
      </c>
      <c r="N48">
        <v>1</v>
      </c>
    </row>
    <row r="49" spans="2:14" x14ac:dyDescent="0.25">
      <c r="D49" s="1" t="str">
        <f>R9</f>
        <v>JA Isle HB</v>
      </c>
      <c r="E49" s="1">
        <v>0</v>
      </c>
      <c r="F49" s="1">
        <v>0</v>
      </c>
      <c r="G49" s="1" t="str">
        <f>R14</f>
        <v>Exempt</v>
      </c>
      <c r="H49" s="8">
        <f t="shared" si="0"/>
        <v>0</v>
      </c>
      <c r="I49" s="8">
        <f t="shared" si="1"/>
        <v>0</v>
      </c>
      <c r="K49" t="s">
        <v>3</v>
      </c>
      <c r="L49">
        <v>3</v>
      </c>
      <c r="M49" t="s">
        <v>8</v>
      </c>
      <c r="N49">
        <v>1</v>
      </c>
    </row>
    <row r="50" spans="2:14" x14ac:dyDescent="0.25">
      <c r="D50" s="1" t="str">
        <f>R10</f>
        <v>HBC Objat Corrèze</v>
      </c>
      <c r="E50" s="1">
        <v>18</v>
      </c>
      <c r="F50" s="1">
        <v>38</v>
      </c>
      <c r="G50" s="1" t="str">
        <f>R5</f>
        <v>AL Palais sur Vienne</v>
      </c>
      <c r="H50" s="8">
        <f t="shared" si="0"/>
        <v>18</v>
      </c>
      <c r="I50" s="8">
        <f t="shared" si="1"/>
        <v>38</v>
      </c>
      <c r="K50" t="s">
        <v>4</v>
      </c>
      <c r="L50">
        <v>0</v>
      </c>
    </row>
    <row r="51" spans="2:14" x14ac:dyDescent="0.25">
      <c r="H51" s="8"/>
      <c r="I51" s="8"/>
    </row>
    <row r="52" spans="2:14" x14ac:dyDescent="0.25">
      <c r="H52" s="8"/>
      <c r="I52" s="8"/>
    </row>
    <row r="53" spans="2:14" x14ac:dyDescent="0.25">
      <c r="H53" s="8"/>
      <c r="I53" s="8"/>
    </row>
    <row r="54" spans="2:14" x14ac:dyDescent="0.25">
      <c r="B54" t="s">
        <v>31</v>
      </c>
      <c r="D54" s="10" t="s">
        <v>22</v>
      </c>
      <c r="E54" s="10"/>
      <c r="F54" s="10"/>
      <c r="G54" s="10"/>
      <c r="H54" s="8"/>
      <c r="I54" s="8"/>
    </row>
    <row r="55" spans="2:14" x14ac:dyDescent="0.25">
      <c r="D55" t="s">
        <v>23</v>
      </c>
      <c r="E55" s="1" t="s">
        <v>24</v>
      </c>
      <c r="F55" s="1" t="s">
        <v>24</v>
      </c>
      <c r="G55" t="s">
        <v>25</v>
      </c>
      <c r="H55" s="8"/>
      <c r="I55" s="8"/>
      <c r="L55" t="s">
        <v>13</v>
      </c>
      <c r="N55" t="s">
        <v>13</v>
      </c>
    </row>
    <row r="56" spans="2:14" x14ac:dyDescent="0.25">
      <c r="D56" s="1" t="str">
        <f>R5</f>
        <v>AL Palais sur Vienne</v>
      </c>
      <c r="E56" s="1">
        <v>27</v>
      </c>
      <c r="F56" s="1">
        <v>22</v>
      </c>
      <c r="G56" s="1" t="str">
        <f>R9</f>
        <v>JA Isle HB</v>
      </c>
      <c r="H56" s="8">
        <f t="shared" si="0"/>
        <v>27</v>
      </c>
      <c r="I56" s="8">
        <f t="shared" si="1"/>
        <v>22</v>
      </c>
      <c r="K56" t="s">
        <v>0</v>
      </c>
      <c r="L56">
        <v>3</v>
      </c>
      <c r="M56" t="s">
        <v>5</v>
      </c>
      <c r="N56">
        <v>1</v>
      </c>
    </row>
    <row r="57" spans="2:14" x14ac:dyDescent="0.25">
      <c r="D57" s="1" t="str">
        <f>R14</f>
        <v>Exempt</v>
      </c>
      <c r="E57" s="1">
        <v>0</v>
      </c>
      <c r="F57" s="1">
        <v>0</v>
      </c>
      <c r="G57" s="1" t="str">
        <f>R11</f>
        <v>Capo Limoges HB</v>
      </c>
      <c r="H57" s="8">
        <f t="shared" si="0"/>
        <v>0</v>
      </c>
      <c r="I57" s="8">
        <f t="shared" si="1"/>
        <v>0</v>
      </c>
      <c r="K57" t="s">
        <v>1</v>
      </c>
      <c r="L57">
        <v>3</v>
      </c>
      <c r="M57" t="s">
        <v>6</v>
      </c>
      <c r="N57">
        <v>0</v>
      </c>
    </row>
    <row r="58" spans="2:14" x14ac:dyDescent="0.25">
      <c r="D58" s="1" t="str">
        <f>R8</f>
        <v>Rochechouart / Saint-Junien HB 87</v>
      </c>
      <c r="E58" s="1">
        <v>34</v>
      </c>
      <c r="F58" s="1">
        <v>24</v>
      </c>
      <c r="G58" s="1" t="str">
        <f>R7</f>
        <v>HB Brive Corrèze</v>
      </c>
      <c r="H58" s="8">
        <f t="shared" si="0"/>
        <v>34</v>
      </c>
      <c r="I58" s="8">
        <f t="shared" si="1"/>
        <v>24</v>
      </c>
      <c r="K58" t="s">
        <v>2</v>
      </c>
      <c r="L58">
        <v>1</v>
      </c>
      <c r="M58" t="s">
        <v>7</v>
      </c>
      <c r="N58">
        <v>3</v>
      </c>
    </row>
    <row r="59" spans="2:14" x14ac:dyDescent="0.25">
      <c r="D59" s="1" t="str">
        <f>R12</f>
        <v>E. Châteauneuf / Boisseuil</v>
      </c>
      <c r="E59" s="1">
        <v>35</v>
      </c>
      <c r="F59" s="1">
        <v>21</v>
      </c>
      <c r="G59" s="1" t="str">
        <f>R13</f>
        <v>Pana Loisirs</v>
      </c>
      <c r="H59" s="8">
        <f t="shared" si="0"/>
        <v>35</v>
      </c>
      <c r="I59" s="8">
        <f t="shared" si="1"/>
        <v>21</v>
      </c>
      <c r="K59" t="s">
        <v>3</v>
      </c>
      <c r="L59">
        <v>3</v>
      </c>
      <c r="M59" t="s">
        <v>8</v>
      </c>
      <c r="N59">
        <v>1</v>
      </c>
    </row>
    <row r="60" spans="2:14" x14ac:dyDescent="0.25">
      <c r="D60" s="1" t="str">
        <f>R6</f>
        <v>ASPTT Limoges HB</v>
      </c>
      <c r="E60" s="1">
        <v>30</v>
      </c>
      <c r="F60" s="1">
        <v>25</v>
      </c>
      <c r="G60" s="1" t="str">
        <f>R10</f>
        <v>HBC Objat Corrèze</v>
      </c>
      <c r="H60" s="8">
        <f t="shared" si="0"/>
        <v>30</v>
      </c>
      <c r="I60" s="8">
        <f t="shared" si="1"/>
        <v>25</v>
      </c>
      <c r="K60" t="s">
        <v>4</v>
      </c>
      <c r="L60">
        <v>1</v>
      </c>
    </row>
    <row r="61" spans="2:14" x14ac:dyDescent="0.25">
      <c r="H61" s="8"/>
      <c r="I61" s="8"/>
    </row>
    <row r="62" spans="2:14" x14ac:dyDescent="0.25">
      <c r="H62" s="8"/>
      <c r="I62" s="8"/>
    </row>
    <row r="63" spans="2:14" x14ac:dyDescent="0.25">
      <c r="H63" s="8"/>
      <c r="I63" s="8"/>
    </row>
    <row r="64" spans="2:14" x14ac:dyDescent="0.25">
      <c r="H64" s="8"/>
      <c r="I64" s="8"/>
    </row>
    <row r="65" spans="2:14" x14ac:dyDescent="0.25">
      <c r="D65" t="s">
        <v>23</v>
      </c>
      <c r="E65" s="1" t="s">
        <v>24</v>
      </c>
      <c r="F65" s="1" t="s">
        <v>24</v>
      </c>
      <c r="G65" t="s">
        <v>25</v>
      </c>
      <c r="H65" s="8"/>
      <c r="I65" s="8"/>
      <c r="L65" t="s">
        <v>13</v>
      </c>
      <c r="N65" t="s">
        <v>13</v>
      </c>
    </row>
    <row r="66" spans="2:14" x14ac:dyDescent="0.25">
      <c r="D66" s="1" t="str">
        <f>R7</f>
        <v>HB Brive Corrèze</v>
      </c>
      <c r="E66" s="1">
        <v>0</v>
      </c>
      <c r="F66" s="1">
        <v>0</v>
      </c>
      <c r="G66" s="1" t="str">
        <f>R14</f>
        <v>Exempt</v>
      </c>
      <c r="H66" s="8">
        <f t="shared" si="0"/>
        <v>0</v>
      </c>
      <c r="I66" s="8">
        <f t="shared" si="1"/>
        <v>0</v>
      </c>
      <c r="K66" t="s">
        <v>0</v>
      </c>
      <c r="L66">
        <v>3</v>
      </c>
      <c r="M66" t="s">
        <v>5</v>
      </c>
      <c r="N66">
        <v>3</v>
      </c>
    </row>
    <row r="67" spans="2:14" x14ac:dyDescent="0.25">
      <c r="D67" s="1" t="str">
        <f>R13</f>
        <v>Pana Loisirs</v>
      </c>
      <c r="E67" s="1">
        <v>26</v>
      </c>
      <c r="F67" s="1">
        <v>29</v>
      </c>
      <c r="G67" s="1" t="str">
        <f>R8</f>
        <v>Rochechouart / Saint-Junien HB 87</v>
      </c>
      <c r="H67" s="8">
        <f t="shared" si="0"/>
        <v>26</v>
      </c>
      <c r="I67" s="8">
        <f t="shared" si="1"/>
        <v>29</v>
      </c>
      <c r="K67" t="s">
        <v>1</v>
      </c>
      <c r="L67">
        <v>1</v>
      </c>
      <c r="M67" t="s">
        <v>6</v>
      </c>
      <c r="N67">
        <v>1</v>
      </c>
    </row>
    <row r="68" spans="2:14" x14ac:dyDescent="0.25">
      <c r="D68" s="1" t="str">
        <f>R11</f>
        <v>Capo Limoges HB</v>
      </c>
      <c r="E68" s="1">
        <v>14</v>
      </c>
      <c r="F68" s="1">
        <v>38</v>
      </c>
      <c r="G68" s="1" t="str">
        <f>R5</f>
        <v>AL Palais sur Vienne</v>
      </c>
      <c r="H68" s="8">
        <f t="shared" si="0"/>
        <v>14</v>
      </c>
      <c r="I68" s="8">
        <f t="shared" si="1"/>
        <v>38</v>
      </c>
      <c r="K68" t="s">
        <v>2</v>
      </c>
      <c r="L68">
        <v>0</v>
      </c>
      <c r="M68" t="s">
        <v>7</v>
      </c>
      <c r="N68">
        <v>1</v>
      </c>
    </row>
    <row r="69" spans="2:14" x14ac:dyDescent="0.25">
      <c r="D69" s="1" t="str">
        <f>R9</f>
        <v>JA Isle HB</v>
      </c>
      <c r="E69" s="1">
        <v>30</v>
      </c>
      <c r="F69" s="1">
        <v>29</v>
      </c>
      <c r="G69" s="1" t="str">
        <f>R6</f>
        <v>ASPTT Limoges HB</v>
      </c>
      <c r="H69" s="8">
        <f t="shared" si="0"/>
        <v>30</v>
      </c>
      <c r="I69" s="8">
        <f t="shared" si="1"/>
        <v>29</v>
      </c>
      <c r="K69" t="s">
        <v>3</v>
      </c>
      <c r="L69">
        <v>3</v>
      </c>
      <c r="M69" t="s">
        <v>8</v>
      </c>
      <c r="N69">
        <v>1</v>
      </c>
    </row>
    <row r="70" spans="2:14" x14ac:dyDescent="0.25">
      <c r="D70" s="1" t="str">
        <f>R10</f>
        <v>HBC Objat Corrèze</v>
      </c>
      <c r="E70" s="1">
        <v>38</v>
      </c>
      <c r="F70" s="1">
        <v>17</v>
      </c>
      <c r="G70" s="1" t="str">
        <f>R12</f>
        <v>E. Châteauneuf / Boisseuil</v>
      </c>
      <c r="H70" s="8">
        <f t="shared" si="0"/>
        <v>38</v>
      </c>
      <c r="I70" s="8">
        <f t="shared" si="1"/>
        <v>17</v>
      </c>
      <c r="K70" t="s">
        <v>4</v>
      </c>
      <c r="L70">
        <v>3</v>
      </c>
    </row>
    <row r="71" spans="2:14" x14ac:dyDescent="0.25">
      <c r="H71" s="8"/>
      <c r="I71" s="8"/>
    </row>
    <row r="72" spans="2:14" x14ac:dyDescent="0.25">
      <c r="H72" s="8"/>
      <c r="I72" s="8"/>
    </row>
    <row r="73" spans="2:14" x14ac:dyDescent="0.25">
      <c r="H73" s="8"/>
      <c r="I73" s="8"/>
    </row>
    <row r="74" spans="2:14" x14ac:dyDescent="0.25">
      <c r="B74" t="s">
        <v>32</v>
      </c>
      <c r="D74" s="10" t="s">
        <v>22</v>
      </c>
      <c r="E74" s="10"/>
      <c r="F74" s="10"/>
      <c r="G74" s="10"/>
      <c r="H74" s="8"/>
      <c r="I74" s="8"/>
    </row>
    <row r="75" spans="2:14" x14ac:dyDescent="0.25">
      <c r="D75" t="s">
        <v>23</v>
      </c>
      <c r="E75" s="1" t="s">
        <v>24</v>
      </c>
      <c r="F75" s="1" t="s">
        <v>24</v>
      </c>
      <c r="G75" t="s">
        <v>25</v>
      </c>
      <c r="H75" s="8"/>
      <c r="I75" s="8"/>
      <c r="L75" t="s">
        <v>13</v>
      </c>
      <c r="N75" t="s">
        <v>13</v>
      </c>
    </row>
    <row r="76" spans="2:14" x14ac:dyDescent="0.25">
      <c r="D76" s="1" t="str">
        <f>R5</f>
        <v>AL Palais sur Vienne</v>
      </c>
      <c r="E76" s="1"/>
      <c r="F76" s="1"/>
      <c r="G76" s="1" t="str">
        <f>R14</f>
        <v>Exempt</v>
      </c>
      <c r="H76" s="8">
        <f t="shared" si="0"/>
        <v>0</v>
      </c>
      <c r="I76" s="8">
        <f t="shared" si="1"/>
        <v>0</v>
      </c>
      <c r="K76" t="s">
        <v>0</v>
      </c>
      <c r="M76" t="s">
        <v>5</v>
      </c>
    </row>
    <row r="77" spans="2:14" x14ac:dyDescent="0.25">
      <c r="D77" s="1" t="str">
        <f>R13</f>
        <v>Pana Loisirs</v>
      </c>
      <c r="E77" s="1"/>
      <c r="F77" s="1"/>
      <c r="G77" s="1" t="str">
        <f>R7</f>
        <v>HB Brive Corrèze</v>
      </c>
      <c r="H77" s="8">
        <f t="shared" si="0"/>
        <v>0</v>
      </c>
      <c r="I77" s="8">
        <f t="shared" si="1"/>
        <v>0</v>
      </c>
      <c r="K77" t="s">
        <v>1</v>
      </c>
      <c r="M77" t="s">
        <v>6</v>
      </c>
    </row>
    <row r="78" spans="2:14" x14ac:dyDescent="0.25">
      <c r="D78" s="1" t="str">
        <f>R8</f>
        <v>Rochechouart / Saint-Junien HB 87</v>
      </c>
      <c r="E78" s="1"/>
      <c r="F78" s="1"/>
      <c r="G78" s="1" t="str">
        <f>R10</f>
        <v>HBC Objat Corrèze</v>
      </c>
      <c r="H78" s="8">
        <f t="shared" si="0"/>
        <v>0</v>
      </c>
      <c r="I78" s="8">
        <f t="shared" si="1"/>
        <v>0</v>
      </c>
      <c r="K78" t="s">
        <v>2</v>
      </c>
      <c r="M78" t="s">
        <v>7</v>
      </c>
    </row>
    <row r="79" spans="2:14" x14ac:dyDescent="0.25">
      <c r="D79" s="1" t="str">
        <f>R12</f>
        <v>E. Châteauneuf / Boisseuil</v>
      </c>
      <c r="E79" s="1"/>
      <c r="F79" s="1"/>
      <c r="G79" s="1" t="str">
        <f>R9</f>
        <v>JA Isle HB</v>
      </c>
      <c r="H79" s="8">
        <f t="shared" si="0"/>
        <v>0</v>
      </c>
      <c r="I79" s="8">
        <f t="shared" si="1"/>
        <v>0</v>
      </c>
      <c r="K79" t="s">
        <v>3</v>
      </c>
      <c r="M79" t="s">
        <v>8</v>
      </c>
    </row>
    <row r="80" spans="2:14" x14ac:dyDescent="0.25">
      <c r="D80" s="1" t="str">
        <f>R6</f>
        <v>ASPTT Limoges HB</v>
      </c>
      <c r="E80" s="1"/>
      <c r="F80" s="1"/>
      <c r="G80" s="1" t="str">
        <f>R11</f>
        <v>Capo Limoges HB</v>
      </c>
      <c r="H80" s="8">
        <f t="shared" si="0"/>
        <v>0</v>
      </c>
      <c r="I80" s="8">
        <f t="shared" si="1"/>
        <v>0</v>
      </c>
      <c r="K80" t="s">
        <v>4</v>
      </c>
    </row>
    <row r="81" spans="2:14" x14ac:dyDescent="0.25">
      <c r="H81" s="8"/>
      <c r="I81" s="8"/>
    </row>
    <row r="82" spans="2:14" x14ac:dyDescent="0.25">
      <c r="H82" s="8"/>
      <c r="I82" s="8"/>
    </row>
    <row r="83" spans="2:14" x14ac:dyDescent="0.25">
      <c r="H83" s="8"/>
      <c r="I83" s="8"/>
    </row>
    <row r="84" spans="2:14" x14ac:dyDescent="0.25">
      <c r="B84" t="s">
        <v>33</v>
      </c>
      <c r="D84" s="10" t="s">
        <v>22</v>
      </c>
      <c r="E84" s="10"/>
      <c r="F84" s="10"/>
      <c r="G84" s="10"/>
      <c r="H84" s="8"/>
      <c r="I84" s="8"/>
    </row>
    <row r="85" spans="2:14" x14ac:dyDescent="0.25">
      <c r="D85" t="s">
        <v>23</v>
      </c>
      <c r="E85" s="1" t="s">
        <v>24</v>
      </c>
      <c r="F85" s="1" t="s">
        <v>24</v>
      </c>
      <c r="G85" t="s">
        <v>25</v>
      </c>
      <c r="H85" s="8"/>
      <c r="I85" s="8"/>
      <c r="L85" t="s">
        <v>13</v>
      </c>
      <c r="N85" t="s">
        <v>13</v>
      </c>
    </row>
    <row r="86" spans="2:14" x14ac:dyDescent="0.25">
      <c r="D86" s="1"/>
      <c r="E86" s="1"/>
      <c r="F86" s="1"/>
      <c r="G86" s="1"/>
      <c r="H86" s="8">
        <f t="shared" si="0"/>
        <v>0</v>
      </c>
      <c r="I86" s="8">
        <f t="shared" si="1"/>
        <v>0</v>
      </c>
      <c r="K86" t="s">
        <v>0</v>
      </c>
      <c r="M86" t="s">
        <v>5</v>
      </c>
    </row>
    <row r="87" spans="2:14" x14ac:dyDescent="0.25">
      <c r="D87" s="1"/>
      <c r="E87" s="1"/>
      <c r="F87" s="1"/>
      <c r="G87" s="1"/>
      <c r="H87" s="8">
        <f t="shared" ref="H87:H166" si="8">E87</f>
        <v>0</v>
      </c>
      <c r="I87" s="8">
        <f t="shared" ref="I87:I166" si="9">F87</f>
        <v>0</v>
      </c>
      <c r="K87" t="s">
        <v>1</v>
      </c>
      <c r="M87" t="s">
        <v>6</v>
      </c>
    </row>
    <row r="88" spans="2:14" x14ac:dyDescent="0.25">
      <c r="D88" s="1"/>
      <c r="E88" s="1"/>
      <c r="F88" s="1"/>
      <c r="G88" s="1"/>
      <c r="H88" s="8">
        <f t="shared" si="8"/>
        <v>0</v>
      </c>
      <c r="I88" s="8">
        <f t="shared" si="9"/>
        <v>0</v>
      </c>
      <c r="K88" t="s">
        <v>2</v>
      </c>
      <c r="M88" t="s">
        <v>7</v>
      </c>
    </row>
    <row r="89" spans="2:14" x14ac:dyDescent="0.25">
      <c r="D89" s="1"/>
      <c r="E89" s="1"/>
      <c r="F89" s="1"/>
      <c r="G89" s="1"/>
      <c r="H89" s="8">
        <f t="shared" si="8"/>
        <v>0</v>
      </c>
      <c r="I89" s="8">
        <f t="shared" si="9"/>
        <v>0</v>
      </c>
      <c r="K89" t="s">
        <v>3</v>
      </c>
      <c r="M89" t="s">
        <v>8</v>
      </c>
    </row>
    <row r="90" spans="2:14" x14ac:dyDescent="0.25">
      <c r="D90" s="1"/>
      <c r="E90" s="1"/>
      <c r="F90" s="1"/>
      <c r="G90" s="1"/>
      <c r="H90" s="8">
        <f t="shared" si="8"/>
        <v>0</v>
      </c>
      <c r="I90" s="8">
        <f t="shared" si="9"/>
        <v>0</v>
      </c>
      <c r="K90" t="s">
        <v>4</v>
      </c>
    </row>
    <row r="91" spans="2:14" x14ac:dyDescent="0.25">
      <c r="D91" s="8"/>
      <c r="E91" s="8"/>
      <c r="F91" s="8"/>
      <c r="G91" s="8"/>
      <c r="H91" s="8"/>
      <c r="I91" s="8"/>
    </row>
    <row r="92" spans="2:14" x14ac:dyDescent="0.25">
      <c r="D92" s="8"/>
      <c r="E92" s="8"/>
      <c r="F92" s="8"/>
      <c r="G92" s="8"/>
      <c r="H92" s="8"/>
      <c r="I92" s="8"/>
    </row>
    <row r="93" spans="2:14" x14ac:dyDescent="0.25">
      <c r="H93" s="8"/>
      <c r="I93" s="8"/>
    </row>
    <row r="94" spans="2:14" x14ac:dyDescent="0.25">
      <c r="B94" t="s">
        <v>37</v>
      </c>
      <c r="D94" s="10" t="s">
        <v>22</v>
      </c>
      <c r="E94" s="10"/>
      <c r="F94" s="10"/>
      <c r="G94" s="10"/>
      <c r="H94" s="8"/>
      <c r="I94" s="8"/>
    </row>
    <row r="95" spans="2:14" x14ac:dyDescent="0.25">
      <c r="D95" t="s">
        <v>23</v>
      </c>
      <c r="E95" s="1" t="s">
        <v>24</v>
      </c>
      <c r="F95" s="1" t="s">
        <v>24</v>
      </c>
      <c r="G95" t="s">
        <v>25</v>
      </c>
      <c r="H95" s="8"/>
      <c r="I95" s="8"/>
    </row>
    <row r="96" spans="2:14" x14ac:dyDescent="0.25">
      <c r="D96" s="1"/>
      <c r="E96" s="1"/>
      <c r="F96" s="1"/>
      <c r="G96" s="1"/>
      <c r="H96" s="8">
        <f t="shared" si="8"/>
        <v>0</v>
      </c>
      <c r="I96" s="8">
        <f t="shared" si="9"/>
        <v>0</v>
      </c>
    </row>
    <row r="97" spans="2:9" x14ac:dyDescent="0.25">
      <c r="D97" s="1"/>
      <c r="E97" s="1"/>
      <c r="F97" s="1"/>
      <c r="G97" s="1"/>
      <c r="H97" s="8">
        <f t="shared" si="8"/>
        <v>0</v>
      </c>
      <c r="I97" s="8">
        <f t="shared" si="9"/>
        <v>0</v>
      </c>
    </row>
    <row r="98" spans="2:9" x14ac:dyDescent="0.25">
      <c r="D98" s="1"/>
      <c r="E98" s="1"/>
      <c r="F98" s="1"/>
      <c r="G98" s="1"/>
      <c r="H98" s="8">
        <f t="shared" si="8"/>
        <v>0</v>
      </c>
      <c r="I98" s="8">
        <f t="shared" si="9"/>
        <v>0</v>
      </c>
    </row>
    <row r="99" spans="2:9" x14ac:dyDescent="0.25">
      <c r="D99" s="1"/>
      <c r="E99" s="1"/>
      <c r="F99" s="1"/>
      <c r="G99" s="1"/>
      <c r="H99" s="8">
        <f t="shared" si="8"/>
        <v>0</v>
      </c>
      <c r="I99" s="8">
        <f t="shared" si="9"/>
        <v>0</v>
      </c>
    </row>
    <row r="100" spans="2:9" x14ac:dyDescent="0.25">
      <c r="D100" s="1"/>
      <c r="E100" s="1"/>
      <c r="F100" s="1"/>
      <c r="G100" s="1"/>
      <c r="H100" s="8">
        <f t="shared" si="8"/>
        <v>0</v>
      </c>
      <c r="I100" s="8">
        <f t="shared" si="9"/>
        <v>0</v>
      </c>
    </row>
    <row r="101" spans="2:9" x14ac:dyDescent="0.25">
      <c r="D101" s="8"/>
      <c r="E101" s="8"/>
      <c r="F101" s="8"/>
      <c r="G101" s="8"/>
      <c r="H101" s="8"/>
      <c r="I101" s="8"/>
    </row>
    <row r="102" spans="2:9" x14ac:dyDescent="0.25">
      <c r="D102" s="8"/>
      <c r="E102" s="8"/>
      <c r="F102" s="8"/>
      <c r="G102" s="8"/>
      <c r="H102" s="8"/>
      <c r="I102" s="8"/>
    </row>
    <row r="103" spans="2:9" x14ac:dyDescent="0.25">
      <c r="H103" s="8"/>
      <c r="I103" s="8"/>
    </row>
    <row r="104" spans="2:9" x14ac:dyDescent="0.25">
      <c r="B104" t="s">
        <v>38</v>
      </c>
      <c r="D104" s="10" t="s">
        <v>22</v>
      </c>
      <c r="E104" s="10"/>
      <c r="F104" s="10"/>
      <c r="G104" s="10"/>
      <c r="H104" s="8"/>
      <c r="I104" s="8"/>
    </row>
    <row r="105" spans="2:9" x14ac:dyDescent="0.25">
      <c r="D105" t="s">
        <v>23</v>
      </c>
      <c r="E105" s="1" t="s">
        <v>24</v>
      </c>
      <c r="F105" s="1" t="s">
        <v>24</v>
      </c>
      <c r="G105" t="s">
        <v>25</v>
      </c>
      <c r="H105" s="8"/>
      <c r="I105" s="8"/>
    </row>
    <row r="106" spans="2:9" x14ac:dyDescent="0.25">
      <c r="D106" s="1"/>
      <c r="E106" s="1"/>
      <c r="F106" s="1"/>
      <c r="G106" s="1"/>
      <c r="H106" s="8">
        <f t="shared" si="8"/>
        <v>0</v>
      </c>
      <c r="I106" s="8">
        <f t="shared" si="9"/>
        <v>0</v>
      </c>
    </row>
    <row r="107" spans="2:9" x14ac:dyDescent="0.25">
      <c r="D107" s="1"/>
      <c r="E107" s="1"/>
      <c r="F107" s="1"/>
      <c r="G107" s="1"/>
      <c r="H107" s="8">
        <f t="shared" si="8"/>
        <v>0</v>
      </c>
      <c r="I107" s="8">
        <f t="shared" si="9"/>
        <v>0</v>
      </c>
    </row>
    <row r="108" spans="2:9" x14ac:dyDescent="0.25">
      <c r="D108" s="1"/>
      <c r="E108" s="1"/>
      <c r="F108" s="1"/>
      <c r="G108" s="1"/>
      <c r="H108" s="8">
        <f t="shared" si="8"/>
        <v>0</v>
      </c>
      <c r="I108" s="8">
        <f t="shared" si="9"/>
        <v>0</v>
      </c>
    </row>
    <row r="109" spans="2:9" x14ac:dyDescent="0.25">
      <c r="D109" s="8"/>
      <c r="E109" s="8"/>
      <c r="F109" s="8"/>
      <c r="G109" s="8"/>
      <c r="H109" s="8"/>
      <c r="I109" s="8"/>
    </row>
    <row r="110" spans="2:9" x14ac:dyDescent="0.25">
      <c r="D110" s="8"/>
      <c r="E110" s="8"/>
      <c r="F110" s="8"/>
      <c r="G110" s="8"/>
      <c r="H110" s="8"/>
      <c r="I110" s="8"/>
    </row>
    <row r="111" spans="2:9" x14ac:dyDescent="0.25">
      <c r="D111" s="1"/>
      <c r="E111" s="1"/>
      <c r="F111" s="1"/>
      <c r="G111" s="1"/>
      <c r="H111" s="8">
        <f t="shared" si="8"/>
        <v>0</v>
      </c>
      <c r="I111" s="8">
        <f t="shared" si="9"/>
        <v>0</v>
      </c>
    </row>
    <row r="112" spans="2:9" x14ac:dyDescent="0.25">
      <c r="D112" s="1"/>
      <c r="E112" s="1"/>
      <c r="F112" s="1"/>
      <c r="G112" s="1"/>
      <c r="H112" s="8">
        <f t="shared" si="8"/>
        <v>0</v>
      </c>
      <c r="I112" s="8">
        <f t="shared" si="9"/>
        <v>0</v>
      </c>
    </row>
    <row r="113" spans="2:9" x14ac:dyDescent="0.25">
      <c r="H113" s="8"/>
      <c r="I113" s="8"/>
    </row>
    <row r="114" spans="2:9" x14ac:dyDescent="0.25">
      <c r="B114" t="s">
        <v>39</v>
      </c>
      <c r="D114" s="10" t="s">
        <v>22</v>
      </c>
      <c r="E114" s="10"/>
      <c r="F114" s="10"/>
      <c r="G114" s="10"/>
      <c r="H114" s="8"/>
      <c r="I114" s="8"/>
    </row>
    <row r="115" spans="2:9" x14ac:dyDescent="0.25">
      <c r="D115" t="s">
        <v>23</v>
      </c>
      <c r="E115" s="1" t="s">
        <v>24</v>
      </c>
      <c r="F115" s="1" t="s">
        <v>24</v>
      </c>
      <c r="G115" t="s">
        <v>25</v>
      </c>
      <c r="H115" s="8"/>
      <c r="I115" s="8"/>
    </row>
    <row r="116" spans="2:9" x14ac:dyDescent="0.25">
      <c r="D116" s="1"/>
      <c r="E116" s="1"/>
      <c r="F116" s="1"/>
      <c r="G116" s="1"/>
      <c r="H116" s="8">
        <f t="shared" si="8"/>
        <v>0</v>
      </c>
      <c r="I116" s="8">
        <f t="shared" si="9"/>
        <v>0</v>
      </c>
    </row>
    <row r="117" spans="2:9" x14ac:dyDescent="0.25">
      <c r="D117" s="1"/>
      <c r="E117" s="1"/>
      <c r="F117" s="1"/>
      <c r="G117" s="1"/>
      <c r="H117" s="8">
        <f t="shared" si="8"/>
        <v>0</v>
      </c>
      <c r="I117" s="8">
        <f t="shared" si="9"/>
        <v>0</v>
      </c>
    </row>
    <row r="118" spans="2:9" x14ac:dyDescent="0.25">
      <c r="D118" s="8"/>
      <c r="E118" s="8"/>
      <c r="F118" s="8"/>
      <c r="G118" s="8"/>
      <c r="H118" s="8"/>
      <c r="I118" s="8"/>
    </row>
    <row r="119" spans="2:9" x14ac:dyDescent="0.25">
      <c r="D119" s="8"/>
      <c r="E119" s="8"/>
      <c r="F119" s="8"/>
      <c r="G119" s="8"/>
      <c r="H119" s="8"/>
      <c r="I119" s="8"/>
    </row>
    <row r="120" spans="2:9" x14ac:dyDescent="0.25">
      <c r="D120" s="1"/>
      <c r="E120" s="1"/>
      <c r="F120" s="1"/>
      <c r="G120" s="1"/>
      <c r="H120" s="8">
        <f t="shared" si="8"/>
        <v>0</v>
      </c>
      <c r="I120" s="8">
        <f t="shared" si="9"/>
        <v>0</v>
      </c>
    </row>
    <row r="121" spans="2:9" x14ac:dyDescent="0.25">
      <c r="D121" s="1"/>
      <c r="E121" s="1"/>
      <c r="F121" s="1"/>
      <c r="G121" s="1"/>
      <c r="H121" s="8">
        <f t="shared" si="8"/>
        <v>0</v>
      </c>
      <c r="I121" s="8">
        <f t="shared" si="9"/>
        <v>0</v>
      </c>
    </row>
    <row r="122" spans="2:9" x14ac:dyDescent="0.25">
      <c r="D122" s="1"/>
      <c r="E122" s="1"/>
      <c r="F122" s="1"/>
      <c r="G122" s="1"/>
      <c r="H122" s="8">
        <f t="shared" si="8"/>
        <v>0</v>
      </c>
      <c r="I122" s="8">
        <f t="shared" si="9"/>
        <v>0</v>
      </c>
    </row>
    <row r="123" spans="2:9" x14ac:dyDescent="0.25">
      <c r="H123" s="8"/>
      <c r="I123" s="8"/>
    </row>
    <row r="124" spans="2:9" x14ac:dyDescent="0.25">
      <c r="B124" t="s">
        <v>40</v>
      </c>
      <c r="D124" s="10" t="s">
        <v>22</v>
      </c>
      <c r="E124" s="10"/>
      <c r="F124" s="10"/>
      <c r="G124" s="10"/>
      <c r="H124" s="8"/>
      <c r="I124" s="8"/>
    </row>
    <row r="125" spans="2:9" x14ac:dyDescent="0.25">
      <c r="D125" t="s">
        <v>23</v>
      </c>
      <c r="E125" s="1" t="s">
        <v>24</v>
      </c>
      <c r="F125" s="1" t="s">
        <v>24</v>
      </c>
      <c r="G125" t="s">
        <v>25</v>
      </c>
      <c r="H125" s="8"/>
      <c r="I125" s="8"/>
    </row>
    <row r="126" spans="2:9" x14ac:dyDescent="0.25">
      <c r="D126" s="1"/>
      <c r="E126" s="1"/>
      <c r="F126" s="1"/>
      <c r="G126" s="1"/>
      <c r="H126" s="8">
        <f t="shared" si="8"/>
        <v>0</v>
      </c>
      <c r="I126" s="8">
        <f t="shared" si="9"/>
        <v>0</v>
      </c>
    </row>
    <row r="127" spans="2:9" x14ac:dyDescent="0.25">
      <c r="D127" s="1"/>
      <c r="E127" s="1"/>
      <c r="F127" s="1"/>
      <c r="G127" s="1"/>
      <c r="H127" s="8">
        <f t="shared" si="8"/>
        <v>0</v>
      </c>
      <c r="I127" s="8">
        <f t="shared" si="9"/>
        <v>0</v>
      </c>
    </row>
    <row r="128" spans="2:9" x14ac:dyDescent="0.25">
      <c r="D128" s="8"/>
      <c r="E128" s="8"/>
      <c r="F128" s="8"/>
      <c r="G128" s="8"/>
      <c r="H128" s="8"/>
      <c r="I128" s="8"/>
    </row>
    <row r="129" spans="2:9" x14ac:dyDescent="0.25">
      <c r="D129" s="8"/>
      <c r="E129" s="8"/>
      <c r="F129" s="8"/>
      <c r="G129" s="8"/>
      <c r="H129" s="8"/>
      <c r="I129" s="8"/>
    </row>
    <row r="130" spans="2:9" x14ac:dyDescent="0.25">
      <c r="D130" s="1"/>
      <c r="E130" s="1"/>
      <c r="F130" s="1"/>
      <c r="G130" s="1"/>
      <c r="H130" s="8">
        <f t="shared" si="8"/>
        <v>0</v>
      </c>
      <c r="I130" s="8">
        <f t="shared" si="9"/>
        <v>0</v>
      </c>
    </row>
    <row r="131" spans="2:9" x14ac:dyDescent="0.25">
      <c r="D131" s="1"/>
      <c r="E131" s="1"/>
      <c r="F131" s="1"/>
      <c r="G131" s="1"/>
      <c r="H131" s="8">
        <f t="shared" si="8"/>
        <v>0</v>
      </c>
      <c r="I131" s="8">
        <f t="shared" si="9"/>
        <v>0</v>
      </c>
    </row>
    <row r="132" spans="2:9" x14ac:dyDescent="0.25">
      <c r="D132" s="1"/>
      <c r="E132" s="1"/>
      <c r="F132" s="1"/>
      <c r="G132" s="1"/>
      <c r="H132" s="8">
        <f t="shared" si="8"/>
        <v>0</v>
      </c>
      <c r="I132" s="8">
        <f t="shared" si="9"/>
        <v>0</v>
      </c>
    </row>
    <row r="133" spans="2:9" x14ac:dyDescent="0.25">
      <c r="H133" s="8"/>
      <c r="I133" s="8"/>
    </row>
    <row r="134" spans="2:9" x14ac:dyDescent="0.25">
      <c r="B134" t="s">
        <v>41</v>
      </c>
      <c r="D134" s="10" t="s">
        <v>22</v>
      </c>
      <c r="E134" s="10"/>
      <c r="F134" s="10"/>
      <c r="G134" s="10"/>
      <c r="H134" s="8"/>
      <c r="I134" s="8"/>
    </row>
    <row r="135" spans="2:9" x14ac:dyDescent="0.25">
      <c r="D135" t="s">
        <v>23</v>
      </c>
      <c r="E135" s="1" t="s">
        <v>24</v>
      </c>
      <c r="F135" s="1" t="s">
        <v>24</v>
      </c>
      <c r="G135" t="s">
        <v>25</v>
      </c>
      <c r="H135" s="8"/>
      <c r="I135" s="8"/>
    </row>
    <row r="136" spans="2:9" x14ac:dyDescent="0.25">
      <c r="D136" s="1"/>
      <c r="E136" s="1"/>
      <c r="F136" s="1"/>
      <c r="G136" s="1"/>
      <c r="H136" s="8">
        <f t="shared" si="8"/>
        <v>0</v>
      </c>
      <c r="I136" s="8">
        <f t="shared" si="9"/>
        <v>0</v>
      </c>
    </row>
    <row r="137" spans="2:9" x14ac:dyDescent="0.25">
      <c r="D137" s="1"/>
      <c r="E137" s="1"/>
      <c r="F137" s="1"/>
      <c r="G137" s="1"/>
      <c r="H137" s="8">
        <f t="shared" si="8"/>
        <v>0</v>
      </c>
      <c r="I137" s="8">
        <f t="shared" si="9"/>
        <v>0</v>
      </c>
    </row>
    <row r="138" spans="2:9" x14ac:dyDescent="0.25">
      <c r="D138" s="8"/>
      <c r="E138" s="8"/>
      <c r="F138" s="8"/>
      <c r="G138" s="8"/>
      <c r="H138" s="8"/>
      <c r="I138" s="8"/>
    </row>
    <row r="139" spans="2:9" x14ac:dyDescent="0.25">
      <c r="D139" s="8"/>
      <c r="E139" s="8"/>
      <c r="F139" s="8"/>
      <c r="G139" s="8"/>
      <c r="H139" s="8"/>
      <c r="I139" s="8"/>
    </row>
    <row r="140" spans="2:9" x14ac:dyDescent="0.25">
      <c r="D140" s="1"/>
      <c r="E140" s="1"/>
      <c r="F140" s="1"/>
      <c r="G140" s="1"/>
      <c r="H140" s="8">
        <f t="shared" si="8"/>
        <v>0</v>
      </c>
      <c r="I140" s="8">
        <f t="shared" si="9"/>
        <v>0</v>
      </c>
    </row>
    <row r="141" spans="2:9" x14ac:dyDescent="0.25">
      <c r="D141" s="1"/>
      <c r="E141" s="1"/>
      <c r="F141" s="1"/>
      <c r="G141" s="1"/>
      <c r="H141" s="8">
        <f t="shared" si="8"/>
        <v>0</v>
      </c>
      <c r="I141" s="8">
        <f t="shared" si="9"/>
        <v>0</v>
      </c>
    </row>
    <row r="142" spans="2:9" x14ac:dyDescent="0.25">
      <c r="D142" s="1"/>
      <c r="E142" s="1"/>
      <c r="F142" s="1"/>
      <c r="G142" s="1"/>
      <c r="H142" s="8">
        <f t="shared" si="8"/>
        <v>0</v>
      </c>
      <c r="I142" s="8">
        <f t="shared" si="9"/>
        <v>0</v>
      </c>
    </row>
    <row r="143" spans="2:9" x14ac:dyDescent="0.25">
      <c r="H143" s="8"/>
      <c r="I143" s="8"/>
    </row>
    <row r="144" spans="2:9" x14ac:dyDescent="0.25">
      <c r="B144" t="s">
        <v>42</v>
      </c>
      <c r="D144" s="10" t="s">
        <v>22</v>
      </c>
      <c r="E144" s="10"/>
      <c r="F144" s="10"/>
      <c r="G144" s="10"/>
      <c r="H144" s="8"/>
      <c r="I144" s="8"/>
    </row>
    <row r="145" spans="2:9" x14ac:dyDescent="0.25">
      <c r="D145" t="s">
        <v>23</v>
      </c>
      <c r="E145" s="1" t="s">
        <v>24</v>
      </c>
      <c r="F145" s="1" t="s">
        <v>24</v>
      </c>
      <c r="G145" t="s">
        <v>25</v>
      </c>
      <c r="H145" s="8"/>
      <c r="I145" s="8"/>
    </row>
    <row r="146" spans="2:9" x14ac:dyDescent="0.25">
      <c r="D146" s="1"/>
      <c r="E146" s="1"/>
      <c r="F146" s="1"/>
      <c r="G146" s="1"/>
      <c r="H146" s="8">
        <f t="shared" si="8"/>
        <v>0</v>
      </c>
      <c r="I146" s="8">
        <f t="shared" si="9"/>
        <v>0</v>
      </c>
    </row>
    <row r="147" spans="2:9" x14ac:dyDescent="0.25">
      <c r="D147" s="1"/>
      <c r="E147" s="1"/>
      <c r="F147" s="1"/>
      <c r="G147" s="1"/>
      <c r="H147" s="8">
        <f t="shared" si="8"/>
        <v>0</v>
      </c>
      <c r="I147" s="8">
        <f t="shared" si="9"/>
        <v>0</v>
      </c>
    </row>
    <row r="148" spans="2:9" x14ac:dyDescent="0.25">
      <c r="D148" s="8"/>
      <c r="E148" s="8"/>
      <c r="F148" s="8"/>
      <c r="G148" s="8"/>
      <c r="H148" s="8"/>
      <c r="I148" s="8"/>
    </row>
    <row r="149" spans="2:9" x14ac:dyDescent="0.25">
      <c r="D149" s="8"/>
      <c r="E149" s="8"/>
      <c r="F149" s="8"/>
      <c r="G149" s="8"/>
      <c r="H149" s="8"/>
      <c r="I149" s="8"/>
    </row>
    <row r="150" spans="2:9" x14ac:dyDescent="0.25">
      <c r="D150" s="1"/>
      <c r="E150" s="1"/>
      <c r="F150" s="1"/>
      <c r="G150" s="1"/>
      <c r="H150" s="8">
        <f t="shared" si="8"/>
        <v>0</v>
      </c>
      <c r="I150" s="8">
        <f t="shared" si="9"/>
        <v>0</v>
      </c>
    </row>
    <row r="151" spans="2:9" x14ac:dyDescent="0.25">
      <c r="D151" s="1"/>
      <c r="E151" s="1"/>
      <c r="F151" s="1"/>
      <c r="G151" s="1"/>
      <c r="H151" s="8">
        <f t="shared" si="8"/>
        <v>0</v>
      </c>
      <c r="I151" s="8">
        <f t="shared" si="9"/>
        <v>0</v>
      </c>
    </row>
    <row r="152" spans="2:9" x14ac:dyDescent="0.25">
      <c r="D152" s="1"/>
      <c r="E152" s="1"/>
      <c r="F152" s="1"/>
      <c r="G152" s="1"/>
      <c r="H152" s="8">
        <f t="shared" si="8"/>
        <v>0</v>
      </c>
      <c r="I152" s="8">
        <f t="shared" si="9"/>
        <v>0</v>
      </c>
    </row>
    <row r="153" spans="2:9" x14ac:dyDescent="0.25">
      <c r="H153" s="8"/>
      <c r="I153" s="8"/>
    </row>
    <row r="154" spans="2:9" x14ac:dyDescent="0.25">
      <c r="B154" t="s">
        <v>43</v>
      </c>
      <c r="D154" s="10" t="s">
        <v>22</v>
      </c>
      <c r="E154" s="10"/>
      <c r="F154" s="10"/>
      <c r="G154" s="10"/>
      <c r="H154" s="8"/>
      <c r="I154" s="8"/>
    </row>
    <row r="155" spans="2:9" x14ac:dyDescent="0.25">
      <c r="D155" t="s">
        <v>23</v>
      </c>
      <c r="E155" s="1" t="s">
        <v>24</v>
      </c>
      <c r="F155" s="1" t="s">
        <v>24</v>
      </c>
      <c r="G155" t="s">
        <v>25</v>
      </c>
      <c r="H155" s="8"/>
      <c r="I155" s="8"/>
    </row>
    <row r="156" spans="2:9" x14ac:dyDescent="0.25">
      <c r="D156" s="1"/>
      <c r="E156" s="1"/>
      <c r="F156" s="1"/>
      <c r="G156" s="1"/>
      <c r="H156" s="8">
        <f t="shared" si="8"/>
        <v>0</v>
      </c>
      <c r="I156" s="8">
        <f t="shared" si="9"/>
        <v>0</v>
      </c>
    </row>
    <row r="157" spans="2:9" x14ac:dyDescent="0.25">
      <c r="D157" s="1"/>
      <c r="E157" s="1"/>
      <c r="F157" s="1"/>
      <c r="G157" s="1"/>
      <c r="H157" s="8">
        <f t="shared" si="8"/>
        <v>0</v>
      </c>
      <c r="I157" s="8">
        <f t="shared" si="9"/>
        <v>0</v>
      </c>
    </row>
    <row r="158" spans="2:9" x14ac:dyDescent="0.25">
      <c r="D158" s="8"/>
      <c r="E158" s="8"/>
      <c r="F158" s="8"/>
      <c r="G158" s="8"/>
      <c r="H158" s="8"/>
      <c r="I158" s="8"/>
    </row>
    <row r="159" spans="2:9" x14ac:dyDescent="0.25">
      <c r="D159" s="8"/>
      <c r="E159" s="8"/>
      <c r="F159" s="8"/>
      <c r="G159" s="8"/>
      <c r="H159" s="8"/>
      <c r="I159" s="8"/>
    </row>
    <row r="160" spans="2:9" x14ac:dyDescent="0.25">
      <c r="D160" s="1"/>
      <c r="E160" s="1"/>
      <c r="F160" s="1"/>
      <c r="G160" s="1"/>
      <c r="H160" s="8">
        <f t="shared" si="8"/>
        <v>0</v>
      </c>
      <c r="I160" s="8">
        <f t="shared" si="9"/>
        <v>0</v>
      </c>
    </row>
    <row r="161" spans="2:9" x14ac:dyDescent="0.25">
      <c r="D161" s="1"/>
      <c r="E161" s="1"/>
      <c r="F161" s="1"/>
      <c r="G161" s="1"/>
      <c r="H161" s="8">
        <f t="shared" si="8"/>
        <v>0</v>
      </c>
      <c r="I161" s="8">
        <f t="shared" si="9"/>
        <v>0</v>
      </c>
    </row>
    <row r="162" spans="2:9" x14ac:dyDescent="0.25">
      <c r="D162" s="1"/>
      <c r="E162" s="1"/>
      <c r="F162" s="1"/>
      <c r="G162" s="1"/>
      <c r="H162" s="8">
        <f t="shared" ref="H162" si="10">E162</f>
        <v>0</v>
      </c>
      <c r="I162" s="8">
        <f t="shared" ref="I162" si="11">F162</f>
        <v>0</v>
      </c>
    </row>
    <row r="163" spans="2:9" x14ac:dyDescent="0.25">
      <c r="H163" s="8"/>
      <c r="I163" s="8"/>
    </row>
    <row r="164" spans="2:9" x14ac:dyDescent="0.25">
      <c r="B164" t="s">
        <v>44</v>
      </c>
      <c r="D164" s="10" t="s">
        <v>22</v>
      </c>
      <c r="E164" s="10"/>
      <c r="F164" s="10"/>
      <c r="G164" s="10"/>
      <c r="H164" s="8"/>
      <c r="I164" s="8"/>
    </row>
    <row r="165" spans="2:9" x14ac:dyDescent="0.25">
      <c r="D165" t="s">
        <v>23</v>
      </c>
      <c r="E165" s="1" t="s">
        <v>24</v>
      </c>
      <c r="F165" s="1" t="s">
        <v>24</v>
      </c>
      <c r="G165" t="s">
        <v>25</v>
      </c>
      <c r="H165" s="8"/>
      <c r="I165" s="8"/>
    </row>
    <row r="166" spans="2:9" x14ac:dyDescent="0.25">
      <c r="D166" s="1"/>
      <c r="E166" s="1"/>
      <c r="F166" s="1"/>
      <c r="G166" s="1"/>
      <c r="H166" s="8">
        <f t="shared" si="8"/>
        <v>0</v>
      </c>
      <c r="I166" s="8">
        <f t="shared" si="9"/>
        <v>0</v>
      </c>
    </row>
    <row r="167" spans="2:9" x14ac:dyDescent="0.25">
      <c r="D167" s="1"/>
      <c r="E167" s="1"/>
      <c r="F167" s="1"/>
      <c r="G167" s="1"/>
      <c r="H167" s="8">
        <f t="shared" ref="H167:H180" si="12">E167</f>
        <v>0</v>
      </c>
      <c r="I167" s="8">
        <f t="shared" ref="I167:I180" si="13">F167</f>
        <v>0</v>
      </c>
    </row>
    <row r="168" spans="2:9" x14ac:dyDescent="0.25">
      <c r="D168" s="8"/>
      <c r="E168" s="8"/>
      <c r="F168" s="8"/>
      <c r="G168" s="8"/>
      <c r="H168" s="8"/>
      <c r="I168" s="8"/>
    </row>
    <row r="169" spans="2:9" x14ac:dyDescent="0.25">
      <c r="D169" s="8"/>
      <c r="E169" s="8"/>
      <c r="F169" s="8"/>
      <c r="G169" s="8"/>
      <c r="H169" s="8"/>
      <c r="I169" s="8"/>
    </row>
    <row r="170" spans="2:9" x14ac:dyDescent="0.25">
      <c r="D170" s="1"/>
      <c r="E170" s="1"/>
      <c r="F170" s="1"/>
      <c r="G170" s="1"/>
      <c r="H170" s="8">
        <f t="shared" si="12"/>
        <v>0</v>
      </c>
      <c r="I170" s="8">
        <f t="shared" si="13"/>
        <v>0</v>
      </c>
    </row>
    <row r="171" spans="2:9" x14ac:dyDescent="0.25">
      <c r="D171" s="1"/>
      <c r="E171" s="1"/>
      <c r="F171" s="1"/>
      <c r="G171" s="1"/>
      <c r="H171" s="8">
        <f t="shared" si="12"/>
        <v>0</v>
      </c>
      <c r="I171" s="8">
        <f t="shared" si="13"/>
        <v>0</v>
      </c>
    </row>
    <row r="172" spans="2:9" x14ac:dyDescent="0.25">
      <c r="D172" s="1"/>
      <c r="E172" s="1"/>
      <c r="F172" s="1"/>
      <c r="G172" s="1"/>
      <c r="H172" s="8">
        <f t="shared" si="12"/>
        <v>0</v>
      </c>
      <c r="I172" s="8">
        <f t="shared" si="13"/>
        <v>0</v>
      </c>
    </row>
    <row r="173" spans="2:9" x14ac:dyDescent="0.25">
      <c r="H173" s="8"/>
      <c r="I173" s="8"/>
    </row>
    <row r="174" spans="2:9" x14ac:dyDescent="0.25">
      <c r="B174" t="s">
        <v>45</v>
      </c>
      <c r="D174" s="10" t="s">
        <v>22</v>
      </c>
      <c r="E174" s="10"/>
      <c r="F174" s="10"/>
      <c r="G174" s="10"/>
      <c r="H174" s="8"/>
      <c r="I174" s="8"/>
    </row>
    <row r="175" spans="2:9" x14ac:dyDescent="0.25">
      <c r="D175" t="s">
        <v>23</v>
      </c>
      <c r="E175" s="1" t="s">
        <v>24</v>
      </c>
      <c r="F175" s="1" t="s">
        <v>24</v>
      </c>
      <c r="G175" t="s">
        <v>25</v>
      </c>
      <c r="H175" s="8"/>
      <c r="I175" s="8"/>
    </row>
    <row r="176" spans="2:9" x14ac:dyDescent="0.25">
      <c r="D176" s="1"/>
      <c r="E176" s="1"/>
      <c r="F176" s="1"/>
      <c r="G176" s="1"/>
      <c r="H176" s="8">
        <f t="shared" si="12"/>
        <v>0</v>
      </c>
      <c r="I176" s="8">
        <f t="shared" si="13"/>
        <v>0</v>
      </c>
    </row>
    <row r="177" spans="4:9" x14ac:dyDescent="0.25">
      <c r="D177" s="1"/>
      <c r="E177" s="1"/>
      <c r="F177" s="1"/>
      <c r="G177" s="1"/>
      <c r="H177" s="8">
        <f t="shared" si="12"/>
        <v>0</v>
      </c>
      <c r="I177" s="8">
        <f t="shared" si="13"/>
        <v>0</v>
      </c>
    </row>
    <row r="178" spans="4:9" x14ac:dyDescent="0.25">
      <c r="D178" s="1"/>
      <c r="E178" s="1"/>
      <c r="F178" s="1"/>
      <c r="G178" s="1"/>
      <c r="H178" s="8">
        <f t="shared" si="12"/>
        <v>0</v>
      </c>
      <c r="I178" s="8">
        <f t="shared" si="13"/>
        <v>0</v>
      </c>
    </row>
    <row r="179" spans="4:9" x14ac:dyDescent="0.25">
      <c r="D179" s="1"/>
      <c r="E179" s="1"/>
      <c r="F179" s="1"/>
      <c r="G179" s="1"/>
      <c r="H179" s="8">
        <f t="shared" si="12"/>
        <v>0</v>
      </c>
      <c r="I179" s="8">
        <f t="shared" si="13"/>
        <v>0</v>
      </c>
    </row>
    <row r="180" spans="4:9" x14ac:dyDescent="0.25">
      <c r="D180" s="1"/>
      <c r="E180" s="1"/>
      <c r="F180" s="1"/>
      <c r="G180" s="1"/>
      <c r="H180" s="8">
        <f t="shared" si="12"/>
        <v>0</v>
      </c>
      <c r="I180" s="8">
        <f t="shared" si="13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W24"/>
  <sheetViews>
    <sheetView tabSelected="1" workbookViewId="0">
      <selection activeCell="N27" sqref="N27"/>
    </sheetView>
  </sheetViews>
  <sheetFormatPr baseColWidth="10" defaultRowHeight="15" x14ac:dyDescent="0.25"/>
  <cols>
    <col min="1" max="1" width="3.42578125" customWidth="1"/>
    <col min="2" max="2" width="6" customWidth="1"/>
    <col min="3" max="3" width="34" customWidth="1"/>
    <col min="4" max="10" width="6.7109375" customWidth="1"/>
    <col min="11" max="11" width="15" customWidth="1"/>
    <col min="12" max="12" width="6.42578125" customWidth="1"/>
    <col min="13" max="13" width="4.42578125" customWidth="1"/>
    <col min="14" max="14" width="34.28515625" customWidth="1"/>
    <col min="15" max="21" width="7.28515625" customWidth="1"/>
    <col min="22" max="22" width="6.140625" customWidth="1"/>
    <col min="23" max="23" width="11" customWidth="1"/>
    <col min="24" max="24" width="6.28515625" customWidth="1"/>
  </cols>
  <sheetData>
    <row r="3" spans="1:23" x14ac:dyDescent="0.25">
      <c r="A3" s="31"/>
      <c r="B3" s="22">
        <v>0</v>
      </c>
      <c r="C3" s="22" t="s">
        <v>12</v>
      </c>
      <c r="D3" s="22" t="s">
        <v>13</v>
      </c>
      <c r="E3" s="22" t="s">
        <v>17</v>
      </c>
      <c r="F3" s="22" t="s">
        <v>15</v>
      </c>
      <c r="G3" s="22" t="s">
        <v>14</v>
      </c>
      <c r="H3" s="22" t="s">
        <v>16</v>
      </c>
      <c r="I3" s="22" t="s">
        <v>18</v>
      </c>
      <c r="J3" s="22" t="s">
        <v>19</v>
      </c>
      <c r="N3" s="49" t="s">
        <v>34</v>
      </c>
      <c r="O3" s="49"/>
      <c r="P3" s="49"/>
      <c r="Q3" s="49"/>
      <c r="R3" s="49"/>
      <c r="S3" s="49"/>
      <c r="T3" s="49"/>
      <c r="U3" s="49"/>
      <c r="V3" s="49"/>
    </row>
    <row r="4" spans="1:23" x14ac:dyDescent="0.25">
      <c r="A4" s="48" t="str">
        <f ca="1">CONCATENATE(B4,COUNTIF(B$3:B$12,B4)-COUNTIF(B$3:B4,B4))</f>
        <v>10</v>
      </c>
      <c r="B4" s="28">
        <f ca="1">IF(COUNTIF(rangs,B3)=COUNTIF(B$3:B3,B3),B3+COUNTIF(rangs,B3),IF(COUNTIF(rangs,B3)&gt;COUNTIF(B$3:B3,B3),B3,B3+1))</f>
        <v>1</v>
      </c>
      <c r="C4" s="28" t="str">
        <f ca="1">VLOOKUP($A4,classéquip,2,0)</f>
        <v>ASPTT Limoges HB</v>
      </c>
      <c r="D4" s="30">
        <f t="shared" ref="D4:D12" ca="1" si="0">VLOOKUP($C4,résultats,2,0)</f>
        <v>19</v>
      </c>
      <c r="E4" s="30">
        <f t="shared" ref="E4:E12" ca="1" si="1">VLOOKUP($C4,résultats,3,0)</f>
        <v>7</v>
      </c>
      <c r="F4" s="30">
        <f t="shared" ref="F4:F12" ca="1" si="2">VLOOKUP($C4,résultats,4,0)</f>
        <v>6</v>
      </c>
      <c r="G4" s="30">
        <f t="shared" ref="G4:G12" ca="1" si="3">VLOOKUP($C4,résultats,5,0)</f>
        <v>0</v>
      </c>
      <c r="H4" s="30">
        <f t="shared" ref="H4:H12" ca="1" si="4">VLOOKUP($C4,résultats,6,0)</f>
        <v>1</v>
      </c>
      <c r="I4" s="30">
        <f t="shared" ref="I4:I12" ca="1" si="5">VLOOKUP($C4,résultats,7,0)</f>
        <v>238</v>
      </c>
      <c r="J4" s="30">
        <f t="shared" ref="J4:J12" ca="1" si="6">VLOOKUP($C4,résultats,8,0)</f>
        <v>184</v>
      </c>
      <c r="K4" s="19"/>
      <c r="L4" s="24" t="s">
        <v>48</v>
      </c>
      <c r="M4" s="24"/>
      <c r="N4" s="4" t="s">
        <v>12</v>
      </c>
      <c r="O4" s="1" t="s">
        <v>13</v>
      </c>
      <c r="P4" s="1" t="s">
        <v>17</v>
      </c>
      <c r="Q4" s="1" t="s">
        <v>15</v>
      </c>
      <c r="R4" s="1" t="s">
        <v>14</v>
      </c>
      <c r="S4" s="1" t="s">
        <v>16</v>
      </c>
      <c r="T4" s="1" t="s">
        <v>18</v>
      </c>
      <c r="U4" s="1" t="s">
        <v>19</v>
      </c>
      <c r="V4" s="2" t="s">
        <v>49</v>
      </c>
      <c r="W4" s="1"/>
    </row>
    <row r="5" spans="1:23" x14ac:dyDescent="0.25">
      <c r="A5" s="48" t="str">
        <f ca="1">CONCATENATE(B5,COUNTIF(B$3:B$12,B5)-COUNTIF(B$3:B5,B5))</f>
        <v>20</v>
      </c>
      <c r="B5" s="28">
        <f ca="1">IF(COUNTIF(rangs,B4)=COUNTIF(B$3:B4,B4),B4+COUNTIF(rangs,B4),IF(COUNTIF(rangs,B4)&gt;COUNTIF(B$3:B4,B4),B4,B4+1))</f>
        <v>2</v>
      </c>
      <c r="C5" s="28" t="str">
        <f ca="1">VLOOKUP($A5,classéquip,2,0)</f>
        <v>AL Palais sur Vienne</v>
      </c>
      <c r="D5" s="28">
        <f t="shared" ca="1" si="0"/>
        <v>17</v>
      </c>
      <c r="E5" s="28">
        <f t="shared" ca="1" si="1"/>
        <v>7</v>
      </c>
      <c r="F5" s="28">
        <f t="shared" ca="1" si="2"/>
        <v>5</v>
      </c>
      <c r="G5" s="28">
        <f t="shared" ca="1" si="3"/>
        <v>0</v>
      </c>
      <c r="H5" s="28">
        <f t="shared" ca="1" si="4"/>
        <v>2</v>
      </c>
      <c r="I5" s="28">
        <f t="shared" ca="1" si="5"/>
        <v>226</v>
      </c>
      <c r="J5" s="28">
        <f t="shared" ca="1" si="6"/>
        <v>148</v>
      </c>
      <c r="K5" s="27"/>
      <c r="L5" s="46">
        <f t="shared" ref="L5:L13" ca="1" si="7">RANK(O5,O$5:O$13,0)</f>
        <v>2</v>
      </c>
      <c r="M5" s="47" t="str">
        <f ca="1">CONCATENATE(L5,COUNTIF(rangs,L5)-COUNTIF(L$4:L5,L5))</f>
        <v>20</v>
      </c>
      <c r="N5" s="23" t="s">
        <v>0</v>
      </c>
      <c r="O5" s="11">
        <f ca="1">SUMIF(Rencontres!K$6:L$90,N5,Rencontres!L$6:L$90)</f>
        <v>17</v>
      </c>
      <c r="P5" s="33">
        <f>SUMPRODUCT((Rencontres!D$6:D$180=N5)*(Rencontres!E$6:E$180&gt;0)*1)+SUMPRODUCT((Rencontres!G$6:G$180=N5)*(Rencontres!H$6:H$180&gt;0)*1)</f>
        <v>7</v>
      </c>
      <c r="Q5" s="34">
        <f>SUMPRODUCT((Rencontres!D$6:D$180=N5)*(Rencontres!E$6:E$180&gt;Rencontres!F$6:F$180)*1)+SUMPRODUCT((Rencontres!G$6:G$180=N5)*(Rencontres!H$6:H$180&lt;Rencontres!I$6:I$180)*1)</f>
        <v>5</v>
      </c>
      <c r="R5" s="35">
        <f>P5-Q5-S5</f>
        <v>0</v>
      </c>
      <c r="S5" s="36">
        <f>SUMPRODUCT((Rencontres!D$6:D$180=N5)*(Rencontres!E$6:E$180&lt;Rencontres!F$6:F$180)*1)+SUMPRODUCT((Rencontres!G$6:G$180=N5)*(Rencontres!H$6:H$180&gt;Rencontres!I$6:I$180)*1)</f>
        <v>2</v>
      </c>
      <c r="T5" s="34">
        <f ca="1">SUMIF(Rencontres!D$6:E$180,N5,Rencontres!E$6:E$180)+SUMIF(Rencontres!G$6:I$180,N5,Rencontres!I$6:I$180)</f>
        <v>226</v>
      </c>
      <c r="U5" s="37">
        <f ca="1">SUMIF(Rencontres!D$6:F$180,N5,Rencontres!F$6:F$180)+SUMIF(Rencontres!G$6:H$180,N5,Rencontres!H$6:H$180)</f>
        <v>148</v>
      </c>
      <c r="V5">
        <f t="shared" ref="V5:V13" ca="1" si="8">T5-U5</f>
        <v>78</v>
      </c>
      <c r="W5" s="9"/>
    </row>
    <row r="6" spans="1:23" x14ac:dyDescent="0.25">
      <c r="A6" s="48" t="str">
        <f ca="1">CONCATENATE(B6,COUNTIF(B$3:B$12,B6)-COUNTIF(B$3:B6,B6))</f>
        <v>32</v>
      </c>
      <c r="B6" s="28">
        <f ca="1">IF(COUNTIF(rangs,B5)=COUNTIF(B$3:B5,B5),B5+COUNTIF(rangs,B5),IF(COUNTIF(rangs,B5)&gt;COUNTIF(B$3:B5,B5),B5,B5+1))</f>
        <v>3</v>
      </c>
      <c r="C6" s="28" t="str">
        <f ca="1">VLOOKUP($A6,classéquip,2,0)</f>
        <v>HB Brive Corrèze</v>
      </c>
      <c r="D6" s="28">
        <f t="shared" ca="1" si="0"/>
        <v>14</v>
      </c>
      <c r="E6" s="28">
        <f t="shared" ca="1" si="1"/>
        <v>6</v>
      </c>
      <c r="F6" s="28">
        <f t="shared" ca="1" si="2"/>
        <v>4</v>
      </c>
      <c r="G6" s="28">
        <f t="shared" ca="1" si="3"/>
        <v>1</v>
      </c>
      <c r="H6" s="28">
        <f t="shared" ca="1" si="4"/>
        <v>1</v>
      </c>
      <c r="I6" s="28">
        <f t="shared" ca="1" si="5"/>
        <v>160</v>
      </c>
      <c r="J6" s="28">
        <f t="shared" ca="1" si="6"/>
        <v>131</v>
      </c>
      <c r="K6" s="27"/>
      <c r="L6" s="46">
        <f t="shared" ca="1" si="7"/>
        <v>1</v>
      </c>
      <c r="M6" s="47" t="str">
        <f ca="1">CONCATENATE(L6,COUNTIF(rangs,L6)-COUNTIF(L$4:L6,L6))</f>
        <v>10</v>
      </c>
      <c r="N6" s="20" t="s">
        <v>1</v>
      </c>
      <c r="O6" s="12">
        <f ca="1">SUMIF(Rencontres!K$6:L$90,N6,Rencontres!L$6:L$90)</f>
        <v>19</v>
      </c>
      <c r="P6" s="38">
        <f>SUMPRODUCT((Rencontres!D$6:D$180=N6)*(Rencontres!E$6:E$180&gt;0)*1)+SUMPRODUCT((Rencontres!G$6:G$180=N6)*(Rencontres!H$6:H$180&gt;0)*1)</f>
        <v>7</v>
      </c>
      <c r="Q6" s="26">
        <f>SUMPRODUCT((Rencontres!D$6:D$180=N6)*(Rencontres!E$6:E$180&gt;Rencontres!F$6:F$180)*1)+SUMPRODUCT((Rencontres!G$6:G$180=N6)*(Rencontres!H$6:H$180&lt;Rencontres!I$6:I$180)*1)</f>
        <v>6</v>
      </c>
      <c r="R6" s="27">
        <f t="shared" ref="R6:R13" si="9">P6-Q6-S6</f>
        <v>0</v>
      </c>
      <c r="S6" s="39">
        <v>1</v>
      </c>
      <c r="T6" s="26">
        <f ca="1">SUMIF(Rencontres!D$6:E$180,N6,Rencontres!E$6:E$180)+SUMIF(Rencontres!G$6:I$180,N6,Rencontres!I$6:I$180)</f>
        <v>238</v>
      </c>
      <c r="U6" s="40">
        <f ca="1">SUMIF(Rencontres!D$6:F$180,N6,Rencontres!F$6:F$180)+SUMIF(Rencontres!G$6:H$180,N6,Rencontres!H$6:H$180)</f>
        <v>184</v>
      </c>
      <c r="V6">
        <f t="shared" ca="1" si="8"/>
        <v>54</v>
      </c>
      <c r="W6" s="9"/>
    </row>
    <row r="7" spans="1:23" x14ac:dyDescent="0.25">
      <c r="A7" s="48" t="str">
        <f ca="1">CONCATENATE(B7,COUNTIF(B$3:B$12,B7)-COUNTIF(B$3:B7,B7))</f>
        <v>31</v>
      </c>
      <c r="B7" s="28">
        <f ca="1">IF(COUNTIF(rangs,B6)=COUNTIF(B$3:B6,B6),B6+COUNTIF(rangs,B6),IF(COUNTIF(rangs,B6)&gt;COUNTIF(B$3:B6,B6),B6,B6+1))</f>
        <v>3</v>
      </c>
      <c r="C7" s="28" t="str">
        <f ca="1">VLOOKUP($A7,classéquip,2,0)</f>
        <v>Rochechouart / Saint-Junien HB 87</v>
      </c>
      <c r="D7" s="28">
        <f t="shared" ca="1" si="0"/>
        <v>14</v>
      </c>
      <c r="E7" s="28">
        <f t="shared" ca="1" si="1"/>
        <v>6</v>
      </c>
      <c r="F7" s="28">
        <f t="shared" ca="1" si="2"/>
        <v>4</v>
      </c>
      <c r="G7" s="28">
        <f t="shared" ca="1" si="3"/>
        <v>0</v>
      </c>
      <c r="H7" s="28">
        <f t="shared" ca="1" si="4"/>
        <v>2</v>
      </c>
      <c r="I7" s="28">
        <f t="shared" ca="1" si="5"/>
        <v>192</v>
      </c>
      <c r="J7" s="28">
        <f t="shared" ca="1" si="6"/>
        <v>163</v>
      </c>
      <c r="K7" s="27"/>
      <c r="L7" s="46">
        <f t="shared" ca="1" si="7"/>
        <v>3</v>
      </c>
      <c r="M7" s="47" t="str">
        <f ca="1">CONCATENATE(L7,COUNTIF(rangs,L7)-COUNTIF(L$4:L7,L7))</f>
        <v>32</v>
      </c>
      <c r="N7" s="20" t="s">
        <v>2</v>
      </c>
      <c r="O7" s="12">
        <f ca="1">SUMIF(Rencontres!K$6:L$90,N7,Rencontres!L$6:L$90)</f>
        <v>14</v>
      </c>
      <c r="P7" s="38">
        <f>SUMPRODUCT((Rencontres!D$6:D$180=N7)*(Rencontres!E$6:E$180&gt;0)*1)+SUMPRODUCT((Rencontres!G$6:G$180=N7)*(Rencontres!H$6:H$180&gt;0)*1)</f>
        <v>6</v>
      </c>
      <c r="Q7" s="26">
        <f>SUMPRODUCT((Rencontres!D$6:D$180=N7)*(Rencontres!E$6:E$180&gt;Rencontres!F$6:F$180)*1)+SUMPRODUCT((Rencontres!G$6:G$180=N7)*(Rencontres!H$6:H$180&lt;Rencontres!I$6:I$180)*1)</f>
        <v>4</v>
      </c>
      <c r="R7" s="27">
        <f t="shared" si="9"/>
        <v>1</v>
      </c>
      <c r="S7" s="39">
        <v>1</v>
      </c>
      <c r="T7" s="26">
        <f ca="1">SUMIF(Rencontres!D$6:E$180,N7,Rencontres!E$6:E$180)+SUMIF(Rencontres!G$6:I$180,N7,Rencontres!I$6:I$180)</f>
        <v>160</v>
      </c>
      <c r="U7" s="40">
        <f ca="1">SUMIF(Rencontres!D$6:F$180,N7,Rencontres!F$6:F$180)+SUMIF(Rencontres!G$6:H$180,N7,Rencontres!H$6:H$180)</f>
        <v>131</v>
      </c>
      <c r="V7">
        <f t="shared" ca="1" si="8"/>
        <v>29</v>
      </c>
      <c r="W7" s="9"/>
    </row>
    <row r="8" spans="1:23" x14ac:dyDescent="0.25">
      <c r="A8" s="48" t="str">
        <f ca="1">CONCATENATE(B8,COUNTIF(B$3:B$12,B8)-COUNTIF(B$3:B8,B8))</f>
        <v>30</v>
      </c>
      <c r="B8" s="28">
        <f ca="1">IF(COUNTIF(rangs,B7)=COUNTIF(B$3:B7,B7),B7+COUNTIF(rangs,B7),IF(COUNTIF(rangs,B7)&gt;COUNTIF(B$3:B7,B7),B7,B7+1))</f>
        <v>3</v>
      </c>
      <c r="C8" s="28" t="str">
        <f ca="1">VLOOKUP($A8,classéquip,2,0)</f>
        <v>JA Isle HB</v>
      </c>
      <c r="D8" s="28">
        <f t="shared" ca="1" si="0"/>
        <v>14</v>
      </c>
      <c r="E8" s="28">
        <f t="shared" ca="1" si="1"/>
        <v>6</v>
      </c>
      <c r="F8" s="28">
        <f t="shared" ca="1" si="2"/>
        <v>4</v>
      </c>
      <c r="G8" s="28">
        <f t="shared" ca="1" si="3"/>
        <v>0</v>
      </c>
      <c r="H8" s="28">
        <f t="shared" ca="1" si="4"/>
        <v>2</v>
      </c>
      <c r="I8" s="28">
        <f t="shared" ca="1" si="5"/>
        <v>143</v>
      </c>
      <c r="J8" s="28">
        <f t="shared" ca="1" si="6"/>
        <v>130</v>
      </c>
      <c r="K8" s="27"/>
      <c r="L8" s="46">
        <f t="shared" ca="1" si="7"/>
        <v>3</v>
      </c>
      <c r="M8" s="47" t="str">
        <f ca="1">CONCATENATE(L8,COUNTIF(rangs,L8)-COUNTIF(L$4:L8,L8))</f>
        <v>31</v>
      </c>
      <c r="N8" s="20" t="s">
        <v>3</v>
      </c>
      <c r="O8" s="12">
        <f ca="1">SUMIF(Rencontres!K$6:L$90,N8,Rencontres!L$6:L$90)</f>
        <v>14</v>
      </c>
      <c r="P8" s="38">
        <f>SUMPRODUCT((Rencontres!D$6:D$180=N8)*(Rencontres!E$6:E$180&gt;0)*1)+SUMPRODUCT((Rencontres!G$6:G$180=N8)*(Rencontres!H$6:H$180&gt;0)*1)</f>
        <v>6</v>
      </c>
      <c r="Q8" s="26">
        <f>SUMPRODUCT((Rencontres!D$6:D$180=N8)*(Rencontres!E$6:E$180&gt;Rencontres!F$6:F$180)*1)+SUMPRODUCT((Rencontres!G$6:G$180=N8)*(Rencontres!H$6:H$180&lt;Rencontres!I$6:I$180)*1)</f>
        <v>4</v>
      </c>
      <c r="R8" s="27">
        <f t="shared" si="9"/>
        <v>0</v>
      </c>
      <c r="S8" s="39">
        <v>2</v>
      </c>
      <c r="T8" s="26">
        <f ca="1">SUMIF(Rencontres!D$6:E$180,N8,Rencontres!E$6:E$180)+SUMIF(Rencontres!G$6:I$180,N8,Rencontres!I$6:I$180)</f>
        <v>192</v>
      </c>
      <c r="U8" s="40">
        <f ca="1">SUMIF(Rencontres!D$6:F$180,N8,Rencontres!F$6:F$180)+SUMIF(Rencontres!G$6:H$180,N8,Rencontres!H$6:H$180)</f>
        <v>163</v>
      </c>
      <c r="V8">
        <f t="shared" ca="1" si="8"/>
        <v>29</v>
      </c>
      <c r="W8" s="9"/>
    </row>
    <row r="9" spans="1:23" x14ac:dyDescent="0.25">
      <c r="A9" s="48" t="str">
        <f ca="1">CONCATENATE(B9,COUNTIF(B$3:B$12,B9)-COUNTIF(B$3:B9,B9))</f>
        <v>61</v>
      </c>
      <c r="B9" s="28">
        <f ca="1">IF(COUNTIF(rangs,B8)=COUNTIF(B$3:B8,B8),B8+COUNTIF(rangs,B8),IF(COUNTIF(rangs,B8)&gt;COUNTIF(B$3:B8,B8),B8,B8+1))</f>
        <v>6</v>
      </c>
      <c r="C9" s="28" t="str">
        <f ca="1">VLOOKUP($A9,classéquip,2,0)</f>
        <v>HBC Objat Corrèze</v>
      </c>
      <c r="D9" s="28">
        <f t="shared" ca="1" si="0"/>
        <v>10</v>
      </c>
      <c r="E9" s="28">
        <f t="shared" ca="1" si="1"/>
        <v>6</v>
      </c>
      <c r="F9" s="28">
        <f t="shared" ca="1" si="2"/>
        <v>2</v>
      </c>
      <c r="G9" s="28">
        <f t="shared" ca="1" si="3"/>
        <v>0</v>
      </c>
      <c r="H9" s="28">
        <f t="shared" ca="1" si="4"/>
        <v>4</v>
      </c>
      <c r="I9" s="28">
        <f t="shared" ca="1" si="5"/>
        <v>136</v>
      </c>
      <c r="J9" s="28">
        <f t="shared" ca="1" si="6"/>
        <v>150</v>
      </c>
      <c r="K9" s="27"/>
      <c r="L9" s="46">
        <f t="shared" ca="1" si="7"/>
        <v>3</v>
      </c>
      <c r="M9" s="47" t="str">
        <f ca="1">CONCATENATE(L9,COUNTIF(rangs,L9)-COUNTIF(L$4:L9,L9))</f>
        <v>30</v>
      </c>
      <c r="N9" s="20" t="s">
        <v>4</v>
      </c>
      <c r="O9" s="13">
        <f ca="1">SUMIF(Rencontres!K$6:L$90,N9,Rencontres!L$6:L$90)</f>
        <v>14</v>
      </c>
      <c r="P9" s="38">
        <f>SUMPRODUCT((Rencontres!D$6:D$180=N9)*(Rencontres!E$6:E$180&gt;0)*1)+SUMPRODUCT((Rencontres!G$6:G$180=N9)*(Rencontres!H$6:H$180&gt;0)*1)</f>
        <v>6</v>
      </c>
      <c r="Q9" s="26">
        <f>SUMPRODUCT((Rencontres!D$6:D$180=N9)*(Rencontres!E$6:E$180&gt;Rencontres!F$6:F$180)*1)+SUMPRODUCT((Rencontres!G$6:G$180=N9)*(Rencontres!H$6:H$180&lt;Rencontres!I$6:I$180)*1)</f>
        <v>4</v>
      </c>
      <c r="R9" s="27">
        <f t="shared" si="9"/>
        <v>0</v>
      </c>
      <c r="S9" s="39">
        <v>2</v>
      </c>
      <c r="T9" s="26">
        <f ca="1">SUMIF(Rencontres!D$6:E$180,N9,Rencontres!E$6:E$180)+SUMIF(Rencontres!G$6:I$180,N9,Rencontres!I$6:I$180)</f>
        <v>143</v>
      </c>
      <c r="U9" s="40">
        <f ca="1">SUMIF(Rencontres!D$6:F$180,N9,Rencontres!F$6:F$180)+SUMIF(Rencontres!G$6:H$180,N9,Rencontres!H$6:H$180)</f>
        <v>130</v>
      </c>
      <c r="V9">
        <f t="shared" ca="1" si="8"/>
        <v>13</v>
      </c>
      <c r="W9" s="9"/>
    </row>
    <row r="10" spans="1:23" x14ac:dyDescent="0.25">
      <c r="A10" s="48" t="str">
        <f ca="1">CONCATENATE(B10,COUNTIF(B$3:B$12,B10)-COUNTIF(B$3:B10,B10))</f>
        <v>60</v>
      </c>
      <c r="B10" s="28">
        <f ca="1">IF(COUNTIF(rangs,B9)=COUNTIF(B$3:B9,B9),B9+COUNTIF(rangs,B9),IF(COUNTIF(rangs,B9)&gt;COUNTIF(B$3:B9,B9),B9,B9+1))</f>
        <v>6</v>
      </c>
      <c r="C10" s="28" t="str">
        <f ca="1">VLOOKUP($A10,classéquip,2,0)</f>
        <v>E. Châteauneuf / Boisseuil</v>
      </c>
      <c r="D10" s="28">
        <f t="shared" ca="1" si="0"/>
        <v>10</v>
      </c>
      <c r="E10" s="28">
        <f t="shared" ca="1" si="1"/>
        <v>6</v>
      </c>
      <c r="F10" s="28">
        <f t="shared" ca="1" si="2"/>
        <v>2</v>
      </c>
      <c r="G10" s="28">
        <f t="shared" ca="1" si="3"/>
        <v>-1</v>
      </c>
      <c r="H10" s="28">
        <f t="shared" ca="1" si="4"/>
        <v>5</v>
      </c>
      <c r="I10" s="28">
        <f t="shared" ca="1" si="5"/>
        <v>155</v>
      </c>
      <c r="J10" s="28">
        <f t="shared" ca="1" si="6"/>
        <v>204</v>
      </c>
      <c r="K10" s="27"/>
      <c r="L10" s="46">
        <f t="shared" ca="1" si="7"/>
        <v>6</v>
      </c>
      <c r="M10" s="47" t="str">
        <f ca="1">CONCATENATE(L10,COUNTIF(rangs,L10)-COUNTIF(L$4:L10,L10))</f>
        <v>61</v>
      </c>
      <c r="N10" s="20" t="s">
        <v>5</v>
      </c>
      <c r="O10" s="14">
        <f ca="1">SUMIF(Rencontres!M$6:N$90,N10,Rencontres!N$6:N$90)</f>
        <v>10</v>
      </c>
      <c r="P10" s="38">
        <f>SUMPRODUCT((Rencontres!D$6:D$180=N10)*(Rencontres!E$6:E$180&gt;0)*1)+SUMPRODUCT((Rencontres!G$6:G$180=N10)*(Rencontres!H$6:H$180&gt;0)*1)</f>
        <v>6</v>
      </c>
      <c r="Q10" s="26">
        <f>SUMPRODUCT((Rencontres!D$6:D$180=N10)*(Rencontres!E$6:E$180&gt;Rencontres!F$6:F$180)*1)+SUMPRODUCT((Rencontres!G$6:G$180=N10)*(Rencontres!H$6:H$180&lt;Rencontres!I$6:I$180)*1)</f>
        <v>2</v>
      </c>
      <c r="R10" s="27">
        <f t="shared" si="9"/>
        <v>0</v>
      </c>
      <c r="S10" s="39">
        <v>4</v>
      </c>
      <c r="T10" s="26">
        <f ca="1">SUMIF(Rencontres!D$6:E$180,N10,Rencontres!E$6:E$180)+SUMIF(Rencontres!G$6:I$180,N10,Rencontres!I$6:I$180)</f>
        <v>136</v>
      </c>
      <c r="U10" s="40">
        <f ca="1">SUMIF(Rencontres!D$6:F$180,N10,Rencontres!F$6:F$180)+SUMIF(Rencontres!G$6:H$180,N10,Rencontres!H$6:H$180)</f>
        <v>150</v>
      </c>
      <c r="V10">
        <f t="shared" ca="1" si="8"/>
        <v>-14</v>
      </c>
      <c r="W10" s="9"/>
    </row>
    <row r="11" spans="1:23" x14ac:dyDescent="0.25">
      <c r="A11" s="48" t="str">
        <f ca="1">CONCATENATE(B11,COUNTIF(B$3:B$12,B11)-COUNTIF(B$3:B11,B11))</f>
        <v>80</v>
      </c>
      <c r="B11" s="28">
        <f ca="1">IF(COUNTIF(rangs,B10)=COUNTIF(B$3:B10,B10),B10+COUNTIF(rangs,B10),IF(COUNTIF(rangs,B10)&gt;COUNTIF(B$3:B10,B10),B10,B10+1))</f>
        <v>8</v>
      </c>
      <c r="C11" s="28" t="str">
        <f ca="1">VLOOKUP($A11,classéquip,2,0)</f>
        <v>Capo Limoges HB</v>
      </c>
      <c r="D11" s="28">
        <f t="shared" ca="1" si="0"/>
        <v>8</v>
      </c>
      <c r="E11" s="28">
        <f t="shared" ca="1" si="1"/>
        <v>6</v>
      </c>
      <c r="F11" s="28">
        <f t="shared" ca="1" si="2"/>
        <v>1</v>
      </c>
      <c r="G11" s="28">
        <f t="shared" ca="1" si="3"/>
        <v>0</v>
      </c>
      <c r="H11" s="28">
        <f t="shared" ca="1" si="4"/>
        <v>5</v>
      </c>
      <c r="I11" s="28">
        <f t="shared" ca="1" si="5"/>
        <v>100</v>
      </c>
      <c r="J11" s="28">
        <f t="shared" ca="1" si="6"/>
        <v>159</v>
      </c>
      <c r="K11" s="27"/>
      <c r="L11" s="46">
        <f t="shared" ca="1" si="7"/>
        <v>8</v>
      </c>
      <c r="M11" s="47" t="str">
        <f ca="1">CONCATENATE(L11,COUNTIF(rangs,L11)-COUNTIF(L$4:L11,L11))</f>
        <v>80</v>
      </c>
      <c r="N11" s="20" t="s">
        <v>6</v>
      </c>
      <c r="O11" s="15">
        <f ca="1">SUMIF(Rencontres!M$6:N$90,N11,Rencontres!N$6:N$90)</f>
        <v>8</v>
      </c>
      <c r="P11" s="38">
        <f>SUMPRODUCT((Rencontres!D$6:D$180=N11)*(Rencontres!E$6:E$180&gt;0)*1)+SUMPRODUCT((Rencontres!G$6:G$180=N11)*(Rencontres!H$6:H$180&gt;0)*1)</f>
        <v>6</v>
      </c>
      <c r="Q11" s="26">
        <f>SUMPRODUCT((Rencontres!D$6:D$180=N11)*(Rencontres!E$6:E$180&gt;Rencontres!F$6:F$180)*1)+SUMPRODUCT((Rencontres!G$6:G$180=N11)*(Rencontres!H$6:H$180&lt;Rencontres!I$6:I$180)*1)</f>
        <v>1</v>
      </c>
      <c r="R11" s="27">
        <f t="shared" si="9"/>
        <v>0</v>
      </c>
      <c r="S11" s="39">
        <v>5</v>
      </c>
      <c r="T11" s="26">
        <f ca="1">SUMIF(Rencontres!D$6:E$180,N11,Rencontres!E$6:E$180)+SUMIF(Rencontres!G$6:I$180,N11,Rencontres!I$6:I$180)</f>
        <v>100</v>
      </c>
      <c r="U11" s="40">
        <f ca="1">SUMIF(Rencontres!D$6:F$180,N11,Rencontres!F$6:F$180)+SUMIF(Rencontres!G$6:H$180,N11,Rencontres!H$6:H$180)</f>
        <v>159</v>
      </c>
      <c r="V11">
        <f t="shared" ca="1" si="8"/>
        <v>-59</v>
      </c>
      <c r="W11" s="9"/>
    </row>
    <row r="12" spans="1:23" x14ac:dyDescent="0.25">
      <c r="A12" s="48" t="str">
        <f ca="1">CONCATENATE(B12,COUNTIF(B$3:B$12,B12)-COUNTIF(B$3:B12,B12))</f>
        <v>90</v>
      </c>
      <c r="B12" s="32">
        <f ca="1">IF(COUNTIF(rangs,B11)=COUNTIF(B$3:B11,B11),B11+COUNTIF(rangs,B11),IF(COUNTIF(rangs,B11)&gt;COUNTIF(B$3:B11,B11),B11,B11+1))</f>
        <v>9</v>
      </c>
      <c r="C12" s="29" t="str">
        <f ca="1">VLOOKUP($A12,classéquip,2,0)</f>
        <v>Pana Loisirs</v>
      </c>
      <c r="D12" s="29">
        <f t="shared" ca="1" si="0"/>
        <v>6</v>
      </c>
      <c r="E12" s="29">
        <f t="shared" ca="1" si="1"/>
        <v>6</v>
      </c>
      <c r="F12" s="29">
        <f t="shared" ca="1" si="2"/>
        <v>0</v>
      </c>
      <c r="G12" s="29">
        <f t="shared" ca="1" si="3"/>
        <v>0</v>
      </c>
      <c r="H12" s="29">
        <f t="shared" ca="1" si="4"/>
        <v>6</v>
      </c>
      <c r="I12" s="29">
        <f t="shared" ca="1" si="5"/>
        <v>117</v>
      </c>
      <c r="J12" s="29">
        <f t="shared" ca="1" si="6"/>
        <v>198</v>
      </c>
      <c r="K12" s="27"/>
      <c r="L12" s="46">
        <f t="shared" ca="1" si="7"/>
        <v>6</v>
      </c>
      <c r="M12" s="47" t="str">
        <f ca="1">CONCATENATE(L12,COUNTIF(rangs,L12)-COUNTIF(L$4:L12,L12))</f>
        <v>60</v>
      </c>
      <c r="N12" s="20" t="s">
        <v>7</v>
      </c>
      <c r="O12" s="15">
        <f ca="1">SUMIF(Rencontres!M$6:N$90,N12,Rencontres!N$6:N$90)</f>
        <v>10</v>
      </c>
      <c r="P12" s="38">
        <f>SUMPRODUCT((Rencontres!D$6:D$180=N12)*(Rencontres!E$6:E$180&gt;0)*1)+SUMPRODUCT((Rencontres!G$6:G$180=N12)*(Rencontres!H$6:H$180&gt;0)*1)</f>
        <v>6</v>
      </c>
      <c r="Q12" s="26">
        <f>SUMPRODUCT((Rencontres!D$6:D$180=N12)*(Rencontres!E$6:E$180&gt;Rencontres!F$6:F$180)*1)+SUMPRODUCT((Rencontres!G$6:G$180=N12)*(Rencontres!H$6:H$180&lt;Rencontres!I$6:I$180)*1)</f>
        <v>2</v>
      </c>
      <c r="R12" s="27">
        <f t="shared" si="9"/>
        <v>-1</v>
      </c>
      <c r="S12" s="39">
        <v>5</v>
      </c>
      <c r="T12" s="26">
        <f ca="1">SUMIF(Rencontres!D$6:E$180,N12,Rencontres!E$6:E$180)+SUMIF(Rencontres!G$6:I$180,N12,Rencontres!I$6:I$180)</f>
        <v>155</v>
      </c>
      <c r="U12" s="40">
        <f ca="1">SUMIF(Rencontres!D$6:F$180,N12,Rencontres!F$6:F$180)+SUMIF(Rencontres!G$6:H$180,N12,Rencontres!H$6:H$180)</f>
        <v>204</v>
      </c>
      <c r="V12">
        <f t="shared" ca="1" si="8"/>
        <v>-49</v>
      </c>
      <c r="W12" s="9"/>
    </row>
    <row r="13" spans="1:23" x14ac:dyDescent="0.25">
      <c r="K13" s="27"/>
      <c r="L13" s="46">
        <f t="shared" ca="1" si="7"/>
        <v>9</v>
      </c>
      <c r="M13" s="47" t="str">
        <f ca="1">CONCATENATE(L13,COUNTIF(rangs,L13)-COUNTIF(L$4:L13,L13))</f>
        <v>90</v>
      </c>
      <c r="N13" s="21" t="s">
        <v>8</v>
      </c>
      <c r="O13" s="16">
        <f ca="1">SUMIF(Rencontres!M$6:N$90,N13,Rencontres!N$6:N$90)</f>
        <v>6</v>
      </c>
      <c r="P13" s="41">
        <f>SUMPRODUCT((Rencontres!D$6:D$180=N13)*(Rencontres!E$6:E$180&gt;0)*1)+SUMPRODUCT((Rencontres!G$6:G$180=N13)*(Rencontres!H$6:H$180&gt;0)*1)</f>
        <v>6</v>
      </c>
      <c r="Q13" s="42">
        <f>SUMPRODUCT((Rencontres!D$6:D$180=N13)*(Rencontres!E$6:E$180&gt;Rencontres!F$6:F$180)*1)+SUMPRODUCT((Rencontres!G$6:G$180=N13)*(Rencontres!H$6:H$180&lt;Rencontres!I$6:I$180)*1)</f>
        <v>0</v>
      </c>
      <c r="R13" s="43">
        <f t="shared" si="9"/>
        <v>0</v>
      </c>
      <c r="S13" s="44">
        <v>6</v>
      </c>
      <c r="T13" s="42">
        <f ca="1">SUMIF(Rencontres!D$6:E$180,N13,Rencontres!E$6:E$180)+SUMIF(Rencontres!G$6:I$180,N13,Rencontres!I$6:I$180)</f>
        <v>117</v>
      </c>
      <c r="U13" s="45">
        <f ca="1">SUMIF(Rencontres!D$6:F$180,N13,Rencontres!F$6:F$180)+SUMIF(Rencontres!G$6:H$180,N13,Rencontres!H$6:H$180)</f>
        <v>198</v>
      </c>
      <c r="V13">
        <f t="shared" ca="1" si="8"/>
        <v>-81</v>
      </c>
      <c r="W13" s="9"/>
    </row>
    <row r="14" spans="1:23" x14ac:dyDescent="0.25">
      <c r="W14" s="9"/>
    </row>
    <row r="15" spans="1:23" x14ac:dyDescent="0.25">
      <c r="O15" s="25"/>
      <c r="W15" s="9"/>
    </row>
    <row r="17" spans="3:19" x14ac:dyDescent="0.25">
      <c r="C17" t="s">
        <v>50</v>
      </c>
    </row>
    <row r="18" spans="3:19" x14ac:dyDescent="0.25">
      <c r="C18" t="s">
        <v>51</v>
      </c>
      <c r="R18" s="5" t="s">
        <v>35</v>
      </c>
      <c r="S18" t="str">
        <f ca="1">IF(T5=MAX(T5:T13),$N$5,IF(T6=MAX(T6:T13),$N$6,IF(T7=MAX(T7:T13),$N$7,IF(T8=MAX(T8:T13),$N$8,IF(T9=MAX(T9:T13),$N$9,IF(T10=MAX(T10:T13),$N$10,IF(T11=MAX(T11:T13),$N$11,IF(T12=MAX(T12:T13),$N$12,$N$13))))))))</f>
        <v>ASPTT Limoges HB</v>
      </c>
    </row>
    <row r="19" spans="3:19" x14ac:dyDescent="0.25">
      <c r="C19" t="s">
        <v>54</v>
      </c>
      <c r="R19" s="5"/>
    </row>
    <row r="20" spans="3:19" x14ac:dyDescent="0.25">
      <c r="R20" s="5" t="s">
        <v>36</v>
      </c>
      <c r="S20" t="str">
        <f ca="1">IF(U5=MIN(U5:U13),$N$5,IF(U6=MIN(U6:U13),$N$6,IF(U7=MIN(U7:U13),$N$7,IF(U8=MIN(U8:U13),$N$8,IF(U9=MIN(U9:U13),$N$9,IF(U10=MIN(U10:U13),$N$10,IF(U11=MIN(U11:U13),$N$11,IF(U12=MIN(U12:U13),$N$12,$N$13))))))))</f>
        <v>JA Isle HB</v>
      </c>
    </row>
    <row r="23" spans="3:19" x14ac:dyDescent="0.25">
      <c r="N23" t="s">
        <v>53</v>
      </c>
    </row>
    <row r="24" spans="3:19" x14ac:dyDescent="0.25">
      <c r="N24" t="s">
        <v>52</v>
      </c>
    </row>
  </sheetData>
  <sortState ref="B5:B13">
    <sortCondition ref="B5:B13"/>
  </sortState>
  <mergeCells count="1">
    <mergeCell ref="N3:V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Rencontres</vt:lpstr>
      <vt:lpstr>Résumé</vt:lpstr>
      <vt:lpstr>classement</vt:lpstr>
      <vt:lpstr>classéquip</vt:lpstr>
      <vt:lpstr>exaeco</vt:lpstr>
      <vt:lpstr>exaecoclass</vt:lpstr>
      <vt:lpstr>rangs</vt:lpstr>
      <vt:lpstr>résultats</vt:lpstr>
      <vt:lpstr>scores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Médéric</dc:creator>
  <cp:lastModifiedBy>Thierry</cp:lastModifiedBy>
  <dcterms:created xsi:type="dcterms:W3CDTF">2012-12-14T19:11:51Z</dcterms:created>
  <dcterms:modified xsi:type="dcterms:W3CDTF">2012-12-17T01:39:32Z</dcterms:modified>
</cp:coreProperties>
</file>