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120" windowWidth="13935" windowHeight="7875"/>
  </bookViews>
  <sheets>
    <sheet name="relevé" sheetId="3" r:id="rId1"/>
    <sheet name="liste de janvier" sheetId="5" r:id="rId2"/>
    <sheet name="liste de février " sheetId="7" r:id="rId3"/>
    <sheet name="liste de mars " sheetId="8" r:id="rId4"/>
    <sheet name="liste de décembre" sheetId="9" r:id="rId5"/>
  </sheets>
  <definedNames>
    <definedName name="noms">Tableau134[Nom Prenom]</definedName>
  </definedNames>
  <calcPr calcId="145621"/>
</workbook>
</file>

<file path=xl/calcChain.xml><?xml version="1.0" encoding="utf-8"?>
<calcChain xmlns="http://schemas.openxmlformats.org/spreadsheetml/2006/main">
  <c r="B25" i="3" l="1"/>
  <c r="B26" i="3"/>
  <c r="B27" i="3"/>
  <c r="B28" i="3"/>
  <c r="S28" i="3" s="1" a="1"/>
  <c r="S28" i="3" s="1"/>
  <c r="B29" i="3"/>
  <c r="B30" i="3"/>
  <c r="B31" i="3"/>
  <c r="B32" i="3"/>
  <c r="B33" i="3"/>
  <c r="B34" i="3"/>
  <c r="B35" i="3"/>
  <c r="B36" i="3"/>
  <c r="T36" i="3" s="1" a="1"/>
  <c r="T36" i="3" s="1"/>
  <c r="B37" i="3"/>
  <c r="B38" i="3"/>
  <c r="B39" i="3"/>
  <c r="B40" i="3"/>
  <c r="S40" i="3" s="1" a="1"/>
  <c r="S40" i="3" s="1"/>
  <c r="B41" i="3"/>
  <c r="B42" i="3"/>
  <c r="B24" i="3"/>
  <c r="AF24" i="3" s="1"/>
  <c r="D24" i="3"/>
  <c r="S24" i="3" s="1" a="1"/>
  <c r="S24" i="3" s="1"/>
  <c r="D25" i="3"/>
  <c r="D26" i="3"/>
  <c r="D27" i="3"/>
  <c r="D28" i="3"/>
  <c r="T28" i="3" s="1" a="1"/>
  <c r="T28" i="3" s="1"/>
  <c r="D29" i="3"/>
  <c r="D30" i="3"/>
  <c r="D31" i="3"/>
  <c r="D32" i="3"/>
  <c r="T32" i="3" s="1" a="1"/>
  <c r="T32" i="3" s="1"/>
  <c r="D33" i="3"/>
  <c r="D34" i="3"/>
  <c r="T34" i="3" s="1" a="1"/>
  <c r="T34" i="3" s="1"/>
  <c r="D35" i="3"/>
  <c r="D36" i="3"/>
  <c r="D37" i="3"/>
  <c r="D38" i="3"/>
  <c r="D39" i="3"/>
  <c r="D41" i="3"/>
  <c r="D42" i="3"/>
  <c r="S42" i="3" s="1" a="1"/>
  <c r="S42" i="3" s="1"/>
  <c r="D40" i="3"/>
  <c r="C41" i="3"/>
  <c r="C42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40" i="3"/>
  <c r="T29" i="3" a="1"/>
  <c r="T29" i="3" s="1"/>
  <c r="T33" i="3" a="1"/>
  <c r="T33" i="3" s="1"/>
  <c r="T37" i="3" a="1"/>
  <c r="T37" i="3" s="1"/>
  <c r="T41" i="3" a="1"/>
  <c r="T41" i="3" s="1"/>
  <c r="S27" i="3" a="1"/>
  <c r="S27" i="3" s="1"/>
  <c r="T25" i="3" a="1"/>
  <c r="T25" i="3" s="1"/>
  <c r="S25" i="3" a="1"/>
  <c r="S25" i="3" s="1"/>
  <c r="T26" i="3" a="1"/>
  <c r="T26" i="3" s="1"/>
  <c r="T30" i="3" a="1"/>
  <c r="T30" i="3" s="1"/>
  <c r="T38" i="3" a="1"/>
  <c r="T38" i="3" s="1"/>
  <c r="S26" i="3" a="1"/>
  <c r="S26" i="3" s="1"/>
  <c r="S30" i="3" a="1"/>
  <c r="S30" i="3" s="1"/>
  <c r="S33" i="3" a="1"/>
  <c r="S33" i="3" s="1"/>
  <c r="S34" i="3" a="1"/>
  <c r="S34" i="3" s="1"/>
  <c r="S37" i="3" a="1"/>
  <c r="S37" i="3" s="1"/>
  <c r="S38" i="3" a="1"/>
  <c r="S38" i="3" s="1"/>
  <c r="S41" i="3" a="1"/>
  <c r="S41" i="3" s="1"/>
  <c r="AF26" i="3"/>
  <c r="AF25" i="3"/>
  <c r="S36" i="3" l="1" a="1"/>
  <c r="S36" i="3" s="1"/>
  <c r="S32" i="3" a="1"/>
  <c r="S32" i="3" s="1"/>
  <c r="T27" i="3" a="1"/>
  <c r="T27" i="3" s="1"/>
  <c r="S31" i="3" a="1"/>
  <c r="S31" i="3" s="1"/>
  <c r="S35" i="3" a="1"/>
  <c r="S35" i="3" s="1"/>
  <c r="T39" i="3" a="1"/>
  <c r="T39" i="3" s="1"/>
  <c r="T42" i="3" a="1"/>
  <c r="T42" i="3" s="1"/>
  <c r="T40" i="3" a="1"/>
  <c r="T40" i="3" s="1"/>
  <c r="T35" i="3" a="1"/>
  <c r="T35" i="3" s="1"/>
  <c r="S39" i="3" a="1"/>
  <c r="S39" i="3" s="1"/>
  <c r="AF28" i="3"/>
  <c r="AF29" i="3"/>
  <c r="S29" i="3" a="1"/>
  <c r="S29" i="3" s="1"/>
  <c r="T31" i="3" a="1"/>
  <c r="T31" i="3" s="1"/>
  <c r="AF27" i="3"/>
  <c r="K21" i="9" l="1"/>
  <c r="L21" i="9"/>
  <c r="M21" i="9"/>
  <c r="N21" i="9"/>
  <c r="O21" i="9"/>
  <c r="P21" i="9"/>
  <c r="Q21" i="9"/>
  <c r="R21" i="9"/>
  <c r="S21" i="9"/>
  <c r="T21" i="9"/>
  <c r="J21" i="9"/>
  <c r="I21" i="9"/>
  <c r="E18" i="9" l="1"/>
  <c r="E19" i="9"/>
  <c r="E20" i="9"/>
  <c r="AF37" i="3"/>
  <c r="AF36" i="3"/>
  <c r="AF35" i="3"/>
  <c r="AF34" i="3"/>
  <c r="AF33" i="3"/>
  <c r="AF32" i="3"/>
  <c r="AF31" i="3"/>
  <c r="AF30" i="3"/>
  <c r="E17" i="9" l="1"/>
  <c r="F17" i="9" s="1"/>
  <c r="E16" i="9"/>
  <c r="F16" i="9" s="1"/>
  <c r="E15" i="9"/>
  <c r="F15" i="9" s="1"/>
  <c r="E14" i="9"/>
  <c r="F14" i="9" s="1"/>
  <c r="E13" i="9"/>
  <c r="F13" i="9" s="1"/>
  <c r="E12" i="9"/>
  <c r="F12" i="9" s="1"/>
  <c r="E11" i="9"/>
  <c r="F11" i="9" s="1"/>
  <c r="E10" i="9"/>
  <c r="F10" i="9" s="1"/>
  <c r="E9" i="9"/>
  <c r="F9" i="9" s="1"/>
  <c r="E8" i="9"/>
  <c r="F8" i="9" s="1"/>
  <c r="E7" i="9"/>
  <c r="F7" i="9" s="1"/>
  <c r="E6" i="9"/>
  <c r="F6" i="9" s="1"/>
  <c r="E5" i="9"/>
  <c r="F5" i="9" s="1"/>
  <c r="E4" i="9"/>
  <c r="F4" i="9" s="1"/>
  <c r="E3" i="9"/>
  <c r="F3" i="9" s="1"/>
  <c r="E2" i="9"/>
  <c r="F2" i="9" s="1"/>
  <c r="T24" i="3" l="1" a="1"/>
  <c r="T24" i="3" s="1"/>
  <c r="I18" i="5"/>
  <c r="T43" i="3" l="1"/>
  <c r="S43" i="3"/>
  <c r="AF3" i="3"/>
  <c r="AF4" i="3"/>
  <c r="AF5" i="3"/>
  <c r="AF6" i="3"/>
  <c r="AF7" i="3"/>
  <c r="AF8" i="3"/>
  <c r="AF9" i="3"/>
  <c r="AF10" i="3"/>
  <c r="AF11" i="3"/>
  <c r="AF12" i="3"/>
  <c r="AF13" i="3"/>
  <c r="AF14" i="3"/>
  <c r="AF15" i="3"/>
  <c r="AF2" i="3"/>
  <c r="E2" i="5"/>
  <c r="F2" i="5" s="1"/>
  <c r="E3" i="5"/>
  <c r="E4" i="5"/>
  <c r="F4" i="5" s="1"/>
  <c r="U4" i="5" s="1"/>
  <c r="E5" i="5"/>
  <c r="F5" i="5" s="1"/>
  <c r="U5" i="5" s="1"/>
  <c r="E6" i="5"/>
  <c r="F6" i="5" s="1"/>
  <c r="U6" i="5" s="1"/>
  <c r="E7" i="5"/>
  <c r="F7" i="5" s="1"/>
  <c r="U7" i="5" s="1"/>
  <c r="E8" i="5"/>
  <c r="F8" i="5" s="1"/>
  <c r="U8" i="5" s="1"/>
  <c r="E9" i="5"/>
  <c r="F9" i="5" s="1"/>
  <c r="U9" i="5" s="1"/>
  <c r="E10" i="5"/>
  <c r="F10" i="5" s="1"/>
  <c r="U10" i="5" s="1"/>
  <c r="E11" i="5"/>
  <c r="F11" i="5" s="1"/>
  <c r="U11" i="5" s="1"/>
  <c r="E12" i="5"/>
  <c r="F12" i="5" s="1"/>
  <c r="U12" i="5" s="1"/>
  <c r="E13" i="5"/>
  <c r="F13" i="5" s="1"/>
  <c r="U13" i="5" s="1"/>
  <c r="E14" i="5"/>
  <c r="F14" i="5" s="1"/>
  <c r="U14" i="5" s="1"/>
  <c r="E15" i="5"/>
  <c r="F15" i="5" s="1"/>
  <c r="U15" i="5" s="1"/>
  <c r="E16" i="5"/>
  <c r="F16" i="5" s="1"/>
  <c r="U16" i="5" s="1"/>
  <c r="T13" i="3" l="1" a="1"/>
  <c r="T13" i="3" s="1"/>
  <c r="S2" i="3" a="1"/>
  <c r="S2" i="3" s="1"/>
  <c r="T16" i="3" a="1"/>
  <c r="T16" i="3" s="1"/>
  <c r="T2" i="3" a="1"/>
  <c r="T2" i="3" s="1"/>
  <c r="T14" i="3" a="1"/>
  <c r="T14" i="3" s="1"/>
  <c r="T3" i="3" a="1"/>
  <c r="T3" i="3" s="1"/>
  <c r="T4" i="3" a="1"/>
  <c r="T4" i="3" s="1"/>
  <c r="T12" i="3" a="1"/>
  <c r="T12" i="3" s="1"/>
  <c r="S5" i="3" a="1"/>
  <c r="S5" i="3" s="1"/>
  <c r="S9" i="3" a="1"/>
  <c r="S9" i="3" s="1"/>
  <c r="S6" i="3" a="1"/>
  <c r="S6" i="3" s="1"/>
  <c r="S10" i="3" a="1"/>
  <c r="S10" i="3" s="1"/>
  <c r="F3" i="5"/>
  <c r="S11" i="3" s="1" a="1"/>
  <c r="S11" i="3" s="1"/>
  <c r="U2" i="5"/>
  <c r="S15" i="3" l="1" a="1"/>
  <c r="S15" i="3" s="1"/>
  <c r="S3" i="3" a="1"/>
  <c r="S3" i="3" s="1"/>
  <c r="T11" i="3" a="1"/>
  <c r="T11" i="3" s="1"/>
  <c r="T10" i="3" a="1"/>
  <c r="T10" i="3" s="1"/>
  <c r="T8" i="3" a="1"/>
  <c r="T8" i="3" s="1"/>
  <c r="T9" i="3" a="1"/>
  <c r="T9" i="3" s="1"/>
  <c r="S14" i="3" a="1"/>
  <c r="S14" i="3" s="1"/>
  <c r="S13" i="3" a="1"/>
  <c r="S13" i="3" s="1"/>
  <c r="S8" i="3" a="1"/>
  <c r="S8" i="3" s="1"/>
  <c r="T7" i="3" a="1"/>
  <c r="T7" i="3" s="1"/>
  <c r="T6" i="3" a="1"/>
  <c r="T6" i="3" s="1"/>
  <c r="T15" i="3" a="1"/>
  <c r="T15" i="3" s="1"/>
  <c r="T5" i="3" a="1"/>
  <c r="T5" i="3" s="1"/>
  <c r="S4" i="3" a="1"/>
  <c r="S4" i="3" s="1"/>
  <c r="S7" i="3" a="1"/>
  <c r="S7" i="3" s="1"/>
  <c r="S12" i="3" a="1"/>
  <c r="S12" i="3" s="1"/>
  <c r="S16" i="3" a="1"/>
  <c r="S16" i="3" s="1"/>
  <c r="U3" i="5"/>
  <c r="T17" i="3" l="1"/>
  <c r="S17" i="3"/>
</calcChain>
</file>

<file path=xl/sharedStrings.xml><?xml version="1.0" encoding="utf-8"?>
<sst xmlns="http://schemas.openxmlformats.org/spreadsheetml/2006/main" count="389" uniqueCount="120">
  <si>
    <t>Annee</t>
  </si>
  <si>
    <t>Nom Prenom</t>
  </si>
  <si>
    <t>Code Service</t>
  </si>
  <si>
    <t>Statut spécial</t>
  </si>
  <si>
    <t>Grade</t>
  </si>
  <si>
    <t>Date Anc. Péc.</t>
  </si>
  <si>
    <t>Code Cycle</t>
  </si>
  <si>
    <t>Eqtp Théor.</t>
  </si>
  <si>
    <t>Eqtp presté</t>
  </si>
  <si>
    <t>Eqtp payé</t>
  </si>
  <si>
    <t>No Reg Nat</t>
  </si>
  <si>
    <t>Liste Is</t>
  </si>
  <si>
    <t>N</t>
  </si>
  <si>
    <t>A0-113</t>
  </si>
  <si>
    <t>D2</t>
  </si>
  <si>
    <t>C10</t>
  </si>
  <si>
    <t>928/11131-01</t>
  </si>
  <si>
    <t>F2</t>
  </si>
  <si>
    <t>C1</t>
  </si>
  <si>
    <t>A4</t>
  </si>
  <si>
    <t>104/11110-01</t>
  </si>
  <si>
    <t>C9</t>
  </si>
  <si>
    <t>928/11111-01</t>
  </si>
  <si>
    <t>1382/11141-01</t>
  </si>
  <si>
    <t>A0-556</t>
  </si>
  <si>
    <t>8351/11130-01/AIE</t>
  </si>
  <si>
    <t>C15</t>
  </si>
  <si>
    <t>84511/11111-01</t>
  </si>
  <si>
    <t>C21</t>
  </si>
  <si>
    <t>831/11110-01</t>
  </si>
  <si>
    <t>831/11130-01</t>
  </si>
  <si>
    <t>A2</t>
  </si>
  <si>
    <t>C12</t>
  </si>
  <si>
    <t>8013/11130-01</t>
  </si>
  <si>
    <t>O</t>
  </si>
  <si>
    <t>831/11131-01</t>
  </si>
  <si>
    <t>84511/11131-01</t>
  </si>
  <si>
    <t>C2</t>
  </si>
  <si>
    <t>831/11111-01</t>
  </si>
  <si>
    <t>C6</t>
  </si>
  <si>
    <t xml:space="preserve">janvier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</si>
  <si>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</si>
  <si>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</si>
  <si>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</si>
  <si>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</si>
  <si>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</si>
  <si>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</si>
  <si>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</si>
  <si>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</si>
  <si>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</si>
  <si>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</si>
  <si>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</si>
  <si>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SERVICE</t>
  </si>
  <si>
    <t>CATEGORIE</t>
  </si>
  <si>
    <t>ARTICLE</t>
  </si>
  <si>
    <t>Nom, prénom</t>
  </si>
  <si>
    <t>St.</t>
  </si>
  <si>
    <t>Janv</t>
  </si>
  <si>
    <t>Févr</t>
  </si>
  <si>
    <t>Mars</t>
  </si>
  <si>
    <t>Avril</t>
  </si>
  <si>
    <t>Mai</t>
  </si>
  <si>
    <t>Juin</t>
  </si>
  <si>
    <t>Juill</t>
  </si>
  <si>
    <t>Août</t>
  </si>
  <si>
    <t>Sept</t>
  </si>
  <si>
    <t>Oct</t>
  </si>
  <si>
    <t>Nov</t>
  </si>
  <si>
    <t>Déc</t>
  </si>
  <si>
    <t>Maribel</t>
  </si>
  <si>
    <t>D</t>
  </si>
  <si>
    <t>suppression ,</t>
  </si>
  <si>
    <t>Jan</t>
  </si>
  <si>
    <t>supvide</t>
  </si>
  <si>
    <t xml:space="preserve">jean charles </t>
  </si>
  <si>
    <t>dimitri bac</t>
  </si>
  <si>
    <t>helo j</t>
  </si>
  <si>
    <t>teddy rine</t>
  </si>
  <si>
    <t>emilie fam</t>
  </si>
  <si>
    <t>couteau aig</t>
  </si>
  <si>
    <t>tricour k</t>
  </si>
  <si>
    <t>evelyne everi</t>
  </si>
  <si>
    <t>evelyne marchan</t>
  </si>
  <si>
    <t>capuchon rouge</t>
  </si>
  <si>
    <t>capuchon vert</t>
  </si>
  <si>
    <t>vert pomme</t>
  </si>
  <si>
    <t>groseille orange</t>
  </si>
  <si>
    <t>groseille rouge</t>
  </si>
  <si>
    <t xml:space="preserve">Type </t>
  </si>
  <si>
    <t xml:space="preserve">Dénomination </t>
  </si>
  <si>
    <t>bar</t>
  </si>
  <si>
    <t>ec</t>
  </si>
  <si>
    <t>bar2</t>
  </si>
  <si>
    <t>jean pierre</t>
  </si>
  <si>
    <t>jean charles</t>
  </si>
  <si>
    <t>FONCTION</t>
  </si>
  <si>
    <t xml:space="preserve">CAPUCHON MERVEILLE </t>
  </si>
  <si>
    <t>13700/11110-01</t>
  </si>
  <si>
    <t xml:space="preserve">ne se trouve pas dans la liste de départ </t>
  </si>
  <si>
    <t xml:space="preserve">change d'article en courant d'année </t>
  </si>
  <si>
    <t>les pièges par ajout d'espace entre "jean" et "pierre" ou après "jean charles" sont-ils fortuits ?</t>
  </si>
  <si>
    <t>===&gt;  rapidité de  saisie, risque d'erreur limité</t>
  </si>
  <si>
    <t>pour les éviter, instaurer des validations de données par liste, de préférence</t>
  </si>
  <si>
    <t>(voir en Tableau1)</t>
  </si>
  <si>
    <r>
      <t xml:space="preserve">formules matricielles à valider par </t>
    </r>
    <r>
      <rPr>
        <b/>
        <i/>
        <sz val="11"/>
        <color rgb="FF0070C0"/>
        <rFont val="Calibri"/>
        <family val="2"/>
        <scheme val="minor"/>
      </rPr>
      <t>Ctrl+Maj+Enter</t>
    </r>
  </si>
  <si>
    <t>sur ce tableau, MFC simplifiée, à régler</t>
  </si>
  <si>
    <t>=SIERREUR(INDEX(Tableau1[Janv];EQUIV([@[Nom Prenom]]&amp;[@FONCTION];Tableau1[supvide]&amp;Tableau1[ARTICLE];0));"Anomalie")</t>
  </si>
  <si>
    <t>ok ça c'est pour le tableau 1 ( liste de janvier ) par exemple</t>
  </si>
  <si>
    <t>104/111-01</t>
  </si>
  <si>
    <t>CHAPEAU</t>
  </si>
  <si>
    <t>137/111-01</t>
  </si>
  <si>
    <t>MAILLOT</t>
  </si>
  <si>
    <t>149/111-37</t>
  </si>
  <si>
    <t>AVION</t>
  </si>
  <si>
    <t xml:space="preserve">je comprends : je récupère les données de tableau 1 par rapport au nom et au code fonction : à défaut anomalie </t>
  </si>
  <si>
    <t xml:space="preserve">problème 1 </t>
  </si>
  <si>
    <t xml:space="preserve">faire apparaître ici les agents repris dans la liste de décembre qui ne figurent pas dans le relevé </t>
  </si>
  <si>
    <t>en colonne B nom prénom</t>
  </si>
  <si>
    <t>dans le 1er tableau, la MFC (doublons/uniques) fait paraître les absents de la liste de décembre</t>
  </si>
  <si>
    <t>dans le 2nd tableau, la même MFC montre ceux qui sont absents du 1er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</si>
</sst>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i/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1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/>
    <xf numFmtId="0" fontId="0" fillId="33" borderId="0" xfId="0" applyFill="1"/>
    <xf numFmtId="0" fontId="0" fillId="33" borderId="0" xfId="0" applyNumberFormat="1" applyFill="1"/>
    <xf numFmtId="0" fontId="0" fillId="35" borderId="0" xfId="0" applyFill="1"/>
    <xf numFmtId="0" fontId="0" fillId="35" borderId="0" xfId="0" applyNumberFormat="1" applyFill="1"/>
    <xf numFmtId="0" fontId="0" fillId="36" borderId="0" xfId="0" applyFill="1"/>
    <xf numFmtId="0" fontId="0" fillId="36" borderId="0" xfId="0" applyNumberFormat="1" applyFill="1"/>
    <xf numFmtId="0" fontId="19" fillId="0" borderId="0" xfId="0" applyFont="1"/>
    <xf numFmtId="0" fontId="19" fillId="0" borderId="0" xfId="0" quotePrefix="1" applyFont="1"/>
    <xf numFmtId="0" fontId="0" fillId="33" borderId="10" xfId="0" applyNumberFormat="1" applyFont="1" applyFill="1" applyBorder="1"/>
    <xf numFmtId="0" fontId="0" fillId="33" borderId="0" xfId="0" quotePrefix="1" applyNumberFormat="1" applyFill="1"/>
    <xf numFmtId="0" fontId="19" fillId="0" borderId="0" xfId="0" applyFont="1" applyFill="1" applyBorder="1"/>
    <xf numFmtId="0" fontId="21" fillId="0" borderId="0" xfId="0" applyFont="1" applyFill="1" applyBorder="1"/>
    <xf numFmtId="0" fontId="14" fillId="0" borderId="0" xfId="0" applyFont="1"/>
    <xf numFmtId="0" fontId="0" fillId="37" borderId="0" xfId="0" applyFill="1"/>
    <xf numFmtId="0" fontId="22" fillId="34" borderId="0" xfId="0" applyNumberFormat="1" applyFont="1" applyFill="1"/>
    <xf numFmtId="0" fontId="23" fillId="0" borderId="0" xfId="0" applyFont="1"/>
    <xf numFmtId="0" fontId="16" fillId="34" borderId="0" xfId="0" applyNumberFormat="1" applyFont="1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3"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</dxf>
    <dxf>
      <numFmt numFmtId="19" formatCode="dd/mm/yyyy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numFmt numFmtId="0" formatCode="General"/>
      <fill>
        <patternFill patternType="solid">
          <fgColor indexed="64"/>
          <bgColor rgb="FFFFC000"/>
        </patternFill>
      </fill>
    </dxf>
    <dxf>
      <numFmt numFmtId="0" formatCode="General"/>
    </dxf>
    <dxf>
      <numFmt numFmtId="164" formatCode="d/mm/yyyy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</dxf>
    <dxf>
      <numFmt numFmtId="0" formatCode="General"/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</dxf>
    <dxf>
      <numFmt numFmtId="0" formatCode="General"/>
    </dxf>
    <dxf>
      <numFmt numFmtId="164" formatCode="d/mm/yyyy"/>
    </dxf>
    <dxf>
      <numFmt numFmtId="164" formatCode="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134" displayName="Tableau134" ref="A1:AD17" totalsRowCount="1">
  <autoFilter ref="A1:AD16"/>
  <tableColumns count="30">
    <tableColumn id="7" name="Annee"/>
    <tableColumn id="10" name="Nom Prenom"/>
    <tableColumn id="18" name="Code Service"/>
    <tableColumn id="20" name="FONCTION"/>
    <tableColumn id="22" name="Type "/>
    <tableColumn id="23" name="Dénomination "/>
    <tableColumn id="25" name="Statut spécial"/>
    <tableColumn id="26" name="Grade"/>
    <tableColumn id="28" name="bar"/>
    <tableColumn id="29" name="ec"/>
    <tableColumn id="30" name="bar2"/>
    <tableColumn id="32" name="Date Anc. Péc." dataDxfId="62" totalsRowDxfId="61"/>
    <tableColumn id="33" name="Code Cycle"/>
    <tableColumn id="41" name="Eqtp Théor."/>
    <tableColumn id="42" name="Eqtp presté"/>
    <tableColumn id="43" name="Eqtp payé"/>
    <tableColumn id="55" name="No Reg Nat"/>
    <tableColumn id="56" name="Liste Is"/>
    <tableColumn id="2" name="janvier " totalsRowFunction="sum" dataDxfId="60" totalsRowDxfId="59">
      <calculatedColumnFormula array="1">INDEX(Tableau1[Janv],MATCH(Tableau134[[#This Row],[Nom Prenom]]&amp;Tableau134[FONCTION],Tableau1[supvide]&amp;Tableau1[ARTICLE],0))</calculatedColumnFormula>
    </tableColumn>
    <tableColumn id="3" name="février" totalsRowFunction="sum" dataDxfId="58" totalsRowDxfId="57">
      <calculatedColumnFormula array="1">IFERROR(INDEX(Tableau1[Févr],MATCH(Tableau134[[#This Row],[Nom Prenom]]&amp;Tableau134[[#This Row],[FONCTION]],Tableau1[supvide]&amp;Tableau1[ARTICLE],0)),"Anomalie")</calculatedColumnFormula>
    </tableColumn>
    <tableColumn id="4" name="mars" dataDxfId="56" totalsRowDxfId="55"/>
    <tableColumn id="5" name="avril" dataDxfId="54" totalsRowDxfId="53"/>
    <tableColumn id="6" name="mai" dataDxfId="52" totalsRowDxfId="51"/>
    <tableColumn id="8" name="juin" dataDxfId="50" totalsRowDxfId="49"/>
    <tableColumn id="9" name="juillet" dataDxfId="48" totalsRowDxfId="47"/>
    <tableColumn id="16" name="août" dataDxfId="46" totalsRowDxfId="45"/>
    <tableColumn id="17" name="septembre" dataDxfId="44" totalsRowDxfId="43"/>
    <tableColumn id="21" name="octobre" dataDxfId="42" totalsRowDxfId="41"/>
    <tableColumn id="24" name="novembre" dataDxfId="40" totalsRowDxfId="39"/>
    <tableColumn id="27" name="décembre" dataDxfId="38" totalsRowDxfId="3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1345" displayName="Tableau1345" ref="A23:AD43" totalsRowCount="1">
  <autoFilter ref="A23:AD42"/>
  <tableColumns count="30">
    <tableColumn id="7" name="Annee"/>
    <tableColumn id="10" name="Nom Prenom">
      <calculatedColumnFormula>IF(ROW()-24&lt;COUNTA(Tableau13[supvide]),INDEX(Tableau13[supvide],ROW()-23),"")</calculatedColumnFormula>
    </tableColumn>
    <tableColumn id="18" name="Code Service">
      <calculatedColumnFormula>IFERROR(INDEX(Tableau13[SERVICE],ROW()-23),"")</calculatedColumnFormula>
    </tableColumn>
    <tableColumn id="20" name="FONCTION">
      <calculatedColumnFormula>+INDEX(Tableau13[ARTICLE],ROW()-23)</calculatedColumnFormula>
    </tableColumn>
    <tableColumn id="22" name="Type "/>
    <tableColumn id="23" name="Dénomination "/>
    <tableColumn id="25" name="Statut spécial"/>
    <tableColumn id="26" name="Grade"/>
    <tableColumn id="28" name="bar"/>
    <tableColumn id="29" name="ec"/>
    <tableColumn id="30" name="bar2"/>
    <tableColumn id="32" name="Date Anc. Péc." dataDxfId="36" totalsRowDxfId="12"/>
    <tableColumn id="33" name="Code Cycle"/>
    <tableColumn id="41" name="Eqtp Théor."/>
    <tableColumn id="42" name="Eqtp presté"/>
    <tableColumn id="43" name="Eqtp payé"/>
    <tableColumn id="55" name="No Reg Nat"/>
    <tableColumn id="56" name="Liste Is"/>
    <tableColumn id="2" name="janvier " totalsRowFunction="sum" dataDxfId="35" totalsRowDxfId="11">
      <calculatedColumnFormula array="1">IFERROR(INDEX(Tableau13[Janv],MATCH(Tableau1345[[#This Row],[Nom Prenom]]&amp;Tableau1345[[#This Row],[FONCTION]],Tableau13[supvide]&amp;Tableau13[ARTICLE],0)),"Anomalie")</calculatedColumnFormula>
    </tableColumn>
    <tableColumn id="3" name="février" totalsRowFunction="sum" dataDxfId="34" totalsRowDxfId="10">
      <calculatedColumnFormula array="1">IFERROR(INDEX(Tableau13[Févr],MATCH(Tableau1345[[#This Row],[Nom Prenom]]&amp;Tableau1345[[#This Row],[FONCTION]],Tableau13[supvide]&amp;Tableau13[ARTICLE],0)),"Anomalie")</calculatedColumnFormula>
    </tableColumn>
    <tableColumn id="4" name="mars" dataDxfId="33" totalsRowDxfId="9"/>
    <tableColumn id="5" name="avril" dataDxfId="32" totalsRowDxfId="8"/>
    <tableColumn id="6" name="mai" dataDxfId="31" totalsRowDxfId="7"/>
    <tableColumn id="8" name="juin" dataDxfId="30" totalsRowDxfId="6"/>
    <tableColumn id="9" name="juillet" dataDxfId="29" totalsRowDxfId="5"/>
    <tableColumn id="16" name="août" dataDxfId="28" totalsRowDxfId="4"/>
    <tableColumn id="17" name="septembre" dataDxfId="27" totalsRowDxfId="3"/>
    <tableColumn id="21" name="octobre" dataDxfId="26" totalsRowDxfId="2"/>
    <tableColumn id="24" name="novembre" dataDxfId="25" totalsRowDxfId="1"/>
    <tableColumn id="27" name="décembre" dataDxfId="24" totalsRow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U16" totalsRowShown="0">
  <autoFilter ref="A1:U16"/>
  <tableColumns count="21">
    <tableColumn id="1" name="SERVICE"/>
    <tableColumn id="2" name="CATEGORIE"/>
    <tableColumn id="3" name="ARTICLE"/>
    <tableColumn id="4" name="Nom, prénom"/>
    <tableColumn id="19" name="suppression ," dataDxfId="23">
      <calculatedColumnFormula>SUBSTITUTE(Tableau1[[#This Row],[Nom, prénom]],","," ")</calculatedColumnFormula>
    </tableColumn>
    <tableColumn id="21" name="supvide" dataDxfId="22">
      <calculatedColumnFormula>TRIM(Tableau1[[#This Row],[suppression ,]])</calculatedColumnFormula>
    </tableColumn>
    <tableColumn id="5" name="Grade"/>
    <tableColumn id="6" name="St."/>
    <tableColumn id="7" name="Janv"/>
    <tableColumn id="8" name="Févr"/>
    <tableColumn id="9" name="Mars"/>
    <tableColumn id="10" name="Avril"/>
    <tableColumn id="11" name="Mai"/>
    <tableColumn id="12" name="Juin"/>
    <tableColumn id="13" name="Juill"/>
    <tableColumn id="14" name="Août"/>
    <tableColumn id="15" name="Sept"/>
    <tableColumn id="16" name="Oct"/>
    <tableColumn id="17" name="Nov"/>
    <tableColumn id="18" name="Déc"/>
    <tableColumn id="20" name="Jan" dataDxfId="21">
      <calculatedColumnFormula>LEN(Tableau1[[#This Row],[supvide]])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Tableau13" displayName="Tableau13" ref="A1:T21" totalsRowCount="1">
  <autoFilter ref="A1:T20"/>
  <tableColumns count="20">
    <tableColumn id="1" name="SERVICE"/>
    <tableColumn id="2" name="CATEGORIE"/>
    <tableColumn id="3" name="ARTICLE"/>
    <tableColumn id="4" name="Nom, prénom"/>
    <tableColumn id="19" name="suppression ," dataDxfId="20" totalsRowDxfId="18">
      <calculatedColumnFormula>SUBSTITUTE(Tableau13[[#This Row],[Nom, prénom]],","," ")</calculatedColumnFormula>
    </tableColumn>
    <tableColumn id="21" name="supvide" dataDxfId="19" totalsRowDxfId="17">
      <calculatedColumnFormula>TRIM(Tableau13[[#This Row],[suppression ,]])</calculatedColumnFormula>
    </tableColumn>
    <tableColumn id="5" name="Grade"/>
    <tableColumn id="6" name="St."/>
    <tableColumn id="7" name="Janv" totalsRowFunction="sum">
      <calculatedColumnFormula array="1">IFERROR(INDEX(Tableau1[Janv],MATCH(Tableau13[[#This Row],[supvide]]&amp;Tableau13[[#This Row],[ARTICLE]],Tableau1[Nom, prénom]&amp;Tableau1[ARTICLE],0)),"Anomalie")</calculatedColumnFormula>
    </tableColumn>
    <tableColumn id="8" name="Févr" totalsRowFunction="sum"/>
    <tableColumn id="9" name="Mars" totalsRowFunction="sum"/>
    <tableColumn id="10" name="Avril" totalsRowFunction="sum"/>
    <tableColumn id="11" name="Mai" totalsRowFunction="sum"/>
    <tableColumn id="12" name="Juin" totalsRowFunction="sum"/>
    <tableColumn id="13" name="Juill" totalsRowFunction="sum"/>
    <tableColumn id="14" name="Août" totalsRowFunction="sum"/>
    <tableColumn id="15" name="Sept" totalsRowFunction="sum"/>
    <tableColumn id="16" name="Oct" totalsRowFunction="sum"/>
    <tableColumn id="17" name="Nov" totalsRowFunction="sum"/>
    <tableColumn id="18" name="Déc" totalsRowFunction="su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8"/>
  <sheetViews>
    <sheetView tabSelected="1" workbookViewId="0">
      <pane xSplit="3" ySplit="1" topLeftCell="D24" activePane="bottomRight" state="frozen"/>
      <selection pane="topRight" activeCell="J1" sqref="J1"/>
      <selection pane="bottomLeft" activeCell="A2" sqref="A2"/>
      <selection pane="bottomRight" activeCell="C50" sqref="C50"/>
    </sheetView>
  </sheetViews>
  <sheetFormatPr baseColWidth="10" defaultColWidth="11.5703125" defaultRowHeight="15" x14ac:dyDescent="0.25"/>
  <cols>
    <col min="1" max="1" width="11.5703125" style="3"/>
    <col min="2" max="2" width="22.7109375" style="3" customWidth="1"/>
    <col min="3" max="3" width="14.5703125" style="3" customWidth="1"/>
    <col min="4" max="4" width="19.7109375" style="3" customWidth="1"/>
    <col min="5" max="5" width="5.7109375" style="3" hidden="1" customWidth="1"/>
    <col min="6" max="6" width="13.7109375" style="3" hidden="1" customWidth="1"/>
    <col min="7" max="7" width="10.28515625" style="3" hidden="1" customWidth="1"/>
    <col min="8" max="8" width="0" style="3" hidden="1" customWidth="1"/>
    <col min="9" max="9" width="8.28515625" style="3" hidden="1" customWidth="1"/>
    <col min="10" max="10" width="14.5703125" style="3" hidden="1" customWidth="1"/>
    <col min="11" max="11" width="15" style="3" hidden="1" customWidth="1"/>
    <col min="12" max="12" width="15.7109375" style="3" hidden="1" customWidth="1"/>
    <col min="13" max="13" width="12.85546875" style="3" hidden="1" customWidth="1"/>
    <col min="14" max="15" width="13.28515625" style="3" hidden="1" customWidth="1"/>
    <col min="16" max="16" width="11.85546875" style="3" hidden="1" customWidth="1"/>
    <col min="17" max="17" width="13" style="3" hidden="1" customWidth="1"/>
    <col min="18" max="18" width="27.28515625" style="3" hidden="1" customWidth="1"/>
    <col min="19" max="16384" width="11.5703125" style="3"/>
  </cols>
  <sheetData>
    <row r="1" spans="1:32" x14ac:dyDescent="0.25">
      <c r="A1" s="3" t="s">
        <v>0</v>
      </c>
      <c r="B1" s="3" t="s">
        <v>1</v>
      </c>
      <c r="C1" s="3" t="s">
        <v>2</v>
      </c>
      <c r="D1" s="3" t="s">
        <v>95</v>
      </c>
      <c r="E1" s="3" t="s">
        <v>88</v>
      </c>
      <c r="F1" s="3" t="s">
        <v>89</v>
      </c>
      <c r="G1" s="3" t="s">
        <v>3</v>
      </c>
      <c r="H1" s="3" t="s">
        <v>4</v>
      </c>
      <c r="I1" s="3" t="s">
        <v>90</v>
      </c>
      <c r="J1" s="3" t="s">
        <v>91</v>
      </c>
      <c r="K1" s="3" t="s">
        <v>92</v>
      </c>
      <c r="L1" s="3" t="s">
        <v>5</v>
      </c>
      <c r="M1" s="3" t="s">
        <v>6</v>
      </c>
      <c r="N1" s="3" t="s">
        <v>7</v>
      </c>
      <c r="O1" s="3" t="s">
        <v>8</v>
      </c>
      <c r="P1" s="3" t="s">
        <v>9</v>
      </c>
      <c r="Q1" s="3" t="s">
        <v>10</v>
      </c>
      <c r="R1" s="3" t="s">
        <v>11</v>
      </c>
      <c r="S1" s="3" t="s">
        <v>40</v>
      </c>
      <c r="T1" s="3" t="s">
        <v>51</v>
      </c>
      <c r="U1" s="3" t="s">
        <v>41</v>
      </c>
      <c r="V1" s="3" t="s">
        <v>42</v>
      </c>
      <c r="W1" s="3" t="s">
        <v>43</v>
      </c>
      <c r="X1" s="3" t="s">
        <v>44</v>
      </c>
      <c r="Y1" s="3" t="s">
        <v>45</v>
      </c>
      <c r="Z1" s="3" t="s">
        <v>46</v>
      </c>
      <c r="AA1" s="3" t="s">
        <v>47</v>
      </c>
      <c r="AB1" s="3" t="s">
        <v>48</v>
      </c>
      <c r="AC1" s="3" t="s">
        <v>49</v>
      </c>
      <c r="AD1" s="3" t="s">
        <v>50</v>
      </c>
    </row>
    <row r="2" spans="1:32" ht="14.45" x14ac:dyDescent="0.3">
      <c r="A2" s="3">
        <v>2016</v>
      </c>
      <c r="B2" s="3" t="s">
        <v>93</v>
      </c>
      <c r="C2" s="3" t="s">
        <v>19</v>
      </c>
      <c r="D2" s="3" t="s">
        <v>20</v>
      </c>
      <c r="I2" s="3" t="s">
        <v>12</v>
      </c>
      <c r="L2" s="1">
        <v>35339</v>
      </c>
      <c r="M2" s="3" t="s">
        <v>13</v>
      </c>
      <c r="N2" s="3">
        <v>1</v>
      </c>
      <c r="O2" s="3">
        <v>1</v>
      </c>
      <c r="P2" s="3">
        <v>1</v>
      </c>
      <c r="Q2" s="3">
        <v>61111811524</v>
      </c>
      <c r="S2" s="13">
        <f t="array" ref="S2">IFERROR(INDEX(Tableau1[Janv],MATCH(Tableau134[[#This Row],[Nom Prenom]]&amp;Tableau134[[#This Row],[FONCTION]],Tableau1[supvide]&amp;Tableau1[ARTICLE],0)),"Anomalie")</f>
        <v>1</v>
      </c>
      <c r="T2" s="13">
        <f t="array" ref="T2">IFERROR(INDEX(Tableau1[Févr],MATCH(Tableau134[[#This Row],[Nom Prenom]]&amp;Tableau134[[#This Row],[FONCTION]],Tableau1[supvide]&amp;Tableau1[ARTICLE],0)),"Anomalie")</f>
        <v>0</v>
      </c>
      <c r="U2" s="4"/>
      <c r="V2" s="4"/>
      <c r="W2" s="4"/>
      <c r="X2" s="4"/>
      <c r="Y2" s="4"/>
      <c r="Z2" s="4"/>
      <c r="AA2" s="4"/>
      <c r="AB2" s="4"/>
      <c r="AC2" s="4"/>
      <c r="AD2" s="4"/>
      <c r="AF2" s="3">
        <f>LEN(Tableau134[[#This Row],[Nom Prenom]])</f>
        <v>11</v>
      </c>
    </row>
    <row r="3" spans="1:32" ht="14.45" x14ac:dyDescent="0.3">
      <c r="A3" s="3">
        <v>2016</v>
      </c>
      <c r="B3" s="3" t="s">
        <v>94</v>
      </c>
      <c r="C3" s="3" t="s">
        <v>21</v>
      </c>
      <c r="D3" s="3" t="s">
        <v>22</v>
      </c>
      <c r="I3" s="3" t="s">
        <v>12</v>
      </c>
      <c r="L3" s="1">
        <v>39083</v>
      </c>
      <c r="M3" s="3" t="s">
        <v>13</v>
      </c>
      <c r="N3" s="3">
        <v>1</v>
      </c>
      <c r="O3" s="3">
        <v>1</v>
      </c>
      <c r="P3" s="3">
        <v>1</v>
      </c>
      <c r="Q3" s="3">
        <v>82010520318</v>
      </c>
      <c r="S3" s="5">
        <f t="array" ref="S3">IFERROR(INDEX(Tableau1[Janv],MATCH(Tableau134[[#This Row],[Nom Prenom]]&amp;Tableau134[[#This Row],[FONCTION]],Tableau1[supvide]&amp;Tableau1[ARTICLE],0)),"Anomalie")</f>
        <v>0</v>
      </c>
      <c r="T3" s="4">
        <f t="array" ref="T3">IFERROR(INDEX(Tableau1[Févr],MATCH(Tableau134[[#This Row],[Nom Prenom]]&amp;Tableau134[[#This Row],[FONCTION]],Tableau1[supvide]&amp;Tableau1[ARTICLE],0)),"Anomalie")</f>
        <v>0</v>
      </c>
      <c r="U3" s="4"/>
      <c r="V3" s="4"/>
      <c r="W3" s="4"/>
      <c r="X3" s="4"/>
      <c r="Y3" s="4"/>
      <c r="Z3" s="4"/>
      <c r="AA3" s="4"/>
      <c r="AB3" s="4"/>
      <c r="AC3" s="4"/>
      <c r="AD3" s="4"/>
      <c r="AF3" s="3">
        <f>LEN(Tableau134[[#This Row],[Nom Prenom]])</f>
        <v>12</v>
      </c>
    </row>
    <row r="4" spans="1:32" ht="14.45" x14ac:dyDescent="0.3">
      <c r="A4" s="3">
        <v>2016</v>
      </c>
      <c r="B4" s="3" t="s">
        <v>75</v>
      </c>
      <c r="C4" s="3" t="s">
        <v>17</v>
      </c>
      <c r="D4" s="3" t="s">
        <v>23</v>
      </c>
      <c r="I4" s="3" t="s">
        <v>12</v>
      </c>
      <c r="L4" s="1">
        <v>39965</v>
      </c>
      <c r="M4" s="3" t="s">
        <v>13</v>
      </c>
      <c r="N4" s="3">
        <v>1</v>
      </c>
      <c r="O4" s="3">
        <v>1</v>
      </c>
      <c r="P4" s="3">
        <v>1</v>
      </c>
      <c r="Q4" s="3">
        <v>66042862348</v>
      </c>
      <c r="S4" s="5">
        <f t="array" ref="S4">IFERROR(INDEX(Tableau1[Janv],MATCH(Tableau134[[#This Row],[Nom Prenom]]&amp;Tableau134[[#This Row],[FONCTION]],Tableau1[supvide]&amp;Tableau1[ARTICLE],0)),"Anomalie")</f>
        <v>1</v>
      </c>
      <c r="T4" s="4">
        <f t="array" ref="T4">IFERROR(INDEX(Tableau1[Févr],MATCH(Tableau134[[#This Row],[Nom Prenom]]&amp;Tableau134[[#This Row],[FONCTION]],Tableau1[supvide]&amp;Tableau1[ARTICLE],0)),"Anomalie")</f>
        <v>0</v>
      </c>
      <c r="U4" s="4"/>
      <c r="V4" s="4"/>
      <c r="W4" s="4"/>
      <c r="X4" s="4"/>
      <c r="Y4" s="4"/>
      <c r="Z4" s="4"/>
      <c r="AA4" s="4"/>
      <c r="AB4" s="4"/>
      <c r="AC4" s="4"/>
      <c r="AD4" s="4"/>
      <c r="AF4" s="3">
        <f>LEN(Tableau134[[#This Row],[Nom Prenom]])</f>
        <v>11</v>
      </c>
    </row>
    <row r="5" spans="1:32" ht="14.45" x14ac:dyDescent="0.3">
      <c r="A5" s="3">
        <v>2016</v>
      </c>
      <c r="B5" s="3" t="s">
        <v>76</v>
      </c>
      <c r="C5" s="3" t="s">
        <v>14</v>
      </c>
      <c r="D5" s="3" t="s">
        <v>25</v>
      </c>
      <c r="I5" s="3" t="s">
        <v>12</v>
      </c>
      <c r="L5" s="1">
        <v>37104</v>
      </c>
      <c r="M5" s="3" t="s">
        <v>13</v>
      </c>
      <c r="N5" s="3">
        <v>1</v>
      </c>
      <c r="O5" s="3">
        <v>0.8</v>
      </c>
      <c r="P5" s="3">
        <v>0.8</v>
      </c>
      <c r="Q5" s="3">
        <v>79011818469</v>
      </c>
      <c r="S5" s="5">
        <f t="array" ref="S5">IFERROR(INDEX(Tableau1[Janv],MATCH(Tableau134[[#This Row],[Nom Prenom]]&amp;Tableau134[[#This Row],[FONCTION]],Tableau1[supvide]&amp;Tableau1[ARTICLE],0)),"Anomalie")</f>
        <v>0.8</v>
      </c>
      <c r="T5" s="4">
        <f t="array" ref="T5">IFERROR(INDEX(Tableau1[Févr],MATCH(Tableau134[[#This Row],[Nom Prenom]]&amp;Tableau134[[#This Row],[FONCTION]],Tableau1[supvide]&amp;Tableau1[ARTICLE],0)),"Anomalie")</f>
        <v>0</v>
      </c>
      <c r="U5" s="4"/>
      <c r="V5" s="4"/>
      <c r="W5" s="4"/>
      <c r="X5" s="4"/>
      <c r="Y5" s="4"/>
      <c r="Z5" s="4"/>
      <c r="AA5" s="4"/>
      <c r="AB5" s="4"/>
      <c r="AC5" s="4"/>
      <c r="AD5" s="4"/>
      <c r="AF5" s="3">
        <f>LEN(Tableau134[[#This Row],[Nom Prenom]])</f>
        <v>6</v>
      </c>
    </row>
    <row r="6" spans="1:32" ht="14.45" x14ac:dyDescent="0.3">
      <c r="A6" s="3">
        <v>2016</v>
      </c>
      <c r="B6" s="3" t="s">
        <v>77</v>
      </c>
      <c r="C6" s="3" t="s">
        <v>26</v>
      </c>
      <c r="D6" s="3" t="s">
        <v>27</v>
      </c>
      <c r="I6" s="3" t="s">
        <v>34</v>
      </c>
      <c r="L6" s="1">
        <v>38292</v>
      </c>
      <c r="M6" s="3" t="s">
        <v>13</v>
      </c>
      <c r="N6" s="3">
        <v>1</v>
      </c>
      <c r="O6" s="3">
        <v>0.8</v>
      </c>
      <c r="P6" s="3">
        <v>0.8</v>
      </c>
      <c r="Q6" s="3">
        <v>83073122060</v>
      </c>
      <c r="S6" s="5">
        <f t="array" ref="S6">IFERROR(INDEX(Tableau1[Janv],MATCH(Tableau134[[#This Row],[Nom Prenom]]&amp;Tableau134[[#This Row],[FONCTION]],Tableau1[supvide]&amp;Tableau1[ARTICLE],0)),"Anomalie")</f>
        <v>0.8</v>
      </c>
      <c r="T6" s="4">
        <f t="array" ref="T6">IFERROR(INDEX(Tableau1[Févr],MATCH(Tableau134[[#This Row],[Nom Prenom]]&amp;Tableau134[[#This Row],[FONCTION]],Tableau1[supvide]&amp;Tableau1[ARTICLE],0)),"Anomalie")</f>
        <v>0</v>
      </c>
      <c r="U6" s="4"/>
      <c r="V6" s="4"/>
      <c r="W6" s="4"/>
      <c r="X6" s="4"/>
      <c r="Y6" s="4"/>
      <c r="Z6" s="4"/>
      <c r="AA6" s="4"/>
      <c r="AB6" s="4"/>
      <c r="AC6" s="4"/>
      <c r="AD6" s="4"/>
      <c r="AF6" s="3">
        <f>LEN(Tableau134[[#This Row],[Nom Prenom]])</f>
        <v>10</v>
      </c>
    </row>
    <row r="7" spans="1:32" ht="14.45" x14ac:dyDescent="0.3">
      <c r="A7" s="3">
        <v>2016</v>
      </c>
      <c r="B7" s="3" t="s">
        <v>78</v>
      </c>
      <c r="C7" s="3" t="s">
        <v>28</v>
      </c>
      <c r="D7" s="3" t="s">
        <v>29</v>
      </c>
      <c r="I7" s="3" t="s">
        <v>12</v>
      </c>
      <c r="L7" s="1">
        <v>36100</v>
      </c>
      <c r="M7" s="3" t="s">
        <v>13</v>
      </c>
      <c r="N7" s="3">
        <v>1</v>
      </c>
      <c r="O7" s="3">
        <v>1</v>
      </c>
      <c r="P7" s="3">
        <v>1</v>
      </c>
      <c r="Q7" s="3">
        <v>76081839637</v>
      </c>
      <c r="S7" s="5">
        <f t="array" ref="S7">IFERROR(INDEX(Tableau1[Janv],MATCH(Tableau134[[#This Row],[Nom Prenom]]&amp;Tableau134[[#This Row],[FONCTION]],Tableau1[supvide]&amp;Tableau1[ARTICLE],0)),"Anomalie")</f>
        <v>1</v>
      </c>
      <c r="T7" s="4">
        <f t="array" ref="T7">IFERROR(INDEX(Tableau1[Févr],MATCH(Tableau134[[#This Row],[Nom Prenom]]&amp;Tableau134[[#This Row],[FONCTION]],Tableau1[supvide]&amp;Tableau1[ARTICLE],0)),"Anomalie")</f>
        <v>0</v>
      </c>
      <c r="U7" s="4"/>
      <c r="V7" s="4"/>
      <c r="W7" s="4"/>
      <c r="X7" s="4"/>
      <c r="Y7" s="4"/>
      <c r="Z7" s="4"/>
      <c r="AA7" s="4"/>
      <c r="AB7" s="4"/>
      <c r="AC7" s="4"/>
      <c r="AD7" s="4"/>
      <c r="AF7" s="3">
        <f>LEN(Tableau134[[#This Row],[Nom Prenom]])</f>
        <v>10</v>
      </c>
    </row>
    <row r="8" spans="1:32" ht="14.45" x14ac:dyDescent="0.3">
      <c r="A8" s="3">
        <v>2016</v>
      </c>
      <c r="B8" s="3" t="s">
        <v>79</v>
      </c>
      <c r="C8" s="3" t="s">
        <v>18</v>
      </c>
      <c r="D8" s="3" t="s">
        <v>30</v>
      </c>
      <c r="I8" s="3" t="s">
        <v>12</v>
      </c>
      <c r="L8" s="1">
        <v>38899</v>
      </c>
      <c r="M8" s="3" t="s">
        <v>13</v>
      </c>
      <c r="N8" s="3">
        <v>1</v>
      </c>
      <c r="O8" s="3">
        <v>1</v>
      </c>
      <c r="P8" s="3">
        <v>1</v>
      </c>
      <c r="Q8" s="3">
        <v>84051918673</v>
      </c>
      <c r="S8" s="5">
        <f t="array" ref="S8">IFERROR(INDEX(Tableau1[Janv],MATCH(Tableau134[[#This Row],[Nom Prenom]]&amp;Tableau134[[#This Row],[FONCTION]],Tableau1[supvide]&amp;Tableau1[ARTICLE],0)),"Anomalie")</f>
        <v>1</v>
      </c>
      <c r="T8" s="4">
        <f t="array" ref="T8">IFERROR(INDEX(Tableau1[Févr],MATCH(Tableau134[[#This Row],[Nom Prenom]]&amp;Tableau134[[#This Row],[FONCTION]],Tableau1[supvide]&amp;Tableau1[ARTICLE],0)),"Anomalie")</f>
        <v>0</v>
      </c>
      <c r="U8" s="4"/>
      <c r="V8" s="4"/>
      <c r="W8" s="4"/>
      <c r="X8" s="4"/>
      <c r="Y8" s="4"/>
      <c r="Z8" s="4"/>
      <c r="AA8" s="4"/>
      <c r="AB8" s="4"/>
      <c r="AC8" s="4"/>
      <c r="AD8" s="4"/>
      <c r="AF8" s="3">
        <f>LEN(Tableau134[[#This Row],[Nom Prenom]])</f>
        <v>11</v>
      </c>
    </row>
    <row r="9" spans="1:32" ht="14.45" x14ac:dyDescent="0.3">
      <c r="A9" s="3">
        <v>2016</v>
      </c>
      <c r="B9" s="3" t="s">
        <v>80</v>
      </c>
      <c r="C9" s="3" t="s">
        <v>32</v>
      </c>
      <c r="D9" s="3" t="s">
        <v>33</v>
      </c>
      <c r="I9" s="3" t="s">
        <v>12</v>
      </c>
      <c r="L9" s="1">
        <v>38018</v>
      </c>
      <c r="M9" s="3" t="s">
        <v>13</v>
      </c>
      <c r="N9" s="3">
        <v>1</v>
      </c>
      <c r="O9" s="3">
        <v>1</v>
      </c>
      <c r="P9" s="3">
        <v>1</v>
      </c>
      <c r="Q9" s="3">
        <v>82100551263</v>
      </c>
      <c r="S9" s="5">
        <f t="array" ref="S9">IFERROR(INDEX(Tableau1[Janv],MATCH(Tableau134[[#This Row],[Nom Prenom]]&amp;Tableau134[[#This Row],[FONCTION]],Tableau1[supvide]&amp;Tableau1[ARTICLE],0)),"Anomalie")</f>
        <v>1</v>
      </c>
      <c r="T9" s="4">
        <f t="array" ref="T9">IFERROR(INDEX(Tableau1[Févr],MATCH(Tableau134[[#This Row],[Nom Prenom]]&amp;Tableau134[[#This Row],[FONCTION]],Tableau1[supvide]&amp;Tableau1[ARTICLE],0)),"Anomalie")</f>
        <v>0</v>
      </c>
      <c r="U9" s="4"/>
      <c r="V9" s="4"/>
      <c r="W9" s="4"/>
      <c r="X9" s="4"/>
      <c r="Y9" s="4"/>
      <c r="Z9" s="4"/>
      <c r="AA9" s="4"/>
      <c r="AB9" s="4"/>
      <c r="AC9" s="4"/>
      <c r="AD9" s="4"/>
      <c r="AF9" s="3">
        <f>LEN(Tableau134[[#This Row],[Nom Prenom]])</f>
        <v>9</v>
      </c>
    </row>
    <row r="10" spans="1:32" ht="14.45" x14ac:dyDescent="0.3">
      <c r="A10" s="3">
        <v>2016</v>
      </c>
      <c r="B10" s="3" t="s">
        <v>81</v>
      </c>
      <c r="C10" s="3" t="s">
        <v>15</v>
      </c>
      <c r="D10" s="3" t="s">
        <v>16</v>
      </c>
      <c r="I10" s="3" t="s">
        <v>34</v>
      </c>
      <c r="L10" s="1">
        <v>38534</v>
      </c>
      <c r="M10" s="3" t="s">
        <v>13</v>
      </c>
      <c r="N10" s="3">
        <v>1</v>
      </c>
      <c r="O10" s="3">
        <v>0.8</v>
      </c>
      <c r="P10" s="3">
        <v>0.8</v>
      </c>
      <c r="Q10" s="3">
        <v>78502401292</v>
      </c>
      <c r="S10" s="5">
        <f t="array" ref="S10">IFERROR(INDEX(Tableau1[Janv],MATCH(Tableau134[[#This Row],[Nom Prenom]]&amp;Tableau134[[#This Row],[FONCTION]],Tableau1[supvide]&amp;Tableau1[ARTICLE],0)),"Anomalie")</f>
        <v>0.8</v>
      </c>
      <c r="T10" s="4">
        <f t="array" ref="T10">IFERROR(INDEX(Tableau1[Févr],MATCH(Tableau134[[#This Row],[Nom Prenom]]&amp;Tableau134[[#This Row],[FONCTION]],Tableau1[supvide]&amp;Tableau1[ARTICLE],0)),"Anomalie")</f>
        <v>0</v>
      </c>
      <c r="U10" s="4"/>
      <c r="V10" s="4"/>
      <c r="W10" s="4"/>
      <c r="X10" s="4"/>
      <c r="Y10" s="4"/>
      <c r="Z10" s="4"/>
      <c r="AA10" s="4"/>
      <c r="AB10" s="4"/>
      <c r="AC10" s="4"/>
      <c r="AD10" s="4"/>
      <c r="AF10" s="3">
        <f>LEN(Tableau134[[#This Row],[Nom Prenom]])</f>
        <v>13</v>
      </c>
    </row>
    <row r="11" spans="1:32" ht="14.45" x14ac:dyDescent="0.3">
      <c r="A11" s="3">
        <v>2016</v>
      </c>
      <c r="B11" s="3" t="s">
        <v>82</v>
      </c>
      <c r="C11" s="3" t="s">
        <v>26</v>
      </c>
      <c r="D11" s="3" t="s">
        <v>35</v>
      </c>
      <c r="I11" s="3" t="s">
        <v>34</v>
      </c>
      <c r="L11" s="1">
        <v>36130</v>
      </c>
      <c r="M11" s="3" t="s">
        <v>24</v>
      </c>
      <c r="N11" s="3">
        <v>0.5</v>
      </c>
      <c r="O11" s="3">
        <v>0.4</v>
      </c>
      <c r="P11" s="3">
        <v>0.4</v>
      </c>
      <c r="Q11" s="3">
        <v>77042622855</v>
      </c>
      <c r="S11" s="5">
        <f t="array" ref="S11">IFERROR(INDEX(Tableau1[Janv],MATCH(Tableau134[[#This Row],[Nom Prenom]]&amp;Tableau134[[#This Row],[FONCTION]],Tableau1[supvide]&amp;Tableau1[ARTICLE],0)),"Anomalie")</f>
        <v>0.8</v>
      </c>
      <c r="T11" s="4">
        <f t="array" ref="T11">IFERROR(INDEX(Tableau1[Févr],MATCH(Tableau134[[#This Row],[Nom Prenom]]&amp;Tableau134[[#This Row],[FONCTION]],Tableau1[supvide]&amp;Tableau1[ARTICLE],0)),"Anomalie")</f>
        <v>0</v>
      </c>
      <c r="U11" s="4"/>
      <c r="V11" s="4"/>
      <c r="W11" s="4"/>
      <c r="X11" s="4"/>
      <c r="Y11" s="4"/>
      <c r="Z11" s="4"/>
      <c r="AA11" s="4"/>
      <c r="AB11" s="4"/>
      <c r="AC11" s="4"/>
      <c r="AD11" s="4"/>
      <c r="AF11" s="3">
        <f>LEN(Tableau134[[#This Row],[Nom Prenom]])</f>
        <v>15</v>
      </c>
    </row>
    <row r="12" spans="1:32" ht="14.45" x14ac:dyDescent="0.3">
      <c r="A12" s="3">
        <v>2016</v>
      </c>
      <c r="B12" s="3" t="s">
        <v>83</v>
      </c>
      <c r="C12" s="3" t="s">
        <v>18</v>
      </c>
      <c r="D12" s="3" t="s">
        <v>30</v>
      </c>
      <c r="I12" s="3" t="s">
        <v>12</v>
      </c>
      <c r="L12" s="1">
        <v>36465</v>
      </c>
      <c r="M12" s="3" t="s">
        <v>13</v>
      </c>
      <c r="N12" s="3">
        <v>1</v>
      </c>
      <c r="O12" s="3">
        <v>1</v>
      </c>
      <c r="P12" s="3">
        <v>1</v>
      </c>
      <c r="Q12" s="3">
        <v>74032526278</v>
      </c>
      <c r="S12" s="5">
        <f t="array" ref="S12">IFERROR(INDEX(Tableau1[Janv],MATCH(Tableau134[[#This Row],[Nom Prenom]]&amp;Tableau134[[#This Row],[FONCTION]],Tableau1[supvide]&amp;Tableau1[ARTICLE],0)),"Anomalie")</f>
        <v>1</v>
      </c>
      <c r="T12" s="4">
        <f t="array" ref="T12">IFERROR(INDEX(Tableau1[Févr],MATCH(Tableau134[[#This Row],[Nom Prenom]]&amp;Tableau134[[#This Row],[FONCTION]],Tableau1[supvide]&amp;Tableau1[ARTICLE],0)),"Anomalie")</f>
        <v>0</v>
      </c>
      <c r="U12" s="4"/>
      <c r="V12" s="4"/>
      <c r="W12" s="4"/>
      <c r="X12" s="4"/>
      <c r="Y12" s="4"/>
      <c r="Z12" s="4"/>
      <c r="AA12" s="4"/>
      <c r="AB12" s="4"/>
      <c r="AC12" s="4"/>
      <c r="AD12" s="4"/>
      <c r="AF12" s="3">
        <f>LEN(Tableau134[[#This Row],[Nom Prenom]])</f>
        <v>14</v>
      </c>
    </row>
    <row r="13" spans="1:32" ht="14.45" x14ac:dyDescent="0.3">
      <c r="A13" s="3">
        <v>2016</v>
      </c>
      <c r="B13" s="3" t="s">
        <v>84</v>
      </c>
      <c r="C13" s="3" t="s">
        <v>18</v>
      </c>
      <c r="D13" s="3" t="s">
        <v>35</v>
      </c>
      <c r="I13" s="3" t="s">
        <v>12</v>
      </c>
      <c r="L13" s="1">
        <v>42278</v>
      </c>
      <c r="M13" s="3" t="s">
        <v>13</v>
      </c>
      <c r="N13" s="3">
        <v>1</v>
      </c>
      <c r="O13" s="3">
        <v>1</v>
      </c>
      <c r="P13" s="3">
        <v>1</v>
      </c>
      <c r="Q13" s="3">
        <v>91112538478</v>
      </c>
      <c r="S13" s="5">
        <f t="array" ref="S13">IFERROR(INDEX(Tableau1[Janv],MATCH(Tableau134[[#This Row],[Nom Prenom]]&amp;Tableau134[[#This Row],[FONCTION]],Tableau1[supvide]&amp;Tableau1[ARTICLE],0)),"Anomalie")</f>
        <v>1</v>
      </c>
      <c r="T13" s="4">
        <f t="array" ref="T13">IFERROR(INDEX(Tableau1[Févr],MATCH(Tableau134[[#This Row],[Nom Prenom]]&amp;Tableau134[[#This Row],[FONCTION]],Tableau1[supvide]&amp;Tableau1[ARTICLE],0)),"Anomalie")</f>
        <v>0</v>
      </c>
      <c r="U13" s="4"/>
      <c r="V13" s="4"/>
      <c r="W13" s="4"/>
      <c r="X13" s="4"/>
      <c r="Y13" s="4"/>
      <c r="Z13" s="4"/>
      <c r="AA13" s="4"/>
      <c r="AB13" s="4"/>
      <c r="AC13" s="4"/>
      <c r="AD13" s="4"/>
      <c r="AF13" s="3">
        <f>LEN(Tableau134[[#This Row],[Nom Prenom]])</f>
        <v>13</v>
      </c>
    </row>
    <row r="14" spans="1:32" ht="14.45" x14ac:dyDescent="0.3">
      <c r="A14" s="3">
        <v>2016</v>
      </c>
      <c r="B14" s="3" t="s">
        <v>85</v>
      </c>
      <c r="C14" s="3" t="s">
        <v>37</v>
      </c>
      <c r="D14" s="3" t="s">
        <v>38</v>
      </c>
      <c r="I14" s="3" t="s">
        <v>34</v>
      </c>
      <c r="L14" s="1">
        <v>38047</v>
      </c>
      <c r="M14" s="3" t="s">
        <v>13</v>
      </c>
      <c r="N14" s="3">
        <v>1</v>
      </c>
      <c r="O14" s="3">
        <v>1</v>
      </c>
      <c r="P14" s="3">
        <v>1</v>
      </c>
      <c r="Q14" s="3">
        <v>83111826842</v>
      </c>
      <c r="S14" s="5">
        <f t="array" ref="S14">IFERROR(INDEX(Tableau1[Janv],MATCH(Tableau134[[#This Row],[Nom Prenom]]&amp;Tableau134[[#This Row],[FONCTION]],Tableau1[supvide]&amp;Tableau1[ARTICLE],0)),"Anomalie")</f>
        <v>1</v>
      </c>
      <c r="T14" s="4">
        <f t="array" ref="T14">IFERROR(INDEX(Tableau1[Févr],MATCH(Tableau134[[#This Row],[Nom Prenom]]&amp;Tableau134[[#This Row],[FONCTION]],Tableau1[supvide]&amp;Tableau1[ARTICLE],0)),"Anomalie")</f>
        <v>0</v>
      </c>
      <c r="U14" s="4"/>
      <c r="V14" s="4"/>
      <c r="W14" s="4"/>
      <c r="X14" s="4"/>
      <c r="Y14" s="4"/>
      <c r="Z14" s="4"/>
      <c r="AA14" s="4"/>
      <c r="AB14" s="4"/>
      <c r="AC14" s="4"/>
      <c r="AD14" s="4"/>
      <c r="AF14" s="3">
        <f>LEN(Tableau134[[#This Row],[Nom Prenom]])</f>
        <v>10</v>
      </c>
    </row>
    <row r="15" spans="1:32" ht="14.45" x14ac:dyDescent="0.3">
      <c r="A15" s="3">
        <v>2016</v>
      </c>
      <c r="B15" s="3" t="s">
        <v>86</v>
      </c>
      <c r="C15" s="3" t="s">
        <v>31</v>
      </c>
      <c r="D15" s="3" t="s">
        <v>20</v>
      </c>
      <c r="I15" s="3" t="s">
        <v>12</v>
      </c>
      <c r="L15" s="1">
        <v>36831</v>
      </c>
      <c r="M15" s="3" t="s">
        <v>13</v>
      </c>
      <c r="N15" s="3">
        <v>1</v>
      </c>
      <c r="O15" s="3">
        <v>0.8</v>
      </c>
      <c r="P15" s="3">
        <v>0.8</v>
      </c>
      <c r="Q15" s="3">
        <v>76021024003</v>
      </c>
      <c r="S15" s="5" t="str">
        <f t="array" ref="S15">IFERROR(INDEX(Tableau1[Janv],MATCH(Tableau134[[#This Row],[Nom Prenom]]&amp;Tableau134[[#This Row],[FONCTION]],Tableau1[supvide]&amp;Tableau1[ARTICLE],0)),"Anomalie")</f>
        <v>Anomalie</v>
      </c>
      <c r="T15" s="4" t="str">
        <f t="array" ref="T15">IFERROR(INDEX(Tableau1[Févr],MATCH(Tableau134[[#This Row],[Nom Prenom]]&amp;Tableau134[[#This Row],[FONCTION]],Tableau1[supvide]&amp;Tableau1[ARTICLE],0)),"Anomalie")</f>
        <v>Anomalie</v>
      </c>
      <c r="U15" s="4"/>
      <c r="V15" s="4"/>
      <c r="W15" s="4"/>
      <c r="X15" s="4"/>
      <c r="Y15" s="4"/>
      <c r="Z15" s="4"/>
      <c r="AA15" s="4"/>
      <c r="AB15" s="4"/>
      <c r="AC15" s="4"/>
      <c r="AD15" s="4"/>
      <c r="AF15" s="3">
        <f>LEN(Tableau134[[#This Row],[Nom Prenom]])</f>
        <v>16</v>
      </c>
    </row>
    <row r="16" spans="1:32" ht="14.45" x14ac:dyDescent="0.3">
      <c r="A16" s="3">
        <v>2016</v>
      </c>
      <c r="B16" s="3" t="s">
        <v>87</v>
      </c>
      <c r="C16" s="3" t="s">
        <v>26</v>
      </c>
      <c r="D16" s="3" t="s">
        <v>36</v>
      </c>
      <c r="I16" s="3" t="s">
        <v>12</v>
      </c>
      <c r="L16" s="1">
        <v>41030</v>
      </c>
      <c r="M16" s="3" t="s">
        <v>13</v>
      </c>
      <c r="N16" s="3">
        <v>1</v>
      </c>
      <c r="O16" s="3">
        <v>1</v>
      </c>
      <c r="P16" s="3">
        <v>1</v>
      </c>
      <c r="Q16" s="3">
        <v>87102945290</v>
      </c>
      <c r="S16" s="5" t="str">
        <f t="array" ref="S16">IFERROR(INDEX(Tableau1[Janv],MATCH(Tableau134[[#This Row],[Nom Prenom]]&amp;Tableau134[[#This Row],[FONCTION]],Tableau1[supvide]&amp;Tableau1[ARTICLE],0)),"Anomalie")</f>
        <v>Anomalie</v>
      </c>
      <c r="T16" s="4" t="str">
        <f t="array" ref="T16">IFERROR(INDEX(Tableau1[Févr],MATCH(Tableau134[[#This Row],[Nom Prenom]]&amp;Tableau134[[#This Row],[FONCTION]],Tableau1[supvide]&amp;Tableau1[ARTICLE],0)),"Anomalie")</f>
        <v>Anomalie</v>
      </c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2" ht="14.45" x14ac:dyDescent="0.3">
      <c r="L17" s="1"/>
      <c r="S17" s="18">
        <f>SUBTOTAL(109,Tableau134[[janvier ]])</f>
        <v>11.2</v>
      </c>
      <c r="T17" s="18">
        <f>SUBTOTAL(109,Tableau134[février])</f>
        <v>0</v>
      </c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9" spans="1:32" ht="14.45" x14ac:dyDescent="0.3">
      <c r="S19" s="12" t="s">
        <v>106</v>
      </c>
    </row>
    <row r="20" spans="1:32" x14ac:dyDescent="0.25">
      <c r="S20" s="14" t="s">
        <v>107</v>
      </c>
    </row>
    <row r="21" spans="1:32" x14ac:dyDescent="0.25">
      <c r="C21" s="17" t="s">
        <v>115</v>
      </c>
      <c r="D21" s="17"/>
      <c r="S21" s="15" t="s">
        <v>114</v>
      </c>
      <c r="T21" s="16"/>
      <c r="U21" s="16"/>
      <c r="V21" s="16"/>
      <c r="W21" s="16"/>
      <c r="X21" s="16"/>
      <c r="Y21" s="16"/>
      <c r="Z21" s="16"/>
    </row>
    <row r="23" spans="1:32" x14ac:dyDescent="0.25">
      <c r="A23" s="3" t="s">
        <v>0</v>
      </c>
      <c r="B23" s="3" t="s">
        <v>1</v>
      </c>
      <c r="C23" s="3" t="s">
        <v>2</v>
      </c>
      <c r="D23" s="3" t="s">
        <v>95</v>
      </c>
      <c r="E23" s="3" t="s">
        <v>88</v>
      </c>
      <c r="F23" s="3" t="s">
        <v>89</v>
      </c>
      <c r="G23" s="3" t="s">
        <v>3</v>
      </c>
      <c r="H23" s="3" t="s">
        <v>4</v>
      </c>
      <c r="I23" s="3" t="s">
        <v>90</v>
      </c>
      <c r="J23" s="3" t="s">
        <v>91</v>
      </c>
      <c r="K23" s="3" t="s">
        <v>92</v>
      </c>
      <c r="L23" s="3" t="s">
        <v>5</v>
      </c>
      <c r="M23" s="3" t="s">
        <v>6</v>
      </c>
      <c r="N23" s="3" t="s">
        <v>7</v>
      </c>
      <c r="O23" s="3" t="s">
        <v>8</v>
      </c>
      <c r="P23" s="3" t="s">
        <v>9</v>
      </c>
      <c r="Q23" s="3" t="s">
        <v>10</v>
      </c>
      <c r="R23" s="3" t="s">
        <v>11</v>
      </c>
      <c r="S23" s="3" t="s">
        <v>40</v>
      </c>
      <c r="T23" s="3" t="s">
        <v>51</v>
      </c>
      <c r="U23" s="3" t="s">
        <v>41</v>
      </c>
      <c r="V23" s="3" t="s">
        <v>42</v>
      </c>
      <c r="W23" s="3" t="s">
        <v>43</v>
      </c>
      <c r="X23" s="3" t="s">
        <v>44</v>
      </c>
      <c r="Y23" s="3" t="s">
        <v>45</v>
      </c>
      <c r="Z23" s="3" t="s">
        <v>46</v>
      </c>
      <c r="AA23" s="3" t="s">
        <v>47</v>
      </c>
      <c r="AB23" s="3" t="s">
        <v>48</v>
      </c>
      <c r="AC23" s="3" t="s">
        <v>49</v>
      </c>
      <c r="AD23" s="3" t="s">
        <v>50</v>
      </c>
    </row>
    <row r="24" spans="1:32" x14ac:dyDescent="0.25">
      <c r="A24" s="3">
        <v>2016</v>
      </c>
      <c r="B24" s="3" t="str">
        <f>IF(ROW()-24&lt;COUNTA(Tableau13[supvide]),INDEX(Tableau13[supvide],ROW()-23),"")</f>
        <v>jean pierre</v>
      </c>
      <c r="C24" s="3" t="str">
        <f>IF(INDEX(Tableau13[SERVICE],ROW()-23)=0,"",INDEX(Tableau13[SERVICE],ROW()-23))</f>
        <v>A4</v>
      </c>
      <c r="D24" s="3" t="str">
        <f>INDEX(Tableau13[ARTICLE],ROW()-23)</f>
        <v>104/11110-01</v>
      </c>
      <c r="I24" s="3" t="s">
        <v>12</v>
      </c>
      <c r="L24" s="1">
        <v>35339</v>
      </c>
      <c r="M24" s="3" t="s">
        <v>13</v>
      </c>
      <c r="N24" s="3">
        <v>1</v>
      </c>
      <c r="O24" s="3">
        <v>1</v>
      </c>
      <c r="P24" s="3">
        <v>1</v>
      </c>
      <c r="Q24" s="3">
        <v>61111811524</v>
      </c>
      <c r="S24" s="12">
        <f t="array" ref="S24">IFERROR(INDEX(Tableau13[Janv],MATCH(Tableau1345[[#This Row],[Nom Prenom]]&amp;Tableau1345[[#This Row],[FONCTION]],Tableau13[supvide]&amp;Tableau13[ARTICLE],0)),"Anomalie")</f>
        <v>1</v>
      </c>
      <c r="T24" s="12">
        <f t="array" ref="T24">IFERROR(INDEX(Tableau13[Févr],MATCH(Tableau1345[[#This Row],[Nom Prenom]]&amp;Tableau1345[[#This Row],[FONCTION]],Tableau13[supvide]&amp;Tableau13[ARTICLE],0)),"Anomalie")</f>
        <v>1</v>
      </c>
      <c r="U24" s="12"/>
      <c r="V24" s="4"/>
      <c r="W24" s="4"/>
      <c r="X24" s="4"/>
      <c r="Y24" s="4"/>
      <c r="Z24" s="4"/>
      <c r="AA24" s="4"/>
      <c r="AB24" s="4"/>
      <c r="AC24" s="4"/>
      <c r="AD24" s="4"/>
      <c r="AF24" s="3">
        <f>LEN(Tableau1345[[#This Row],[Nom Prenom]])</f>
        <v>11</v>
      </c>
    </row>
    <row r="25" spans="1:32" x14ac:dyDescent="0.25">
      <c r="A25" s="3">
        <v>2016</v>
      </c>
      <c r="B25" s="3" t="str">
        <f>IF(ROW()-24&lt;COUNTA(Tableau13[supvide]),INDEX(Tableau13[supvide],ROW()-23),"")</f>
        <v>jean charles</v>
      </c>
      <c r="C25" s="3" t="str">
        <f>IF(INDEX(Tableau13[SERVICE],ROW()-23)=0,"",INDEX(Tableau13[SERVICE],ROW()-23))</f>
        <v>C9</v>
      </c>
      <c r="D25" s="3" t="str">
        <f>INDEX(Tableau13[ARTICLE],ROW()-23)</f>
        <v>928/11111-01</v>
      </c>
      <c r="I25" s="3" t="s">
        <v>12</v>
      </c>
      <c r="L25" s="1">
        <v>39083</v>
      </c>
      <c r="M25" s="3" t="s">
        <v>13</v>
      </c>
      <c r="N25" s="3">
        <v>1</v>
      </c>
      <c r="O25" s="3">
        <v>1</v>
      </c>
      <c r="P25" s="3">
        <v>1</v>
      </c>
      <c r="Q25" s="3">
        <v>82010520318</v>
      </c>
      <c r="S25" s="12">
        <f t="array" ref="S25">IFERROR(INDEX(Tableau13[Janv],MATCH(Tableau1345[[#This Row],[Nom Prenom]]&amp;Tableau1345[[#This Row],[FONCTION]],Tableau13[supvide]&amp;Tableau13[ARTICLE],0)),"Anomalie")</f>
        <v>1</v>
      </c>
      <c r="T25" s="12">
        <f t="array" ref="T25">IFERROR(INDEX(Tableau13[Févr],MATCH(Tableau1345[[#This Row],[Nom Prenom]]&amp;Tableau1345[[#This Row],[FONCTION]],Tableau13[supvide]&amp;Tableau13[ARTICLE],0)),"Anomalie")</f>
        <v>0</v>
      </c>
      <c r="U25" s="4"/>
      <c r="V25" s="4"/>
      <c r="W25" s="4"/>
      <c r="X25" s="4"/>
      <c r="Y25" s="4"/>
      <c r="Z25" s="4"/>
      <c r="AA25" s="4"/>
      <c r="AB25" s="4"/>
      <c r="AC25" s="4"/>
      <c r="AD25" s="4"/>
      <c r="AF25" s="3">
        <f>LEN(Tableau1345[[#This Row],[Nom Prenom]])</f>
        <v>12</v>
      </c>
    </row>
    <row r="26" spans="1:32" x14ac:dyDescent="0.25">
      <c r="A26" s="3">
        <v>2016</v>
      </c>
      <c r="B26" s="3" t="str">
        <f>IF(ROW()-24&lt;COUNTA(Tableau13[supvide]),INDEX(Tableau13[supvide],ROW()-23),"")</f>
        <v>dimitri bac</v>
      </c>
      <c r="C26" s="3" t="str">
        <f>IF(INDEX(Tableau13[SERVICE],ROW()-23)=0,"",INDEX(Tableau13[SERVICE],ROW()-23))</f>
        <v>F2</v>
      </c>
      <c r="D26" s="3" t="str">
        <f>INDEX(Tableau13[ARTICLE],ROW()-23)</f>
        <v>1382/11141-01</v>
      </c>
      <c r="I26" s="3" t="s">
        <v>12</v>
      </c>
      <c r="L26" s="1">
        <v>39965</v>
      </c>
      <c r="M26" s="3" t="s">
        <v>13</v>
      </c>
      <c r="N26" s="3">
        <v>1</v>
      </c>
      <c r="O26" s="3">
        <v>1</v>
      </c>
      <c r="P26" s="3">
        <v>1</v>
      </c>
      <c r="Q26" s="3">
        <v>66042862348</v>
      </c>
      <c r="S26" s="12">
        <f t="array" ref="S26">IFERROR(INDEX(Tableau13[Janv],MATCH(Tableau1345[[#This Row],[Nom Prenom]]&amp;Tableau1345[[#This Row],[FONCTION]],Tableau13[supvide]&amp;Tableau13[ARTICLE],0)),"Anomalie")</f>
        <v>1</v>
      </c>
      <c r="T26" s="12">
        <f t="array" ref="T26">IFERROR(INDEX(Tableau13[Févr],MATCH(Tableau1345[[#This Row],[Nom Prenom]]&amp;Tableau1345[[#This Row],[FONCTION]],Tableau13[supvide]&amp;Tableau13[ARTICLE],0)),"Anomalie")</f>
        <v>1</v>
      </c>
      <c r="U26" s="4"/>
      <c r="V26" s="4"/>
      <c r="W26" s="4"/>
      <c r="X26" s="4"/>
      <c r="Y26" s="4"/>
      <c r="Z26" s="4"/>
      <c r="AA26" s="4"/>
      <c r="AB26" s="4"/>
      <c r="AC26" s="4"/>
      <c r="AD26" s="4"/>
      <c r="AF26" s="3">
        <f>LEN(Tableau1345[[#This Row],[Nom Prenom]])</f>
        <v>11</v>
      </c>
    </row>
    <row r="27" spans="1:32" x14ac:dyDescent="0.25">
      <c r="A27" s="3">
        <v>2016</v>
      </c>
      <c r="B27" s="3" t="str">
        <f>IF(ROW()-24&lt;COUNTA(Tableau13[supvide]),INDEX(Tableau13[supvide],ROW()-23),"")</f>
        <v>helo j</v>
      </c>
      <c r="C27" s="3" t="str">
        <f>IF(INDEX(Tableau13[SERVICE],ROW()-23)=0,"",INDEX(Tableau13[SERVICE],ROW()-23))</f>
        <v>D2</v>
      </c>
      <c r="D27" s="3" t="str">
        <f>INDEX(Tableau13[ARTICLE],ROW()-23)</f>
        <v>8351/11130-01/AIE</v>
      </c>
      <c r="I27" s="3" t="s">
        <v>12</v>
      </c>
      <c r="L27" s="1">
        <v>37104</v>
      </c>
      <c r="M27" s="3" t="s">
        <v>13</v>
      </c>
      <c r="N27" s="3">
        <v>1</v>
      </c>
      <c r="O27" s="3">
        <v>0.8</v>
      </c>
      <c r="P27" s="3">
        <v>0.8</v>
      </c>
      <c r="Q27" s="3">
        <v>79011818469</v>
      </c>
      <c r="S27" s="12">
        <f t="array" ref="S27">IFERROR(INDEX(Tableau13[Janv],MATCH(Tableau1345[[#This Row],[Nom Prenom]]&amp;Tableau1345[[#This Row],[FONCTION]],Tableau13[supvide]&amp;Tableau13[ARTICLE],0)),"Anomalie")</f>
        <v>0.8</v>
      </c>
      <c r="T27" s="12">
        <f t="array" ref="T27">IFERROR(INDEX(Tableau13[Févr],MATCH(Tableau1345[[#This Row],[Nom Prenom]]&amp;Tableau1345[[#This Row],[FONCTION]],Tableau13[supvide]&amp;Tableau13[ARTICLE],0)),"Anomalie")</f>
        <v>0</v>
      </c>
      <c r="U27" s="4"/>
      <c r="V27" s="4"/>
      <c r="W27" s="4"/>
      <c r="X27" s="4"/>
      <c r="Y27" s="4"/>
      <c r="Z27" s="4"/>
      <c r="AA27" s="4"/>
      <c r="AB27" s="4"/>
      <c r="AC27" s="4"/>
      <c r="AD27" s="4"/>
      <c r="AF27" s="3">
        <f>LEN(Tableau1345[[#This Row],[Nom Prenom]])</f>
        <v>6</v>
      </c>
    </row>
    <row r="28" spans="1:32" x14ac:dyDescent="0.25">
      <c r="A28" s="3">
        <v>2016</v>
      </c>
      <c r="B28" s="3" t="str">
        <f>IF(ROW()-24&lt;COUNTA(Tableau13[supvide]),INDEX(Tableau13[supvide],ROW()-23),"")</f>
        <v>teddy rine</v>
      </c>
      <c r="C28" s="3" t="str">
        <f>IF(INDEX(Tableau13[SERVICE],ROW()-23)=0,"",INDEX(Tableau13[SERVICE],ROW()-23))</f>
        <v>C15</v>
      </c>
      <c r="D28" s="3" t="str">
        <f>INDEX(Tableau13[ARTICLE],ROW()-23)</f>
        <v>84511/11111-01</v>
      </c>
      <c r="I28" s="3" t="s">
        <v>34</v>
      </c>
      <c r="L28" s="1">
        <v>38292</v>
      </c>
      <c r="M28" s="3" t="s">
        <v>13</v>
      </c>
      <c r="N28" s="3">
        <v>1</v>
      </c>
      <c r="O28" s="3">
        <v>0.8</v>
      </c>
      <c r="P28" s="3">
        <v>0.8</v>
      </c>
      <c r="Q28" s="3">
        <v>83073122060</v>
      </c>
      <c r="S28" s="12">
        <f t="array" ref="S28">IFERROR(INDEX(Tableau13[Janv],MATCH(Tableau1345[[#This Row],[Nom Prenom]]&amp;Tableau1345[[#This Row],[FONCTION]],Tableau13[supvide]&amp;Tableau13[ARTICLE],0)),"Anomalie")</f>
        <v>0.8</v>
      </c>
      <c r="T28" s="12">
        <f t="array" ref="T28">IFERROR(INDEX(Tableau13[Févr],MATCH(Tableau1345[[#This Row],[Nom Prenom]]&amp;Tableau1345[[#This Row],[FONCTION]],Tableau13[supvide]&amp;Tableau13[ARTICLE],0)),"Anomalie")</f>
        <v>0</v>
      </c>
      <c r="U28" s="4"/>
      <c r="V28" s="4"/>
      <c r="W28" s="4"/>
      <c r="X28" s="4"/>
      <c r="Y28" s="4"/>
      <c r="Z28" s="4"/>
      <c r="AA28" s="4"/>
      <c r="AB28" s="4"/>
      <c r="AC28" s="4"/>
      <c r="AD28" s="4"/>
      <c r="AF28" s="3">
        <f>LEN(Tableau1345[[#This Row],[Nom Prenom]])</f>
        <v>10</v>
      </c>
    </row>
    <row r="29" spans="1:32" x14ac:dyDescent="0.25">
      <c r="A29" s="3">
        <v>2016</v>
      </c>
      <c r="B29" s="3" t="str">
        <f>IF(ROW()-24&lt;COUNTA(Tableau13[supvide]),INDEX(Tableau13[supvide],ROW()-23),"")</f>
        <v>emilie fam</v>
      </c>
      <c r="C29" s="3" t="str">
        <f>IF(INDEX(Tableau13[SERVICE],ROW()-23)=0,"",INDEX(Tableau13[SERVICE],ROW()-23))</f>
        <v>C21</v>
      </c>
      <c r="D29" s="3" t="str">
        <f>INDEX(Tableau13[ARTICLE],ROW()-23)</f>
        <v>831/11110-01</v>
      </c>
      <c r="I29" s="3" t="s">
        <v>12</v>
      </c>
      <c r="L29" s="1">
        <v>36100</v>
      </c>
      <c r="M29" s="3" t="s">
        <v>13</v>
      </c>
      <c r="N29" s="3">
        <v>1</v>
      </c>
      <c r="O29" s="3">
        <v>1</v>
      </c>
      <c r="P29" s="3">
        <v>1</v>
      </c>
      <c r="Q29" s="3">
        <v>76081839637</v>
      </c>
      <c r="S29" s="12">
        <f t="array" ref="S29">IFERROR(INDEX(Tableau13[Janv],MATCH(Tableau1345[[#This Row],[Nom Prenom]]&amp;Tableau1345[[#This Row],[FONCTION]],Tableau13[supvide]&amp;Tableau13[ARTICLE],0)),"Anomalie")</f>
        <v>1</v>
      </c>
      <c r="T29" s="12">
        <f t="array" ref="T29">IFERROR(INDEX(Tableau13[Févr],MATCH(Tableau1345[[#This Row],[Nom Prenom]]&amp;Tableau1345[[#This Row],[FONCTION]],Tableau13[supvide]&amp;Tableau13[ARTICLE],0)),"Anomalie")</f>
        <v>0</v>
      </c>
      <c r="U29" s="4"/>
      <c r="V29" s="4"/>
      <c r="W29" s="4"/>
      <c r="X29" s="4"/>
      <c r="Y29" s="4"/>
      <c r="Z29" s="4"/>
      <c r="AA29" s="4"/>
      <c r="AB29" s="4"/>
      <c r="AC29" s="4"/>
      <c r="AD29" s="4"/>
      <c r="AF29" s="3">
        <f>LEN(Tableau1345[[#This Row],[Nom Prenom]])</f>
        <v>10</v>
      </c>
    </row>
    <row r="30" spans="1:32" x14ac:dyDescent="0.25">
      <c r="A30" s="3">
        <v>2016</v>
      </c>
      <c r="B30" s="3" t="str">
        <f>IF(ROW()-24&lt;COUNTA(Tableau13[supvide]),INDEX(Tableau13[supvide],ROW()-23),"")</f>
        <v>couteau aig</v>
      </c>
      <c r="C30" s="3" t="str">
        <f>IF(INDEX(Tableau13[SERVICE],ROW()-23)=0,"",INDEX(Tableau13[SERVICE],ROW()-23))</f>
        <v>C1</v>
      </c>
      <c r="D30" s="3" t="str">
        <f>INDEX(Tableau13[ARTICLE],ROW()-23)</f>
        <v>831/11130-01</v>
      </c>
      <c r="I30" s="3" t="s">
        <v>12</v>
      </c>
      <c r="L30" s="1">
        <v>38899</v>
      </c>
      <c r="M30" s="3" t="s">
        <v>13</v>
      </c>
      <c r="N30" s="3">
        <v>1</v>
      </c>
      <c r="O30" s="3">
        <v>1</v>
      </c>
      <c r="P30" s="3">
        <v>1</v>
      </c>
      <c r="Q30" s="3">
        <v>84051918673</v>
      </c>
      <c r="S30" s="12">
        <f t="array" ref="S30">IFERROR(INDEX(Tableau13[Janv],MATCH(Tableau1345[[#This Row],[Nom Prenom]]&amp;Tableau1345[[#This Row],[FONCTION]],Tableau13[supvide]&amp;Tableau13[ARTICLE],0)),"Anomalie")</f>
        <v>1</v>
      </c>
      <c r="T30" s="12">
        <f t="array" ref="T30">IFERROR(INDEX(Tableau13[Févr],MATCH(Tableau1345[[#This Row],[Nom Prenom]]&amp;Tableau1345[[#This Row],[FONCTION]],Tableau13[supvide]&amp;Tableau13[ARTICLE],0)),"Anomalie")</f>
        <v>0</v>
      </c>
      <c r="U30" s="4"/>
      <c r="V30" s="4"/>
      <c r="W30" s="4"/>
      <c r="X30" s="4"/>
      <c r="Y30" s="4"/>
      <c r="Z30" s="4"/>
      <c r="AA30" s="4"/>
      <c r="AB30" s="4"/>
      <c r="AC30" s="4"/>
      <c r="AD30" s="4"/>
      <c r="AF30" s="3">
        <f>LEN(Tableau1345[[#This Row],[Nom Prenom]])</f>
        <v>11</v>
      </c>
    </row>
    <row r="31" spans="1:32" x14ac:dyDescent="0.25">
      <c r="A31" s="3">
        <v>2016</v>
      </c>
      <c r="B31" s="3" t="str">
        <f>IF(ROW()-24&lt;COUNTA(Tableau13[supvide]),INDEX(Tableau13[supvide],ROW()-23),"")</f>
        <v>tricour k</v>
      </c>
      <c r="C31" s="3" t="str">
        <f>IF(INDEX(Tableau13[SERVICE],ROW()-23)=0,"",INDEX(Tableau13[SERVICE],ROW()-23))</f>
        <v>C12</v>
      </c>
      <c r="D31" s="3" t="str">
        <f>INDEX(Tableau13[ARTICLE],ROW()-23)</f>
        <v>8013/11130-01</v>
      </c>
      <c r="I31" s="3" t="s">
        <v>12</v>
      </c>
      <c r="L31" s="1">
        <v>38018</v>
      </c>
      <c r="M31" s="3" t="s">
        <v>13</v>
      </c>
      <c r="N31" s="3">
        <v>1</v>
      </c>
      <c r="O31" s="3">
        <v>1</v>
      </c>
      <c r="P31" s="3">
        <v>1</v>
      </c>
      <c r="Q31" s="3">
        <v>82100551263</v>
      </c>
      <c r="S31" s="12">
        <f t="array" ref="S31">IFERROR(INDEX(Tableau13[Janv],MATCH(Tableau1345[[#This Row],[Nom Prenom]]&amp;Tableau1345[[#This Row],[FONCTION]],Tableau13[supvide]&amp;Tableau13[ARTICLE],0)),"Anomalie")</f>
        <v>1</v>
      </c>
      <c r="T31" s="12">
        <f t="array" ref="T31">IFERROR(INDEX(Tableau13[Févr],MATCH(Tableau1345[[#This Row],[Nom Prenom]]&amp;Tableau1345[[#This Row],[FONCTION]],Tableau13[supvide]&amp;Tableau13[ARTICLE],0)),"Anomalie")</f>
        <v>0</v>
      </c>
      <c r="U31" s="4"/>
      <c r="V31" s="4"/>
      <c r="W31" s="4"/>
      <c r="X31" s="4"/>
      <c r="Y31" s="4"/>
      <c r="Z31" s="4"/>
      <c r="AA31" s="4"/>
      <c r="AB31" s="4"/>
      <c r="AC31" s="4"/>
      <c r="AD31" s="4"/>
      <c r="AF31" s="3">
        <f>LEN(Tableau1345[[#This Row],[Nom Prenom]])</f>
        <v>9</v>
      </c>
    </row>
    <row r="32" spans="1:32" x14ac:dyDescent="0.25">
      <c r="A32" s="3">
        <v>2016</v>
      </c>
      <c r="B32" s="3" t="str">
        <f>IF(ROW()-24&lt;COUNTA(Tableau13[supvide]),INDEX(Tableau13[supvide],ROW()-23),"")</f>
        <v>evelyne everi</v>
      </c>
      <c r="C32" s="3" t="str">
        <f>IF(INDEX(Tableau13[SERVICE],ROW()-23)=0,"",INDEX(Tableau13[SERVICE],ROW()-23))</f>
        <v>C10</v>
      </c>
      <c r="D32" s="3" t="str">
        <f>INDEX(Tableau13[ARTICLE],ROW()-23)</f>
        <v>928/11131-01</v>
      </c>
      <c r="I32" s="3" t="s">
        <v>34</v>
      </c>
      <c r="L32" s="1">
        <v>38534</v>
      </c>
      <c r="M32" s="3" t="s">
        <v>13</v>
      </c>
      <c r="N32" s="3">
        <v>1</v>
      </c>
      <c r="O32" s="3">
        <v>0.8</v>
      </c>
      <c r="P32" s="3">
        <v>0.8</v>
      </c>
      <c r="Q32" s="3">
        <v>78502401292</v>
      </c>
      <c r="S32" s="12">
        <f t="array" ref="S32">IFERROR(INDEX(Tableau13[Janv],MATCH(Tableau1345[[#This Row],[Nom Prenom]]&amp;Tableau1345[[#This Row],[FONCTION]],Tableau13[supvide]&amp;Tableau13[ARTICLE],0)),"Anomalie")</f>
        <v>0.8</v>
      </c>
      <c r="T32" s="12">
        <f t="array" ref="T32">IFERROR(INDEX(Tableau13[Févr],MATCH(Tableau1345[[#This Row],[Nom Prenom]]&amp;Tableau1345[[#This Row],[FONCTION]],Tableau13[supvide]&amp;Tableau13[ARTICLE],0)),"Anomalie")</f>
        <v>0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F32" s="3">
        <f>LEN(Tableau1345[[#This Row],[Nom Prenom]])</f>
        <v>13</v>
      </c>
    </row>
    <row r="33" spans="1:32" x14ac:dyDescent="0.25">
      <c r="A33" s="3">
        <v>2016</v>
      </c>
      <c r="B33" s="3" t="str">
        <f>IF(ROW()-24&lt;COUNTA(Tableau13[supvide]),INDEX(Tableau13[supvide],ROW()-23),"")</f>
        <v>evelyne marchan</v>
      </c>
      <c r="C33" s="3" t="str">
        <f>IF(INDEX(Tableau13[SERVICE],ROW()-23)=0,"",INDEX(Tableau13[SERVICE],ROW()-23))</f>
        <v>C15</v>
      </c>
      <c r="D33" s="3" t="str">
        <f>INDEX(Tableau13[ARTICLE],ROW()-23)</f>
        <v>831/11131-01</v>
      </c>
      <c r="I33" s="3" t="s">
        <v>34</v>
      </c>
      <c r="L33" s="1">
        <v>36130</v>
      </c>
      <c r="M33" s="3" t="s">
        <v>24</v>
      </c>
      <c r="N33" s="3">
        <v>0.5</v>
      </c>
      <c r="O33" s="3">
        <v>0.4</v>
      </c>
      <c r="P33" s="3">
        <v>0.4</v>
      </c>
      <c r="Q33" s="3">
        <v>77042622855</v>
      </c>
      <c r="S33" s="12">
        <f t="array" ref="S33">IFERROR(INDEX(Tableau13[Janv],MATCH(Tableau1345[[#This Row],[Nom Prenom]]&amp;Tableau1345[[#This Row],[FONCTION]],Tableau13[supvide]&amp;Tableau13[ARTICLE],0)),"Anomalie")</f>
        <v>0.8</v>
      </c>
      <c r="T33" s="12">
        <f t="array" ref="T33">IFERROR(INDEX(Tableau13[Févr],MATCH(Tableau1345[[#This Row],[Nom Prenom]]&amp;Tableau1345[[#This Row],[FONCTION]],Tableau13[supvide]&amp;Tableau13[ARTICLE],0)),"Anomalie")</f>
        <v>0</v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F33" s="3">
        <f>LEN(Tableau1345[[#This Row],[Nom Prenom]])</f>
        <v>15</v>
      </c>
    </row>
    <row r="34" spans="1:32" x14ac:dyDescent="0.25">
      <c r="A34" s="3">
        <v>2016</v>
      </c>
      <c r="B34" s="3" t="str">
        <f>IF(ROW()-24&lt;COUNTA(Tableau13[supvide]),INDEX(Tableau13[supvide],ROW()-23),"")</f>
        <v>capuchon rouge</v>
      </c>
      <c r="C34" s="3" t="str">
        <f>IF(INDEX(Tableau13[SERVICE],ROW()-23)=0,"",INDEX(Tableau13[SERVICE],ROW()-23))</f>
        <v>C1</v>
      </c>
      <c r="D34" s="3" t="str">
        <f>INDEX(Tableau13[ARTICLE],ROW()-23)</f>
        <v>831/11130-01</v>
      </c>
      <c r="I34" s="3" t="s">
        <v>12</v>
      </c>
      <c r="L34" s="1">
        <v>36465</v>
      </c>
      <c r="M34" s="3" t="s">
        <v>13</v>
      </c>
      <c r="N34" s="3">
        <v>1</v>
      </c>
      <c r="O34" s="3">
        <v>1</v>
      </c>
      <c r="P34" s="3">
        <v>1</v>
      </c>
      <c r="Q34" s="3">
        <v>74032526278</v>
      </c>
      <c r="S34" s="12">
        <f t="array" ref="S34">IFERROR(INDEX(Tableau13[Janv],MATCH(Tableau1345[[#This Row],[Nom Prenom]]&amp;Tableau1345[[#This Row],[FONCTION]],Tableau13[supvide]&amp;Tableau13[ARTICLE],0)),"Anomalie")</f>
        <v>1</v>
      </c>
      <c r="T34" s="12">
        <f t="array" ref="T34">IFERROR(INDEX(Tableau13[Févr],MATCH(Tableau1345[[#This Row],[Nom Prenom]]&amp;Tableau1345[[#This Row],[FONCTION]],Tableau13[supvide]&amp;Tableau13[ARTICLE],0)),"Anomalie")</f>
        <v>0</v>
      </c>
      <c r="U34" s="4"/>
      <c r="V34" s="4"/>
      <c r="W34" s="4"/>
      <c r="X34" s="4"/>
      <c r="Y34" s="4"/>
      <c r="Z34" s="4"/>
      <c r="AA34" s="4"/>
      <c r="AB34" s="4"/>
      <c r="AC34" s="4"/>
      <c r="AD34" s="4"/>
      <c r="AF34" s="3">
        <f>LEN(Tableau1345[[#This Row],[Nom Prenom]])</f>
        <v>14</v>
      </c>
    </row>
    <row r="35" spans="1:32" x14ac:dyDescent="0.25">
      <c r="A35" s="3">
        <v>2016</v>
      </c>
      <c r="B35" s="3" t="str">
        <f>IF(ROW()-24&lt;COUNTA(Tableau13[supvide]),INDEX(Tableau13[supvide],ROW()-23),"")</f>
        <v>CAPUCHON MERVEILLE</v>
      </c>
      <c r="C35" s="3" t="str">
        <f>IF(INDEX(Tableau13[SERVICE],ROW()-23)=0,"",INDEX(Tableau13[SERVICE],ROW()-23))</f>
        <v>C1</v>
      </c>
      <c r="D35" s="3" t="str">
        <f>INDEX(Tableau13[ARTICLE],ROW()-23)</f>
        <v>831/11131-01</v>
      </c>
      <c r="I35" s="3" t="s">
        <v>12</v>
      </c>
      <c r="L35" s="1">
        <v>42278</v>
      </c>
      <c r="M35" s="3" t="s">
        <v>13</v>
      </c>
      <c r="N35" s="3">
        <v>1</v>
      </c>
      <c r="O35" s="3">
        <v>1</v>
      </c>
      <c r="P35" s="3">
        <v>1</v>
      </c>
      <c r="Q35" s="3">
        <v>91112538478</v>
      </c>
      <c r="S35" s="12">
        <f t="array" ref="S35">IFERROR(INDEX(Tableau13[Janv],MATCH(Tableau1345[[#This Row],[Nom Prenom]]&amp;Tableau1345[[#This Row],[FONCTION]],Tableau13[supvide]&amp;Tableau13[ARTICLE],0)),"Anomalie")</f>
        <v>0</v>
      </c>
      <c r="T35" s="12">
        <f t="array" ref="T35">IFERROR(INDEX(Tableau13[Févr],MATCH(Tableau1345[[#This Row],[Nom Prenom]]&amp;Tableau1345[[#This Row],[FONCTION]],Tableau13[supvide]&amp;Tableau13[ARTICLE],0)),"Anomalie")</f>
        <v>0</v>
      </c>
      <c r="U35" s="4"/>
      <c r="V35" s="4"/>
      <c r="W35" s="4"/>
      <c r="X35" s="4"/>
      <c r="Y35" s="4"/>
      <c r="Z35" s="4"/>
      <c r="AA35" s="4"/>
      <c r="AB35" s="4"/>
      <c r="AC35" s="4"/>
      <c r="AD35" s="4"/>
      <c r="AF35" s="3">
        <f>LEN(Tableau1345[[#This Row],[Nom Prenom]])</f>
        <v>18</v>
      </c>
    </row>
    <row r="36" spans="1:32" x14ac:dyDescent="0.25">
      <c r="A36" s="3">
        <v>2016</v>
      </c>
      <c r="B36" s="3" t="str">
        <f>IF(ROW()-24&lt;COUNTA(Tableau13[supvide]),INDEX(Tableau13[supvide],ROW()-23),"")</f>
        <v>vert pomme</v>
      </c>
      <c r="C36" s="3" t="str">
        <f>IF(INDEX(Tableau13[SERVICE],ROW()-23)=0,"",INDEX(Tableau13[SERVICE],ROW()-23))</f>
        <v>C2</v>
      </c>
      <c r="D36" s="3" t="str">
        <f>INDEX(Tableau13[ARTICLE],ROW()-23)</f>
        <v>831/11111-01</v>
      </c>
      <c r="I36" s="3" t="s">
        <v>34</v>
      </c>
      <c r="L36" s="1">
        <v>38047</v>
      </c>
      <c r="M36" s="3" t="s">
        <v>13</v>
      </c>
      <c r="N36" s="3">
        <v>1</v>
      </c>
      <c r="O36" s="3">
        <v>1</v>
      </c>
      <c r="P36" s="3">
        <v>1</v>
      </c>
      <c r="Q36" s="3">
        <v>83111826842</v>
      </c>
      <c r="S36" s="12">
        <f t="array" ref="S36">IFERROR(INDEX(Tableau13[Janv],MATCH(Tableau1345[[#This Row],[Nom Prenom]]&amp;Tableau1345[[#This Row],[FONCTION]],Tableau13[supvide]&amp;Tableau13[ARTICLE],0)),"Anomalie")</f>
        <v>1</v>
      </c>
      <c r="T36" s="12">
        <f t="array" ref="T36">IFERROR(INDEX(Tableau13[Févr],MATCH(Tableau1345[[#This Row],[Nom Prenom]]&amp;Tableau1345[[#This Row],[FONCTION]],Tableau13[supvide]&amp;Tableau13[ARTICLE],0)),"Anomalie")</f>
        <v>0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F36" s="3">
        <f>LEN(Tableau1345[[#This Row],[Nom Prenom]])</f>
        <v>10</v>
      </c>
    </row>
    <row r="37" spans="1:32" x14ac:dyDescent="0.25">
      <c r="A37" s="3">
        <v>2016</v>
      </c>
      <c r="B37" s="3" t="str">
        <f>IF(ROW()-24&lt;COUNTA(Tableau13[supvide]),INDEX(Tableau13[supvide],ROW()-23),"")</f>
        <v>groseille orange</v>
      </c>
      <c r="C37" s="3" t="str">
        <f>IF(INDEX(Tableau13[SERVICE],ROW()-23)=0,"",INDEX(Tableau13[SERVICE],ROW()-23))</f>
        <v>C6</v>
      </c>
      <c r="D37" s="3" t="str">
        <f>INDEX(Tableau13[ARTICLE],ROW()-23)</f>
        <v>831/11110-01</v>
      </c>
      <c r="I37" s="3" t="s">
        <v>12</v>
      </c>
      <c r="L37" s="1">
        <v>36831</v>
      </c>
      <c r="M37" s="3" t="s">
        <v>13</v>
      </c>
      <c r="N37" s="3">
        <v>1</v>
      </c>
      <c r="O37" s="3">
        <v>0.8</v>
      </c>
      <c r="P37" s="3">
        <v>0.8</v>
      </c>
      <c r="Q37" s="3">
        <v>76021024003</v>
      </c>
      <c r="S37" s="12">
        <f t="array" ref="S37">IFERROR(INDEX(Tableau13[Janv],MATCH(Tableau1345[[#This Row],[Nom Prenom]]&amp;Tableau1345[[#This Row],[FONCTION]],Tableau13[supvide]&amp;Tableau13[ARTICLE],0)),"Anomalie")</f>
        <v>0</v>
      </c>
      <c r="T37" s="12">
        <f t="array" ref="T37">IFERROR(INDEX(Tableau13[Févr],MATCH(Tableau1345[[#This Row],[Nom Prenom]]&amp;Tableau1345[[#This Row],[FONCTION]],Tableau13[supvide]&amp;Tableau13[ARTICLE],0)),"Anomalie")</f>
        <v>0</v>
      </c>
      <c r="U37" s="4"/>
      <c r="V37" s="4"/>
      <c r="W37" s="4"/>
      <c r="X37" s="4"/>
      <c r="Y37" s="4"/>
      <c r="Z37" s="4"/>
      <c r="AA37" s="4"/>
      <c r="AB37" s="4"/>
      <c r="AC37" s="4"/>
      <c r="AD37" s="4"/>
      <c r="AF37" s="3">
        <f>LEN(Tableau1345[[#This Row],[Nom Prenom]])</f>
        <v>16</v>
      </c>
    </row>
    <row r="38" spans="1:32" x14ac:dyDescent="0.25">
      <c r="A38" s="3">
        <v>2016</v>
      </c>
      <c r="B38" s="3" t="str">
        <f>IF(ROW()-24&lt;COUNTA(Tableau13[supvide]),INDEX(Tableau13[supvide],ROW()-23),"")</f>
        <v>groseille rouge</v>
      </c>
      <c r="C38" s="3" t="str">
        <f>IF(INDEX(Tableau13[SERVICE],ROW()-23)=0,"",INDEX(Tableau13[SERVICE],ROW()-23))</f>
        <v>A2</v>
      </c>
      <c r="D38" s="3" t="str">
        <f>INDEX(Tableau13[ARTICLE],ROW()-23)</f>
        <v>104/11110-01</v>
      </c>
      <c r="I38" s="3" t="s">
        <v>12</v>
      </c>
      <c r="L38" s="1">
        <v>41030</v>
      </c>
      <c r="M38" s="3" t="s">
        <v>13</v>
      </c>
      <c r="N38" s="3">
        <v>1</v>
      </c>
      <c r="O38" s="3">
        <v>1</v>
      </c>
      <c r="P38" s="3">
        <v>1</v>
      </c>
      <c r="Q38" s="3">
        <v>87102945290</v>
      </c>
      <c r="S38" s="12">
        <f t="array" ref="S38">IFERROR(INDEX(Tableau13[Janv],MATCH(Tableau1345[[#This Row],[Nom Prenom]]&amp;Tableau1345[[#This Row],[FONCTION]],Tableau13[supvide]&amp;Tableau13[ARTICLE],0)),"Anomalie")</f>
        <v>0.8</v>
      </c>
      <c r="T38" s="12">
        <f t="array" ref="T38">IFERROR(INDEX(Tableau13[Févr],MATCH(Tableau1345[[#This Row],[Nom Prenom]]&amp;Tableau1345[[#This Row],[FONCTION]],Tableau13[supvide]&amp;Tableau13[ARTICLE],0)),"Anomalie")</f>
        <v>0</v>
      </c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2" x14ac:dyDescent="0.25">
      <c r="A39" s="3">
        <v>2016</v>
      </c>
      <c r="B39" s="3" t="str">
        <f>IF(ROW()-24&lt;COUNTA(Tableau13[supvide]),INDEX(Tableau13[supvide],ROW()-23),"")</f>
        <v>groseille rouge</v>
      </c>
      <c r="C39" s="3" t="str">
        <f>IF(INDEX(Tableau13[SERVICE],ROW()-23)=0,"",INDEX(Tableau13[SERVICE],ROW()-23))</f>
        <v>A2</v>
      </c>
      <c r="D39" s="3" t="str">
        <f>INDEX(Tableau13[ARTICLE],ROW()-23)</f>
        <v>13700/11110-01</v>
      </c>
      <c r="L39" s="1"/>
      <c r="S39" s="12">
        <f t="array" ref="S39">IFERROR(INDEX(Tableau13[Janv],MATCH(Tableau1345[[#This Row],[Nom Prenom]]&amp;Tableau1345[[#This Row],[FONCTION]],Tableau13[supvide]&amp;Tableau13[ARTICLE],0)),"Anomalie")</f>
        <v>0</v>
      </c>
      <c r="T39" s="12">
        <f t="array" ref="T39">IFERROR(INDEX(Tableau13[Févr],MATCH(Tableau1345[[#This Row],[Nom Prenom]]&amp;Tableau1345[[#This Row],[FONCTION]],Tableau13[supvide]&amp;Tableau13[ARTICLE],0)),"Anomalie")</f>
        <v>0</v>
      </c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2" x14ac:dyDescent="0.25">
      <c r="A40" s="3">
        <v>2016</v>
      </c>
      <c r="B40" s="3" t="str">
        <f>IF(ROW()-24&lt;COUNTA(Tableau13[supvide]),INDEX(Tableau13[supvide],ROW()-23),"")</f>
        <v>CHAPEAU</v>
      </c>
      <c r="C40" s="3" t="str">
        <f>IF(INDEX(Tableau13[SERVICE],ROW()-23)=0,"",INDEX(Tableau13[SERVICE],ROW()-23))</f>
        <v/>
      </c>
      <c r="D40" s="3" t="str">
        <f>INDEX(Tableau13[ARTICLE],ROW()-23)</f>
        <v>104/111-01</v>
      </c>
      <c r="L40" s="1"/>
      <c r="S40" s="12">
        <f t="array" ref="S40">IFERROR(INDEX(Tableau13[Janv],MATCH(Tableau1345[[#This Row],[Nom Prenom]]&amp;Tableau1345[[#This Row],[FONCTION]],Tableau13[supvide]&amp;Tableau13[ARTICLE],0)),"Anomalie")</f>
        <v>0</v>
      </c>
      <c r="T40" s="12">
        <f t="array" ref="T40">IFERROR(INDEX(Tableau13[Févr],MATCH(Tableau1345[[#This Row],[Nom Prenom]]&amp;Tableau1345[[#This Row],[FONCTION]],Tableau13[supvide]&amp;Tableau13[ARTICLE],0)),"Anomalie")</f>
        <v>0</v>
      </c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2" x14ac:dyDescent="0.25">
      <c r="A41" s="3">
        <v>2016</v>
      </c>
      <c r="B41" s="3" t="str">
        <f>IF(ROW()-24&lt;COUNTA(Tableau13[supvide]),INDEX(Tableau13[supvide],ROW()-23),"")</f>
        <v>MAILLOT</v>
      </c>
      <c r="C41" s="3" t="str">
        <f>IF(INDEX(Tableau13[SERVICE],ROW()-23)=0,"",INDEX(Tableau13[SERVICE],ROW()-23))</f>
        <v/>
      </c>
      <c r="D41" s="3" t="str">
        <f>INDEX(Tableau13[ARTICLE],ROW()-23)</f>
        <v>137/111-01</v>
      </c>
      <c r="L41" s="1"/>
      <c r="S41" s="12">
        <f t="array" ref="S41">IFERROR(INDEX(Tableau13[Janv],MATCH(Tableau1345[[#This Row],[Nom Prenom]]&amp;Tableau1345[[#This Row],[FONCTION]],Tableau13[supvide]&amp;Tableau13[ARTICLE],0)),"Anomalie")</f>
        <v>0</v>
      </c>
      <c r="T41" s="12">
        <f t="array" ref="T41">IFERROR(INDEX(Tableau13[Févr],MATCH(Tableau1345[[#This Row],[Nom Prenom]]&amp;Tableau1345[[#This Row],[FONCTION]],Tableau13[supvide]&amp;Tableau13[ARTICLE],0)),"Anomalie")</f>
        <v>0</v>
      </c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2" x14ac:dyDescent="0.25">
      <c r="A42" s="3">
        <v>2016</v>
      </c>
      <c r="B42" s="3" t="str">
        <f>IF(ROW()-24&lt;COUNTA(Tableau13[supvide]),INDEX(Tableau13[supvide],ROW()-23),"")</f>
        <v>AVION</v>
      </c>
      <c r="C42" s="3" t="str">
        <f>IF(INDEX(Tableau13[SERVICE],ROW()-23)=0,"",INDEX(Tableau13[SERVICE],ROW()-23))</f>
        <v/>
      </c>
      <c r="D42" s="3" t="str">
        <f>INDEX(Tableau13[ARTICLE],ROW()-23)</f>
        <v>149/111-37</v>
      </c>
      <c r="L42" s="1"/>
      <c r="S42" s="12">
        <f t="array" ref="S42">IFERROR(INDEX(Tableau13[Janv],MATCH(Tableau1345[[#This Row],[Nom Prenom]]&amp;Tableau1345[[#This Row],[FONCTION]],Tableau13[supvide]&amp;Tableau13[ARTICLE],0)),"Anomalie")</f>
        <v>0</v>
      </c>
      <c r="T42" s="12">
        <f t="array" ref="T42">IFERROR(INDEX(Tableau13[Févr],MATCH(Tableau1345[[#This Row],[Nom Prenom]]&amp;Tableau1345[[#This Row],[FONCTION]],Tableau13[supvide]&amp;Tableau13[ARTICLE],0)),"Anomalie")</f>
        <v>0</v>
      </c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2" x14ac:dyDescent="0.25">
      <c r="L43" s="1"/>
      <c r="S43" s="20">
        <f>SUBTOTAL(109,Tableau1345[[janvier ]])</f>
        <v>12.000000000000002</v>
      </c>
      <c r="T43" s="20">
        <f>SUBTOTAL(109,Tableau1345[février])</f>
        <v>2</v>
      </c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5" spans="1:32" x14ac:dyDescent="0.25">
      <c r="B45" s="6" t="s">
        <v>116</v>
      </c>
    </row>
    <row r="46" spans="1:32" x14ac:dyDescent="0.25">
      <c r="B46" s="3" t="s">
        <v>117</v>
      </c>
    </row>
    <row r="47" spans="1:32" x14ac:dyDescent="0.25">
      <c r="C47" s="19" t="s">
        <v>118</v>
      </c>
    </row>
    <row r="48" spans="1:32" x14ac:dyDescent="0.25">
      <c r="C48" s="19" t="s">
        <v>119</v>
      </c>
    </row>
  </sheetData>
  <conditionalFormatting sqref="B2:B16 B24:B42">
    <cfRule type="uniqueValues" dxfId="15" priority="1"/>
  </conditionalFormatting>
  <printOptions headings="1"/>
  <pageMargins left="0.70866141732283472" right="0.70866141732283472" top="0.74803149606299213" bottom="0.74803149606299213" header="0.31496062992125984" footer="0.31496062992125984"/>
  <pageSetup paperSize="8" orientation="landscape" r:id="rId1"/>
  <ignoredErrors>
    <ignoredError sqref="C24:D42" calculatedColumn="1"/>
  </ignoredErrors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27" sqref="C27"/>
    </sheetView>
  </sheetViews>
  <sheetFormatPr baseColWidth="10" defaultColWidth="11.42578125" defaultRowHeight="15" x14ac:dyDescent="0.25"/>
  <cols>
    <col min="1" max="1" width="11.42578125" style="3"/>
    <col min="2" max="2" width="13" style="3" customWidth="1"/>
    <col min="3" max="3" width="18" style="3" customWidth="1"/>
    <col min="4" max="6" width="18.28515625" style="3" customWidth="1"/>
    <col min="7" max="7" width="10.7109375" style="3" customWidth="1"/>
    <col min="8" max="16384" width="11.42578125" style="3"/>
  </cols>
  <sheetData>
    <row r="1" spans="1:21" x14ac:dyDescent="0.25">
      <c r="A1" s="3" t="s">
        <v>52</v>
      </c>
      <c r="B1" s="3" t="s">
        <v>53</v>
      </c>
      <c r="C1" s="3" t="s">
        <v>54</v>
      </c>
      <c r="D1" s="3" t="s">
        <v>55</v>
      </c>
      <c r="E1" s="3" t="s">
        <v>71</v>
      </c>
      <c r="F1" s="3" t="s">
        <v>73</v>
      </c>
      <c r="G1" s="3" t="s">
        <v>4</v>
      </c>
      <c r="H1" s="3" t="s">
        <v>56</v>
      </c>
      <c r="I1" s="3" t="s">
        <v>57</v>
      </c>
      <c r="J1" s="3" t="s">
        <v>58</v>
      </c>
      <c r="K1" s="3" t="s">
        <v>59</v>
      </c>
      <c r="L1" s="3" t="s">
        <v>60</v>
      </c>
      <c r="M1" s="3" t="s">
        <v>61</v>
      </c>
      <c r="N1" s="3" t="s">
        <v>62</v>
      </c>
      <c r="O1" s="3" t="s">
        <v>63</v>
      </c>
      <c r="P1" s="3" t="s">
        <v>64</v>
      </c>
      <c r="Q1" s="3" t="s">
        <v>65</v>
      </c>
      <c r="R1" s="3" t="s">
        <v>66</v>
      </c>
      <c r="S1" s="3" t="s">
        <v>67</v>
      </c>
      <c r="T1" s="3" t="s">
        <v>68</v>
      </c>
      <c r="U1" s="3" t="s">
        <v>72</v>
      </c>
    </row>
    <row r="2" spans="1:21" ht="14.45" x14ac:dyDescent="0.3">
      <c r="A2" s="3" t="s">
        <v>19</v>
      </c>
      <c r="B2" s="3" t="s">
        <v>69</v>
      </c>
      <c r="C2" s="3" t="s">
        <v>20</v>
      </c>
      <c r="D2" s="3" t="s">
        <v>93</v>
      </c>
      <c r="E2" s="2" t="str">
        <f>SUBSTITUTE(Tableau1[[#This Row],[Nom, prénom]],","," ")</f>
        <v>jean pierre</v>
      </c>
      <c r="F2" s="2" t="str">
        <f>TRIM(Tableau1[[#This Row],[suppression ,]])</f>
        <v>jean pierre</v>
      </c>
      <c r="H2" s="3" t="s">
        <v>70</v>
      </c>
      <c r="I2" s="3">
        <v>1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2">
        <f>LEN(Tableau1[[#This Row],[supvide]])</f>
        <v>11</v>
      </c>
    </row>
    <row r="3" spans="1:21" ht="14.45" x14ac:dyDescent="0.3">
      <c r="A3" s="3" t="s">
        <v>21</v>
      </c>
      <c r="B3" s="3" t="s">
        <v>69</v>
      </c>
      <c r="C3" s="3" t="s">
        <v>22</v>
      </c>
      <c r="D3" s="3" t="s">
        <v>94</v>
      </c>
      <c r="E3" s="2" t="str">
        <f>SUBSTITUTE(Tableau1[[#This Row],[Nom, prénom]],","," ")</f>
        <v>jean charles</v>
      </c>
      <c r="F3" s="2" t="str">
        <f>TRIM(Tableau1[[#This Row],[suppression ,]])</f>
        <v>jean charles</v>
      </c>
      <c r="H3" s="3" t="s">
        <v>12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2">
        <f>LEN(Tableau1[[#This Row],[supvide]])</f>
        <v>12</v>
      </c>
    </row>
    <row r="4" spans="1:21" ht="14.45" x14ac:dyDescent="0.3">
      <c r="A4" s="3" t="s">
        <v>17</v>
      </c>
      <c r="B4" s="3" t="s">
        <v>69</v>
      </c>
      <c r="C4" s="3" t="s">
        <v>23</v>
      </c>
      <c r="D4" s="3" t="s">
        <v>75</v>
      </c>
      <c r="E4" s="2" t="str">
        <f>SUBSTITUTE(Tableau1[[#This Row],[Nom, prénom]],","," ")</f>
        <v>dimitri bac</v>
      </c>
      <c r="F4" s="2" t="str">
        <f>TRIM(Tableau1[[#This Row],[suppression ,]])</f>
        <v>dimitri bac</v>
      </c>
      <c r="H4" s="3" t="s">
        <v>12</v>
      </c>
      <c r="I4" s="3">
        <v>1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2">
        <f>LEN(Tableau1[[#This Row],[supvide]])</f>
        <v>11</v>
      </c>
    </row>
    <row r="5" spans="1:21" ht="14.45" x14ac:dyDescent="0.3">
      <c r="A5" s="3" t="s">
        <v>14</v>
      </c>
      <c r="B5" s="3" t="s">
        <v>69</v>
      </c>
      <c r="C5" s="3" t="s">
        <v>25</v>
      </c>
      <c r="D5" s="3" t="s">
        <v>76</v>
      </c>
      <c r="E5" s="2" t="str">
        <f>SUBSTITUTE(Tableau1[[#This Row],[Nom, prénom]],","," ")</f>
        <v>helo j</v>
      </c>
      <c r="F5" s="2" t="str">
        <f>TRIM(Tableau1[[#This Row],[suppression ,]])</f>
        <v>helo j</v>
      </c>
      <c r="H5" s="3" t="s">
        <v>70</v>
      </c>
      <c r="I5" s="3">
        <v>0.8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2">
        <f>LEN(Tableau1[[#This Row],[supvide]])</f>
        <v>6</v>
      </c>
    </row>
    <row r="6" spans="1:21" ht="14.45" x14ac:dyDescent="0.3">
      <c r="A6" s="3" t="s">
        <v>26</v>
      </c>
      <c r="B6" s="3" t="s">
        <v>69</v>
      </c>
      <c r="C6" s="3" t="s">
        <v>27</v>
      </c>
      <c r="D6" s="3" t="s">
        <v>77</v>
      </c>
      <c r="E6" s="2" t="str">
        <f>SUBSTITUTE(Tableau1[[#This Row],[Nom, prénom]],","," ")</f>
        <v>teddy rine</v>
      </c>
      <c r="F6" s="2" t="str">
        <f>TRIM(Tableau1[[#This Row],[suppression ,]])</f>
        <v>teddy rine</v>
      </c>
      <c r="H6" s="3" t="s">
        <v>12</v>
      </c>
      <c r="I6" s="3">
        <v>0.8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2">
        <f>LEN(Tableau1[[#This Row],[supvide]])</f>
        <v>10</v>
      </c>
    </row>
    <row r="7" spans="1:21" ht="14.45" x14ac:dyDescent="0.3">
      <c r="A7" s="3" t="s">
        <v>28</v>
      </c>
      <c r="B7" s="3" t="s">
        <v>69</v>
      </c>
      <c r="C7" s="3" t="s">
        <v>29</v>
      </c>
      <c r="D7" s="3" t="s">
        <v>78</v>
      </c>
      <c r="E7" s="2" t="str">
        <f>SUBSTITUTE(Tableau1[[#This Row],[Nom, prénom]],","," ")</f>
        <v>emilie fam</v>
      </c>
      <c r="F7" s="2" t="str">
        <f>TRIM(Tableau1[[#This Row],[suppression ,]])</f>
        <v>emilie fam</v>
      </c>
      <c r="H7" s="3" t="s">
        <v>70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2">
        <f>LEN(Tableau1[[#This Row],[supvide]])</f>
        <v>10</v>
      </c>
    </row>
    <row r="8" spans="1:21" ht="14.45" x14ac:dyDescent="0.3">
      <c r="A8" s="3" t="s">
        <v>18</v>
      </c>
      <c r="B8" s="3" t="s">
        <v>69</v>
      </c>
      <c r="C8" s="3" t="s">
        <v>30</v>
      </c>
      <c r="D8" s="3" t="s">
        <v>79</v>
      </c>
      <c r="E8" s="2" t="str">
        <f>SUBSTITUTE(Tableau1[[#This Row],[Nom, prénom]],","," ")</f>
        <v>couteau aig</v>
      </c>
      <c r="F8" s="2" t="str">
        <f>TRIM(Tableau1[[#This Row],[suppression ,]])</f>
        <v>couteau aig</v>
      </c>
      <c r="H8" s="3" t="s">
        <v>70</v>
      </c>
      <c r="I8" s="3">
        <v>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2">
        <f>LEN(Tableau1[[#This Row],[supvide]])</f>
        <v>11</v>
      </c>
    </row>
    <row r="9" spans="1:21" ht="14.45" x14ac:dyDescent="0.3">
      <c r="A9" s="3" t="s">
        <v>32</v>
      </c>
      <c r="B9" s="3" t="s">
        <v>69</v>
      </c>
      <c r="C9" s="3" t="s">
        <v>33</v>
      </c>
      <c r="D9" s="3" t="s">
        <v>80</v>
      </c>
      <c r="E9" s="2" t="str">
        <f>SUBSTITUTE(Tableau1[[#This Row],[Nom, prénom]],","," ")</f>
        <v>tricour k</v>
      </c>
      <c r="F9" s="2" t="str">
        <f>TRIM(Tableau1[[#This Row],[suppression ,]])</f>
        <v>tricour k</v>
      </c>
      <c r="H9" s="3" t="s">
        <v>70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2">
        <f>LEN(Tableau1[[#This Row],[supvide]])</f>
        <v>9</v>
      </c>
    </row>
    <row r="10" spans="1:21" ht="14.45" x14ac:dyDescent="0.3">
      <c r="A10" s="3" t="s">
        <v>15</v>
      </c>
      <c r="B10" s="3" t="s">
        <v>69</v>
      </c>
      <c r="C10" s="3" t="s">
        <v>16</v>
      </c>
      <c r="D10" s="3" t="s">
        <v>81</v>
      </c>
      <c r="E10" s="2" t="str">
        <f>SUBSTITUTE(Tableau1[[#This Row],[Nom, prénom]],","," ")</f>
        <v>evelyne everi</v>
      </c>
      <c r="F10" s="2" t="str">
        <f>TRIM(Tableau1[[#This Row],[suppression ,]])</f>
        <v>evelyne everi</v>
      </c>
      <c r="H10" s="3" t="s">
        <v>12</v>
      </c>
      <c r="I10" s="3">
        <v>0.8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2">
        <f>LEN(Tableau1[[#This Row],[supvide]])</f>
        <v>13</v>
      </c>
    </row>
    <row r="11" spans="1:21" ht="14.45" x14ac:dyDescent="0.3">
      <c r="A11" s="3" t="s">
        <v>26</v>
      </c>
      <c r="B11" s="3" t="s">
        <v>69</v>
      </c>
      <c r="C11" s="3" t="s">
        <v>35</v>
      </c>
      <c r="D11" s="3" t="s">
        <v>82</v>
      </c>
      <c r="E11" s="2" t="str">
        <f>SUBSTITUTE(Tableau1[[#This Row],[Nom, prénom]],","," ")</f>
        <v>evelyne marchan</v>
      </c>
      <c r="F11" s="2" t="str">
        <f>TRIM(Tableau1[[#This Row],[suppression ,]])</f>
        <v>evelyne marchan</v>
      </c>
      <c r="H11" s="3" t="s">
        <v>12</v>
      </c>
      <c r="I11" s="3">
        <v>0.8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2">
        <f>LEN(Tableau1[[#This Row],[supvide]])</f>
        <v>15</v>
      </c>
    </row>
    <row r="12" spans="1:21" ht="14.45" x14ac:dyDescent="0.3">
      <c r="A12" s="3" t="s">
        <v>18</v>
      </c>
      <c r="B12" s="3" t="s">
        <v>69</v>
      </c>
      <c r="C12" s="3" t="s">
        <v>30</v>
      </c>
      <c r="D12" s="3" t="s">
        <v>83</v>
      </c>
      <c r="E12" s="2" t="str">
        <f>SUBSTITUTE(Tableau1[[#This Row],[Nom, prénom]],","," ")</f>
        <v>capuchon rouge</v>
      </c>
      <c r="F12" s="2" t="str">
        <f>TRIM(Tableau1[[#This Row],[suppression ,]])</f>
        <v>capuchon rouge</v>
      </c>
      <c r="H12" s="3" t="s">
        <v>70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2">
        <f>LEN(Tableau1[[#This Row],[supvide]])</f>
        <v>14</v>
      </c>
    </row>
    <row r="13" spans="1:21" ht="14.45" x14ac:dyDescent="0.3">
      <c r="A13" s="3" t="s">
        <v>18</v>
      </c>
      <c r="B13" s="3" t="s">
        <v>69</v>
      </c>
      <c r="C13" s="3" t="s">
        <v>35</v>
      </c>
      <c r="D13" s="3" t="s">
        <v>84</v>
      </c>
      <c r="E13" s="2" t="str">
        <f>SUBSTITUTE(Tableau1[[#This Row],[Nom, prénom]],","," ")</f>
        <v>capuchon vert</v>
      </c>
      <c r="F13" s="2" t="str">
        <f>TRIM(Tableau1[[#This Row],[suppression ,]])</f>
        <v>capuchon vert</v>
      </c>
      <c r="H13" s="3" t="s">
        <v>12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2">
        <f>LEN(Tableau1[[#This Row],[supvide]])</f>
        <v>13</v>
      </c>
    </row>
    <row r="14" spans="1:21" ht="14.45" x14ac:dyDescent="0.3">
      <c r="A14" s="3" t="s">
        <v>37</v>
      </c>
      <c r="B14" s="3" t="s">
        <v>69</v>
      </c>
      <c r="C14" s="3" t="s">
        <v>38</v>
      </c>
      <c r="D14" s="3" t="s">
        <v>85</v>
      </c>
      <c r="E14" s="2" t="str">
        <f>SUBSTITUTE(Tableau1[[#This Row],[Nom, prénom]],","," ")</f>
        <v>vert pomme</v>
      </c>
      <c r="F14" s="2" t="str">
        <f>TRIM(Tableau1[[#This Row],[suppression ,]])</f>
        <v>vert pomme</v>
      </c>
      <c r="H14" s="3" t="s">
        <v>12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2">
        <f>LEN(Tableau1[[#This Row],[supvide]])</f>
        <v>10</v>
      </c>
    </row>
    <row r="15" spans="1:21" ht="14.45" x14ac:dyDescent="0.3">
      <c r="A15" s="3" t="s">
        <v>39</v>
      </c>
      <c r="B15" s="3" t="s">
        <v>69</v>
      </c>
      <c r="C15" s="3" t="s">
        <v>29</v>
      </c>
      <c r="D15" s="3" t="s">
        <v>86</v>
      </c>
      <c r="E15" s="2" t="str">
        <f>SUBSTITUTE(Tableau1[[#This Row],[Nom, prénom]],","," ")</f>
        <v>groseille orange</v>
      </c>
      <c r="F15" s="2" t="str">
        <f>TRIM(Tableau1[[#This Row],[suppression ,]])</f>
        <v>groseille orange</v>
      </c>
      <c r="H15" s="3" t="s">
        <v>70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2">
        <f>LEN(Tableau1[[#This Row],[supvide]])</f>
        <v>16</v>
      </c>
    </row>
    <row r="16" spans="1:21" ht="14.45" x14ac:dyDescent="0.3">
      <c r="A16" s="3" t="s">
        <v>31</v>
      </c>
      <c r="B16" s="3" t="s">
        <v>69</v>
      </c>
      <c r="C16" s="3" t="s">
        <v>20</v>
      </c>
      <c r="D16" s="3" t="s">
        <v>87</v>
      </c>
      <c r="E16" s="2" t="str">
        <f>SUBSTITUTE(Tableau1[[#This Row],[Nom, prénom]],","," ")</f>
        <v>groseille rouge</v>
      </c>
      <c r="F16" s="2" t="str">
        <f>TRIM(Tableau1[[#This Row],[suppression ,]])</f>
        <v>groseille rouge</v>
      </c>
      <c r="H16" s="3" t="s">
        <v>70</v>
      </c>
      <c r="I16" s="3">
        <v>0.8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2">
        <f>LEN(Tableau1[[#This Row],[supvide]])</f>
        <v>15</v>
      </c>
    </row>
    <row r="18" spans="9:9" ht="14.45" x14ac:dyDescent="0.3">
      <c r="I18" s="3">
        <f>SUM(Tableau1[Janv])</f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4" sqref="C14"/>
    </sheetView>
  </sheetViews>
  <sheetFormatPr baseColWidth="10" defaultColWidth="11.5703125" defaultRowHeight="15" x14ac:dyDescent="0.25"/>
  <cols>
    <col min="1" max="16384" width="11.5703125" style="3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7" sqref="C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workbookViewId="0">
      <selection activeCell="I4" sqref="I4"/>
    </sheetView>
  </sheetViews>
  <sheetFormatPr baseColWidth="10" defaultRowHeight="15" x14ac:dyDescent="0.25"/>
  <cols>
    <col min="3" max="3" width="18.28515625" customWidth="1"/>
    <col min="4" max="4" width="16.85546875" customWidth="1"/>
    <col min="5" max="5" width="11.5703125" customWidth="1"/>
    <col min="6" max="6" width="23.140625" customWidth="1"/>
    <col min="7" max="8" width="0" hidden="1" customWidth="1"/>
  </cols>
  <sheetData>
    <row r="1" spans="1:20" s="3" customFormat="1" x14ac:dyDescent="0.25">
      <c r="A1" s="3" t="s">
        <v>52</v>
      </c>
      <c r="B1" s="3" t="s">
        <v>53</v>
      </c>
      <c r="C1" s="3" t="s">
        <v>54</v>
      </c>
      <c r="D1" s="3" t="s">
        <v>55</v>
      </c>
      <c r="E1" s="3" t="s">
        <v>71</v>
      </c>
      <c r="F1" s="3" t="s">
        <v>73</v>
      </c>
      <c r="G1" s="3" t="s">
        <v>4</v>
      </c>
      <c r="H1" s="3" t="s">
        <v>56</v>
      </c>
      <c r="I1" s="3" t="s">
        <v>57</v>
      </c>
      <c r="J1" s="3" t="s">
        <v>58</v>
      </c>
      <c r="K1" s="3" t="s">
        <v>59</v>
      </c>
      <c r="L1" s="3" t="s">
        <v>60</v>
      </c>
      <c r="M1" s="3" t="s">
        <v>61</v>
      </c>
      <c r="N1" s="3" t="s">
        <v>62</v>
      </c>
      <c r="O1" s="3" t="s">
        <v>63</v>
      </c>
      <c r="P1" s="3" t="s">
        <v>64</v>
      </c>
      <c r="Q1" s="3" t="s">
        <v>65</v>
      </c>
      <c r="R1" s="3" t="s">
        <v>66</v>
      </c>
      <c r="S1" s="3" t="s">
        <v>67</v>
      </c>
      <c r="T1" s="3" t="s">
        <v>68</v>
      </c>
    </row>
    <row r="2" spans="1:20" s="3" customFormat="1" ht="14.45" x14ac:dyDescent="0.3">
      <c r="A2" s="3" t="s">
        <v>19</v>
      </c>
      <c r="B2" s="3" t="s">
        <v>69</v>
      </c>
      <c r="C2" s="3" t="s">
        <v>20</v>
      </c>
      <c r="D2" s="3" t="s">
        <v>93</v>
      </c>
      <c r="E2" s="2" t="str">
        <f>SUBSTITUTE(Tableau13[[#This Row],[Nom, prénom]],","," ")</f>
        <v>jean pierre</v>
      </c>
      <c r="F2" s="2" t="str">
        <f>TRIM(Tableau13[[#This Row],[suppression ,]])</f>
        <v>jean pierre</v>
      </c>
      <c r="H2" s="3" t="s">
        <v>70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1</v>
      </c>
    </row>
    <row r="3" spans="1:20" s="3" customFormat="1" ht="14.45" x14ac:dyDescent="0.3">
      <c r="A3" s="3" t="s">
        <v>21</v>
      </c>
      <c r="B3" s="3" t="s">
        <v>69</v>
      </c>
      <c r="C3" s="3" t="s">
        <v>22</v>
      </c>
      <c r="D3" s="3" t="s">
        <v>74</v>
      </c>
      <c r="E3" s="2" t="str">
        <f>SUBSTITUTE(Tableau13[[#This Row],[Nom, prénom]],","," ")</f>
        <v xml:space="preserve">jean charles </v>
      </c>
      <c r="F3" s="2" t="str">
        <f>TRIM(Tableau13[[#This Row],[suppression ,]])</f>
        <v>jean charles</v>
      </c>
      <c r="H3" s="3" t="s">
        <v>12</v>
      </c>
      <c r="I3" s="3">
        <v>1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0.5</v>
      </c>
      <c r="P3" s="3">
        <v>0</v>
      </c>
      <c r="Q3" s="3">
        <v>0</v>
      </c>
      <c r="R3" s="3">
        <v>0</v>
      </c>
      <c r="S3" s="3">
        <v>0</v>
      </c>
      <c r="T3" s="3">
        <v>0</v>
      </c>
    </row>
    <row r="4" spans="1:20" s="3" customFormat="1" ht="14.45" x14ac:dyDescent="0.3">
      <c r="A4" s="3" t="s">
        <v>17</v>
      </c>
      <c r="B4" s="3" t="s">
        <v>69</v>
      </c>
      <c r="C4" s="3" t="s">
        <v>23</v>
      </c>
      <c r="D4" s="3" t="s">
        <v>75</v>
      </c>
      <c r="E4" s="2" t="str">
        <f>SUBSTITUTE(Tableau13[[#This Row],[Nom, prénom]],","," ")</f>
        <v>dimitri bac</v>
      </c>
      <c r="F4" s="2" t="str">
        <f>TRIM(Tableau13[[#This Row],[suppression ,]])</f>
        <v>dimitri bac</v>
      </c>
      <c r="H4" s="3" t="s">
        <v>12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</row>
    <row r="5" spans="1:20" s="3" customFormat="1" ht="14.45" x14ac:dyDescent="0.3">
      <c r="A5" s="3" t="s">
        <v>14</v>
      </c>
      <c r="B5" s="3" t="s">
        <v>69</v>
      </c>
      <c r="C5" s="3" t="s">
        <v>25</v>
      </c>
      <c r="D5" s="3" t="s">
        <v>76</v>
      </c>
      <c r="E5" s="2" t="str">
        <f>SUBSTITUTE(Tableau13[[#This Row],[Nom, prénom]],","," ")</f>
        <v>helo j</v>
      </c>
      <c r="F5" s="2" t="str">
        <f>TRIM(Tableau13[[#This Row],[suppression ,]])</f>
        <v>helo j</v>
      </c>
      <c r="H5" s="3" t="s">
        <v>70</v>
      </c>
      <c r="I5" s="3">
        <v>0.8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</row>
    <row r="6" spans="1:20" s="3" customFormat="1" ht="14.45" x14ac:dyDescent="0.3">
      <c r="A6" s="3" t="s">
        <v>26</v>
      </c>
      <c r="B6" s="3" t="s">
        <v>69</v>
      </c>
      <c r="C6" s="3" t="s">
        <v>27</v>
      </c>
      <c r="D6" s="3" t="s">
        <v>77</v>
      </c>
      <c r="E6" s="2" t="str">
        <f>SUBSTITUTE(Tableau13[[#This Row],[Nom, prénom]],","," ")</f>
        <v>teddy rine</v>
      </c>
      <c r="F6" s="2" t="str">
        <f>TRIM(Tableau13[[#This Row],[suppression ,]])</f>
        <v>teddy rine</v>
      </c>
      <c r="H6" s="3" t="s">
        <v>12</v>
      </c>
      <c r="I6" s="3">
        <v>0.8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</row>
    <row r="7" spans="1:20" s="3" customFormat="1" ht="14.45" x14ac:dyDescent="0.3">
      <c r="A7" s="3" t="s">
        <v>28</v>
      </c>
      <c r="B7" s="3" t="s">
        <v>69</v>
      </c>
      <c r="C7" s="3" t="s">
        <v>29</v>
      </c>
      <c r="D7" s="3" t="s">
        <v>78</v>
      </c>
      <c r="E7" s="2" t="str">
        <f>SUBSTITUTE(Tableau13[[#This Row],[Nom, prénom]],","," ")</f>
        <v>emilie fam</v>
      </c>
      <c r="F7" s="2" t="str">
        <f>TRIM(Tableau13[[#This Row],[suppression ,]])</f>
        <v>emilie fam</v>
      </c>
      <c r="H7" s="3" t="s">
        <v>70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</row>
    <row r="8" spans="1:20" s="3" customFormat="1" ht="14.45" x14ac:dyDescent="0.3">
      <c r="A8" s="3" t="s">
        <v>18</v>
      </c>
      <c r="B8" s="3" t="s">
        <v>69</v>
      </c>
      <c r="C8" s="3" t="s">
        <v>30</v>
      </c>
      <c r="D8" s="3" t="s">
        <v>79</v>
      </c>
      <c r="E8" s="2" t="str">
        <f>SUBSTITUTE(Tableau13[[#This Row],[Nom, prénom]],","," ")</f>
        <v>couteau aig</v>
      </c>
      <c r="F8" s="2" t="str">
        <f>TRIM(Tableau13[[#This Row],[suppression ,]])</f>
        <v>couteau aig</v>
      </c>
      <c r="H8" s="3" t="s">
        <v>70</v>
      </c>
      <c r="I8" s="3">
        <v>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1</v>
      </c>
      <c r="T8" s="3">
        <v>1</v>
      </c>
    </row>
    <row r="9" spans="1:20" s="3" customFormat="1" ht="14.45" x14ac:dyDescent="0.3">
      <c r="A9" s="3" t="s">
        <v>32</v>
      </c>
      <c r="B9" s="3" t="s">
        <v>69</v>
      </c>
      <c r="C9" s="3" t="s">
        <v>33</v>
      </c>
      <c r="D9" s="3" t="s">
        <v>80</v>
      </c>
      <c r="E9" s="2" t="str">
        <f>SUBSTITUTE(Tableau13[[#This Row],[Nom, prénom]],","," ")</f>
        <v>tricour k</v>
      </c>
      <c r="F9" s="2" t="str">
        <f>TRIM(Tableau13[[#This Row],[suppression ,]])</f>
        <v>tricour k</v>
      </c>
      <c r="H9" s="3" t="s">
        <v>70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0" s="3" customFormat="1" ht="14.45" x14ac:dyDescent="0.3">
      <c r="A10" s="3" t="s">
        <v>15</v>
      </c>
      <c r="B10" s="3" t="s">
        <v>69</v>
      </c>
      <c r="C10" s="3" t="s">
        <v>16</v>
      </c>
      <c r="D10" s="3" t="s">
        <v>81</v>
      </c>
      <c r="E10" s="2" t="str">
        <f>SUBSTITUTE(Tableau13[[#This Row],[Nom, prénom]],","," ")</f>
        <v>evelyne everi</v>
      </c>
      <c r="F10" s="2" t="str">
        <f>TRIM(Tableau13[[#This Row],[suppression ,]])</f>
        <v>evelyne everi</v>
      </c>
      <c r="H10" s="3" t="s">
        <v>12</v>
      </c>
      <c r="I10" s="3">
        <v>0.8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0" s="3" customFormat="1" ht="14.45" x14ac:dyDescent="0.3">
      <c r="A11" s="3" t="s">
        <v>26</v>
      </c>
      <c r="B11" s="3" t="s">
        <v>69</v>
      </c>
      <c r="C11" s="3" t="s">
        <v>35</v>
      </c>
      <c r="D11" s="3" t="s">
        <v>82</v>
      </c>
      <c r="E11" s="2" t="str">
        <f>SUBSTITUTE(Tableau13[[#This Row],[Nom, prénom]],","," ")</f>
        <v>evelyne marchan</v>
      </c>
      <c r="F11" s="2" t="str">
        <f>TRIM(Tableau13[[#This Row],[suppression ,]])</f>
        <v>evelyne marchan</v>
      </c>
      <c r="H11" s="3" t="s">
        <v>12</v>
      </c>
      <c r="I11" s="3">
        <v>0.8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0" s="3" customFormat="1" ht="14.45" x14ac:dyDescent="0.3">
      <c r="A12" s="3" t="s">
        <v>18</v>
      </c>
      <c r="B12" s="3" t="s">
        <v>69</v>
      </c>
      <c r="C12" s="3" t="s">
        <v>30</v>
      </c>
      <c r="D12" s="3" t="s">
        <v>83</v>
      </c>
      <c r="E12" s="2" t="str">
        <f>SUBSTITUTE(Tableau13[[#This Row],[Nom, prénom]],","," ")</f>
        <v>capuchon rouge</v>
      </c>
      <c r="F12" s="2" t="str">
        <f>TRIM(Tableau13[[#This Row],[suppression ,]])</f>
        <v>capuchon rouge</v>
      </c>
      <c r="H12" s="3" t="s">
        <v>70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</row>
    <row r="13" spans="1:20" s="3" customFormat="1" ht="14.45" x14ac:dyDescent="0.3">
      <c r="A13" s="6" t="s">
        <v>18</v>
      </c>
      <c r="B13" s="6" t="s">
        <v>69</v>
      </c>
      <c r="C13" s="6" t="s">
        <v>35</v>
      </c>
      <c r="D13" s="6" t="s">
        <v>96</v>
      </c>
      <c r="E13" s="7" t="str">
        <f>SUBSTITUTE(Tableau13[[#This Row],[Nom, prénom]],","," ")</f>
        <v xml:space="preserve">CAPUCHON MERVEILLE </v>
      </c>
      <c r="F13" s="7" t="str">
        <f>TRIM(Tableau13[[#This Row],[suppression ,]])</f>
        <v>CAPUCHON MERVEILLE</v>
      </c>
      <c r="G13" s="6"/>
      <c r="H13" s="6" t="s">
        <v>12</v>
      </c>
      <c r="I13" s="3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1</v>
      </c>
      <c r="Q13" s="6">
        <v>1</v>
      </c>
      <c r="R13" s="6">
        <v>1</v>
      </c>
      <c r="S13" s="6">
        <v>1</v>
      </c>
      <c r="T13" s="6">
        <v>1</v>
      </c>
    </row>
    <row r="14" spans="1:20" s="3" customFormat="1" ht="14.45" x14ac:dyDescent="0.3">
      <c r="A14" s="3" t="s">
        <v>37</v>
      </c>
      <c r="B14" s="3" t="s">
        <v>69</v>
      </c>
      <c r="C14" s="3" t="s">
        <v>38</v>
      </c>
      <c r="D14" s="3" t="s">
        <v>85</v>
      </c>
      <c r="E14" s="2" t="str">
        <f>SUBSTITUTE(Tableau13[[#This Row],[Nom, prénom]],","," ")</f>
        <v>vert pomme</v>
      </c>
      <c r="F14" s="2" t="str">
        <f>TRIM(Tableau13[[#This Row],[suppression ,]])</f>
        <v>vert pomme</v>
      </c>
      <c r="H14" s="3" t="s">
        <v>12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0" s="3" customFormat="1" ht="14.45" x14ac:dyDescent="0.3">
      <c r="A15" s="3" t="s">
        <v>39</v>
      </c>
      <c r="B15" s="3" t="s">
        <v>69</v>
      </c>
      <c r="C15" s="3" t="s">
        <v>29</v>
      </c>
      <c r="D15" s="3" t="s">
        <v>86</v>
      </c>
      <c r="E15" s="2" t="str">
        <f>SUBSTITUTE(Tableau13[[#This Row],[Nom, prénom]],","," ")</f>
        <v>groseille orange</v>
      </c>
      <c r="F15" s="2" t="str">
        <f>TRIM(Tableau13[[#This Row],[suppression ,]])</f>
        <v>groseille orange</v>
      </c>
      <c r="H15" s="3" t="s">
        <v>70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0" s="3" customFormat="1" ht="14.45" x14ac:dyDescent="0.3">
      <c r="A16" s="8" t="s">
        <v>31</v>
      </c>
      <c r="B16" s="8" t="s">
        <v>69</v>
      </c>
      <c r="C16" s="8" t="s">
        <v>20</v>
      </c>
      <c r="D16" s="8" t="s">
        <v>87</v>
      </c>
      <c r="E16" s="9" t="str">
        <f>SUBSTITUTE(Tableau13[[#This Row],[Nom, prénom]],","," ")</f>
        <v>groseille rouge</v>
      </c>
      <c r="F16" s="9" t="str">
        <f>TRIM(Tableau13[[#This Row],[suppression ,]])</f>
        <v>groseille rouge</v>
      </c>
      <c r="G16" s="8"/>
      <c r="H16" s="8" t="s">
        <v>70</v>
      </c>
      <c r="I16" s="3">
        <v>0.8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</row>
    <row r="17" spans="1:20" s="3" customFormat="1" ht="14.45" x14ac:dyDescent="0.3">
      <c r="A17" s="8" t="s">
        <v>31</v>
      </c>
      <c r="B17" s="8" t="s">
        <v>69</v>
      </c>
      <c r="C17" s="8" t="s">
        <v>97</v>
      </c>
      <c r="D17" s="8" t="s">
        <v>87</v>
      </c>
      <c r="E17" s="9" t="str">
        <f>SUBSTITUTE(Tableau13[[#This Row],[Nom, prénom]],","," ")</f>
        <v>groseille rouge</v>
      </c>
      <c r="F17" s="9" t="str">
        <f>TRIM(Tableau13[[#This Row],[suppression ,]])</f>
        <v>groseille rouge</v>
      </c>
      <c r="G17" s="8"/>
      <c r="H17" s="8" t="s">
        <v>70</v>
      </c>
      <c r="I17" s="3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1</v>
      </c>
      <c r="P17" s="8">
        <v>1</v>
      </c>
      <c r="Q17" s="8">
        <v>1</v>
      </c>
      <c r="R17" s="8">
        <v>1</v>
      </c>
      <c r="S17" s="8">
        <v>1</v>
      </c>
      <c r="T17" s="8">
        <v>1</v>
      </c>
    </row>
    <row r="18" spans="1:20" s="6" customFormat="1" ht="14.45" x14ac:dyDescent="0.3">
      <c r="B18" s="6" t="s">
        <v>69</v>
      </c>
      <c r="C18" s="6" t="s">
        <v>108</v>
      </c>
      <c r="D18" s="7" t="s">
        <v>109</v>
      </c>
      <c r="E18" s="7" t="str">
        <f>SUBSTITUTE(Tableau13[[#This Row],[Nom, prénom]],","," ")</f>
        <v>CHAPEAU</v>
      </c>
      <c r="F18" s="7" t="s">
        <v>109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1</v>
      </c>
      <c r="R18" s="6">
        <v>1</v>
      </c>
      <c r="S18" s="6">
        <v>1</v>
      </c>
      <c r="T18" s="6">
        <v>1</v>
      </c>
    </row>
    <row r="19" spans="1:20" s="6" customFormat="1" ht="14.45" x14ac:dyDescent="0.3">
      <c r="B19" s="6" t="s">
        <v>69</v>
      </c>
      <c r="C19" s="6" t="s">
        <v>110</v>
      </c>
      <c r="D19" s="7" t="s">
        <v>111</v>
      </c>
      <c r="E19" s="7" t="str">
        <f>SUBSTITUTE(Tableau13[[#This Row],[Nom, prénom]],","," ")</f>
        <v>MAILLOT</v>
      </c>
      <c r="F19" s="7" t="s">
        <v>111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1</v>
      </c>
      <c r="Q19" s="6">
        <v>1</v>
      </c>
      <c r="R19" s="6">
        <v>1</v>
      </c>
      <c r="S19" s="6">
        <v>0.5</v>
      </c>
      <c r="T19" s="6">
        <v>0.5</v>
      </c>
    </row>
    <row r="20" spans="1:20" s="6" customFormat="1" ht="14.45" x14ac:dyDescent="0.3">
      <c r="B20" s="6" t="s">
        <v>69</v>
      </c>
      <c r="C20" s="6" t="s">
        <v>112</v>
      </c>
      <c r="D20" s="7" t="s">
        <v>113</v>
      </c>
      <c r="E20" s="7" t="str">
        <f>SUBSTITUTE(Tableau13[[#This Row],[Nom, prénom]],","," ")</f>
        <v>AVION</v>
      </c>
      <c r="F20" s="7" t="s">
        <v>113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1</v>
      </c>
      <c r="R20" s="6">
        <v>1</v>
      </c>
      <c r="S20" s="6">
        <v>1</v>
      </c>
      <c r="T20" s="6">
        <v>1</v>
      </c>
    </row>
    <row r="21" spans="1:20" ht="14.45" x14ac:dyDescent="0.3">
      <c r="E21" s="2"/>
      <c r="F21" s="2"/>
      <c r="I21">
        <f>SUBTOTAL(109,Tableau13[Janv])</f>
        <v>12.000000000000002</v>
      </c>
      <c r="J21" s="3">
        <f>SUBTOTAL(109,Tableau13[Févr])</f>
        <v>2</v>
      </c>
      <c r="K21" s="3">
        <f>SUBTOTAL(109,Tableau13[Mars])</f>
        <v>2</v>
      </c>
      <c r="L21" s="3">
        <f>SUBTOTAL(109,Tableau13[Avril])</f>
        <v>2</v>
      </c>
      <c r="M21" s="3">
        <f>SUBTOTAL(109,Tableau13[Mai])</f>
        <v>3</v>
      </c>
      <c r="N21" s="3">
        <f>SUBTOTAL(109,Tableau13[Juin])</f>
        <v>3</v>
      </c>
      <c r="O21" s="3">
        <f>SUBTOTAL(109,Tableau13[Juill])</f>
        <v>4.5</v>
      </c>
      <c r="P21" s="3">
        <f>SUBTOTAL(109,Tableau13[Août])</f>
        <v>5</v>
      </c>
      <c r="Q21" s="3">
        <f>SUBTOTAL(109,Tableau13[Sept])</f>
        <v>8</v>
      </c>
      <c r="R21" s="3">
        <f>SUBTOTAL(109,Tableau13[Oct])</f>
        <v>8</v>
      </c>
      <c r="S21" s="3">
        <f>SUBTOTAL(109,Tableau13[Nov])</f>
        <v>7.5</v>
      </c>
      <c r="T21" s="3">
        <f>SUBTOTAL(109,Tableau13[Déc])</f>
        <v>7.5</v>
      </c>
    </row>
    <row r="22" spans="1:20" x14ac:dyDescent="0.25">
      <c r="I22" s="10" t="s">
        <v>104</v>
      </c>
    </row>
    <row r="23" spans="1:20" x14ac:dyDescent="0.25">
      <c r="J23" s="3"/>
      <c r="K23" s="10" t="s">
        <v>100</v>
      </c>
    </row>
    <row r="24" spans="1:20" x14ac:dyDescent="0.25">
      <c r="J24" s="3"/>
      <c r="K24" s="10" t="s">
        <v>103</v>
      </c>
    </row>
    <row r="25" spans="1:20" x14ac:dyDescent="0.25">
      <c r="C25" s="6"/>
      <c r="F25" t="s">
        <v>98</v>
      </c>
      <c r="K25" s="10" t="s">
        <v>102</v>
      </c>
    </row>
    <row r="26" spans="1:20" x14ac:dyDescent="0.25">
      <c r="K26" s="11" t="s">
        <v>101</v>
      </c>
    </row>
    <row r="27" spans="1:20" x14ac:dyDescent="0.25">
      <c r="C27" s="8"/>
      <c r="F27" t="s">
        <v>99</v>
      </c>
      <c r="K27" s="10"/>
    </row>
    <row r="28" spans="1:20" x14ac:dyDescent="0.25">
      <c r="K28" s="10" t="s">
        <v>105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relevé</vt:lpstr>
      <vt:lpstr>liste de janvier</vt:lpstr>
      <vt:lpstr>liste de février </vt:lpstr>
      <vt:lpstr>liste de mars </vt:lpstr>
      <vt:lpstr>liste de décembre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T</cp:lastModifiedBy>
  <cp:lastPrinted>2016-03-02T13:31:18Z</cp:lastPrinted>
  <dcterms:created xsi:type="dcterms:W3CDTF">2016-01-19T13:42:22Z</dcterms:created>
  <dcterms:modified xsi:type="dcterms:W3CDTF">2016-03-03T12:07:56Z</dcterms:modified>
</cp:coreProperties>
</file>