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4"/>
  </bookViews>
  <sheets>
    <sheet name="CALCULETE" sheetId="3" r:id="rId1"/>
    <sheet name="BORD" sheetId="1" r:id="rId2"/>
    <sheet name="STATS44" sheetId="5" r:id="rId3"/>
    <sheet name="satisf44" sheetId="6" r:id="rId4"/>
    <sheet name="postes libres" sheetId="7" r:id="rId5"/>
  </sheets>
  <definedNames>
    <definedName name="JourAuto">OFFSET(BORD!$J$2,,'postes libres'!$C$3-2,COUNTA(BORD!$A$2:$A$245))</definedName>
    <definedName name="NumFonc">OFFSET(BORD!$A$2,,,COUNTA(BORD!$A$3:$A$245))</definedName>
    <definedName name="Ordjeudi">BORD!$T$2:$T$22</definedName>
    <definedName name="Ordlundi">BORD!$Q$2:$Q$22</definedName>
    <definedName name="Ordmardi">BORD!$R$2:$R$22</definedName>
    <definedName name="Ordmercredi">BORD!$S$2:$S$22</definedName>
    <definedName name="Ordsamedi">BORD!$V$2:$V$22</definedName>
    <definedName name="Ordvendredi">BORD!$U$2:$U$22</definedName>
    <definedName name="TabSem">'postes libres'!$S$2:$S$8</definedName>
  </definedNames>
  <calcPr calcId="145621"/>
</workbook>
</file>

<file path=xl/calcChain.xml><?xml version="1.0" encoding="utf-8"?>
<calcChain xmlns="http://schemas.openxmlformats.org/spreadsheetml/2006/main">
  <c r="C2" i="7" l="1"/>
  <c r="C3" i="7" l="1"/>
  <c r="B8" i="7" l="1"/>
  <c r="R4" i="1"/>
  <c r="S4" i="1"/>
  <c r="T4" i="1"/>
  <c r="U4" i="1"/>
  <c r="V4" i="1"/>
  <c r="R5" i="1"/>
  <c r="S5" i="1"/>
  <c r="T5" i="1"/>
  <c r="U5" i="1"/>
  <c r="V5" i="1"/>
  <c r="R6" i="1"/>
  <c r="S6" i="1"/>
  <c r="T6" i="1"/>
  <c r="U6" i="1"/>
  <c r="V6" i="1"/>
  <c r="R7" i="1"/>
  <c r="S7" i="1"/>
  <c r="T7" i="1"/>
  <c r="U7" i="1"/>
  <c r="V7" i="1"/>
  <c r="R8" i="1"/>
  <c r="S8" i="1"/>
  <c r="T8" i="1"/>
  <c r="U8" i="1"/>
  <c r="V8" i="1"/>
  <c r="R9" i="1"/>
  <c r="S9" i="1"/>
  <c r="T9" i="1"/>
  <c r="U9" i="1"/>
  <c r="V9" i="1"/>
  <c r="R10" i="1"/>
  <c r="S10" i="1"/>
  <c r="T10" i="1"/>
  <c r="U10" i="1"/>
  <c r="V10" i="1"/>
  <c r="R11" i="1"/>
  <c r="S11" i="1"/>
  <c r="T11" i="1"/>
  <c r="U11" i="1"/>
  <c r="V11" i="1"/>
  <c r="R12" i="1"/>
  <c r="S12" i="1"/>
  <c r="T12" i="1"/>
  <c r="U12" i="1"/>
  <c r="V12" i="1"/>
  <c r="R13" i="1"/>
  <c r="S13" i="1"/>
  <c r="T13" i="1"/>
  <c r="U13" i="1"/>
  <c r="V13" i="1"/>
  <c r="R14" i="1"/>
  <c r="S14" i="1"/>
  <c r="T14" i="1"/>
  <c r="U14" i="1"/>
  <c r="V14" i="1"/>
  <c r="R15" i="1"/>
  <c r="S15" i="1"/>
  <c r="T15" i="1"/>
  <c r="U15" i="1"/>
  <c r="V15" i="1"/>
  <c r="R16" i="1"/>
  <c r="S16" i="1"/>
  <c r="T16" i="1"/>
  <c r="U16" i="1"/>
  <c r="V16" i="1"/>
  <c r="R17" i="1"/>
  <c r="S17" i="1"/>
  <c r="T17" i="1"/>
  <c r="U17" i="1"/>
  <c r="V17" i="1"/>
  <c r="R18" i="1"/>
  <c r="S18" i="1"/>
  <c r="T18" i="1"/>
  <c r="U18" i="1"/>
  <c r="V18" i="1"/>
  <c r="R19" i="1"/>
  <c r="S19" i="1"/>
  <c r="T19" i="1"/>
  <c r="U19" i="1"/>
  <c r="V19" i="1"/>
  <c r="R20" i="1"/>
  <c r="S20" i="1"/>
  <c r="T20" i="1"/>
  <c r="U20" i="1"/>
  <c r="V20" i="1"/>
  <c r="R21" i="1"/>
  <c r="S21" i="1"/>
  <c r="T21" i="1"/>
  <c r="U21" i="1"/>
  <c r="V21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4" i="1"/>
  <c r="J15" i="7"/>
  <c r="I15" i="7"/>
  <c r="D11" i="3" l="1"/>
  <c r="D10" i="3"/>
  <c r="O22" i="1"/>
  <c r="N22" i="1"/>
  <c r="M22" i="1"/>
  <c r="L22" i="1"/>
  <c r="K22" i="1"/>
  <c r="J22" i="1"/>
  <c r="D15" i="7"/>
  <c r="E15" i="7"/>
  <c r="C11" i="7" l="1"/>
  <c r="G4" i="1" l="1"/>
  <c r="G5" i="1"/>
  <c r="F5" i="1"/>
  <c r="F4" i="1"/>
  <c r="G3" i="1"/>
  <c r="D8" i="3" l="1"/>
  <c r="D2" i="6"/>
  <c r="D3" i="6" s="1"/>
  <c r="D4" i="6" s="1"/>
  <c r="D5" i="6" s="1"/>
  <c r="D6" i="6" s="1"/>
  <c r="D7" i="6" s="1"/>
  <c r="D8" i="6" s="1"/>
  <c r="D9" i="6" s="1"/>
  <c r="D10" i="6" s="1"/>
  <c r="D11" i="6" s="1"/>
  <c r="A2" i="6"/>
  <c r="A3" i="6" s="1"/>
  <c r="A4" i="6" s="1"/>
  <c r="A5" i="6" s="1"/>
  <c r="A6" i="6" s="1"/>
  <c r="A7" i="6" s="1"/>
  <c r="D9" i="3"/>
  <c r="D5" i="3"/>
  <c r="D7" i="3"/>
  <c r="D2" i="5"/>
  <c r="D3" i="5" s="1"/>
  <c r="D4" i="5" s="1"/>
  <c r="D5" i="5" s="1"/>
  <c r="D6" i="5" s="1"/>
  <c r="D7" i="5" s="1"/>
  <c r="D8" i="5" s="1"/>
  <c r="D9" i="5" s="1"/>
  <c r="D10" i="5" s="1"/>
  <c r="D11" i="5" s="1"/>
  <c r="A2" i="5"/>
  <c r="A3" i="5" s="1"/>
  <c r="A4" i="5" s="1"/>
  <c r="A5" i="5" s="1"/>
  <c r="A6" i="5" s="1"/>
  <c r="A7" i="5" s="1"/>
  <c r="A6" i="1"/>
  <c r="C15" i="7"/>
  <c r="H15" i="7"/>
  <c r="E16" i="7"/>
  <c r="D16" i="7"/>
  <c r="A7" i="1" l="1"/>
  <c r="G6" i="1"/>
  <c r="F6" i="1"/>
  <c r="J16" i="7"/>
  <c r="I16" i="7"/>
  <c r="A8" i="1" l="1"/>
  <c r="F7" i="1"/>
  <c r="G7" i="1"/>
  <c r="C16" i="7"/>
  <c r="E17" i="7"/>
  <c r="D17" i="7"/>
  <c r="A9" i="1" l="1"/>
  <c r="G8" i="1"/>
  <c r="F8" i="1"/>
  <c r="A10" i="1" l="1"/>
  <c r="F9" i="1"/>
  <c r="G9" i="1"/>
  <c r="A11" i="1" l="1"/>
  <c r="G10" i="1"/>
  <c r="F10" i="1"/>
  <c r="H16" i="7"/>
  <c r="A12" i="1" l="1"/>
  <c r="F11" i="1"/>
  <c r="G11" i="1"/>
  <c r="I17" i="7"/>
  <c r="J17" i="7"/>
  <c r="A13" i="1" l="1"/>
  <c r="G12" i="1"/>
  <c r="F12" i="1"/>
  <c r="H17" i="7"/>
  <c r="A14" i="1" l="1"/>
  <c r="A15" i="1" s="1"/>
  <c r="F13" i="1"/>
  <c r="G13" i="1"/>
  <c r="J18" i="7"/>
  <c r="I18" i="7"/>
  <c r="F15" i="1" l="1"/>
  <c r="G15" i="1"/>
  <c r="G14" i="1"/>
  <c r="F14" i="1"/>
  <c r="A16" i="1" l="1"/>
  <c r="C17" i="7"/>
  <c r="D18" i="7"/>
  <c r="E18" i="7"/>
  <c r="A17" i="1" l="1"/>
  <c r="G16" i="1"/>
  <c r="F16" i="1"/>
  <c r="A18" i="1" l="1"/>
  <c r="F17" i="1"/>
  <c r="G17" i="1"/>
  <c r="A19" i="1" l="1"/>
  <c r="G18" i="1"/>
  <c r="F18" i="1"/>
  <c r="H18" i="7"/>
  <c r="A20" i="1" l="1"/>
  <c r="F19" i="1"/>
  <c r="G19" i="1"/>
  <c r="J19" i="7"/>
  <c r="I19" i="7"/>
  <c r="A21" i="1" l="1"/>
  <c r="G20" i="1"/>
  <c r="F20" i="1"/>
  <c r="H19" i="7"/>
  <c r="I20" i="7"/>
  <c r="H20" i="7"/>
  <c r="J20" i="7"/>
  <c r="F21" i="1" l="1"/>
  <c r="G21" i="1"/>
  <c r="C18" i="7"/>
  <c r="H21" i="7"/>
  <c r="I21" i="7"/>
  <c r="J21" i="7"/>
  <c r="C19" i="7"/>
  <c r="E19" i="7"/>
  <c r="D19" i="7"/>
  <c r="C20" i="7"/>
  <c r="D20" i="7"/>
  <c r="E20" i="7"/>
  <c r="D21" i="7"/>
  <c r="C21" i="7"/>
  <c r="E21" i="7"/>
  <c r="C22" i="7"/>
  <c r="E22" i="7"/>
  <c r="D22" i="7"/>
  <c r="D23" i="7"/>
  <c r="E23" i="7"/>
  <c r="C23" i="7"/>
  <c r="E24" i="7"/>
  <c r="D24" i="7"/>
  <c r="C24" i="7"/>
  <c r="E25" i="7"/>
  <c r="C25" i="7"/>
  <c r="D25" i="7"/>
  <c r="C26" i="7"/>
  <c r="E26" i="7"/>
  <c r="D26" i="7"/>
  <c r="C27" i="7"/>
  <c r="D27" i="7"/>
  <c r="E27" i="7"/>
  <c r="M15" i="7" l="1" a="1"/>
  <c r="M15" i="7" s="1"/>
  <c r="N16" i="7" a="1"/>
  <c r="N16" i="7" s="1"/>
  <c r="O15" i="7" a="1"/>
  <c r="O15" i="7" s="1"/>
  <c r="N15" i="7" a="1"/>
  <c r="N15" i="7" s="1"/>
  <c r="H22" i="7"/>
  <c r="J22" i="7"/>
  <c r="I22" i="7"/>
  <c r="M16" i="7" l="1" a="1"/>
  <c r="M16" i="7" s="1"/>
  <c r="O16" i="7" a="1"/>
  <c r="O16" i="7" s="1"/>
  <c r="I23" i="7"/>
  <c r="J23" i="7"/>
  <c r="H23" i="7"/>
  <c r="O17" i="7" l="1" a="1"/>
  <c r="O17" i="7" s="1"/>
  <c r="N17" i="7" a="1"/>
  <c r="N17" i="7" s="1"/>
  <c r="M17" i="7" a="1"/>
  <c r="M17" i="7" s="1"/>
  <c r="H24" i="7"/>
  <c r="I24" i="7"/>
  <c r="J24" i="7"/>
  <c r="N18" i="7" l="1" a="1"/>
  <c r="N18" i="7" s="1"/>
  <c r="O18" i="7" a="1"/>
  <c r="O18" i="7" s="1"/>
  <c r="M18" i="7" a="1"/>
  <c r="M18" i="7" s="1"/>
  <c r="N19" i="7" l="1" a="1"/>
  <c r="N19" i="7" s="1"/>
  <c r="M19" i="7" a="1"/>
  <c r="M19" i="7" s="1"/>
  <c r="O19" i="7" a="1"/>
  <c r="O19" i="7" s="1"/>
  <c r="O20" i="7" l="1" a="1"/>
  <c r="O20" i="7" s="1"/>
  <c r="M20" i="7" a="1"/>
  <c r="M20" i="7" s="1"/>
  <c r="N20" i="7" a="1"/>
  <c r="N20" i="7" s="1"/>
  <c r="M21" i="7" l="1" a="1"/>
  <c r="M21" i="7" s="1"/>
  <c r="N21" i="7" a="1"/>
  <c r="N21" i="7" s="1"/>
  <c r="O21" i="7" a="1"/>
  <c r="O21" i="7" s="1"/>
  <c r="O22" i="7" l="1" a="1"/>
  <c r="O22" i="7" s="1"/>
  <c r="M22" i="7" a="1"/>
  <c r="M22" i="7" s="1"/>
  <c r="N22" i="7" a="1"/>
  <c r="N22" i="7" s="1"/>
  <c r="M23" i="7" l="1" a="1"/>
  <c r="M23" i="7" s="1"/>
  <c r="O23" i="7" a="1"/>
  <c r="O23" i="7" s="1"/>
  <c r="N23" i="7" a="1"/>
  <c r="N23" i="7" s="1"/>
  <c r="M24" i="7" l="1" a="1"/>
  <c r="M24" i="7" s="1"/>
  <c r="N24" i="7" a="1"/>
  <c r="N24" i="7" s="1"/>
  <c r="O24" i="7" a="1"/>
  <c r="O24" i="7" s="1"/>
</calcChain>
</file>

<file path=xl/sharedStrings.xml><?xml version="1.0" encoding="utf-8"?>
<sst xmlns="http://schemas.openxmlformats.org/spreadsheetml/2006/main" count="171" uniqueCount="85">
  <si>
    <t>Nom</t>
  </si>
  <si>
    <t>secteur</t>
  </si>
  <si>
    <t xml:space="preserve">equipe </t>
  </si>
  <si>
    <t>activité</t>
  </si>
  <si>
    <t>bb</t>
  </si>
  <si>
    <t>cc</t>
  </si>
  <si>
    <t>dd</t>
  </si>
  <si>
    <t>aa</t>
  </si>
  <si>
    <t>ee</t>
  </si>
  <si>
    <t>ff</t>
  </si>
  <si>
    <t>gg</t>
  </si>
  <si>
    <t>ii</t>
  </si>
  <si>
    <t>jj</t>
  </si>
  <si>
    <t>kk</t>
  </si>
  <si>
    <t>ll</t>
  </si>
  <si>
    <t>mm</t>
  </si>
  <si>
    <t>nn</t>
  </si>
  <si>
    <t>oo</t>
  </si>
  <si>
    <t>pp</t>
  </si>
  <si>
    <t>xx</t>
  </si>
  <si>
    <t>tt</t>
  </si>
  <si>
    <t>a</t>
  </si>
  <si>
    <t>b</t>
  </si>
  <si>
    <t>scorpion</t>
  </si>
  <si>
    <t>elephant</t>
  </si>
  <si>
    <t>requin</t>
  </si>
  <si>
    <t>PA</t>
  </si>
  <si>
    <t>Pro</t>
  </si>
  <si>
    <t>NUMERO</t>
  </si>
  <si>
    <t>NOM</t>
  </si>
  <si>
    <t>RESULTATS</t>
  </si>
  <si>
    <t>EQUIPE</t>
  </si>
  <si>
    <t xml:space="preserve">Note du client </t>
  </si>
  <si>
    <t>Numero de poste</t>
  </si>
  <si>
    <t xml:space="preserve">Congé </t>
  </si>
  <si>
    <t>Samedi</t>
  </si>
  <si>
    <t>vendredi</t>
  </si>
  <si>
    <t>jeudi</t>
  </si>
  <si>
    <t>lundi</t>
  </si>
  <si>
    <t>mercredi</t>
  </si>
  <si>
    <t>mardi</t>
  </si>
  <si>
    <t>Aujourd'hui</t>
  </si>
  <si>
    <t>Postes Libres</t>
  </si>
  <si>
    <t xml:space="preserve">lundi </t>
  </si>
  <si>
    <t>samedi</t>
  </si>
  <si>
    <t>CONTAR</t>
  </si>
  <si>
    <t>F1</t>
  </si>
  <si>
    <t>F2</t>
  </si>
  <si>
    <t>F3</t>
  </si>
  <si>
    <t>P1</t>
  </si>
  <si>
    <t>P2</t>
  </si>
  <si>
    <t>P3</t>
  </si>
  <si>
    <t>P4</t>
  </si>
  <si>
    <t>F5</t>
  </si>
  <si>
    <t>F4</t>
  </si>
  <si>
    <t>P5</t>
  </si>
  <si>
    <t>P6</t>
  </si>
  <si>
    <t>P7</t>
  </si>
  <si>
    <t>P8</t>
  </si>
  <si>
    <t>P9</t>
  </si>
  <si>
    <t>P10</t>
  </si>
  <si>
    <t>F6</t>
  </si>
  <si>
    <t>F7</t>
  </si>
  <si>
    <t>F8</t>
  </si>
  <si>
    <t xml:space="preserve">Poste </t>
  </si>
  <si>
    <t>Congé</t>
  </si>
  <si>
    <t>Numero de
fonctionnaire</t>
  </si>
  <si>
    <t>Col grises à masquer</t>
  </si>
  <si>
    <t>(nommées en Gestionnaire)</t>
  </si>
  <si>
    <t>ex : lignes 6 et 11</t>
  </si>
  <si>
    <t>TabSem</t>
  </si>
  <si>
    <t>et étirables</t>
  </si>
  <si>
    <t>Poste</t>
  </si>
  <si>
    <t>dimanche</t>
  </si>
  <si>
    <t>Col I    inutile si les congés</t>
  </si>
  <si>
    <t xml:space="preserve">sont saisis successivement </t>
  </si>
  <si>
    <t xml:space="preserve"> en Col de J à O</t>
  </si>
  <si>
    <t>note
client</t>
  </si>
  <si>
    <t>n° Fonct</t>
  </si>
  <si>
    <t>(choix Auto)</t>
  </si>
  <si>
    <t>(J Auto)</t>
  </si>
  <si>
    <t xml:space="preserve">Dispo : </t>
  </si>
  <si>
    <t>sans Col supl.</t>
  </si>
  <si>
    <t>en Feuil BORD</t>
  </si>
  <si>
    <t>(J. Auto)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</si>
</sst>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dddd"/>
    <numFmt numFmtId="165" formatCode="\ dddd\ "/>
  </numFmts>
  <fonts count="18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/>
    <xf numFmtId="1" fontId="0" fillId="0" borderId="1" xfId="0" applyNumberFormat="1" applyBorder="1"/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0" fillId="0" borderId="0" xfId="0" applyAlignment="1"/>
    <xf numFmtId="0" fontId="0" fillId="0" borderId="0" xfId="0" applyFill="1" applyAlignment="1"/>
    <xf numFmtId="0" fontId="0" fillId="0" borderId="0" xfId="0" applyNumberFormat="1" applyAlignment="1">
      <alignment horizontal="centerContinuous" wrapText="1"/>
    </xf>
    <xf numFmtId="14" fontId="7" fillId="0" borderId="2" xfId="0" applyNumberFormat="1" applyFont="1" applyBorder="1" applyAlignment="1">
      <alignment horizontal="center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7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0" fillId="7" borderId="1" xfId="0" applyFill="1" applyBorder="1" applyAlignment="1">
      <alignment horizontal="center" wrapText="1"/>
    </xf>
    <xf numFmtId="0" fontId="3" fillId="5" borderId="0" xfId="0" applyFont="1" applyFill="1" applyAlignment="1">
      <alignment horizontal="centerContinuous"/>
    </xf>
    <xf numFmtId="164" fontId="3" fillId="5" borderId="0" xfId="0" applyNumberFormat="1" applyFont="1" applyFill="1" applyAlignment="1">
      <alignment horizontal="centerContinuous"/>
    </xf>
    <xf numFmtId="165" fontId="10" fillId="5" borderId="0" xfId="0" applyNumberFormat="1" applyFont="1" applyFill="1" applyAlignment="1">
      <alignment horizontal="centerContinuous"/>
    </xf>
    <xf numFmtId="1" fontId="2" fillId="0" borderId="4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textRotation="50"/>
    </xf>
    <xf numFmtId="0" fontId="0" fillId="4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 textRotation="90"/>
    </xf>
    <xf numFmtId="1" fontId="0" fillId="6" borderId="1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right" wrapText="1"/>
    </xf>
    <xf numFmtId="0" fontId="8" fillId="0" borderId="0" xfId="0" applyFont="1" applyAlignment="1">
      <alignment horizontal="right" wrapText="1"/>
    </xf>
    <xf numFmtId="0" fontId="12" fillId="0" borderId="0" xfId="0" applyFont="1" applyAlignment="1">
      <alignment horizontal="right" wrapText="1"/>
    </xf>
    <xf numFmtId="165" fontId="13" fillId="0" borderId="1" xfId="0" applyNumberFormat="1" applyFont="1" applyFill="1" applyBorder="1" applyAlignment="1">
      <alignment horizontal="center" wrapText="1"/>
    </xf>
    <xf numFmtId="0" fontId="14" fillId="0" borderId="0" xfId="0" applyFont="1"/>
    <xf numFmtId="0" fontId="15" fillId="3" borderId="0" xfId="0" applyFont="1" applyFill="1" applyAlignment="1">
      <alignment horizontal="right" wrapText="1"/>
    </xf>
    <xf numFmtId="0" fontId="16" fillId="3" borderId="0" xfId="0" applyFont="1" applyFill="1"/>
    <xf numFmtId="0" fontId="16" fillId="3" borderId="0" xfId="0" applyFont="1" applyFill="1" applyAlignment="1">
      <alignment horizontal="right"/>
    </xf>
    <xf numFmtId="0" fontId="16" fillId="3" borderId="0" xfId="0" applyFont="1" applyFill="1" applyAlignment="1">
      <alignment horizontal="center" wrapText="1"/>
    </xf>
    <xf numFmtId="0" fontId="17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  <color rgb="FF99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190498</xdr:colOff>
      <xdr:row>0</xdr:row>
      <xdr:rowOff>95246</xdr:rowOff>
    </xdr:from>
    <xdr:to>
      <xdr:col>17</xdr:col>
      <xdr:colOff>371474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3962398" y="95246"/>
          <a:ext cx="7162801" cy="3209929"/>
        </a:xfrm>
        <a:prstGeom prst="rect">
          <a:avLst/>
        </a:prstGeom>
        <a:gradFill flip="none" rotWithShape="1">
          <a:gsLst>
            <a:gs pos="27000">
              <a:srgbClr val="CCFFFF"/>
            </a:gs>
            <a:gs pos="0">
              <a:srgbClr val="99CCFF"/>
            </a:gs>
            <a:gs pos="100000">
              <a:schemeClr val="bg1"/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Module simplifié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La plage S2:S8 est nommée </a:t>
          </a:r>
          <a:r>
            <a:rPr lang="fr-FR" sz="1100" i="1" baseline="0"/>
            <a:t>TabSem</a:t>
          </a:r>
          <a:r>
            <a:rPr lang="fr-FR" sz="1100" baseline="0"/>
            <a:t> en Gestionnaire (onglet "Formules")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	(à placer n'importe où dans le classeur)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u="none"/>
        </a:p>
        <a:p>
          <a:r>
            <a:rPr lang="fr-FR" sz="1100" u="none"/>
            <a:t>La saisie en feuille BORD peut être faite pour la semaine entière, par poste, sans avoir</a:t>
          </a:r>
          <a:r>
            <a:rPr lang="fr-FR" sz="1100" u="none" baseline="0"/>
            <a:t> </a:t>
          </a:r>
          <a:r>
            <a:rPr lang="fr-FR" sz="1100" u="none"/>
            <a:t>besoin d'ajouter des lignes </a:t>
          </a:r>
        </a:p>
        <a:p>
          <a:r>
            <a:rPr lang="fr-FR" sz="1100" u="none"/>
            <a:t>(pour plusieurs jours de vacance d'un poste).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formules  des </a:t>
          </a:r>
          <a:r>
            <a:rPr lang="fr-FR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 à J</a:t>
          </a:r>
          <a:r>
            <a:rPr lang="fr-FR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n'ont pas à être </a:t>
          </a: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validées en</a:t>
          </a:r>
          <a:r>
            <a:rPr lang="fr-FR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matricielles,</a:t>
          </a: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mais nécessitent des Col grises en BORD avec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leurs formules à surveiller en cas d'ajout ou suppression de ligne.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Module plus "complexe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mais  extensible  aisément  en  horizontal  et 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automatique  en  vertical </a:t>
          </a: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(actuel ====&gt; 250)</a:t>
          </a:r>
          <a:endParaRPr lang="fr-FR" sz="1100" u="non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formules en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 M, N &amp; O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sont à valider en matricielles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mais ne demandent plus de Col grises en BORD.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ce fait, plusieurs dizaines de colonnes peuvent être prévues  pour saisies à la suite, en modifiant le pincipe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numérotation jour/semaine par un concept sur des valeurs de jour/mois ou dates/an, par exemple.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plus, en cas de ligne supl. ou supprimée en BORD, le tableau d'affichage s'adapte automatiquement, sans reprendre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formules en Feuille BORD (sauf pour Col "Résultats").</a:t>
          </a:r>
          <a:endParaRPr lang="fr-FR" sz="800"/>
        </a:p>
        <a:p>
          <a:r>
            <a:rPr lang="fr-FR" sz="1100"/>
            <a:t>Les</a:t>
          </a:r>
          <a:r>
            <a:rPr lang="fr-FR" sz="1100" baseline="0"/>
            <a:t> tableaux verts sont étirables vers le bas (ou complétés à droite sur le même principe de formule), si besoin.</a:t>
          </a:r>
        </a:p>
        <a:p>
          <a:r>
            <a:rPr lang="fr-FR" sz="1100" baseline="0"/>
            <a:t>En essai, un </a:t>
          </a:r>
          <a:r>
            <a:rPr lang="fr-FR" sz="1100" b="1" baseline="0">
              <a:solidFill>
                <a:srgbClr val="FF0000"/>
              </a:solidFill>
            </a:rPr>
            <a:t>test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(Col C, D &amp; 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 grises BORD) </a:t>
          </a:r>
          <a:r>
            <a:rPr lang="fr-FR" sz="1100" baseline="0"/>
            <a:t>d'après le contenu de B8, pour affichage automatique  au jour-le-jour.</a:t>
          </a:r>
        </a:p>
        <a:p>
          <a:r>
            <a:rPr lang="fr-FR" sz="1100" baseline="0"/>
            <a:t>Un </a:t>
          </a:r>
          <a:r>
            <a:rPr lang="fr-FR" sz="1100" baseline="0">
              <a:solidFill>
                <a:srgbClr val="0070C0"/>
              </a:solidFill>
            </a:rPr>
            <a:t>autre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Col M, N &amp; O d'après le contenu de C3, aussi au jour-le-jour, mais sans utilité de Col grises en BORD</a:t>
          </a:r>
          <a:r>
            <a:rPr lang="fr-FR" sz="1100" baseline="0">
              <a:solidFill>
                <a:srgbClr val="0070C0"/>
              </a:solidFill>
            </a:rPr>
            <a:t> </a:t>
          </a:r>
          <a:r>
            <a:rPr lang="fr-FR" sz="1100" baseline="0"/>
            <a:t>.</a:t>
          </a:r>
        </a:p>
        <a:p>
          <a:r>
            <a:rPr lang="fr-FR" sz="1100" baseline="0"/>
            <a:t>(les noms "Ordxxx....." du 1er principe pourront être supprimés du Gestionnaire , si ce dernier principe est utilisé </a:t>
          </a:r>
          <a:r>
            <a:rPr lang="fr-FR" sz="1100" u="sng" baseline="0"/>
            <a:t>seul</a:t>
          </a:r>
          <a:r>
            <a:rPr lang="fr-FR" sz="1100" baseline="0"/>
            <a:t>)</a:t>
          </a:r>
          <a:endParaRPr lang="fr-FR" sz="1100"/>
        </a:p>
      </xdr:txBody>
    </xdr:sp>
    <xdr:clientData/>
  </xdr:twoCellAnchor>
  <xdr:twoCellAnchor editAs="oneCell">
    <xdr:from>
      <xdr:col>6</xdr:col>
      <xdr:colOff>361950</xdr:colOff>
      <xdr:row>0</xdr:row>
      <xdr:rowOff>161925</xdr:rowOff>
    </xdr:from>
    <xdr:to>
      <xdr:col>6</xdr:col>
      <xdr:colOff>704850</xdr:colOff>
      <xdr:row>2</xdr:row>
      <xdr:rowOff>0</xdr:rowOff>
    </xdr:to>
    <xdr:pic>
      <xdr:nvPicPr>
        <xdr:cNvPr id="4" name="Image 3" descr="C:\Users\Thierry\AppData\Local\Microsoft\Windows\Temporary Internet Files\Content.IE5\53I84WX8\info-147927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61925"/>
          <a:ext cx="342900" cy="342900"/>
        </a:xfrm>
        <a:prstGeom prst="rect">
          <a:avLst/>
        </a:prstGeom>
        <a:noFill/>
        <a:effectLst>
          <a:outerShdw blurRad="50800" dist="63500" dir="3000000" algn="ctr" rotWithShape="0">
            <a:srgbClr val="99CCFF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workbookViewId="0">
      <selection activeCell="D9" sqref="D9"/>
    </sheetView>
  </sheetViews>
  <sheetFormatPr baseColWidth="10" defaultColWidth="9.140625" defaultRowHeight="15" x14ac:dyDescent="0.25"/>
  <sheetData>
    <row r="3" spans="2:4" x14ac:dyDescent="0.25">
      <c r="B3" t="s">
        <v>28</v>
      </c>
      <c r="D3" s="1">
        <v>20365</v>
      </c>
    </row>
    <row r="5" spans="2:4" x14ac:dyDescent="0.25">
      <c r="B5" t="s">
        <v>29</v>
      </c>
      <c r="D5" t="str">
        <f>VLOOKUP(D3,BORD!A:B,2,0)</f>
        <v>aa</v>
      </c>
    </row>
    <row r="7" spans="2:4" x14ac:dyDescent="0.25">
      <c r="B7" t="s">
        <v>30</v>
      </c>
      <c r="D7">
        <f>VLOOKUP($D$3,BORD!A:F,6,0)</f>
        <v>5</v>
      </c>
    </row>
    <row r="8" spans="2:4" x14ac:dyDescent="0.25">
      <c r="B8" t="s">
        <v>32</v>
      </c>
      <c r="D8">
        <f>VLOOKUP($D$3,BORD!A:G,7,0)</f>
        <v>8</v>
      </c>
    </row>
    <row r="9" spans="2:4" x14ac:dyDescent="0.25">
      <c r="B9" t="s">
        <v>31</v>
      </c>
      <c r="D9" t="str">
        <f>VLOOKUP($D$3,BORD!A:D,4,0)</f>
        <v>scorpion</v>
      </c>
    </row>
    <row r="10" spans="2:4" x14ac:dyDescent="0.25">
      <c r="B10" t="s">
        <v>64</v>
      </c>
      <c r="D10" t="str">
        <f>VLOOKUP($D$3,BORD!A:H,8,0)</f>
        <v>F1</v>
      </c>
    </row>
    <row r="11" spans="2:4" x14ac:dyDescent="0.25">
      <c r="B11" t="s">
        <v>65</v>
      </c>
      <c r="D11" t="str">
        <f>VLOOKUP($D$3,BORD!A:I,9,0)</f>
        <v>jeudi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4"/>
  <sheetViews>
    <sheetView workbookViewId="0">
      <pane ySplit="2" topLeftCell="A6" activePane="bottomLeft" state="frozen"/>
      <selection pane="bottomLeft" activeCell="A16" sqref="A16"/>
    </sheetView>
  </sheetViews>
  <sheetFormatPr baseColWidth="10" defaultColWidth="9.140625" defaultRowHeight="15" x14ac:dyDescent="0.25"/>
  <cols>
    <col min="1" max="1" width="13.5703125" customWidth="1"/>
    <col min="2" max="2" width="17.28515625" customWidth="1"/>
    <col min="4" max="4" width="11.85546875" customWidth="1"/>
    <col min="6" max="6" width="11" customWidth="1"/>
    <col min="7" max="7" width="7" customWidth="1"/>
    <col min="10" max="15" width="4.7109375" customWidth="1"/>
    <col min="17" max="22" width="2.28515625" customWidth="1"/>
  </cols>
  <sheetData>
    <row r="2" spans="1:22" ht="46.5" customHeight="1" x14ac:dyDescent="0.25">
      <c r="A2" s="28" t="s">
        <v>66</v>
      </c>
      <c r="B2" s="6" t="s">
        <v>0</v>
      </c>
      <c r="C2" s="6" t="s">
        <v>1</v>
      </c>
      <c r="D2" s="6" t="s">
        <v>2</v>
      </c>
      <c r="E2" s="27" t="s">
        <v>3</v>
      </c>
      <c r="F2" s="6" t="s">
        <v>30</v>
      </c>
      <c r="G2" s="28" t="s">
        <v>77</v>
      </c>
      <c r="H2" s="28" t="s">
        <v>33</v>
      </c>
      <c r="I2" s="22" t="s">
        <v>34</v>
      </c>
      <c r="J2" s="38" t="s">
        <v>43</v>
      </c>
      <c r="K2" s="38" t="s">
        <v>40</v>
      </c>
      <c r="L2" s="38" t="s">
        <v>39</v>
      </c>
      <c r="M2" s="38" t="s">
        <v>37</v>
      </c>
      <c r="N2" s="38" t="s">
        <v>36</v>
      </c>
      <c r="O2" s="38" t="s">
        <v>44</v>
      </c>
      <c r="P2" s="44"/>
      <c r="Q2" s="41" t="s">
        <v>43</v>
      </c>
      <c r="R2" s="41" t="s">
        <v>40</v>
      </c>
      <c r="S2" s="41" t="s">
        <v>39</v>
      </c>
      <c r="T2" s="41" t="s">
        <v>37</v>
      </c>
      <c r="U2" s="41" t="s">
        <v>36</v>
      </c>
      <c r="V2" s="41" t="s">
        <v>44</v>
      </c>
    </row>
    <row r="3" spans="1:22" x14ac:dyDescent="0.25">
      <c r="A3" s="1"/>
      <c r="B3" s="1"/>
      <c r="C3" s="1"/>
      <c r="D3" s="1"/>
      <c r="E3" s="5"/>
      <c r="F3" s="1"/>
      <c r="G3" s="4" t="str">
        <f>IF($E:$E="PA",IFERROR(VLOOKUP($A3,satisf44!$A:$B,2,0),0)+IFERROR(VLOOKUP($A3,satisf44!$D:$E,2,0),0),"")</f>
        <v/>
      </c>
      <c r="H3" s="1"/>
      <c r="I3" s="23"/>
      <c r="J3" s="25"/>
      <c r="K3" s="25"/>
      <c r="L3" s="25"/>
      <c r="M3" s="25"/>
      <c r="N3" s="25"/>
      <c r="O3" s="25"/>
      <c r="P3" s="44"/>
      <c r="Q3" s="42"/>
      <c r="R3" s="42"/>
      <c r="S3" s="42"/>
      <c r="T3" s="42"/>
      <c r="U3" s="42"/>
      <c r="V3" s="42"/>
    </row>
    <row r="4" spans="1:22" x14ac:dyDescent="0.25">
      <c r="A4" s="25">
        <v>20365</v>
      </c>
      <c r="B4" s="1" t="s">
        <v>7</v>
      </c>
      <c r="C4" s="25" t="s">
        <v>21</v>
      </c>
      <c r="D4" s="25" t="s">
        <v>23</v>
      </c>
      <c r="E4" s="39" t="s">
        <v>26</v>
      </c>
      <c r="F4" s="40">
        <f>IF($E:$E="PA",IFERROR(VLOOKUP($A4,STATS44!$A:$B,2,0),0)+IFERROR(VLOOKUP($A4,STATS44!$D:$E,2,0),0),IFERROR(VLOOKUP($A4,STATS44!$D:$E,2,0),0))</f>
        <v>5</v>
      </c>
      <c r="G4" s="40">
        <f>IF($E:$E="PA",IFERROR(VLOOKUP($A4,satisf44!$A:$B,2,0),0)+IFERROR(VLOOKUP($A4,satisf44!$D:$E,2,0),0),IFERROR(VLOOKUP($A4,satisf44!$D:$E,2,0),0))</f>
        <v>8</v>
      </c>
      <c r="H4" s="25" t="s">
        <v>46</v>
      </c>
      <c r="I4" s="23" t="s">
        <v>37</v>
      </c>
      <c r="J4" s="25"/>
      <c r="K4" s="25"/>
      <c r="L4" s="25"/>
      <c r="M4" s="25">
        <v>1</v>
      </c>
      <c r="N4" s="25"/>
      <c r="O4" s="25"/>
      <c r="P4" s="44"/>
      <c r="Q4" s="42" t="str">
        <f>IF(J4,COUNTIF(J$4:J4,1),"")</f>
        <v/>
      </c>
      <c r="R4" s="42" t="str">
        <f>IF(K4,COUNTIF(K$4:K4,1),"")</f>
        <v/>
      </c>
      <c r="S4" s="42" t="str">
        <f>IF(L4,COUNTIF(L$4:L4,1),"")</f>
        <v/>
      </c>
      <c r="T4" s="42">
        <f>IF(M4,COUNTIF(M$4:M4,1),"")</f>
        <v>1</v>
      </c>
      <c r="U4" s="42" t="str">
        <f>IF(N4,COUNTIF(N$4:N4,1),"")</f>
        <v/>
      </c>
      <c r="V4" s="42" t="str">
        <f>IF(O4,COUNTIF(O$4:O4,1),"")</f>
        <v/>
      </c>
    </row>
    <row r="5" spans="1:22" x14ac:dyDescent="0.25">
      <c r="A5" s="25">
        <v>23067</v>
      </c>
      <c r="B5" s="1" t="s">
        <v>4</v>
      </c>
      <c r="C5" s="25" t="s">
        <v>21</v>
      </c>
      <c r="D5" s="25" t="s">
        <v>24</v>
      </c>
      <c r="E5" s="39" t="s">
        <v>27</v>
      </c>
      <c r="F5" s="40">
        <f>IF($E:$E="PA",IFERROR(VLOOKUP($A5,STATS44!$A:$B,2,0),0)+IFERROR(VLOOKUP($A5,STATS44!$D:$E,2,0),0),IFERROR(VLOOKUP($A5,STATS44!$D:$E,2,0),0))</f>
        <v>5</v>
      </c>
      <c r="G5" s="40">
        <f>IF($E:$E="PA",IFERROR(VLOOKUP($A5,satisf44!$A:$B,2,0),0)+IFERROR(VLOOKUP($A5,satisf44!$D:$E,2,0),0),IFERROR(VLOOKUP($A5,satisf44!$D:$E,2,0),0))</f>
        <v>2</v>
      </c>
      <c r="H5" s="25" t="s">
        <v>47</v>
      </c>
      <c r="I5" s="23" t="s">
        <v>35</v>
      </c>
      <c r="J5" s="25"/>
      <c r="K5" s="25"/>
      <c r="L5" s="25"/>
      <c r="M5" s="25"/>
      <c r="N5" s="25"/>
      <c r="O5" s="25">
        <v>1</v>
      </c>
      <c r="P5" s="44"/>
      <c r="Q5" s="42" t="str">
        <f>IF(J5,COUNTIF(J$4:J5,1),"")</f>
        <v/>
      </c>
      <c r="R5" s="42" t="str">
        <f>IF(K5,COUNTIF(K$4:K5,1),"")</f>
        <v/>
      </c>
      <c r="S5" s="42" t="str">
        <f>IF(L5,COUNTIF(L$4:L5,1),"")</f>
        <v/>
      </c>
      <c r="T5" s="42" t="str">
        <f>IF(M5,COUNTIF(M$4:M5,1),"")</f>
        <v/>
      </c>
      <c r="U5" s="42" t="str">
        <f>IF(N5,COUNTIF(N$4:N5,1),"")</f>
        <v/>
      </c>
      <c r="V5" s="42">
        <f>IF(O5,COUNTIF(O$4:O5,1),"")</f>
        <v>1</v>
      </c>
    </row>
    <row r="6" spans="1:22" x14ac:dyDescent="0.25">
      <c r="A6" s="25">
        <f>SUM(A5)+1</f>
        <v>23068</v>
      </c>
      <c r="B6" s="1" t="s">
        <v>5</v>
      </c>
      <c r="C6" s="25" t="s">
        <v>21</v>
      </c>
      <c r="D6" s="25" t="s">
        <v>25</v>
      </c>
      <c r="E6" s="39" t="s">
        <v>26</v>
      </c>
      <c r="F6" s="40">
        <f>IF($E:$E="PA",IFERROR(VLOOKUP($A6,STATS44!$A:$B,2,0),0)+IFERROR(VLOOKUP($A6,STATS44!$D:$E,2,0),0),IFERROR(VLOOKUP($A6,STATS44!$D:$E,2,0),0))</f>
        <v>6</v>
      </c>
      <c r="G6" s="40">
        <f>IF($E:$E="PA",IFERROR(VLOOKUP($A6,satisf44!$A:$B,2,0),0)+IFERROR(VLOOKUP($A6,satisf44!$D:$E,2,0),0),IFERROR(VLOOKUP($A6,satisf44!$D:$E,2,0),0))</f>
        <v>3</v>
      </c>
      <c r="H6" s="25" t="s">
        <v>48</v>
      </c>
      <c r="I6" s="23" t="s">
        <v>36</v>
      </c>
      <c r="J6" s="25">
        <v>1</v>
      </c>
      <c r="K6" s="25">
        <v>1</v>
      </c>
      <c r="L6" s="25">
        <v>1</v>
      </c>
      <c r="M6" s="25">
        <v>1</v>
      </c>
      <c r="N6" s="25">
        <v>1</v>
      </c>
      <c r="O6" s="25">
        <v>1</v>
      </c>
      <c r="P6" s="44"/>
      <c r="Q6" s="42">
        <f>IF(J6,COUNTIF(J$4:J6,1),"")</f>
        <v>1</v>
      </c>
      <c r="R6" s="42">
        <f>IF(K6,COUNTIF(K$4:K6,1),"")</f>
        <v>1</v>
      </c>
      <c r="S6" s="42">
        <f>IF(L6,COUNTIF(L$4:L6,1),"")</f>
        <v>1</v>
      </c>
      <c r="T6" s="42">
        <f>IF(M6,COUNTIF(M$4:M6,1),"")</f>
        <v>2</v>
      </c>
      <c r="U6" s="42">
        <f>IF(N6,COUNTIF(N$4:N6,1),"")</f>
        <v>1</v>
      </c>
      <c r="V6" s="42">
        <f>IF(O6,COUNTIF(O$4:O6,1),"")</f>
        <v>2</v>
      </c>
    </row>
    <row r="7" spans="1:22" x14ac:dyDescent="0.25">
      <c r="A7" s="25">
        <f t="shared" ref="A7:A21" si="0">SUM(A6)+1</f>
        <v>23069</v>
      </c>
      <c r="B7" s="1" t="s">
        <v>6</v>
      </c>
      <c r="C7" s="25" t="s">
        <v>21</v>
      </c>
      <c r="D7" s="25" t="s">
        <v>23</v>
      </c>
      <c r="E7" s="39" t="s">
        <v>27</v>
      </c>
      <c r="F7" s="40">
        <f>IF($E:$E="PA",IFERROR(VLOOKUP($A7,STATS44!$A:$B,2,0),0)+IFERROR(VLOOKUP($A7,STATS44!$D:$E,2,0),0),IFERROR(VLOOKUP($A7,STATS44!$D:$E,2,0),0))</f>
        <v>8</v>
      </c>
      <c r="G7" s="40">
        <f>IF($E:$E="PA",IFERROR(VLOOKUP($A7,satisf44!$A:$B,2,0),0)+IFERROR(VLOOKUP($A7,satisf44!$D:$E,2,0),0),IFERROR(VLOOKUP($A7,satisf44!$D:$E,2,0),0))</f>
        <v>4</v>
      </c>
      <c r="H7" s="25" t="s">
        <v>49</v>
      </c>
      <c r="I7" s="23" t="s">
        <v>36</v>
      </c>
      <c r="J7" s="25"/>
      <c r="K7" s="25"/>
      <c r="L7" s="25"/>
      <c r="M7" s="25"/>
      <c r="N7" s="25">
        <v>1</v>
      </c>
      <c r="O7" s="25"/>
      <c r="P7" s="44"/>
      <c r="Q7" s="42" t="str">
        <f>IF(J7,COUNTIF(J$4:J7,1),"")</f>
        <v/>
      </c>
      <c r="R7" s="42" t="str">
        <f>IF(K7,COUNTIF(K$4:K7,1),"")</f>
        <v/>
      </c>
      <c r="S7" s="42" t="str">
        <f>IF(L7,COUNTIF(L$4:L7,1),"")</f>
        <v/>
      </c>
      <c r="T7" s="42" t="str">
        <f>IF(M7,COUNTIF(M$4:M7,1),"")</f>
        <v/>
      </c>
      <c r="U7" s="42">
        <f>IF(N7,COUNTIF(N$4:N7,1),"")</f>
        <v>2</v>
      </c>
      <c r="V7" s="42" t="str">
        <f>IF(O7,COUNTIF(O$4:O7,1),"")</f>
        <v/>
      </c>
    </row>
    <row r="8" spans="1:22" x14ac:dyDescent="0.25">
      <c r="A8" s="25">
        <f t="shared" si="0"/>
        <v>23070</v>
      </c>
      <c r="B8" s="1" t="s">
        <v>8</v>
      </c>
      <c r="C8" s="25" t="s">
        <v>21</v>
      </c>
      <c r="D8" s="25" t="s">
        <v>23</v>
      </c>
      <c r="E8" s="39" t="s">
        <v>26</v>
      </c>
      <c r="F8" s="40">
        <f>IF($E:$E="PA",IFERROR(VLOOKUP($A8,STATS44!$A:$B,2,0),0)+IFERROR(VLOOKUP($A8,STATS44!$D:$E,2,0),0),IFERROR(VLOOKUP($A8,STATS44!$D:$E,2,0),0))</f>
        <v>9</v>
      </c>
      <c r="G8" s="40">
        <f>IF($E:$E="PA",IFERROR(VLOOKUP($A8,satisf44!$A:$B,2,0),0)+IFERROR(VLOOKUP($A8,satisf44!$D:$E,2,0),0),IFERROR(VLOOKUP($A8,satisf44!$D:$E,2,0),0))</f>
        <v>5</v>
      </c>
      <c r="H8" s="25" t="s">
        <v>50</v>
      </c>
      <c r="I8" s="23" t="s">
        <v>39</v>
      </c>
      <c r="J8" s="25"/>
      <c r="K8" s="25"/>
      <c r="L8" s="25">
        <v>1</v>
      </c>
      <c r="M8" s="25"/>
      <c r="N8" s="25"/>
      <c r="O8" s="25"/>
      <c r="P8" s="44"/>
      <c r="Q8" s="42" t="str">
        <f>IF(J8,COUNTIF(J$4:J8,1),"")</f>
        <v/>
      </c>
      <c r="R8" s="42" t="str">
        <f>IF(K8,COUNTIF(K$4:K8,1),"")</f>
        <v/>
      </c>
      <c r="S8" s="42">
        <f>IF(L8,COUNTIF(L$4:L8,1),"")</f>
        <v>2</v>
      </c>
      <c r="T8" s="42" t="str">
        <f>IF(M8,COUNTIF(M$4:M8,1),"")</f>
        <v/>
      </c>
      <c r="U8" s="42" t="str">
        <f>IF(N8,COUNTIF(N$4:N8,1),"")</f>
        <v/>
      </c>
      <c r="V8" s="42" t="str">
        <f>IF(O8,COUNTIF(O$4:O8,1),"")</f>
        <v/>
      </c>
    </row>
    <row r="9" spans="1:22" x14ac:dyDescent="0.25">
      <c r="A9" s="25">
        <f t="shared" si="0"/>
        <v>23071</v>
      </c>
      <c r="B9" s="1" t="s">
        <v>9</v>
      </c>
      <c r="C9" s="25" t="s">
        <v>21</v>
      </c>
      <c r="D9" s="25" t="s">
        <v>24</v>
      </c>
      <c r="E9" s="39" t="s">
        <v>27</v>
      </c>
      <c r="F9" s="40">
        <f>IF($E:$E="PA",IFERROR(VLOOKUP($A9,STATS44!$A:$B,2,0),0)+IFERROR(VLOOKUP($A9,STATS44!$D:$E,2,0),0),IFERROR(VLOOKUP($A9,STATS44!$D:$E,2,0),0))</f>
        <v>7</v>
      </c>
      <c r="G9" s="40">
        <f>IF($E:$E="PA",IFERROR(VLOOKUP($A9,satisf44!$A:$B,2,0),0)+IFERROR(VLOOKUP($A9,satisf44!$D:$E,2,0),0),IFERROR(VLOOKUP($A9,satisf44!$D:$E,2,0),0))</f>
        <v>6</v>
      </c>
      <c r="H9" s="25" t="s">
        <v>51</v>
      </c>
      <c r="I9" s="23" t="s">
        <v>37</v>
      </c>
      <c r="J9" s="25"/>
      <c r="K9" s="25"/>
      <c r="L9" s="25"/>
      <c r="M9" s="25">
        <v>1</v>
      </c>
      <c r="N9" s="25"/>
      <c r="O9" s="25"/>
      <c r="P9" s="44"/>
      <c r="Q9" s="42" t="str">
        <f>IF(J9,COUNTIF(J$4:J9,1),"")</f>
        <v/>
      </c>
      <c r="R9" s="42" t="str">
        <f>IF(K9,COUNTIF(K$4:K9,1),"")</f>
        <v/>
      </c>
      <c r="S9" s="42" t="str">
        <f>IF(L9,COUNTIF(L$4:L9,1),"")</f>
        <v/>
      </c>
      <c r="T9" s="42">
        <f>IF(M9,COUNTIF(M$4:M9,1),"")</f>
        <v>3</v>
      </c>
      <c r="U9" s="42" t="str">
        <f>IF(N9,COUNTIF(N$4:N9,1),"")</f>
        <v/>
      </c>
      <c r="V9" s="42" t="str">
        <f>IF(O9,COUNTIF(O$4:O9,1),"")</f>
        <v/>
      </c>
    </row>
    <row r="10" spans="1:22" x14ac:dyDescent="0.25">
      <c r="A10" s="25">
        <f t="shared" si="0"/>
        <v>23072</v>
      </c>
      <c r="B10" s="1" t="s">
        <v>10</v>
      </c>
      <c r="C10" s="25" t="s">
        <v>21</v>
      </c>
      <c r="D10" s="25" t="s">
        <v>24</v>
      </c>
      <c r="E10" s="39" t="s">
        <v>27</v>
      </c>
      <c r="F10" s="40">
        <f>IF($E:$E="PA",IFERROR(VLOOKUP($A10,STATS44!$A:$B,2,0),0)+IFERROR(VLOOKUP($A10,STATS44!$D:$E,2,0),0),IFERROR(VLOOKUP($A10,STATS44!$D:$E,2,0),0))</f>
        <v>4</v>
      </c>
      <c r="G10" s="40">
        <f>IF($E:$E="PA",IFERROR(VLOOKUP($A10,satisf44!$A:$B,2,0),0)+IFERROR(VLOOKUP($A10,satisf44!$D:$E,2,0),0),IFERROR(VLOOKUP($A10,satisf44!$D:$E,2,0),0))</f>
        <v>7</v>
      </c>
      <c r="H10" s="25" t="s">
        <v>52</v>
      </c>
      <c r="I10" s="23" t="s">
        <v>40</v>
      </c>
      <c r="J10" s="25"/>
      <c r="K10" s="25">
        <v>1</v>
      </c>
      <c r="L10" s="25"/>
      <c r="M10" s="25"/>
      <c r="N10" s="25"/>
      <c r="O10" s="25"/>
      <c r="P10" s="44"/>
      <c r="Q10" s="42" t="str">
        <f>IF(J10,COUNTIF(J$4:J10,1),"")</f>
        <v/>
      </c>
      <c r="R10" s="42">
        <f>IF(K10,COUNTIF(K$4:K10,1),"")</f>
        <v>2</v>
      </c>
      <c r="S10" s="42" t="str">
        <f>IF(L10,COUNTIF(L$4:L10,1),"")</f>
        <v/>
      </c>
      <c r="T10" s="42" t="str">
        <f>IF(M10,COUNTIF(M$4:M10,1),"")</f>
        <v/>
      </c>
      <c r="U10" s="42" t="str">
        <f>IF(N10,COUNTIF(N$4:N10,1),"")</f>
        <v/>
      </c>
      <c r="V10" s="42" t="str">
        <f>IF(O10,COUNTIF(O$4:O10,1),"")</f>
        <v/>
      </c>
    </row>
    <row r="11" spans="1:22" x14ac:dyDescent="0.25">
      <c r="A11" s="25">
        <f t="shared" si="0"/>
        <v>23073</v>
      </c>
      <c r="B11" s="1" t="s">
        <v>10</v>
      </c>
      <c r="C11" s="25" t="s">
        <v>21</v>
      </c>
      <c r="D11" s="25" t="s">
        <v>25</v>
      </c>
      <c r="E11" s="39" t="s">
        <v>27</v>
      </c>
      <c r="F11" s="40">
        <f>IF($E:$E="PA",IFERROR(VLOOKUP($A11,STATS44!$A:$B,2,0),0)+IFERROR(VLOOKUP($A11,STATS44!$D:$E,2,0),0),IFERROR(VLOOKUP($A11,STATS44!$D:$E,2,0),0))</f>
        <v>1</v>
      </c>
      <c r="G11" s="40">
        <f>IF($E:$E="PA",IFERROR(VLOOKUP($A11,satisf44!$A:$B,2,0),0)+IFERROR(VLOOKUP($A11,satisf44!$D:$E,2,0),0),IFERROR(VLOOKUP($A11,satisf44!$D:$E,2,0),0))</f>
        <v>8</v>
      </c>
      <c r="H11" s="25" t="s">
        <v>53</v>
      </c>
      <c r="I11" s="23" t="s">
        <v>38</v>
      </c>
      <c r="J11" s="25">
        <v>1</v>
      </c>
      <c r="K11" s="25">
        <v>1</v>
      </c>
      <c r="L11" s="25"/>
      <c r="M11" s="25">
        <v>1</v>
      </c>
      <c r="N11" s="25">
        <v>1</v>
      </c>
      <c r="O11" s="25">
        <v>1</v>
      </c>
      <c r="P11" s="44"/>
      <c r="Q11" s="42">
        <f>IF(J11,COUNTIF(J$4:J11,1),"")</f>
        <v>2</v>
      </c>
      <c r="R11" s="42">
        <f>IF(K11,COUNTIF(K$4:K11,1),"")</f>
        <v>3</v>
      </c>
      <c r="S11" s="42" t="str">
        <f>IF(L11,COUNTIF(L$4:L11,1),"")</f>
        <v/>
      </c>
      <c r="T11" s="42">
        <f>IF(M11,COUNTIF(M$4:M11,1),"")</f>
        <v>4</v>
      </c>
      <c r="U11" s="42">
        <f>IF(N11,COUNTIF(N$4:N11,1),"")</f>
        <v>3</v>
      </c>
      <c r="V11" s="42">
        <f>IF(O11,COUNTIF(O$4:O11,1),"")</f>
        <v>3</v>
      </c>
    </row>
    <row r="12" spans="1:22" x14ac:dyDescent="0.25">
      <c r="A12" s="25">
        <f t="shared" si="0"/>
        <v>23074</v>
      </c>
      <c r="B12" s="1" t="s">
        <v>11</v>
      </c>
      <c r="C12" s="25" t="s">
        <v>21</v>
      </c>
      <c r="D12" s="25" t="s">
        <v>25</v>
      </c>
      <c r="E12" s="39" t="s">
        <v>27</v>
      </c>
      <c r="F12" s="40">
        <f>IF($E:$E="PA",IFERROR(VLOOKUP($A12,STATS44!$A:$B,2,0),0)+IFERROR(VLOOKUP($A12,STATS44!$D:$E,2,0),0),IFERROR(VLOOKUP($A12,STATS44!$D:$E,2,0),0))</f>
        <v>5</v>
      </c>
      <c r="G12" s="40">
        <f>IF($E:$E="PA",IFERROR(VLOOKUP($A12,satisf44!$A:$B,2,0),0)+IFERROR(VLOOKUP($A12,satisf44!$D:$E,2,0),0),IFERROR(VLOOKUP($A12,satisf44!$D:$E,2,0),0))</f>
        <v>9</v>
      </c>
      <c r="H12" s="25" t="s">
        <v>54</v>
      </c>
      <c r="I12" s="23" t="s">
        <v>35</v>
      </c>
      <c r="J12" s="25"/>
      <c r="K12" s="25"/>
      <c r="L12" s="25"/>
      <c r="M12" s="25"/>
      <c r="N12" s="25"/>
      <c r="O12" s="25">
        <v>1</v>
      </c>
      <c r="P12" s="44"/>
      <c r="Q12" s="42" t="str">
        <f>IF(J12,COUNTIF(J$4:J12,1),"")</f>
        <v/>
      </c>
      <c r="R12" s="42" t="str">
        <f>IF(K12,COUNTIF(K$4:K12,1),"")</f>
        <v/>
      </c>
      <c r="S12" s="42" t="str">
        <f>IF(L12,COUNTIF(L$4:L12,1),"")</f>
        <v/>
      </c>
      <c r="T12" s="42" t="str">
        <f>IF(M12,COUNTIF(M$4:M12,1),"")</f>
        <v/>
      </c>
      <c r="U12" s="42" t="str">
        <f>IF(N12,COUNTIF(N$4:N12,1),"")</f>
        <v/>
      </c>
      <c r="V12" s="42">
        <f>IF(O12,COUNTIF(O$4:O12,1),"")</f>
        <v>4</v>
      </c>
    </row>
    <row r="13" spans="1:22" x14ac:dyDescent="0.25">
      <c r="A13" s="25">
        <f t="shared" si="0"/>
        <v>23075</v>
      </c>
      <c r="B13" s="1" t="s">
        <v>12</v>
      </c>
      <c r="C13" s="25" t="s">
        <v>22</v>
      </c>
      <c r="D13" s="25" t="s">
        <v>25</v>
      </c>
      <c r="E13" s="39" t="s">
        <v>26</v>
      </c>
      <c r="F13" s="40">
        <f>IF($E:$E="PA",IFERROR(VLOOKUP($A13,STATS44!$A:$B,2,0),0)+IFERROR(VLOOKUP($A13,STATS44!$D:$E,2,0),0),IFERROR(VLOOKUP($A13,STATS44!$D:$E,2,0),0))</f>
        <v>6</v>
      </c>
      <c r="G13" s="40">
        <f>IF($E:$E="PA",IFERROR(VLOOKUP($A13,satisf44!$A:$B,2,0),0)+IFERROR(VLOOKUP($A13,satisf44!$D:$E,2,0),0),IFERROR(VLOOKUP($A13,satisf44!$D:$E,2,0),0))</f>
        <v>10</v>
      </c>
      <c r="H13" s="25" t="s">
        <v>55</v>
      </c>
      <c r="I13" s="23" t="s">
        <v>38</v>
      </c>
      <c r="J13" s="25">
        <v>1</v>
      </c>
      <c r="K13" s="25"/>
      <c r="L13" s="25"/>
      <c r="M13" s="25"/>
      <c r="N13" s="25"/>
      <c r="O13" s="25"/>
      <c r="P13" s="44"/>
      <c r="Q13" s="42">
        <f>IF(J13,COUNTIF(J$4:J13,1),"")</f>
        <v>3</v>
      </c>
      <c r="R13" s="42" t="str">
        <f>IF(K13,COUNTIF(K$4:K13,1),"")</f>
        <v/>
      </c>
      <c r="S13" s="42" t="str">
        <f>IF(L13,COUNTIF(L$4:L13,1),"")</f>
        <v/>
      </c>
      <c r="T13" s="42" t="str">
        <f>IF(M13,COUNTIF(M$4:M13,1),"")</f>
        <v/>
      </c>
      <c r="U13" s="42" t="str">
        <f>IF(N13,COUNTIF(N$4:N13,1),"")</f>
        <v/>
      </c>
      <c r="V13" s="42" t="str">
        <f>IF(O13,COUNTIF(O$4:O13,1),"")</f>
        <v/>
      </c>
    </row>
    <row r="14" spans="1:22" x14ac:dyDescent="0.25">
      <c r="A14" s="25">
        <f t="shared" si="0"/>
        <v>23076</v>
      </c>
      <c r="B14" s="1" t="s">
        <v>13</v>
      </c>
      <c r="C14" s="25" t="s">
        <v>22</v>
      </c>
      <c r="D14" s="25" t="s">
        <v>25</v>
      </c>
      <c r="E14" s="39" t="s">
        <v>27</v>
      </c>
      <c r="F14" s="40">
        <f>IF($E:$E="PA",IFERROR(VLOOKUP($A14,STATS44!$A:$B,2,0),0)+IFERROR(VLOOKUP($A14,STATS44!$D:$E,2,0),0),IFERROR(VLOOKUP($A14,STATS44!$D:$E,2,0),0))</f>
        <v>4</v>
      </c>
      <c r="G14" s="40">
        <f>IF($E:$E="PA",IFERROR(VLOOKUP($A14,satisf44!$A:$B,2,0),0)+IFERROR(VLOOKUP($A14,satisf44!$D:$E,2,0),0),IFERROR(VLOOKUP($A14,satisf44!$D:$E,2,0),0))</f>
        <v>10</v>
      </c>
      <c r="H14" s="25" t="s">
        <v>56</v>
      </c>
      <c r="I14" s="23" t="s">
        <v>37</v>
      </c>
      <c r="J14" s="25"/>
      <c r="K14" s="25"/>
      <c r="L14" s="25"/>
      <c r="M14" s="25">
        <v>1</v>
      </c>
      <c r="N14" s="25"/>
      <c r="O14" s="25"/>
      <c r="P14" s="44"/>
      <c r="Q14" s="42" t="str">
        <f>IF(J14,COUNTIF(J$4:J14,1),"")</f>
        <v/>
      </c>
      <c r="R14" s="42" t="str">
        <f>IF(K14,COUNTIF(K$4:K14,1),"")</f>
        <v/>
      </c>
      <c r="S14" s="42" t="str">
        <f>IF(L14,COUNTIF(L$4:L14,1),"")</f>
        <v/>
      </c>
      <c r="T14" s="42">
        <f>IF(M14,COUNTIF(M$4:M14,1),"")</f>
        <v>5</v>
      </c>
      <c r="U14" s="42" t="str">
        <f>IF(N14,COUNTIF(N$4:N14,1),"")</f>
        <v/>
      </c>
      <c r="V14" s="42" t="str">
        <f>IF(O14,COUNTIF(O$4:O14,1),"")</f>
        <v/>
      </c>
    </row>
    <row r="15" spans="1:22" x14ac:dyDescent="0.25">
      <c r="A15" s="25">
        <f t="shared" si="0"/>
        <v>23077</v>
      </c>
      <c r="B15" s="1" t="s">
        <v>14</v>
      </c>
      <c r="C15" s="25" t="s">
        <v>22</v>
      </c>
      <c r="D15" s="25" t="s">
        <v>25</v>
      </c>
      <c r="E15" s="39" t="s">
        <v>27</v>
      </c>
      <c r="F15" s="40">
        <f>IF($E:$E="PA",IFERROR(VLOOKUP($A15,STATS44!$A:$B,2,0),0)+IFERROR(VLOOKUP($A15,STATS44!$D:$E,2,0),0),IFERROR(VLOOKUP($A15,STATS44!$D:$E,2,0),0))</f>
        <v>9</v>
      </c>
      <c r="G15" s="40">
        <f>IF($E:$E="PA",IFERROR(VLOOKUP($A15,satisf44!$A:$B,2,0),0)+IFERROR(VLOOKUP($A15,satisf44!$D:$E,2,0),0),IFERROR(VLOOKUP($A15,satisf44!$D:$E,2,0),0))</f>
        <v>1</v>
      </c>
      <c r="H15" s="25" t="s">
        <v>57</v>
      </c>
      <c r="I15" s="23" t="s">
        <v>35</v>
      </c>
      <c r="J15" s="25"/>
      <c r="K15" s="25"/>
      <c r="L15" s="25"/>
      <c r="M15" s="25"/>
      <c r="N15" s="25"/>
      <c r="O15" s="25">
        <v>1</v>
      </c>
      <c r="P15" s="44"/>
      <c r="Q15" s="42" t="str">
        <f>IF(J15,COUNTIF(J$4:J15,1),"")</f>
        <v/>
      </c>
      <c r="R15" s="42" t="str">
        <f>IF(K15,COUNTIF(K$4:K15,1),"")</f>
        <v/>
      </c>
      <c r="S15" s="42" t="str">
        <f>IF(L15,COUNTIF(L$4:L15,1),"")</f>
        <v/>
      </c>
      <c r="T15" s="42" t="str">
        <f>IF(M15,COUNTIF(M$4:M15,1),"")</f>
        <v/>
      </c>
      <c r="U15" s="42" t="str">
        <f>IF(N15,COUNTIF(N$4:N15,1),"")</f>
        <v/>
      </c>
      <c r="V15" s="42">
        <f>IF(O15,COUNTIF(O$4:O15,1),"")</f>
        <v>5</v>
      </c>
    </row>
    <row r="16" spans="1:22" x14ac:dyDescent="0.25">
      <c r="A16" s="25">
        <f t="shared" si="0"/>
        <v>23078</v>
      </c>
      <c r="B16" s="1" t="s">
        <v>15</v>
      </c>
      <c r="C16" s="25" t="s">
        <v>22</v>
      </c>
      <c r="D16" s="25" t="s">
        <v>25</v>
      </c>
      <c r="E16" s="39" t="s">
        <v>26</v>
      </c>
      <c r="F16" s="40">
        <f>IF($E:$E="PA",IFERROR(VLOOKUP($A16,STATS44!$A:$B,2,0),0)+IFERROR(VLOOKUP($A16,STATS44!$D:$E,2,0),0),IFERROR(VLOOKUP($A16,STATS44!$D:$E,2,0),0))</f>
        <v>0</v>
      </c>
      <c r="G16" s="40">
        <f>IF($E:$E="PA",IFERROR(VLOOKUP($A16,satisf44!$A:$B,2,0),0)+IFERROR(VLOOKUP($A16,satisf44!$D:$E,2,0),0),IFERROR(VLOOKUP($A16,satisf44!$D:$E,2,0),0))</f>
        <v>0</v>
      </c>
      <c r="H16" s="25" t="s">
        <v>58</v>
      </c>
      <c r="I16" s="23" t="s">
        <v>39</v>
      </c>
      <c r="J16" s="25"/>
      <c r="K16" s="25"/>
      <c r="L16" s="25">
        <v>1</v>
      </c>
      <c r="M16" s="25"/>
      <c r="N16" s="25"/>
      <c r="O16" s="25"/>
      <c r="P16" s="44"/>
      <c r="Q16" s="42" t="str">
        <f>IF(J16,COUNTIF(J$4:J16,1),"")</f>
        <v/>
      </c>
      <c r="R16" s="42" t="str">
        <f>IF(K16,COUNTIF(K$4:K16,1),"")</f>
        <v/>
      </c>
      <c r="S16" s="42">
        <f>IF(L16,COUNTIF(L$4:L16,1),"")</f>
        <v>3</v>
      </c>
      <c r="T16" s="42" t="str">
        <f>IF(M16,COUNTIF(M$4:M16,1),"")</f>
        <v/>
      </c>
      <c r="U16" s="42" t="str">
        <f>IF(N16,COUNTIF(N$4:N16,1),"")</f>
        <v/>
      </c>
      <c r="V16" s="42" t="str">
        <f>IF(O16,COUNTIF(O$4:O16,1),"")</f>
        <v/>
      </c>
    </row>
    <row r="17" spans="1:22" x14ac:dyDescent="0.25">
      <c r="A17" s="25">
        <f t="shared" si="0"/>
        <v>23079</v>
      </c>
      <c r="B17" s="1" t="s">
        <v>16</v>
      </c>
      <c r="C17" s="25" t="s">
        <v>22</v>
      </c>
      <c r="D17" s="25" t="s">
        <v>24</v>
      </c>
      <c r="E17" s="39" t="s">
        <v>27</v>
      </c>
      <c r="F17" s="40">
        <f>IF($E:$E="PA",IFERROR(VLOOKUP($A17,STATS44!$A:$B,2,0),0)+IFERROR(VLOOKUP($A17,STATS44!$D:$E,2,0),0),IFERROR(VLOOKUP($A17,STATS44!$D:$E,2,0),0))</f>
        <v>0</v>
      </c>
      <c r="G17" s="40">
        <f>IF($E:$E="PA",IFERROR(VLOOKUP($A17,satisf44!$A:$B,2,0),0)+IFERROR(VLOOKUP($A17,satisf44!$D:$E,2,0),0),IFERROR(VLOOKUP($A17,satisf44!$D:$E,2,0),0))</f>
        <v>0</v>
      </c>
      <c r="H17" s="25" t="s">
        <v>59</v>
      </c>
      <c r="I17" s="23" t="s">
        <v>37</v>
      </c>
      <c r="J17" s="25"/>
      <c r="K17" s="25"/>
      <c r="L17" s="25"/>
      <c r="M17" s="25">
        <v>1</v>
      </c>
      <c r="N17" s="25"/>
      <c r="O17" s="25"/>
      <c r="P17" s="44"/>
      <c r="Q17" s="42" t="str">
        <f>IF(J17,COUNTIF(J$4:J17,1),"")</f>
        <v/>
      </c>
      <c r="R17" s="42" t="str">
        <f>IF(K17,COUNTIF(K$4:K17,1),"")</f>
        <v/>
      </c>
      <c r="S17" s="42" t="str">
        <f>IF(L17,COUNTIF(L$4:L17,1),"")</f>
        <v/>
      </c>
      <c r="T17" s="42">
        <f>IF(M17,COUNTIF(M$4:M17,1),"")</f>
        <v>6</v>
      </c>
      <c r="U17" s="42" t="str">
        <f>IF(N17,COUNTIF(N$4:N17,1),"")</f>
        <v/>
      </c>
      <c r="V17" s="42" t="str">
        <f>IF(O17,COUNTIF(O$4:O17,1),"")</f>
        <v/>
      </c>
    </row>
    <row r="18" spans="1:22" x14ac:dyDescent="0.25">
      <c r="A18" s="25">
        <f t="shared" si="0"/>
        <v>23080</v>
      </c>
      <c r="B18" s="1" t="s">
        <v>17</v>
      </c>
      <c r="C18" s="25" t="s">
        <v>22</v>
      </c>
      <c r="D18" s="25" t="s">
        <v>24</v>
      </c>
      <c r="E18" s="39" t="s">
        <v>26</v>
      </c>
      <c r="F18" s="40">
        <f>IF($E:$E="PA",IFERROR(VLOOKUP($A18,STATS44!$A:$B,2,0),0)+IFERROR(VLOOKUP($A18,STATS44!$D:$E,2,0),0),IFERROR(VLOOKUP($A18,STATS44!$D:$E,2,0),0))</f>
        <v>0</v>
      </c>
      <c r="G18" s="40">
        <f>IF($E:$E="PA",IFERROR(VLOOKUP($A18,satisf44!$A:$B,2,0),0)+IFERROR(VLOOKUP($A18,satisf44!$D:$E,2,0),0),IFERROR(VLOOKUP($A18,satisf44!$D:$E,2,0),0))</f>
        <v>0</v>
      </c>
      <c r="H18" s="25" t="s">
        <v>60</v>
      </c>
      <c r="I18" s="23" t="s">
        <v>40</v>
      </c>
      <c r="J18" s="25"/>
      <c r="K18" s="25">
        <v>1</v>
      </c>
      <c r="L18" s="25"/>
      <c r="M18" s="25"/>
      <c r="N18" s="25"/>
      <c r="O18" s="25"/>
      <c r="P18" s="44"/>
      <c r="Q18" s="42" t="str">
        <f>IF(J18,COUNTIF(J$4:J18,1),"")</f>
        <v/>
      </c>
      <c r="R18" s="42">
        <f>IF(K18,COUNTIF(K$4:K18,1),"")</f>
        <v>4</v>
      </c>
      <c r="S18" s="42" t="str">
        <f>IF(L18,COUNTIF(L$4:L18,1),"")</f>
        <v/>
      </c>
      <c r="T18" s="42" t="str">
        <f>IF(M18,COUNTIF(M$4:M18,1),"")</f>
        <v/>
      </c>
      <c r="U18" s="42" t="str">
        <f>IF(N18,COUNTIF(N$4:N18,1),"")</f>
        <v/>
      </c>
      <c r="V18" s="42" t="str">
        <f>IF(O18,COUNTIF(O$4:O18,1),"")</f>
        <v/>
      </c>
    </row>
    <row r="19" spans="1:22" x14ac:dyDescent="0.25">
      <c r="A19" s="25">
        <f t="shared" si="0"/>
        <v>23081</v>
      </c>
      <c r="B19" s="1" t="s">
        <v>18</v>
      </c>
      <c r="C19" s="25" t="s">
        <v>22</v>
      </c>
      <c r="D19" s="25" t="s">
        <v>23</v>
      </c>
      <c r="E19" s="39" t="s">
        <v>27</v>
      </c>
      <c r="F19" s="40">
        <f>IF($E:$E="PA",IFERROR(VLOOKUP($A19,STATS44!$A:$B,2,0),0)+IFERROR(VLOOKUP($A19,STATS44!$D:$E,2,0),0),IFERROR(VLOOKUP($A19,STATS44!$D:$E,2,0),0))</f>
        <v>0</v>
      </c>
      <c r="G19" s="40">
        <f>IF($E:$E="PA",IFERROR(VLOOKUP($A19,satisf44!$A:$B,2,0),0)+IFERROR(VLOOKUP($A19,satisf44!$D:$E,2,0),0),IFERROR(VLOOKUP($A19,satisf44!$D:$E,2,0),0))</f>
        <v>0</v>
      </c>
      <c r="H19" s="25" t="s">
        <v>61</v>
      </c>
      <c r="I19" s="23" t="s">
        <v>38</v>
      </c>
      <c r="J19" s="25">
        <v>1</v>
      </c>
      <c r="K19" s="25"/>
      <c r="L19" s="25"/>
      <c r="M19" s="25"/>
      <c r="N19" s="25"/>
      <c r="O19" s="25"/>
      <c r="P19" s="44"/>
      <c r="Q19" s="42">
        <f>IF(J19,COUNTIF(J$4:J19,1),"")</f>
        <v>4</v>
      </c>
      <c r="R19" s="42" t="str">
        <f>IF(K19,COUNTIF(K$4:K19,1),"")</f>
        <v/>
      </c>
      <c r="S19" s="42" t="str">
        <f>IF(L19,COUNTIF(L$4:L19,1),"")</f>
        <v/>
      </c>
      <c r="T19" s="42" t="str">
        <f>IF(M19,COUNTIF(M$4:M19,1),"")</f>
        <v/>
      </c>
      <c r="U19" s="42" t="str">
        <f>IF(N19,COUNTIF(N$4:N19,1),"")</f>
        <v/>
      </c>
      <c r="V19" s="42" t="str">
        <f>IF(O19,COUNTIF(O$4:O19,1),"")</f>
        <v/>
      </c>
    </row>
    <row r="20" spans="1:22" x14ac:dyDescent="0.25">
      <c r="A20" s="25">
        <f t="shared" si="0"/>
        <v>23082</v>
      </c>
      <c r="B20" s="1" t="s">
        <v>19</v>
      </c>
      <c r="C20" s="25" t="s">
        <v>22</v>
      </c>
      <c r="D20" s="25" t="s">
        <v>23</v>
      </c>
      <c r="E20" s="39" t="s">
        <v>26</v>
      </c>
      <c r="F20" s="40">
        <f>IF($E:$E="PA",IFERROR(VLOOKUP($A20,STATS44!$A:$B,2,0),0)+IFERROR(VLOOKUP($A20,STATS44!$D:$E,2,0),0),IFERROR(VLOOKUP($A20,STATS44!$D:$E,2,0),0))</f>
        <v>0</v>
      </c>
      <c r="G20" s="40">
        <f>IF($E:$E="PA",IFERROR(VLOOKUP($A20,satisf44!$A:$B,2,0),0)+IFERROR(VLOOKUP($A20,satisf44!$D:$E,2,0),0),IFERROR(VLOOKUP($A20,satisf44!$D:$E,2,0),0))</f>
        <v>0</v>
      </c>
      <c r="H20" s="25" t="s">
        <v>62</v>
      </c>
      <c r="I20" s="23" t="s">
        <v>37</v>
      </c>
      <c r="J20" s="25"/>
      <c r="K20" s="25"/>
      <c r="L20" s="25"/>
      <c r="M20" s="25">
        <v>1</v>
      </c>
      <c r="N20" s="25"/>
      <c r="O20" s="25"/>
      <c r="P20" s="44"/>
      <c r="Q20" s="42" t="str">
        <f>IF(J20,COUNTIF(J$4:J20,1),"")</f>
        <v/>
      </c>
      <c r="R20" s="42" t="str">
        <f>IF(K20,COUNTIF(K$4:K20,1),"")</f>
        <v/>
      </c>
      <c r="S20" s="42" t="str">
        <f>IF(L20,COUNTIF(L$4:L20,1),"")</f>
        <v/>
      </c>
      <c r="T20" s="42">
        <f>IF(M20,COUNTIF(M$4:M20,1),"")</f>
        <v>7</v>
      </c>
      <c r="U20" s="42" t="str">
        <f>IF(N20,COUNTIF(N$4:N20,1),"")</f>
        <v/>
      </c>
      <c r="V20" s="42" t="str">
        <f>IF(O20,COUNTIF(O$4:O20,1),"")</f>
        <v/>
      </c>
    </row>
    <row r="21" spans="1:22" x14ac:dyDescent="0.25">
      <c r="A21" s="25">
        <f t="shared" si="0"/>
        <v>23083</v>
      </c>
      <c r="B21" s="1" t="s">
        <v>20</v>
      </c>
      <c r="C21" s="25" t="s">
        <v>22</v>
      </c>
      <c r="D21" s="25" t="s">
        <v>24</v>
      </c>
      <c r="E21" s="39" t="s">
        <v>27</v>
      </c>
      <c r="F21" s="40">
        <f>IF($E:$E="PA",IFERROR(VLOOKUP($A21,STATS44!$A:$B,2,0),0)+IFERROR(VLOOKUP($A21,STATS44!$D:$E,2,0),0),IFERROR(VLOOKUP($A21,STATS44!$D:$E,2,0),0))</f>
        <v>0</v>
      </c>
      <c r="G21" s="40">
        <f>IF($E:$E="PA",IFERROR(VLOOKUP($A21,satisf44!$A:$B,2,0),0)+IFERROR(VLOOKUP($A21,satisf44!$D:$E,2,0),0),IFERROR(VLOOKUP($A21,satisf44!$D:$E,2,0),0))</f>
        <v>0</v>
      </c>
      <c r="H21" s="25" t="s">
        <v>63</v>
      </c>
      <c r="I21" s="23" t="s">
        <v>40</v>
      </c>
      <c r="J21" s="25"/>
      <c r="K21" s="25">
        <v>1</v>
      </c>
      <c r="L21" s="25"/>
      <c r="M21" s="25"/>
      <c r="N21" s="25"/>
      <c r="O21" s="25"/>
      <c r="P21" s="44"/>
      <c r="Q21" s="42" t="str">
        <f>IF(J21,COUNTIF(J$4:J21,1),"")</f>
        <v/>
      </c>
      <c r="R21" s="42">
        <f>IF(K21,COUNTIF(K$4:K21,1),"")</f>
        <v>5</v>
      </c>
      <c r="S21" s="42" t="str">
        <f>IF(L21,COUNTIF(L$4:L21,1),"")</f>
        <v/>
      </c>
      <c r="T21" s="42" t="str">
        <f>IF(M21,COUNTIF(M$4:M21,1),"")</f>
        <v/>
      </c>
      <c r="U21" s="42" t="str">
        <f>IF(N21,COUNTIF(N$4:N21,1),"")</f>
        <v/>
      </c>
      <c r="V21" s="42" t="str">
        <f>IF(O21,COUNTIF(O$4:O21,1),"")</f>
        <v/>
      </c>
    </row>
    <row r="22" spans="1:22" x14ac:dyDescent="0.25">
      <c r="B22" s="15"/>
      <c r="C22" s="15"/>
      <c r="D22" s="15"/>
      <c r="E22" s="15"/>
      <c r="F22" s="15"/>
      <c r="G22" s="15"/>
      <c r="H22" s="15"/>
      <c r="J22" s="26">
        <f t="shared" ref="J22:O22" si="1">SUM(J3:J21)</f>
        <v>4</v>
      </c>
      <c r="K22" s="26">
        <f t="shared" si="1"/>
        <v>5</v>
      </c>
      <c r="L22" s="26">
        <f t="shared" si="1"/>
        <v>3</v>
      </c>
      <c r="M22" s="26">
        <f t="shared" si="1"/>
        <v>7</v>
      </c>
      <c r="N22" s="26">
        <f t="shared" si="1"/>
        <v>3</v>
      </c>
      <c r="O22" s="26">
        <f t="shared" si="1"/>
        <v>5</v>
      </c>
      <c r="Q22" s="43"/>
      <c r="R22" s="43"/>
      <c r="S22" s="43"/>
      <c r="T22" s="43"/>
      <c r="U22" s="43"/>
      <c r="V22" s="43"/>
    </row>
    <row r="23" spans="1:22" x14ac:dyDescent="0.25">
      <c r="B23" s="15"/>
      <c r="C23" s="15"/>
      <c r="D23" s="15"/>
      <c r="E23" s="15"/>
      <c r="F23" s="15"/>
      <c r="G23" s="15"/>
      <c r="H23" s="15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22" x14ac:dyDescent="0.25">
      <c r="I24" s="24" t="s">
        <v>74</v>
      </c>
      <c r="Q24" t="s">
        <v>67</v>
      </c>
    </row>
    <row r="25" spans="1:22" x14ac:dyDescent="0.25">
      <c r="I25" s="12" t="s">
        <v>75</v>
      </c>
      <c r="Q25" t="s">
        <v>68</v>
      </c>
    </row>
    <row r="26" spans="1:22" ht="15" customHeight="1" x14ac:dyDescent="0.25">
      <c r="I26" s="12" t="s">
        <v>76</v>
      </c>
      <c r="Q26" t="s">
        <v>71</v>
      </c>
    </row>
    <row r="27" spans="1:22" x14ac:dyDescent="0.25">
      <c r="I27" s="12"/>
      <c r="J27" t="s">
        <v>69</v>
      </c>
    </row>
    <row r="28" spans="1:22" x14ac:dyDescent="0.25">
      <c r="I28" s="12"/>
    </row>
    <row r="29" spans="1:22" x14ac:dyDescent="0.25">
      <c r="I29" s="12"/>
      <c r="K29" s="13"/>
      <c r="L29" s="13"/>
      <c r="M29" s="13"/>
      <c r="N29" s="13"/>
      <c r="O29" s="12"/>
      <c r="P29" s="12"/>
      <c r="Q29" s="12"/>
      <c r="R29" s="12"/>
      <c r="S29" s="12"/>
    </row>
    <row r="30" spans="1:22" x14ac:dyDescent="0.25">
      <c r="K30" s="11"/>
      <c r="L30" s="11"/>
      <c r="M30" s="11"/>
      <c r="N30" s="11"/>
    </row>
    <row r="31" spans="1:22" x14ac:dyDescent="0.25">
      <c r="J31" s="13"/>
      <c r="K31" s="11"/>
      <c r="L31" s="11"/>
      <c r="M31" s="11"/>
      <c r="N31" s="11"/>
    </row>
    <row r="32" spans="1:22" x14ac:dyDescent="0.25">
      <c r="J32" s="11"/>
      <c r="K32" s="11"/>
      <c r="L32" s="11"/>
      <c r="M32" s="11"/>
      <c r="N32" s="11"/>
    </row>
    <row r="33" spans="10:10" x14ac:dyDescent="0.25">
      <c r="J33" s="11"/>
    </row>
    <row r="34" spans="10:10" x14ac:dyDescent="0.25">
      <c r="J34" s="11"/>
    </row>
  </sheetData>
  <conditionalFormatting sqref="H4:H21">
    <cfRule type="duplicateValues" dxfId="0" priority="2"/>
  </conditionalFormatting>
  <pageMargins left="0.7" right="0.7" top="0.75" bottom="0.75" header="0.3" footer="0.3"/>
  <pageSetup paperSize="9" orientation="portrait" horizontalDpi="0" verticalDpi="0" r:id="rId1"/>
  <ignoredErrors>
    <ignoredError sqref="K16:K21 K14:K15 K5 L16:L21 L14:L15 L5 M16:M21 M14:M15 M5 N16:N21 N14:N15 N5:N10 O16:O21 O14:O15 Q10:V21 R4:V9 K7:K10 L7:L10 M7:M10 K12:K13 L12:L13 M12:M13 N12:N13 Q5 K22:N2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16.28515625" customWidth="1"/>
    <col min="4" max="4" width="16.28515625" customWidth="1"/>
  </cols>
  <sheetData>
    <row r="1" spans="1:5" x14ac:dyDescent="0.25">
      <c r="A1" s="2">
        <v>20365</v>
      </c>
      <c r="B1">
        <v>5</v>
      </c>
      <c r="D1" s="2">
        <v>23067</v>
      </c>
      <c r="E1">
        <v>5</v>
      </c>
    </row>
    <row r="2" spans="1:5" x14ac:dyDescent="0.25">
      <c r="A2" s="3">
        <f>SUM(A1)+1</f>
        <v>20366</v>
      </c>
      <c r="B2">
        <v>3</v>
      </c>
      <c r="D2" s="3">
        <f t="shared" ref="D2:D11" si="0">SUM(D1)+1</f>
        <v>23068</v>
      </c>
      <c r="E2">
        <v>6</v>
      </c>
    </row>
    <row r="3" spans="1:5" x14ac:dyDescent="0.25">
      <c r="A3" s="2">
        <f t="shared" ref="A3:A7" si="1">SUM(A2)+1</f>
        <v>20367</v>
      </c>
      <c r="B3">
        <v>2</v>
      </c>
      <c r="D3" s="2">
        <f t="shared" si="0"/>
        <v>23069</v>
      </c>
      <c r="E3">
        <v>8</v>
      </c>
    </row>
    <row r="4" spans="1:5" x14ac:dyDescent="0.25">
      <c r="A4" s="3">
        <f t="shared" si="1"/>
        <v>20368</v>
      </c>
      <c r="B4">
        <v>6</v>
      </c>
      <c r="D4" s="3">
        <f t="shared" si="0"/>
        <v>23070</v>
      </c>
      <c r="E4">
        <v>9</v>
      </c>
    </row>
    <row r="5" spans="1:5" x14ac:dyDescent="0.25">
      <c r="A5" s="2">
        <f t="shared" si="1"/>
        <v>20369</v>
      </c>
      <c r="B5">
        <v>4</v>
      </c>
      <c r="D5" s="2">
        <f t="shared" si="0"/>
        <v>23071</v>
      </c>
      <c r="E5">
        <v>7</v>
      </c>
    </row>
    <row r="6" spans="1:5" x14ac:dyDescent="0.25">
      <c r="A6" s="3">
        <f t="shared" si="1"/>
        <v>20370</v>
      </c>
      <c r="B6">
        <v>9</v>
      </c>
      <c r="D6" s="3">
        <f t="shared" si="0"/>
        <v>23072</v>
      </c>
      <c r="E6">
        <v>4</v>
      </c>
    </row>
    <row r="7" spans="1:5" x14ac:dyDescent="0.25">
      <c r="A7" s="2">
        <f t="shared" si="1"/>
        <v>20371</v>
      </c>
      <c r="B7">
        <v>4</v>
      </c>
      <c r="D7" s="2">
        <f t="shared" si="0"/>
        <v>23073</v>
      </c>
      <c r="E7">
        <v>1</v>
      </c>
    </row>
    <row r="8" spans="1:5" x14ac:dyDescent="0.25">
      <c r="A8">
        <v>23200</v>
      </c>
      <c r="B8">
        <v>3</v>
      </c>
      <c r="D8" s="3">
        <f t="shared" si="0"/>
        <v>23074</v>
      </c>
      <c r="E8">
        <v>5</v>
      </c>
    </row>
    <row r="9" spans="1:5" x14ac:dyDescent="0.25">
      <c r="A9">
        <v>23201</v>
      </c>
      <c r="B9">
        <v>5</v>
      </c>
      <c r="D9" s="2">
        <f t="shared" si="0"/>
        <v>23075</v>
      </c>
      <c r="E9">
        <v>6</v>
      </c>
    </row>
    <row r="10" spans="1:5" x14ac:dyDescent="0.25">
      <c r="A10">
        <v>23202</v>
      </c>
      <c r="B10">
        <v>0</v>
      </c>
      <c r="D10" s="3">
        <f t="shared" si="0"/>
        <v>23076</v>
      </c>
      <c r="E10">
        <v>4</v>
      </c>
    </row>
    <row r="11" spans="1:5" x14ac:dyDescent="0.25">
      <c r="D11" s="2">
        <f t="shared" si="0"/>
        <v>23077</v>
      </c>
      <c r="E11">
        <v>9</v>
      </c>
    </row>
    <row r="12" spans="1:5" x14ac:dyDescent="0.25">
      <c r="D12">
        <v>23200</v>
      </c>
      <c r="E12">
        <v>7</v>
      </c>
    </row>
    <row r="13" spans="1:5" x14ac:dyDescent="0.25">
      <c r="D13">
        <v>23201</v>
      </c>
      <c r="E13">
        <v>0</v>
      </c>
    </row>
    <row r="14" spans="1:5" x14ac:dyDescent="0.25">
      <c r="D14">
        <v>23202</v>
      </c>
      <c r="E14">
        <v>7</v>
      </c>
    </row>
    <row r="16" spans="1:5" x14ac:dyDescent="0.25">
      <c r="A16">
        <v>23203</v>
      </c>
      <c r="B16">
        <v>350</v>
      </c>
      <c r="D16">
        <v>23203</v>
      </c>
      <c r="E16">
        <v>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J21" sqref="J21"/>
    </sheetView>
  </sheetViews>
  <sheetFormatPr baseColWidth="10" defaultColWidth="9.140625" defaultRowHeight="15" x14ac:dyDescent="0.25"/>
  <sheetData>
    <row r="1" spans="1:5" x14ac:dyDescent="0.25">
      <c r="A1" s="2">
        <v>20365</v>
      </c>
      <c r="B1">
        <v>8</v>
      </c>
      <c r="D1" s="2">
        <v>23067</v>
      </c>
      <c r="E1">
        <v>2</v>
      </c>
    </row>
    <row r="2" spans="1:5" x14ac:dyDescent="0.25">
      <c r="A2" s="3">
        <f>SUM(A1)+1</f>
        <v>20366</v>
      </c>
      <c r="B2">
        <v>3</v>
      </c>
      <c r="D2" s="3">
        <f t="shared" ref="D2:D11" si="0">SUM(D1)+1</f>
        <v>23068</v>
      </c>
      <c r="E2">
        <v>3</v>
      </c>
    </row>
    <row r="3" spans="1:5" x14ac:dyDescent="0.25">
      <c r="A3" s="2">
        <f t="shared" ref="A3:A7" si="1">SUM(A2)+1</f>
        <v>20367</v>
      </c>
      <c r="B3">
        <v>6</v>
      </c>
      <c r="D3" s="2">
        <f t="shared" si="0"/>
        <v>23069</v>
      </c>
      <c r="E3">
        <v>4</v>
      </c>
    </row>
    <row r="4" spans="1:5" x14ac:dyDescent="0.25">
      <c r="A4" s="3">
        <f t="shared" si="1"/>
        <v>20368</v>
      </c>
      <c r="B4">
        <v>9</v>
      </c>
      <c r="D4" s="3">
        <f t="shared" si="0"/>
        <v>23070</v>
      </c>
      <c r="E4">
        <v>5</v>
      </c>
    </row>
    <row r="5" spans="1:5" x14ac:dyDescent="0.25">
      <c r="A5" s="2">
        <f t="shared" si="1"/>
        <v>20369</v>
      </c>
      <c r="B5">
        <v>8</v>
      </c>
      <c r="D5" s="2">
        <f t="shared" si="0"/>
        <v>23071</v>
      </c>
      <c r="E5">
        <v>6</v>
      </c>
    </row>
    <row r="6" spans="1:5" x14ac:dyDescent="0.25">
      <c r="A6" s="3">
        <f t="shared" si="1"/>
        <v>20370</v>
      </c>
      <c r="B6">
        <v>7</v>
      </c>
      <c r="D6" s="3">
        <f t="shared" si="0"/>
        <v>23072</v>
      </c>
      <c r="E6">
        <v>7</v>
      </c>
    </row>
    <row r="7" spans="1:5" x14ac:dyDescent="0.25">
      <c r="A7" s="2">
        <f t="shared" si="1"/>
        <v>20371</v>
      </c>
      <c r="B7">
        <v>10</v>
      </c>
      <c r="D7" s="2">
        <f t="shared" si="0"/>
        <v>23073</v>
      </c>
      <c r="E7">
        <v>8</v>
      </c>
    </row>
    <row r="8" spans="1:5" x14ac:dyDescent="0.25">
      <c r="A8">
        <v>23200</v>
      </c>
      <c r="B8">
        <v>6</v>
      </c>
      <c r="D8" s="3">
        <f t="shared" si="0"/>
        <v>23074</v>
      </c>
      <c r="E8">
        <v>9</v>
      </c>
    </row>
    <row r="9" spans="1:5" x14ac:dyDescent="0.25">
      <c r="A9">
        <v>23201</v>
      </c>
      <c r="B9">
        <v>7</v>
      </c>
      <c r="D9" s="2">
        <f t="shared" si="0"/>
        <v>23075</v>
      </c>
      <c r="E9">
        <v>10</v>
      </c>
    </row>
    <row r="10" spans="1:5" x14ac:dyDescent="0.25">
      <c r="A10">
        <v>23202</v>
      </c>
      <c r="B10">
        <v>8</v>
      </c>
      <c r="D10" s="3">
        <f t="shared" si="0"/>
        <v>23076</v>
      </c>
      <c r="E10">
        <v>10</v>
      </c>
    </row>
    <row r="11" spans="1:5" x14ac:dyDescent="0.25">
      <c r="D11" s="2">
        <f t="shared" si="0"/>
        <v>23077</v>
      </c>
      <c r="E11">
        <v>1</v>
      </c>
    </row>
    <row r="12" spans="1:5" x14ac:dyDescent="0.25">
      <c r="D12">
        <v>23200</v>
      </c>
      <c r="E12">
        <v>8</v>
      </c>
    </row>
    <row r="13" spans="1:5" x14ac:dyDescent="0.25">
      <c r="D13">
        <v>23201</v>
      </c>
      <c r="E13">
        <v>6</v>
      </c>
    </row>
    <row r="14" spans="1:5" x14ac:dyDescent="0.25">
      <c r="D14">
        <v>23202</v>
      </c>
      <c r="E14">
        <v>5</v>
      </c>
    </row>
    <row r="16" spans="1:5" x14ac:dyDescent="0.25">
      <c r="A16">
        <v>23203</v>
      </c>
      <c r="B16">
        <v>10</v>
      </c>
      <c r="D16">
        <v>23203</v>
      </c>
      <c r="E16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7"/>
  <sheetViews>
    <sheetView tabSelected="1" topLeftCell="B1" workbookViewId="0">
      <selection activeCell="S14" sqref="S14"/>
    </sheetView>
  </sheetViews>
  <sheetFormatPr baseColWidth="10" defaultColWidth="9.140625" defaultRowHeight="15" x14ac:dyDescent="0.25"/>
  <cols>
    <col min="2" max="2" width="6.7109375" customWidth="1"/>
    <col min="3" max="3" width="13.28515625" customWidth="1"/>
    <col min="4" max="4" width="9.140625" customWidth="1"/>
    <col min="7" max="7" width="11.140625" customWidth="1"/>
    <col min="8" max="8" width="9.5703125" bestFit="1" customWidth="1"/>
    <col min="12" max="12" width="10.85546875" customWidth="1"/>
    <col min="19" max="19" width="9.85546875" customWidth="1"/>
  </cols>
  <sheetData>
    <row r="1" spans="2:19" ht="24.75" customHeight="1" x14ac:dyDescent="0.25">
      <c r="D1" s="9"/>
      <c r="S1" s="18" t="s">
        <v>70</v>
      </c>
    </row>
    <row r="2" spans="2:19" x14ac:dyDescent="0.25">
      <c r="C2" s="17">
        <f ca="1">TODAY()</f>
        <v>43068</v>
      </c>
      <c r="D2" s="9"/>
      <c r="S2" s="19" t="s">
        <v>73</v>
      </c>
    </row>
    <row r="3" spans="2:19" x14ac:dyDescent="0.25">
      <c r="C3" s="35">
        <f ca="1">WEEKDAY(C2)</f>
        <v>4</v>
      </c>
      <c r="D3" s="9"/>
      <c r="S3" s="20" t="s">
        <v>38</v>
      </c>
    </row>
    <row r="4" spans="2:19" x14ac:dyDescent="0.25">
      <c r="D4" s="10"/>
      <c r="S4" s="20" t="s">
        <v>40</v>
      </c>
    </row>
    <row r="5" spans="2:19" x14ac:dyDescent="0.25">
      <c r="D5" s="10"/>
      <c r="S5" s="20" t="s">
        <v>39</v>
      </c>
    </row>
    <row r="6" spans="2:19" ht="31.5" customHeight="1" x14ac:dyDescent="0.5">
      <c r="B6" s="32" t="s">
        <v>42</v>
      </c>
      <c r="C6" s="32"/>
      <c r="D6" s="32"/>
      <c r="S6" s="20" t="s">
        <v>37</v>
      </c>
    </row>
    <row r="7" spans="2:19" ht="31.5" customHeight="1" x14ac:dyDescent="0.5">
      <c r="B7" s="32" t="s">
        <v>41</v>
      </c>
      <c r="C7" s="32"/>
      <c r="D7" s="32"/>
      <c r="S7" s="20" t="s">
        <v>36</v>
      </c>
    </row>
    <row r="8" spans="2:19" ht="31.5" customHeight="1" x14ac:dyDescent="0.55000000000000004">
      <c r="B8" s="34" t="str">
        <f ca="1">INDEX(TabSem,C3)</f>
        <v>mercredi</v>
      </c>
      <c r="C8" s="33"/>
      <c r="D8" s="33"/>
      <c r="F8" s="16"/>
      <c r="G8" s="14"/>
      <c r="H8" s="14"/>
      <c r="I8" s="14"/>
      <c r="J8" s="14"/>
      <c r="K8" s="14"/>
      <c r="L8" s="14"/>
      <c r="M8" s="14"/>
      <c r="N8" s="14"/>
      <c r="S8" s="21" t="s">
        <v>44</v>
      </c>
    </row>
    <row r="10" spans="2:19" x14ac:dyDescent="0.25">
      <c r="B10" s="8"/>
      <c r="C10" s="30" t="s">
        <v>45</v>
      </c>
      <c r="D10" s="8"/>
      <c r="S10" s="49"/>
    </row>
    <row r="11" spans="2:19" ht="31.5" x14ac:dyDescent="0.25">
      <c r="B11" s="7"/>
      <c r="C11" s="29">
        <f ca="1">IF($C$3=1,"200",OFFSET(BORD!$J$22,,C3-2))</f>
        <v>3</v>
      </c>
      <c r="D11" s="14"/>
      <c r="E11" s="7"/>
      <c r="F11" s="14"/>
      <c r="G11" s="14"/>
      <c r="H11" s="14"/>
      <c r="I11" s="14"/>
      <c r="J11" s="14"/>
      <c r="K11" s="14"/>
      <c r="L11" s="14"/>
      <c r="M11" s="14"/>
      <c r="N11" s="14"/>
    </row>
    <row r="13" spans="2:19" x14ac:dyDescent="0.25">
      <c r="F13" s="7"/>
      <c r="G13" s="7"/>
      <c r="H13" s="7"/>
      <c r="I13" s="7"/>
      <c r="J13" s="7"/>
      <c r="K13" s="7"/>
      <c r="L13" s="7"/>
      <c r="M13" s="7"/>
    </row>
    <row r="14" spans="2:19" x14ac:dyDescent="0.25">
      <c r="B14" s="54" t="s">
        <v>81</v>
      </c>
      <c r="C14" s="48" t="s">
        <v>78</v>
      </c>
      <c r="D14" s="36" t="s">
        <v>72</v>
      </c>
      <c r="E14" s="36" t="s">
        <v>0</v>
      </c>
      <c r="F14" s="7"/>
      <c r="G14" s="45" t="s">
        <v>81</v>
      </c>
      <c r="H14" s="37" t="s">
        <v>40</v>
      </c>
      <c r="I14" s="36" t="s">
        <v>72</v>
      </c>
      <c r="J14" s="36" t="s">
        <v>0</v>
      </c>
      <c r="K14" s="7"/>
      <c r="L14" s="50" t="s">
        <v>81</v>
      </c>
      <c r="M14" s="48" t="s">
        <v>78</v>
      </c>
      <c r="N14" s="36" t="s">
        <v>72</v>
      </c>
      <c r="O14" s="36" t="s">
        <v>0</v>
      </c>
    </row>
    <row r="15" spans="2:19" ht="15" customHeight="1" x14ac:dyDescent="0.25">
      <c r="B15" s="47" t="s">
        <v>80</v>
      </c>
      <c r="C15" s="31">
        <f ca="1">IFERROR(INDEX(BORD!$A$2:$V$21,MATCH(COUNTA($C$14:$C14),INDIRECT("Ord"&amp;$B$8),0),1),"")</f>
        <v>23068</v>
      </c>
      <c r="D15" s="31" t="str">
        <f ca="1">IFERROR(INDEX(BORD!$A$2:$V$21,MATCH(COUNTA($C$14:$C14),INDIRECT("Ord"&amp;$B$8),0),8),"")</f>
        <v>F3</v>
      </c>
      <c r="E15" s="31" t="str">
        <f ca="1">IFERROR(INDEX(BORD!$A$2:$V$21,MATCH(COUNTA($C$14:$C14),INDIRECT("Ord"&amp;$B$8),0),2),"")</f>
        <v>cc</v>
      </c>
      <c r="F15" s="7"/>
      <c r="G15" s="46" t="s">
        <v>79</v>
      </c>
      <c r="H15" s="31">
        <f ca="1">IFERROR(INDEX(BORD!$A$2:$V$21,MATCH(COUNTA($H$14:$H14),INDIRECT("Ord"&amp;$H$14),0),1),"")</f>
        <v>23068</v>
      </c>
      <c r="I15" s="31" t="str">
        <f ca="1">IFERROR(INDEX(BORD!$A$2:$V$21,MATCH(COUNTA($H$14:$H14),INDIRECT("Ord"&amp;$H$14),0),8),"")</f>
        <v>F3</v>
      </c>
      <c r="J15" s="31" t="str">
        <f ca="1">IFERROR(INDEX(BORD!$A$2:$V$21,MATCH(COUNTA($H$14:$H14),INDIRECT("Ord"&amp;$H$14),0),2),"")</f>
        <v>cc</v>
      </c>
      <c r="K15" s="7"/>
      <c r="L15" s="53" t="s">
        <v>84</v>
      </c>
      <c r="M15" s="31">
        <f t="array" aca="1" ref="M15" ca="1">IFERROR(OFFSET(BORD!$A$1,MATCH(0&amp;1,COUNTIF(M$14:M14,NumFonc)&amp;JourAuto,0),0),"")</f>
        <v>23068</v>
      </c>
      <c r="N15" s="31" t="str">
        <f t="array" aca="1" ref="N15" ca="1">IFERROR(OFFSET(BORD!$A$1,MATCH(0&amp;1,COUNTIF(M$14:M14,NumFonc)&amp;JourAuto,0),7),"")</f>
        <v>F3</v>
      </c>
      <c r="O15" s="31" t="str">
        <f t="array" aca="1" ref="O15" ca="1">IFERROR(OFFSET(BORD!$A$1,MATCH(0&amp;1,COUNTIF(M$14:M14,NumFonc)&amp;JourAuto,0),1),"")</f>
        <v>cc</v>
      </c>
    </row>
    <row r="16" spans="2:19" x14ac:dyDescent="0.25">
      <c r="C16" s="31">
        <f ca="1">IFERROR(INDEX(BORD!$A$2:$V$21,MATCH(COUNTA($C$14:$C15),INDIRECT("Ord"&amp;$B$8),0),1),"")</f>
        <v>23070</v>
      </c>
      <c r="D16" s="31" t="str">
        <f ca="1">IFERROR(INDEX(BORD!$A$2:$V$21,MATCH(COUNTA($C$14:$C15),INDIRECT("Ord"&amp;$B$8),0),8),"")</f>
        <v>P2</v>
      </c>
      <c r="E16" s="31" t="str">
        <f ca="1">IFERROR(INDEX(BORD!$A$2:$V$21,MATCH(COUNTA($C$14:$C15),INDIRECT("Ord"&amp;$B$8),0),2),"")</f>
        <v>ee</v>
      </c>
      <c r="F16" s="7"/>
      <c r="G16" s="7"/>
      <c r="H16" s="31">
        <f ca="1">IFERROR(INDEX(BORD!$A$2:$V$21,MATCH(COUNTA($H$14:$H15),INDIRECT("Ord"&amp;$H$14),0),1),"")</f>
        <v>23072</v>
      </c>
      <c r="I16" s="31" t="str">
        <f ca="1">IFERROR(INDEX(BORD!$A$2:$V$21,MATCH(COUNTA($H$14:$H15),INDIRECT("Ord"&amp;$H$14),0),8),"")</f>
        <v>P4</v>
      </c>
      <c r="J16" s="31" t="str">
        <f ca="1">IFERROR(INDEX(BORD!$A$2:$V$21,MATCH(COUNTA($H$14:$H15),INDIRECT("Ord"&amp;$H$14),0),2),"")</f>
        <v>gg</v>
      </c>
      <c r="K16" s="7"/>
      <c r="L16" s="51" t="s">
        <v>82</v>
      </c>
      <c r="M16" s="31">
        <f t="array" aca="1" ref="M16" ca="1">IFERROR(OFFSET(BORD!$A$1,MATCH(0&amp;1,COUNTIF(M$14:M15,NumFonc)&amp;JourAuto,0),0),"")</f>
        <v>23070</v>
      </c>
      <c r="N16" s="31" t="str">
        <f t="array" aca="1" ref="N16" ca="1">IFERROR(OFFSET(BORD!$A$1,MATCH(0&amp;1,COUNTIF(M$14:M15,NumFonc)&amp;JourAuto,0),7),"")</f>
        <v>P2</v>
      </c>
      <c r="O16" s="31" t="str">
        <f t="array" aca="1" ref="O16" ca="1">IFERROR(OFFSET(BORD!$A$1,MATCH(0&amp;1,COUNTIF(M$14:M15,NumFonc)&amp;JourAuto,0),1),"")</f>
        <v>ee</v>
      </c>
    </row>
    <row r="17" spans="3:15" x14ac:dyDescent="0.25">
      <c r="C17" s="31">
        <f ca="1">IFERROR(INDEX(BORD!$A$2:$V$21,MATCH(COUNTA($C$14:$C16),INDIRECT("Ord"&amp;$B$8),0),1),"")</f>
        <v>23078</v>
      </c>
      <c r="D17" s="31" t="str">
        <f ca="1">IFERROR(INDEX(BORD!$A$2:$V$21,MATCH(COUNTA($C$14:$C16),INDIRECT("Ord"&amp;$B$8),0),8),"")</f>
        <v>P8</v>
      </c>
      <c r="E17" s="31" t="str">
        <f ca="1">IFERROR(INDEX(BORD!$A$2:$V$21,MATCH(COUNTA($C$14:$C16),INDIRECT("Ord"&amp;$B$8),0),2),"")</f>
        <v>mm</v>
      </c>
      <c r="F17" s="7"/>
      <c r="G17" s="7"/>
      <c r="H17" s="31">
        <f ca="1">IFERROR(INDEX(BORD!$A$2:$V$21,MATCH(COUNTA($H$14:$H16),INDIRECT("Ord"&amp;$H$14),0),1),"")</f>
        <v>23073</v>
      </c>
      <c r="I17" s="31" t="str">
        <f ca="1">IFERROR(INDEX(BORD!$A$2:$V$21,MATCH(COUNTA($H$14:$H16),INDIRECT("Ord"&amp;$H$14),0),8),"")</f>
        <v>F5</v>
      </c>
      <c r="J17" s="31" t="str">
        <f ca="1">IFERROR(INDEX(BORD!$A$2:$V$21,MATCH(COUNTA($H$14:$H16),INDIRECT("Ord"&amp;$H$14),0),2),"")</f>
        <v>gg</v>
      </c>
      <c r="K17" s="7"/>
      <c r="L17" s="52" t="s">
        <v>83</v>
      </c>
      <c r="M17" s="31">
        <f t="array" aca="1" ref="M17" ca="1">IFERROR(OFFSET(BORD!$A$1,MATCH(0&amp;1,COUNTIF(M$14:M16,NumFonc)&amp;JourAuto,0),0),"")</f>
        <v>23078</v>
      </c>
      <c r="N17" s="31" t="str">
        <f t="array" aca="1" ref="N17" ca="1">IFERROR(OFFSET(BORD!$A$1,MATCH(0&amp;1,COUNTIF(M$14:M16,NumFonc)&amp;JourAuto,0),7),"")</f>
        <v>P8</v>
      </c>
      <c r="O17" s="31" t="str">
        <f t="array" aca="1" ref="O17" ca="1">IFERROR(OFFSET(BORD!$A$1,MATCH(0&amp;1,COUNTIF(M$14:M16,NumFonc)&amp;JourAuto,0),1),"")</f>
        <v>mm</v>
      </c>
    </row>
    <row r="18" spans="3:15" x14ac:dyDescent="0.25">
      <c r="C18" s="31" t="str">
        <f ca="1">IFERROR(INDEX(BORD!$A$2:$V$21,MATCH(COUNTA($C$14:$C17),INDIRECT("Ord"&amp;$B$8),0),1),"")</f>
        <v/>
      </c>
      <c r="D18" s="31" t="str">
        <f ca="1">IFERROR(INDEX(BORD!$A$2:$V$21,MATCH(COUNTA($C$14:$C17),INDIRECT("Ord"&amp;$B$8),0),8),"")</f>
        <v/>
      </c>
      <c r="E18" s="31" t="str">
        <f ca="1">IFERROR(INDEX(BORD!$A$2:$V$21,MATCH(COUNTA($C$14:$C17),INDIRECT("Ord"&amp;$B$8),0),2),"")</f>
        <v/>
      </c>
      <c r="F18" s="7"/>
      <c r="G18" s="7"/>
      <c r="H18" s="31">
        <f ca="1">IFERROR(INDEX(BORD!$A$2:$V$21,MATCH(COUNTA($H$14:$H17),INDIRECT("Ord"&amp;$H$14),0),1),"")</f>
        <v>23080</v>
      </c>
      <c r="I18" s="31" t="str">
        <f ca="1">IFERROR(INDEX(BORD!$A$2:$V$21,MATCH(COUNTA($H$14:$H17),INDIRECT("Ord"&amp;$H$14),0),8),"")</f>
        <v>P10</v>
      </c>
      <c r="J18" s="31" t="str">
        <f ca="1">IFERROR(INDEX(BORD!$A$2:$V$21,MATCH(COUNTA($H$14:$H17),INDIRECT("Ord"&amp;$H$14),0),2),"")</f>
        <v>oo</v>
      </c>
      <c r="K18" s="7"/>
      <c r="M18" s="31" t="str">
        <f t="array" aca="1" ref="M18" ca="1">IFERROR(OFFSET(BORD!$A$1,MATCH(0&amp;1,COUNTIF(M$14:M17,NumFonc)&amp;JourAuto,0),0),"")</f>
        <v/>
      </c>
      <c r="N18" s="31" t="str">
        <f t="array" aca="1" ref="N18" ca="1">IFERROR(OFFSET(BORD!$A$1,MATCH(0&amp;1,COUNTIF(M$14:M17,NumFonc)&amp;JourAuto,0),7),"")</f>
        <v/>
      </c>
      <c r="O18" s="31" t="str">
        <f t="array" aca="1" ref="O18" ca="1">IFERROR(OFFSET(BORD!$A$1,MATCH(0&amp;1,COUNTIF(M$14:M17,NumFonc)&amp;JourAuto,0),1),"")</f>
        <v/>
      </c>
    </row>
    <row r="19" spans="3:15" x14ac:dyDescent="0.25">
      <c r="C19" s="31" t="str">
        <f ca="1">IFERROR(INDEX(BORD!$A$2:$V$21,MATCH(COUNTA($C$14:$C18),INDIRECT("Ord"&amp;$B$8),0),1),"")</f>
        <v/>
      </c>
      <c r="D19" s="31" t="str">
        <f ca="1">IFERROR(INDEX(BORD!$A$2:$V$21,MATCH(COUNTA($C$14:$C18),INDIRECT("Ord"&amp;$B$8),0),8),"")</f>
        <v/>
      </c>
      <c r="E19" s="31" t="str">
        <f ca="1">IFERROR(INDEX(BORD!$A$2:$V$21,MATCH(COUNTA($C$14:$C18),INDIRECT("Ord"&amp;$B$8),0),2),"")</f>
        <v/>
      </c>
      <c r="F19" s="7"/>
      <c r="G19" s="7"/>
      <c r="H19" s="31">
        <f ca="1">IFERROR(INDEX(BORD!$A$2:$V$21,MATCH(COUNTA($H$14:$H18),INDIRECT("Ord"&amp;$H$14),0),1),"")</f>
        <v>23083</v>
      </c>
      <c r="I19" s="31" t="str">
        <f ca="1">IFERROR(INDEX(BORD!$A$2:$V$21,MATCH(COUNTA($H$14:$H18),INDIRECT("Ord"&amp;$H$14),0),8),"")</f>
        <v>F8</v>
      </c>
      <c r="J19" s="31" t="str">
        <f ca="1">IFERROR(INDEX(BORD!$A$2:$V$21,MATCH(COUNTA($H$14:$H18),INDIRECT("Ord"&amp;$H$14),0),2),"")</f>
        <v>tt</v>
      </c>
      <c r="M19" s="31" t="str">
        <f t="array" aca="1" ref="M19" ca="1">IFERROR(OFFSET(BORD!$A$1,MATCH(0&amp;1,COUNTIF(M$14:M18,NumFonc)&amp;JourAuto,0),0),"")</f>
        <v/>
      </c>
      <c r="N19" s="31" t="str">
        <f t="array" aca="1" ref="N19" ca="1">IFERROR(OFFSET(BORD!$A$1,MATCH(0&amp;1,COUNTIF(M$14:M18,NumFonc)&amp;JourAuto,0),7),"")</f>
        <v/>
      </c>
      <c r="O19" s="31" t="str">
        <f t="array" aca="1" ref="O19" ca="1">IFERROR(OFFSET(BORD!$A$1,MATCH(0&amp;1,COUNTIF(M$14:M18,NumFonc)&amp;JourAuto,0),1),"")</f>
        <v/>
      </c>
    </row>
    <row r="20" spans="3:15" x14ac:dyDescent="0.25">
      <c r="C20" s="31" t="str">
        <f ca="1">IFERROR(INDEX(BORD!$A$2:$V$21,MATCH(COUNTA($C$14:$C19),INDIRECT("Ord"&amp;$B$8),0),1),"")</f>
        <v/>
      </c>
      <c r="D20" s="31" t="str">
        <f ca="1">IFERROR(INDEX(BORD!$A$2:$V$21,MATCH(COUNTA($C$14:$C19),INDIRECT("Ord"&amp;$B$8),0),8),"")</f>
        <v/>
      </c>
      <c r="E20" s="31" t="str">
        <f ca="1">IFERROR(INDEX(BORD!$A$2:$V$21,MATCH(COUNTA($C$14:$C19),INDIRECT("Ord"&amp;$B$8),0),2),"")</f>
        <v/>
      </c>
      <c r="F20" s="7"/>
      <c r="G20" s="7"/>
      <c r="H20" s="31" t="str">
        <f ca="1">IFERROR(INDEX(BORD!$A$2:$V$21,MATCH(COUNTA($H$14:$H19),INDIRECT("Ord"&amp;$H$14),0),1),"")</f>
        <v/>
      </c>
      <c r="I20" s="31" t="str">
        <f ca="1">IFERROR(INDEX(BORD!$A$2:$V$21,MATCH(COUNTA($H$14:$H19),INDIRECT("Ord"&amp;$H$14),0),8),"")</f>
        <v/>
      </c>
      <c r="J20" s="31" t="str">
        <f ca="1">IFERROR(INDEX(BORD!$A$2:$V$21,MATCH(COUNTA($H$14:$H19),INDIRECT("Ord"&amp;$H$14),0),2),"")</f>
        <v/>
      </c>
      <c r="M20" s="31" t="str">
        <f t="array" aca="1" ref="M20" ca="1">IFERROR(OFFSET(BORD!$A$1,MATCH(0&amp;1,COUNTIF(M$14:M19,NumFonc)&amp;JourAuto,0),0),"")</f>
        <v/>
      </c>
      <c r="N20" s="31" t="str">
        <f t="array" aca="1" ref="N20" ca="1">IFERROR(OFFSET(BORD!$A$1,MATCH(0&amp;1,COUNTIF(M$14:M19,NumFonc)&amp;JourAuto,0),7),"")</f>
        <v/>
      </c>
      <c r="O20" s="31" t="str">
        <f t="array" aca="1" ref="O20" ca="1">IFERROR(OFFSET(BORD!$A$1,MATCH(0&amp;1,COUNTIF(M$14:M19,NumFonc)&amp;JourAuto,0),1),"")</f>
        <v/>
      </c>
    </row>
    <row r="21" spans="3:15" x14ac:dyDescent="0.25">
      <c r="C21" s="31" t="str">
        <f ca="1">IFERROR(INDEX(BORD!$A$2:$V$21,MATCH(COUNTA($C$14:$C20),INDIRECT("Ord"&amp;$B$8),0),1),"")</f>
        <v/>
      </c>
      <c r="D21" s="31" t="str">
        <f ca="1">IFERROR(INDEX(BORD!$A$2:$V$21,MATCH(COUNTA($C$14:$C20),INDIRECT("Ord"&amp;$B$8),0),8),"")</f>
        <v/>
      </c>
      <c r="E21" s="31" t="str">
        <f ca="1">IFERROR(INDEX(BORD!$A$2:$V$21,MATCH(COUNTA($C$14:$C20),INDIRECT("Ord"&amp;$B$8),0),2),"")</f>
        <v/>
      </c>
      <c r="F21" s="7"/>
      <c r="G21" s="7"/>
      <c r="H21" s="31" t="str">
        <f ca="1">IFERROR(INDEX(BORD!$A$2:$V$21,MATCH(COUNTA($H$14:$H20),INDIRECT("Ord"&amp;$H$14),0),1),"")</f>
        <v/>
      </c>
      <c r="I21" s="31" t="str">
        <f ca="1">IFERROR(INDEX(BORD!$A$2:$V$21,MATCH(COUNTA($H$14:$H20),INDIRECT("Ord"&amp;$H$14),0),8),"")</f>
        <v/>
      </c>
      <c r="J21" s="31" t="str">
        <f ca="1">IFERROR(INDEX(BORD!$A$2:$V$21,MATCH(COUNTA($H$14:$H20),INDIRECT("Ord"&amp;$H$14),0),2),"")</f>
        <v/>
      </c>
      <c r="M21" s="31" t="str">
        <f t="array" aca="1" ref="M21" ca="1">IFERROR(OFFSET(BORD!$A$1,MATCH(0&amp;1,COUNTIF(M$14:M20,NumFonc)&amp;JourAuto,0),0),"")</f>
        <v/>
      </c>
      <c r="N21" s="31" t="str">
        <f t="array" aca="1" ref="N21" ca="1">IFERROR(OFFSET(BORD!$A$1,MATCH(0&amp;1,COUNTIF(M$14:M20,NumFonc)&amp;JourAuto,0),7),"")</f>
        <v/>
      </c>
      <c r="O21" s="31" t="str">
        <f t="array" aca="1" ref="O21" ca="1">IFERROR(OFFSET(BORD!$A$1,MATCH(0&amp;1,COUNTIF(M$14:M20,NumFonc)&amp;JourAuto,0),1),"")</f>
        <v/>
      </c>
    </row>
    <row r="22" spans="3:15" x14ac:dyDescent="0.25">
      <c r="C22" s="31" t="str">
        <f ca="1">IFERROR(INDEX(BORD!$A$2:$V$21,MATCH(COUNTA($C$14:$C21),INDIRECT("Ord"&amp;$B$8),0),1),"")</f>
        <v/>
      </c>
      <c r="D22" s="31" t="str">
        <f ca="1">IFERROR(INDEX(BORD!$A$2:$V$21,MATCH(COUNTA($C$14:$C21),INDIRECT("Ord"&amp;$B$8),0),8),"")</f>
        <v/>
      </c>
      <c r="E22" s="31" t="str">
        <f ca="1">IFERROR(INDEX(BORD!$A$2:$V$21,MATCH(COUNTA($C$14:$C21),INDIRECT("Ord"&amp;$B$8),0),2),"")</f>
        <v/>
      </c>
      <c r="F22" s="7"/>
      <c r="G22" s="7"/>
      <c r="H22" s="31" t="str">
        <f ca="1">IFERROR(INDEX(BORD!$A$2:$V$21,MATCH(COUNTA($H$14:$H21),INDIRECT("Ord"&amp;$H$14),0),1),"")</f>
        <v/>
      </c>
      <c r="I22" s="31" t="str">
        <f ca="1">IFERROR(INDEX(BORD!$A$2:$V$21,MATCH(COUNTA($H$14:$H21),INDIRECT("Ord"&amp;$H$14),0),8),"")</f>
        <v/>
      </c>
      <c r="J22" s="31" t="str">
        <f ca="1">IFERROR(INDEX(BORD!$A$2:$V$21,MATCH(COUNTA($H$14:$H21),INDIRECT("Ord"&amp;$H$14),0),2),"")</f>
        <v/>
      </c>
      <c r="M22" s="31" t="str">
        <f t="array" aca="1" ref="M22" ca="1">IFERROR(OFFSET(BORD!$A$1,MATCH(0&amp;1,COUNTIF(M$14:M21,NumFonc)&amp;JourAuto,0),0),"")</f>
        <v/>
      </c>
      <c r="N22" s="31" t="str">
        <f t="array" aca="1" ref="N22" ca="1">IFERROR(OFFSET(BORD!$A$1,MATCH(0&amp;1,COUNTIF(M$14:M21,NumFonc)&amp;JourAuto,0),7),"")</f>
        <v/>
      </c>
      <c r="O22" s="31" t="str">
        <f t="array" aca="1" ref="O22" ca="1">IFERROR(OFFSET(BORD!$A$1,MATCH(0&amp;1,COUNTIF(M$14:M21,NumFonc)&amp;JourAuto,0),1),"")</f>
        <v/>
      </c>
    </row>
    <row r="23" spans="3:15" x14ac:dyDescent="0.25">
      <c r="C23" s="31" t="str">
        <f ca="1">IFERROR(INDEX(BORD!$A$2:$V$21,MATCH(COUNTA($C$14:$C22),INDIRECT("Ord"&amp;$B$8),0),1),"")</f>
        <v/>
      </c>
      <c r="D23" s="31" t="str">
        <f ca="1">IFERROR(INDEX(BORD!$A$2:$V$21,MATCH(COUNTA($C$14:$C22),INDIRECT("Ord"&amp;$B$8),0),8),"")</f>
        <v/>
      </c>
      <c r="E23" s="31" t="str">
        <f ca="1">IFERROR(INDEX(BORD!$A$2:$V$21,MATCH(COUNTA($C$14:$C22),INDIRECT("Ord"&amp;$B$8),0),2),"")</f>
        <v/>
      </c>
      <c r="F23" s="7"/>
      <c r="G23" s="7"/>
      <c r="H23" s="31" t="str">
        <f ca="1">IFERROR(INDEX(BORD!$A$2:$V$21,MATCH(COUNTA($H$14:$H22),INDIRECT("Ord"&amp;$H$14),0),1),"")</f>
        <v/>
      </c>
      <c r="I23" s="31" t="str">
        <f ca="1">IFERROR(INDEX(BORD!$A$2:$V$21,MATCH(COUNTA($H$14:$H22),INDIRECT("Ord"&amp;$H$14),0),8),"")</f>
        <v/>
      </c>
      <c r="J23" s="31" t="str">
        <f ca="1">IFERROR(INDEX(BORD!$A$2:$V$21,MATCH(COUNTA($H$14:$H22),INDIRECT("Ord"&amp;$H$14),0),2),"")</f>
        <v/>
      </c>
      <c r="M23" s="31" t="str">
        <f t="array" aca="1" ref="M23" ca="1">IFERROR(OFFSET(BORD!$A$1,MATCH(0&amp;1,COUNTIF(M$14:M22,NumFonc)&amp;JourAuto,0),0),"")</f>
        <v/>
      </c>
      <c r="N23" s="31" t="str">
        <f t="array" aca="1" ref="N23" ca="1">IFERROR(OFFSET(BORD!$A$1,MATCH(0&amp;1,COUNTIF(M$14:M22,NumFonc)&amp;JourAuto,0),7),"")</f>
        <v/>
      </c>
      <c r="O23" s="31" t="str">
        <f t="array" aca="1" ref="O23" ca="1">IFERROR(OFFSET(BORD!$A$1,MATCH(0&amp;1,COUNTIF(M$14:M22,NumFonc)&amp;JourAuto,0),1),"")</f>
        <v/>
      </c>
    </row>
    <row r="24" spans="3:15" x14ac:dyDescent="0.25">
      <c r="C24" s="31" t="str">
        <f ca="1">IFERROR(INDEX(BORD!$A$2:$V$21,MATCH(COUNTA($C$14:$C23),INDIRECT("Ord"&amp;$B$8),0),1),"")</f>
        <v/>
      </c>
      <c r="D24" s="31" t="str">
        <f ca="1">IFERROR(INDEX(BORD!$A$2:$V$21,MATCH(COUNTA($C$14:$C23),INDIRECT("Ord"&amp;$B$8),0),8),"")</f>
        <v/>
      </c>
      <c r="E24" s="31" t="str">
        <f ca="1">IFERROR(INDEX(BORD!$A$2:$V$21,MATCH(COUNTA($C$14:$C23),INDIRECT("Ord"&amp;$B$8),0),2),"")</f>
        <v/>
      </c>
      <c r="F24" s="7"/>
      <c r="G24" s="7"/>
      <c r="H24" s="31" t="str">
        <f ca="1">IFERROR(INDEX(BORD!$A$2:$V$21,MATCH(COUNTA($H$14:$H23),INDIRECT("Ord"&amp;$H$14),0),1),"")</f>
        <v/>
      </c>
      <c r="I24" s="31" t="str">
        <f ca="1">IFERROR(INDEX(BORD!$A$2:$V$21,MATCH(COUNTA($H$14:$H23),INDIRECT("Ord"&amp;$H$14),0),8),"")</f>
        <v/>
      </c>
      <c r="J24" s="31" t="str">
        <f ca="1">IFERROR(INDEX(BORD!$A$2:$V$21,MATCH(COUNTA($H$14:$H23),INDIRECT("Ord"&amp;$H$14),0),2),"")</f>
        <v/>
      </c>
      <c r="M24" s="31" t="str">
        <f t="array" aca="1" ref="M24" ca="1">IFERROR(OFFSET(BORD!$A$1,MATCH(0&amp;1,COUNTIF(M$14:M23,NumFonc)&amp;JourAuto,0),0),"")</f>
        <v/>
      </c>
      <c r="N24" s="31" t="str">
        <f t="array" aca="1" ref="N24" ca="1">IFERROR(OFFSET(BORD!$A$1,MATCH(0&amp;1,COUNTIF(M$14:M23,NumFonc)&amp;JourAuto,0),7),"")</f>
        <v/>
      </c>
      <c r="O24" s="31" t="str">
        <f t="array" aca="1" ref="O24" ca="1">IFERROR(OFFSET(BORD!$A$1,MATCH(0&amp;1,COUNTIF(M$14:M23,NumFonc)&amp;JourAuto,0),1),"")</f>
        <v/>
      </c>
    </row>
    <row r="25" spans="3:15" x14ac:dyDescent="0.25">
      <c r="C25" s="31" t="str">
        <f ca="1">IFERROR(INDEX(BORD!$A$2:$V$21,MATCH(COUNTA($C$14:$C24),INDIRECT("Ord"&amp;$B$8),0),1),"")</f>
        <v/>
      </c>
      <c r="D25" s="31" t="str">
        <f ca="1">IFERROR(INDEX(BORD!$A$2:$V$21,MATCH(COUNTA($C$14:$C24),INDIRECT("Ord"&amp;$B$8),0),8),"")</f>
        <v/>
      </c>
      <c r="E25" s="31" t="str">
        <f ca="1">IFERROR(INDEX(BORD!$A$2:$V$21,MATCH(COUNTA($C$14:$C24),INDIRECT("Ord"&amp;$B$8),0),2),"")</f>
        <v/>
      </c>
    </row>
    <row r="26" spans="3:15" x14ac:dyDescent="0.25">
      <c r="C26" s="31" t="str">
        <f ca="1">IFERROR(INDEX(BORD!$A$2:$V$21,MATCH(COUNTA($C$14:$C25),INDIRECT("Ord"&amp;$B$8),0),1),"")</f>
        <v/>
      </c>
      <c r="D26" s="31" t="str">
        <f ca="1">IFERROR(INDEX(BORD!$A$2:$V$21,MATCH(COUNTA($C$14:$C25),INDIRECT("Ord"&amp;$B$8),0),8),"")</f>
        <v/>
      </c>
      <c r="E26" s="31" t="str">
        <f ca="1">IFERROR(INDEX(BORD!$A$2:$V$21,MATCH(COUNTA($C$14:$C25),INDIRECT("Ord"&amp;$B$8),0),2),"")</f>
        <v/>
      </c>
    </row>
    <row r="27" spans="3:15" x14ac:dyDescent="0.25">
      <c r="C27" s="31" t="str">
        <f ca="1">IFERROR(INDEX(BORD!$A$2:$V$21,MATCH(COUNTA($C$14:$C26),INDIRECT("Ord"&amp;$B$8),0),1),"")</f>
        <v/>
      </c>
      <c r="D27" s="31" t="str">
        <f ca="1">IFERROR(INDEX(BORD!$A$2:$V$21,MATCH(COUNTA($C$14:$C26),INDIRECT("Ord"&amp;$B$8),0),8),"")</f>
        <v/>
      </c>
      <c r="E27" s="31" t="str">
        <f ca="1">IFERROR(INDEX(BORD!$A$2:$V$21,MATCH(COUNTA($C$14:$C26),INDIRECT("Ord"&amp;$B$8),0),2),"")</f>
        <v/>
      </c>
    </row>
  </sheetData>
  <dataValidations count="1">
    <dataValidation type="list" allowBlank="1" showErrorMessage="1" errorTitle="JOURNEE" error="Veuillez choisir d'après la liste." sqref="H14">
      <formula1>TabSem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C10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CALCULETE</vt:lpstr>
      <vt:lpstr>BORD</vt:lpstr>
      <vt:lpstr>STATS44</vt:lpstr>
      <vt:lpstr>satisf44</vt:lpstr>
      <vt:lpstr>postes libres</vt:lpstr>
      <vt:lpstr>Ordjeudi</vt:lpstr>
      <vt:lpstr>Ordlundi</vt:lpstr>
      <vt:lpstr>Ordmardi</vt:lpstr>
      <vt:lpstr>Ordmercredi</vt:lpstr>
      <vt:lpstr>Ordsamedi</vt:lpstr>
      <vt:lpstr>Ordvendredi</vt:lpstr>
      <vt:lpstr>TabSem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T</cp:lastModifiedBy>
  <dcterms:created xsi:type="dcterms:W3CDTF">2017-11-13T18:47:52Z</dcterms:created>
  <dcterms:modified xsi:type="dcterms:W3CDTF">2017-11-29T16:04:20Z</dcterms:modified>
</cp:coreProperties>
</file>