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15345" windowHeight="4650" tabRatio="769" activeTab="6"/>
  </bookViews>
  <sheets>
    <sheet name="Implantation" sheetId="5" r:id="rId1"/>
    <sheet name="Conception" sheetId="17" r:id="rId2"/>
    <sheet name="Maintenance" sheetId="14" r:id="rId3"/>
    <sheet name="Modalités de gestion" sheetId="15" r:id="rId4"/>
    <sheet name="Sit. Fct &amp; Config. Hydraulique" sheetId="18" r:id="rId5"/>
    <sheet name="Sit. d'exploit. à risque" sheetId="16" r:id="rId6"/>
    <sheet name="Echéancier" sheetId="19" r:id="rId7"/>
    <sheet name="Légende" sheetId="12" r:id="rId8"/>
  </sheets>
  <definedNames>
    <definedName name="apao">Implantation!$B$10:$B$12,Implantation!$B$14:$B$16,Implantation!$B$18</definedName>
    <definedName name="Facteurs_de_risque">Implantation!$A$25:$A$49</definedName>
    <definedName name="Facteurs_de_risque_MODG">'Modalités de gestion'!$A$60:$A$95</definedName>
    <definedName name="Facteurs_de_risque_MTN">Maintenance!$A$44:$A$190</definedName>
    <definedName name="Facteurs_de_risqueMTN">Maintenance!$A$52:$A$190</definedName>
    <definedName name="_xlnm.Print_Titles" localSheetId="1">Conception!$1:$8</definedName>
    <definedName name="_xlnm.Print_Titles" localSheetId="6">Echéancier!$1:$8</definedName>
    <definedName name="_xlnm.Print_Titles" localSheetId="0">Implantation!$1:$8</definedName>
    <definedName name="_xlnm.Print_Titles" localSheetId="2">Maintenance!$1:$8</definedName>
    <definedName name="_xlnm.Print_Titles" localSheetId="3">'Modalités de gestion'!$1:$8</definedName>
    <definedName name="_xlnm.Print_Titles" localSheetId="5">'Sit. d''exploit. à risque'!$1:$8</definedName>
    <definedName name="_xlnm.Print_Titles" localSheetId="4">'Sit. Fct &amp; Config. Hydraulique'!$1:$8</definedName>
    <definedName name="MTN_1">Facteurs_de_risque_MTN</definedName>
    <definedName name="Résultats_MODG">'Modalités de gestion'!$F$60:$F$99</definedName>
    <definedName name="TablCritic">'Sit. d''exploit. à risque'!$AC$10:$AC$51</definedName>
    <definedName name="TablCritic2">'Sit. d''exploit. à risque'!$AD$10:$AD$51</definedName>
    <definedName name="TablSER">'Sit. d''exploit. à risque'!$A$10:$AB$51</definedName>
    <definedName name="_xlnm.Print_Area" localSheetId="1">Conception!$A$1:$AB$59</definedName>
    <definedName name="_xlnm.Print_Area" localSheetId="6">Echéancier!$A$1:$S$29</definedName>
    <definedName name="_xlnm.Print_Area" localSheetId="0">Implantation!$A$1:$AB$18</definedName>
    <definedName name="_xlnm.Print_Area" localSheetId="2">Maintenance!$A$1:$AB$38</definedName>
    <definedName name="_xlnm.Print_Area" localSheetId="3">'Modalités de gestion'!$A$1:$AB$55</definedName>
    <definedName name="_xlnm.Print_Area" localSheetId="5">'Sit. d''exploit. à risque'!$A$1:$AB$50</definedName>
    <definedName name="_xlnm.Print_Area" localSheetId="4">'Sit. Fct &amp; Config. Hydraulique'!$A$1:$AB$19</definedName>
  </definedNames>
  <calcPr calcId="145621"/>
</workbook>
</file>

<file path=xl/calcChain.xml><?xml version="1.0" encoding="utf-8"?>
<calcChain xmlns="http://schemas.openxmlformats.org/spreadsheetml/2006/main">
  <c r="AD23" i="16" l="1"/>
  <c r="AD24" i="16"/>
  <c r="AD25" i="16"/>
  <c r="AD26" i="16"/>
  <c r="AD27" i="16"/>
  <c r="AD28" i="16"/>
  <c r="AD29" i="16"/>
  <c r="AD30" i="16"/>
  <c r="AD31" i="16"/>
  <c r="AD32" i="16"/>
  <c r="AD33" i="16"/>
  <c r="AD34" i="16"/>
  <c r="AD35" i="16"/>
  <c r="AD36" i="16"/>
  <c r="AD37" i="16"/>
  <c r="AD38" i="16"/>
  <c r="AD39" i="16"/>
  <c r="AD40" i="16"/>
  <c r="AD41" i="16"/>
  <c r="AD42" i="16"/>
  <c r="AD43" i="16"/>
  <c r="AD44" i="16"/>
  <c r="AD45" i="16"/>
  <c r="AD46" i="16"/>
  <c r="AD47" i="16"/>
  <c r="AD48" i="16"/>
  <c r="AD49" i="16"/>
  <c r="AD50" i="16"/>
  <c r="AD51" i="16"/>
  <c r="AD19" i="16"/>
  <c r="AD21" i="16"/>
  <c r="AD14" i="16"/>
  <c r="AC14" i="16" l="1"/>
  <c r="AC19" i="16"/>
  <c r="AC21" i="16"/>
  <c r="AC23" i="16"/>
  <c r="AC24" i="16"/>
  <c r="AC25" i="16"/>
  <c r="AC26" i="16"/>
  <c r="AC27" i="16"/>
  <c r="AC28" i="16"/>
  <c r="AC29" i="16"/>
  <c r="AC30" i="16"/>
  <c r="AC31" i="16"/>
  <c r="AC32" i="16"/>
  <c r="AC33" i="16"/>
  <c r="AC34" i="16"/>
  <c r="AC35" i="16"/>
  <c r="AC36" i="16"/>
  <c r="AC37" i="16"/>
  <c r="AC38" i="16"/>
  <c r="AC39" i="16"/>
  <c r="AC40" i="16"/>
  <c r="AC41" i="16"/>
  <c r="AC42" i="16"/>
  <c r="AC43" i="16"/>
  <c r="AC44" i="16"/>
  <c r="AC45" i="16"/>
  <c r="AC46" i="16"/>
  <c r="AC47" i="16"/>
  <c r="AC48" i="16"/>
  <c r="AC49" i="16"/>
  <c r="AC50" i="16"/>
  <c r="AC51" i="16"/>
  <c r="H117" i="17" l="1"/>
  <c r="F117" i="17"/>
  <c r="H125" i="17" l="1"/>
  <c r="F126" i="17"/>
  <c r="F125" i="17"/>
  <c r="B136" i="17"/>
  <c r="B138" i="17" s="1"/>
  <c r="B130" i="17"/>
  <c r="B131" i="17" s="1"/>
  <c r="B127" i="17"/>
  <c r="B128" i="17" s="1"/>
  <c r="B129" i="17" s="1"/>
  <c r="D125" i="17"/>
  <c r="H123" i="17"/>
  <c r="H124" i="17" s="1"/>
  <c r="H121" i="17"/>
  <c r="H122" i="17" s="1"/>
  <c r="H119" i="17"/>
  <c r="H120" i="17" s="1"/>
  <c r="B179" i="14" l="1"/>
  <c r="B173" i="14"/>
  <c r="B174" i="14" s="1"/>
  <c r="B167" i="14"/>
  <c r="B168" i="14" s="1"/>
  <c r="B161" i="14"/>
  <c r="B162" i="14" s="1"/>
  <c r="B155" i="14"/>
  <c r="B156" i="14" s="1"/>
  <c r="B149" i="14"/>
  <c r="B150" i="14" s="1"/>
  <c r="B143" i="14"/>
  <c r="B144" i="14" s="1"/>
  <c r="B137" i="14"/>
  <c r="B138" i="14" s="1"/>
  <c r="B131" i="14"/>
  <c r="B132" i="14" s="1"/>
  <c r="B125" i="14"/>
  <c r="B126" i="14" s="1"/>
  <c r="B119" i="14"/>
  <c r="B120" i="14" s="1"/>
  <c r="B113" i="14"/>
  <c r="B114" i="14" s="1"/>
  <c r="B107" i="14"/>
  <c r="B108" i="14" s="1"/>
  <c r="B101" i="14"/>
  <c r="B102" i="14" s="1"/>
  <c r="B95" i="14"/>
  <c r="B96" i="14" s="1"/>
  <c r="B89" i="14"/>
  <c r="B90" i="14" s="1"/>
  <c r="B83" i="14"/>
  <c r="B84" i="14" s="1"/>
  <c r="B71" i="14"/>
  <c r="B72" i="14" s="1"/>
  <c r="B65" i="14"/>
  <c r="B66" i="14" s="1"/>
  <c r="J54" i="14"/>
  <c r="J53" i="14"/>
  <c r="J52" i="14"/>
  <c r="G53" i="14"/>
  <c r="G54" i="14" s="1"/>
  <c r="G55" i="14" s="1"/>
  <c r="G56" i="14" s="1"/>
  <c r="G57" i="14" s="1"/>
  <c r="G58" i="14" s="1"/>
  <c r="G52" i="14"/>
  <c r="J61" i="18"/>
  <c r="J62" i="18" s="1"/>
  <c r="B62" i="18"/>
  <c r="B60" i="18"/>
  <c r="J59" i="18"/>
  <c r="J60" i="18" s="1"/>
  <c r="J57" i="18"/>
  <c r="J58" i="18" s="1"/>
  <c r="J56" i="18"/>
  <c r="G57" i="18"/>
  <c r="G58" i="18" s="1"/>
  <c r="G59" i="18" s="1"/>
  <c r="G60" i="18" s="1"/>
  <c r="G56" i="18"/>
  <c r="B61" i="18"/>
  <c r="B59" i="18"/>
  <c r="B58" i="18"/>
  <c r="B57" i="18"/>
  <c r="B56" i="18"/>
  <c r="N54" i="18"/>
  <c r="N55" i="18" s="1"/>
  <c r="N52" i="18"/>
  <c r="N53" i="18" s="1"/>
  <c r="N50" i="18"/>
  <c r="N51" i="18" s="1"/>
  <c r="N48" i="18"/>
  <c r="N49" i="18" s="1"/>
  <c r="N47" i="18"/>
  <c r="L52" i="18"/>
  <c r="L53" i="18" s="1"/>
  <c r="L54" i="18" s="1"/>
  <c r="L55" i="18" s="1"/>
  <c r="L48" i="18"/>
  <c r="L49" i="18" s="1"/>
  <c r="L50" i="18" s="1"/>
  <c r="L51" i="18" s="1"/>
  <c r="L47" i="18"/>
  <c r="J48" i="18"/>
  <c r="J49" i="18" s="1"/>
  <c r="J50" i="18" s="1"/>
  <c r="J51" i="18" s="1"/>
  <c r="J52" i="18" s="1"/>
  <c r="J53" i="18" s="1"/>
  <c r="J47" i="18"/>
  <c r="N46" i="18"/>
  <c r="L46" i="18"/>
  <c r="J46" i="18"/>
  <c r="G47" i="18"/>
  <c r="G48" i="18" s="1"/>
  <c r="G49" i="18" s="1"/>
  <c r="G50" i="18" s="1"/>
  <c r="G51" i="18" s="1"/>
  <c r="G52" i="18" s="1"/>
  <c r="G53" i="18" s="1"/>
  <c r="G54" i="18" s="1"/>
  <c r="G55" i="18" s="1"/>
  <c r="G46" i="18"/>
  <c r="B46" i="18"/>
  <c r="B47" i="18" s="1"/>
  <c r="J44" i="18"/>
  <c r="J45" i="18" s="1"/>
  <c r="J42" i="18"/>
  <c r="J43" i="18" s="1"/>
  <c r="J41" i="18"/>
  <c r="J39" i="18"/>
  <c r="J40" i="18" s="1"/>
  <c r="J37" i="18"/>
  <c r="J38" i="18" s="1"/>
  <c r="J36" i="18"/>
  <c r="G128" i="15"/>
  <c r="I128" i="15"/>
  <c r="I127" i="15"/>
  <c r="F143" i="17"/>
  <c r="F134" i="17"/>
  <c r="H115" i="17"/>
  <c r="H116" i="17" s="1"/>
  <c r="H114" i="17"/>
  <c r="F115" i="17"/>
  <c r="F116" i="17" s="1"/>
  <c r="D115" i="17"/>
  <c r="D116" i="17" s="1"/>
  <c r="D117" i="17" s="1"/>
  <c r="Y15" i="14" l="1"/>
  <c r="J55" i="14"/>
  <c r="J56" i="14" s="1"/>
  <c r="J57" i="14" s="1"/>
  <c r="J58" i="14" s="1"/>
  <c r="G61" i="18"/>
  <c r="G62" i="18"/>
  <c r="AA16" i="18"/>
  <c r="Y16" i="18"/>
  <c r="Z16" i="18"/>
  <c r="J54" i="18"/>
  <c r="J55" i="18" s="1"/>
  <c r="B48" i="18"/>
  <c r="G42" i="18"/>
  <c r="G43" i="18" s="1"/>
  <c r="G44" i="18" s="1"/>
  <c r="G45" i="18" s="1"/>
  <c r="G41" i="18"/>
  <c r="B41" i="18"/>
  <c r="B42" i="18" s="1"/>
  <c r="B43" i="18" s="1"/>
  <c r="B44" i="18" s="1"/>
  <c r="B45" i="18" s="1"/>
  <c r="G37" i="18"/>
  <c r="G38" i="18" s="1"/>
  <c r="G39" i="18" s="1"/>
  <c r="G40" i="18" s="1"/>
  <c r="G36" i="18"/>
  <c r="B36" i="18"/>
  <c r="B37" i="18" s="1"/>
  <c r="B38" i="18" s="1"/>
  <c r="B39" i="18" s="1"/>
  <c r="B40" i="18" s="1"/>
  <c r="B35" i="18"/>
  <c r="B34" i="18"/>
  <c r="B33" i="18"/>
  <c r="B32" i="18"/>
  <c r="G30" i="18"/>
  <c r="G31" i="18" s="1"/>
  <c r="G29" i="18"/>
  <c r="B31" i="18"/>
  <c r="B30" i="18"/>
  <c r="B29" i="18"/>
  <c r="J27" i="18"/>
  <c r="J28" i="18" s="1"/>
  <c r="B27" i="18"/>
  <c r="B28" i="18" s="1"/>
  <c r="B26" i="18"/>
  <c r="J25" i="18"/>
  <c r="J26" i="18" s="1"/>
  <c r="B25" i="18"/>
  <c r="J24" i="18"/>
  <c r="G24" i="18"/>
  <c r="G25" i="18" s="1"/>
  <c r="G26" i="18" s="1"/>
  <c r="G27" i="18" s="1"/>
  <c r="G28" i="18" s="1"/>
  <c r="B24" i="18"/>
  <c r="J23" i="18"/>
  <c r="B23" i="18"/>
  <c r="J22" i="18"/>
  <c r="G22" i="18"/>
  <c r="B22" i="18"/>
  <c r="K106" i="16"/>
  <c r="K107" i="16" s="1"/>
  <c r="K104" i="16"/>
  <c r="K105" i="16" s="1"/>
  <c r="K102" i="16"/>
  <c r="K103" i="16" s="1"/>
  <c r="K100" i="16"/>
  <c r="K101" i="16" s="1"/>
  <c r="K99" i="16"/>
  <c r="K97" i="16"/>
  <c r="K98" i="16" s="1"/>
  <c r="K95" i="16"/>
  <c r="K96" i="16" s="1"/>
  <c r="K93" i="16"/>
  <c r="K94" i="16" s="1"/>
  <c r="K91" i="16"/>
  <c r="K92" i="16" s="1"/>
  <c r="K90" i="16"/>
  <c r="K88" i="16"/>
  <c r="K89" i="16" s="1"/>
  <c r="K86" i="16"/>
  <c r="K87" i="16" s="1"/>
  <c r="K84" i="16"/>
  <c r="K85" i="16" s="1"/>
  <c r="K82" i="16"/>
  <c r="K83" i="16"/>
  <c r="K81" i="16"/>
  <c r="I90" i="16"/>
  <c r="I99" i="16"/>
  <c r="I104" i="16"/>
  <c r="I105" i="16" s="1"/>
  <c r="I106" i="16" s="1"/>
  <c r="I107" i="16" s="1"/>
  <c r="I100" i="16"/>
  <c r="I101" i="16" s="1"/>
  <c r="I102" i="16" s="1"/>
  <c r="I103" i="16" s="1"/>
  <c r="G100" i="16"/>
  <c r="G101" i="16" s="1"/>
  <c r="G102" i="16" s="1"/>
  <c r="G103" i="16" s="1"/>
  <c r="G104" i="16" s="1"/>
  <c r="G105" i="16" s="1"/>
  <c r="G106" i="16" s="1"/>
  <c r="G107" i="16" s="1"/>
  <c r="G99" i="16"/>
  <c r="C99" i="16"/>
  <c r="C100" i="16" s="1"/>
  <c r="C101" i="16" s="1"/>
  <c r="C102" i="16" s="1"/>
  <c r="C103" i="16" s="1"/>
  <c r="C104" i="16" s="1"/>
  <c r="C105" i="16" s="1"/>
  <c r="C106" i="16" s="1"/>
  <c r="C107" i="16" s="1"/>
  <c r="I95" i="16"/>
  <c r="I96" i="16" s="1"/>
  <c r="I97" i="16" s="1"/>
  <c r="I98" i="16" s="1"/>
  <c r="I91" i="16"/>
  <c r="I92" i="16" s="1"/>
  <c r="I93" i="16" s="1"/>
  <c r="I94" i="16" s="1"/>
  <c r="G91" i="16"/>
  <c r="G92" i="16" s="1"/>
  <c r="G93" i="16" s="1"/>
  <c r="G94" i="16" s="1"/>
  <c r="G95" i="16" s="1"/>
  <c r="G96" i="16" s="1"/>
  <c r="G97" i="16" s="1"/>
  <c r="G98" i="16" s="1"/>
  <c r="G90" i="16"/>
  <c r="C90" i="16"/>
  <c r="C91" i="16" s="1"/>
  <c r="C92" i="16" s="1"/>
  <c r="C93" i="16" s="1"/>
  <c r="C94" i="16" s="1"/>
  <c r="C95" i="16" s="1"/>
  <c r="C96" i="16" s="1"/>
  <c r="C97" i="16" s="1"/>
  <c r="C98" i="16" s="1"/>
  <c r="I81" i="16"/>
  <c r="G81" i="16"/>
  <c r="I86" i="16"/>
  <c r="I87" i="16" s="1"/>
  <c r="I88" i="16" s="1"/>
  <c r="I89" i="16" s="1"/>
  <c r="I82" i="16"/>
  <c r="I83" i="16" s="1"/>
  <c r="I84" i="16" s="1"/>
  <c r="I85" i="16" s="1"/>
  <c r="G82" i="16"/>
  <c r="G83" i="16" s="1"/>
  <c r="G84" i="16" s="1"/>
  <c r="G85" i="16" s="1"/>
  <c r="G86" i="16" s="1"/>
  <c r="G87" i="16" s="1"/>
  <c r="G88" i="16" s="1"/>
  <c r="G89" i="16" s="1"/>
  <c r="C81" i="16"/>
  <c r="C78" i="16"/>
  <c r="C79" i="16" s="1"/>
  <c r="I66" i="16"/>
  <c r="I65" i="16"/>
  <c r="G75" i="16"/>
  <c r="G73" i="16"/>
  <c r="G74" i="16" s="1"/>
  <c r="G79" i="16"/>
  <c r="G76" i="16"/>
  <c r="G77" i="16" s="1"/>
  <c r="C75" i="16"/>
  <c r="C76" i="16" s="1"/>
  <c r="C77" i="16" s="1"/>
  <c r="G72" i="16"/>
  <c r="I68" i="16"/>
  <c r="I69" i="16" s="1"/>
  <c r="I70" i="16" s="1"/>
  <c r="I71" i="16" s="1"/>
  <c r="I67" i="16"/>
  <c r="C72" i="16"/>
  <c r="G67" i="16"/>
  <c r="G68" i="16" s="1"/>
  <c r="G69" i="16" s="1"/>
  <c r="G70" i="16" s="1"/>
  <c r="G71" i="16" s="1"/>
  <c r="G65" i="16"/>
  <c r="G66" i="16" s="1"/>
  <c r="G62" i="16"/>
  <c r="G63" i="16" s="1"/>
  <c r="G64" i="16" s="1"/>
  <c r="G61" i="16"/>
  <c r="Z15" i="14" l="1"/>
  <c r="AA15" i="14"/>
  <c r="Z13" i="16"/>
  <c r="AA13" i="16"/>
  <c r="Y13" i="16"/>
  <c r="Z15" i="18"/>
  <c r="AA14" i="18"/>
  <c r="AA17" i="18"/>
  <c r="Z17" i="18"/>
  <c r="Y17" i="18"/>
  <c r="AA10" i="18"/>
  <c r="Z10" i="18"/>
  <c r="Y14" i="18"/>
  <c r="Z14" i="18"/>
  <c r="Y10" i="18"/>
  <c r="Y15" i="18"/>
  <c r="AA15" i="18"/>
  <c r="G23" i="18"/>
  <c r="Z11" i="18" s="1"/>
  <c r="B49" i="18"/>
  <c r="Y22" i="16"/>
  <c r="AA22" i="16"/>
  <c r="Z22" i="16"/>
  <c r="AA20" i="16"/>
  <c r="Y20" i="16"/>
  <c r="Z20" i="16"/>
  <c r="AA18" i="16"/>
  <c r="Y18" i="16"/>
  <c r="Z18" i="16"/>
  <c r="D168" i="17"/>
  <c r="D169" i="17" s="1"/>
  <c r="D167" i="17"/>
  <c r="AB14" i="18" l="1"/>
  <c r="AA11" i="18"/>
  <c r="Y11" i="18"/>
  <c r="B50" i="18"/>
  <c r="AB18" i="16"/>
  <c r="AD18" i="16" s="1"/>
  <c r="D176" i="17"/>
  <c r="D177" i="17" s="1"/>
  <c r="D174" i="17"/>
  <c r="D175" i="17" s="1"/>
  <c r="D172" i="17"/>
  <c r="D173" i="17" s="1"/>
  <c r="D170" i="17"/>
  <c r="B174" i="17"/>
  <c r="B175" i="17" s="1"/>
  <c r="B176" i="17" s="1"/>
  <c r="B177" i="17" s="1"/>
  <c r="F163" i="17"/>
  <c r="F164" i="17" s="1"/>
  <c r="F161" i="17"/>
  <c r="F162" i="17" s="1"/>
  <c r="D161" i="17"/>
  <c r="D162" i="17" s="1"/>
  <c r="D163" i="17" s="1"/>
  <c r="D164" i="17" s="1"/>
  <c r="F159" i="17"/>
  <c r="F160" i="17" s="1"/>
  <c r="F157" i="17"/>
  <c r="F158" i="17" s="1"/>
  <c r="F155" i="17"/>
  <c r="F156" i="17" s="1"/>
  <c r="D155" i="17"/>
  <c r="D156" i="17" s="1"/>
  <c r="D157" i="17" s="1"/>
  <c r="D158" i="17" s="1"/>
  <c r="D159" i="17" s="1"/>
  <c r="D160" i="17" s="1"/>
  <c r="B148" i="17"/>
  <c r="B149" i="17" s="1"/>
  <c r="B150" i="17" s="1"/>
  <c r="AC18" i="16" l="1"/>
  <c r="B51" i="18"/>
  <c r="D171" i="17"/>
  <c r="D78" i="17"/>
  <c r="D77" i="17"/>
  <c r="D76" i="17"/>
  <c r="D73" i="17"/>
  <c r="D74" i="17" s="1"/>
  <c r="D75" i="17" s="1"/>
  <c r="D70" i="17"/>
  <c r="B52" i="18" l="1"/>
  <c r="D71" i="17"/>
  <c r="D72" i="17" s="1"/>
  <c r="D130" i="17"/>
  <c r="F130" i="17"/>
  <c r="B145" i="17"/>
  <c r="F144" i="17"/>
  <c r="D144" i="17"/>
  <c r="F142" i="17"/>
  <c r="F141" i="17"/>
  <c r="F140" i="17"/>
  <c r="D140" i="17"/>
  <c r="D141" i="17" s="1"/>
  <c r="F139" i="17"/>
  <c r="D139" i="17"/>
  <c r="D135" i="17"/>
  <c r="F135" i="17"/>
  <c r="F133" i="17"/>
  <c r="F132" i="17"/>
  <c r="F131" i="17"/>
  <c r="B139" i="17"/>
  <c r="D131" i="17"/>
  <c r="D132" i="17" s="1"/>
  <c r="B53" i="18" l="1"/>
  <c r="D142" i="17"/>
  <c r="D143" i="17"/>
  <c r="D133" i="17"/>
  <c r="D134" i="17"/>
  <c r="H126" i="17"/>
  <c r="D126" i="17"/>
  <c r="H118" i="17"/>
  <c r="H113" i="17"/>
  <c r="H112" i="17"/>
  <c r="H111" i="17"/>
  <c r="H110" i="17"/>
  <c r="F118" i="17"/>
  <c r="F119" i="17" s="1"/>
  <c r="F120" i="17" s="1"/>
  <c r="F121" i="17" s="1"/>
  <c r="F122" i="17" s="1"/>
  <c r="F123" i="17" s="1"/>
  <c r="F124" i="17" s="1"/>
  <c r="F110" i="17"/>
  <c r="D118" i="17"/>
  <c r="D119" i="17" s="1"/>
  <c r="D120" i="17" s="1"/>
  <c r="D121" i="17" s="1"/>
  <c r="D122" i="17" s="1"/>
  <c r="D123" i="17" s="1"/>
  <c r="D124" i="17" s="1"/>
  <c r="F111" i="17"/>
  <c r="F112" i="17" s="1"/>
  <c r="F113" i="17" s="1"/>
  <c r="F114" i="17" s="1"/>
  <c r="D110" i="17"/>
  <c r="D111" i="17" s="1"/>
  <c r="D112" i="17" s="1"/>
  <c r="D113" i="17" s="1"/>
  <c r="D114" i="17" s="1"/>
  <c r="B110" i="17"/>
  <c r="B111" i="17" s="1"/>
  <c r="B112" i="17" s="1"/>
  <c r="B113" i="17" s="1"/>
  <c r="D108" i="17"/>
  <c r="D109" i="17" s="1"/>
  <c r="D106" i="17"/>
  <c r="D107" i="17" s="1"/>
  <c r="D104" i="17"/>
  <c r="D105" i="17" s="1"/>
  <c r="D102" i="17"/>
  <c r="D103" i="17" s="1"/>
  <c r="B102" i="17"/>
  <c r="F99" i="17"/>
  <c r="F100" i="17" s="1"/>
  <c r="D99" i="17"/>
  <c r="D100" i="17" s="1"/>
  <c r="D101" i="17" s="1"/>
  <c r="F98" i="17"/>
  <c r="D98" i="17"/>
  <c r="B98" i="17"/>
  <c r="B99" i="17" s="1"/>
  <c r="F101" i="17"/>
  <c r="H36" i="17" l="1"/>
  <c r="B54" i="18"/>
  <c r="B55" i="18" s="1"/>
  <c r="AA51" i="17"/>
  <c r="B114" i="17"/>
  <c r="B115" i="17" s="1"/>
  <c r="C82" i="16"/>
  <c r="C83" i="16" s="1"/>
  <c r="C84" i="16" s="1"/>
  <c r="C85" i="16" s="1"/>
  <c r="C86" i="16" s="1"/>
  <c r="C87" i="16" s="1"/>
  <c r="C88" i="16" s="1"/>
  <c r="C89" i="16" s="1"/>
  <c r="G78" i="16"/>
  <c r="G80" i="16"/>
  <c r="C80" i="16"/>
  <c r="C73" i="16"/>
  <c r="C74" i="16" s="1"/>
  <c r="C65" i="16"/>
  <c r="C66" i="16" s="1"/>
  <c r="C67" i="16" s="1"/>
  <c r="C68" i="16" s="1"/>
  <c r="C69" i="16" s="1"/>
  <c r="C70" i="16" s="1"/>
  <c r="C71" i="16" s="1"/>
  <c r="C61" i="16"/>
  <c r="C62" i="16" s="1"/>
  <c r="C63" i="16" s="1"/>
  <c r="C64" i="16" s="1"/>
  <c r="C59" i="16"/>
  <c r="C60" i="16" s="1"/>
  <c r="C57" i="16"/>
  <c r="C58" i="16" s="1"/>
  <c r="B116" i="17" l="1"/>
  <c r="B117" i="17" s="1"/>
  <c r="B118" i="17" s="1"/>
  <c r="B119" i="17" s="1"/>
  <c r="AA36" i="17"/>
  <c r="Y13" i="18"/>
  <c r="AA12" i="18"/>
  <c r="Z12" i="18"/>
  <c r="AA13" i="18"/>
  <c r="Z13" i="18"/>
  <c r="Y12" i="18"/>
  <c r="Y36" i="17"/>
  <c r="Z51" i="17"/>
  <c r="Z31" i="17"/>
  <c r="AA31" i="17"/>
  <c r="Y51" i="17"/>
  <c r="Y31" i="17"/>
  <c r="Z36" i="17"/>
  <c r="AA17" i="16"/>
  <c r="Z15" i="16"/>
  <c r="Y17" i="16"/>
  <c r="Z16" i="16"/>
  <c r="Z17" i="16"/>
  <c r="AA16" i="16"/>
  <c r="Y15" i="16"/>
  <c r="Y16" i="16"/>
  <c r="AA15" i="16"/>
  <c r="AA12" i="16"/>
  <c r="Z12" i="16"/>
  <c r="Y12" i="16"/>
  <c r="Z10" i="16"/>
  <c r="AA11" i="16"/>
  <c r="Y10" i="16"/>
  <c r="Z11" i="16"/>
  <c r="Y11" i="16"/>
  <c r="AA10" i="16"/>
  <c r="B170" i="17"/>
  <c r="B171" i="17" s="1"/>
  <c r="B172" i="17" s="1"/>
  <c r="B173" i="17" s="1"/>
  <c r="B167" i="17"/>
  <c r="B168" i="17" s="1"/>
  <c r="B169" i="17" s="1"/>
  <c r="B165" i="17"/>
  <c r="B155" i="17"/>
  <c r="B156" i="17" s="1"/>
  <c r="B157" i="17" s="1"/>
  <c r="B153" i="17"/>
  <c r="B154" i="17" s="1"/>
  <c r="B151" i="17"/>
  <c r="B152" i="17" s="1"/>
  <c r="B146" i="17"/>
  <c r="B140" i="17"/>
  <c r="B141" i="17" s="1"/>
  <c r="B132" i="17"/>
  <c r="B106" i="17"/>
  <c r="B107" i="17" s="1"/>
  <c r="B108" i="17" s="1"/>
  <c r="B109" i="17" s="1"/>
  <c r="B103" i="17"/>
  <c r="B104" i="17" s="1"/>
  <c r="B105" i="17" s="1"/>
  <c r="B100" i="17"/>
  <c r="B101" i="17" s="1"/>
  <c r="B96" i="17"/>
  <c r="B97" i="17" s="1"/>
  <c r="B94" i="17"/>
  <c r="B95" i="17" s="1"/>
  <c r="D93" i="17"/>
  <c r="D92" i="17"/>
  <c r="B92" i="17"/>
  <c r="B93" i="17" s="1"/>
  <c r="D91" i="17"/>
  <c r="D90" i="17"/>
  <c r="B90" i="17"/>
  <c r="B91" i="17" s="1"/>
  <c r="B88" i="17"/>
  <c r="B89" i="17" s="1"/>
  <c r="B86" i="17"/>
  <c r="B87" i="17" s="1"/>
  <c r="D83" i="17"/>
  <c r="D84" i="17" s="1"/>
  <c r="D85" i="17" s="1"/>
  <c r="D82" i="17"/>
  <c r="B82" i="17"/>
  <c r="B83" i="17" s="1"/>
  <c r="B84" i="17" s="1"/>
  <c r="B85" i="17" s="1"/>
  <c r="B77" i="14"/>
  <c r="D79" i="17"/>
  <c r="B70" i="17"/>
  <c r="B120" i="17" l="1"/>
  <c r="B123" i="17"/>
  <c r="B166" i="17"/>
  <c r="B147" i="17"/>
  <c r="AB51" i="17"/>
  <c r="B142" i="17"/>
  <c r="B144" i="17" s="1"/>
  <c r="B143" i="17"/>
  <c r="B133" i="17"/>
  <c r="B135" i="17" s="1"/>
  <c r="B137" i="17" s="1"/>
  <c r="B134" i="17"/>
  <c r="AB16" i="16"/>
  <c r="B158" i="17"/>
  <c r="B159" i="17" s="1"/>
  <c r="B160" i="17" s="1"/>
  <c r="B161" i="17" s="1"/>
  <c r="B162" i="17" s="1"/>
  <c r="B163" i="17" s="1"/>
  <c r="B164" i="17" s="1"/>
  <c r="B71" i="17"/>
  <c r="B72" i="17" s="1"/>
  <c r="B73" i="17" s="1"/>
  <c r="B74" i="17" s="1"/>
  <c r="B75" i="17" s="1"/>
  <c r="B76" i="17" s="1"/>
  <c r="B77" i="17" s="1"/>
  <c r="B78" i="17" s="1"/>
  <c r="B79" i="17" s="1"/>
  <c r="B80" i="17" s="1"/>
  <c r="B81" i="17" s="1"/>
  <c r="D80" i="17"/>
  <c r="D81" i="17" s="1"/>
  <c r="B68" i="17"/>
  <c r="B69" i="17" s="1"/>
  <c r="B66" i="17"/>
  <c r="B67" i="17" s="1"/>
  <c r="B64" i="17"/>
  <c r="B65" i="17" s="1"/>
  <c r="B62" i="17"/>
  <c r="G200" i="15"/>
  <c r="G198" i="15"/>
  <c r="G199" i="15" s="1"/>
  <c r="C198" i="15"/>
  <c r="C199" i="15" s="1"/>
  <c r="C200" i="15" s="1"/>
  <c r="C194" i="15"/>
  <c r="C195" i="15" s="1"/>
  <c r="C196" i="15" s="1"/>
  <c r="C197" i="15" s="1"/>
  <c r="C190" i="15"/>
  <c r="C191" i="15" s="1"/>
  <c r="C192" i="15" s="1"/>
  <c r="C193" i="15" s="1"/>
  <c r="C186" i="15"/>
  <c r="C187" i="15" s="1"/>
  <c r="C188" i="15" s="1"/>
  <c r="C189" i="15" s="1"/>
  <c r="C182" i="15"/>
  <c r="C183" i="15" s="1"/>
  <c r="C184" i="15" s="1"/>
  <c r="C185" i="15" s="1"/>
  <c r="C178" i="15"/>
  <c r="C179" i="15" s="1"/>
  <c r="C180" i="15" s="1"/>
  <c r="C181" i="15" s="1"/>
  <c r="C174" i="15"/>
  <c r="C175" i="15" s="1"/>
  <c r="C176" i="15" s="1"/>
  <c r="C177" i="15" s="1"/>
  <c r="I170" i="15"/>
  <c r="I171" i="15" s="1"/>
  <c r="I172" i="15" s="1"/>
  <c r="I167" i="15"/>
  <c r="I168" i="15" s="1"/>
  <c r="I169" i="15" s="1"/>
  <c r="G173" i="15"/>
  <c r="G167" i="15"/>
  <c r="G168" i="15" s="1"/>
  <c r="G169" i="15" s="1"/>
  <c r="G170" i="15" s="1"/>
  <c r="G171" i="15" s="1"/>
  <c r="G172" i="15" s="1"/>
  <c r="C167" i="15"/>
  <c r="C168" i="15" s="1"/>
  <c r="C169" i="15" s="1"/>
  <c r="C170" i="15" s="1"/>
  <c r="C171" i="15" s="1"/>
  <c r="C172" i="15" s="1"/>
  <c r="C173" i="15" s="1"/>
  <c r="G166" i="15"/>
  <c r="G164" i="15"/>
  <c r="G165" i="15" s="1"/>
  <c r="G163" i="15"/>
  <c r="G161" i="15"/>
  <c r="G162" i="15" s="1"/>
  <c r="G160" i="15"/>
  <c r="G158" i="15"/>
  <c r="G159" i="15" s="1"/>
  <c r="C164" i="15"/>
  <c r="C165" i="15" s="1"/>
  <c r="C166" i="15" s="1"/>
  <c r="C161" i="15"/>
  <c r="C162" i="15" s="1"/>
  <c r="C163" i="15" s="1"/>
  <c r="C158" i="15"/>
  <c r="C159" i="15" s="1"/>
  <c r="C160" i="15" s="1"/>
  <c r="I138" i="15"/>
  <c r="I135" i="15"/>
  <c r="I136" i="15" s="1"/>
  <c r="I137" i="15" s="1"/>
  <c r="I134" i="15"/>
  <c r="I131" i="15"/>
  <c r="I132" i="15" s="1"/>
  <c r="I133" i="15" s="1"/>
  <c r="G135" i="15"/>
  <c r="G136" i="15" s="1"/>
  <c r="G137" i="15" s="1"/>
  <c r="G138" i="15" s="1"/>
  <c r="G131" i="15"/>
  <c r="G132" i="15" s="1"/>
  <c r="G133" i="15" s="1"/>
  <c r="G134" i="15" s="1"/>
  <c r="G86" i="15"/>
  <c r="C86" i="15"/>
  <c r="I126" i="15"/>
  <c r="I130" i="15"/>
  <c r="I129" i="15"/>
  <c r="G129" i="15"/>
  <c r="G130" i="15" s="1"/>
  <c r="G126" i="15"/>
  <c r="G127" i="15" s="1"/>
  <c r="C121" i="15"/>
  <c r="C122" i="15" s="1"/>
  <c r="C123" i="15" s="1"/>
  <c r="C124" i="15" s="1"/>
  <c r="C125" i="15" s="1"/>
  <c r="B185" i="14"/>
  <c r="B186" i="14" s="1"/>
  <c r="B180" i="14"/>
  <c r="B78" i="14"/>
  <c r="B121" i="17" l="1"/>
  <c r="B124" i="17"/>
  <c r="Z56" i="17"/>
  <c r="AA54" i="17"/>
  <c r="Y55" i="17"/>
  <c r="Y54" i="17"/>
  <c r="Y56" i="17"/>
  <c r="Z54" i="17"/>
  <c r="H173" i="15"/>
  <c r="I173" i="15" s="1"/>
  <c r="J173" i="15" s="1"/>
  <c r="AA55" i="17"/>
  <c r="AA56" i="17"/>
  <c r="Z55" i="17"/>
  <c r="Z20" i="17"/>
  <c r="Z44" i="17"/>
  <c r="G40" i="17"/>
  <c r="Z18" i="17"/>
  <c r="Y34" i="17"/>
  <c r="AA44" i="17"/>
  <c r="Y40" i="17"/>
  <c r="Y20" i="17"/>
  <c r="Z40" i="17"/>
  <c r="G44" i="17"/>
  <c r="Z33" i="17"/>
  <c r="Y33" i="17"/>
  <c r="AA33" i="17"/>
  <c r="Z34" i="17"/>
  <c r="Y18" i="17"/>
  <c r="Y44" i="17"/>
  <c r="AA40" i="17"/>
  <c r="AA34" i="17"/>
  <c r="AA20" i="17"/>
  <c r="AA18" i="17"/>
  <c r="AB36" i="17"/>
  <c r="B63" i="17"/>
  <c r="B79" i="14"/>
  <c r="B73" i="14"/>
  <c r="G92" i="15"/>
  <c r="G71" i="15"/>
  <c r="G69" i="15"/>
  <c r="G70" i="15" s="1"/>
  <c r="G68" i="15"/>
  <c r="G66" i="15"/>
  <c r="F49" i="5"/>
  <c r="F47" i="5"/>
  <c r="F48" i="5" s="1"/>
  <c r="F46" i="5"/>
  <c r="F44" i="5"/>
  <c r="F45" i="5" s="1"/>
  <c r="B44" i="5"/>
  <c r="B45" i="5" s="1"/>
  <c r="F40" i="5"/>
  <c r="F41" i="5" s="1"/>
  <c r="F42" i="5" s="1"/>
  <c r="B40" i="5"/>
  <c r="B41" i="5" s="1"/>
  <c r="B42" i="5" s="1"/>
  <c r="B43" i="5" s="1"/>
  <c r="C155" i="15"/>
  <c r="C156" i="15" s="1"/>
  <c r="C157" i="15" s="1"/>
  <c r="C153" i="15"/>
  <c r="C154" i="15" s="1"/>
  <c r="C151" i="15"/>
  <c r="C152" i="15" s="1"/>
  <c r="C148" i="15"/>
  <c r="C149" i="15" s="1"/>
  <c r="C150" i="15" s="1"/>
  <c r="C145" i="15"/>
  <c r="C146" i="15" s="1"/>
  <c r="C147" i="15" s="1"/>
  <c r="C142" i="15"/>
  <c r="C143" i="15" s="1"/>
  <c r="C144" i="15" s="1"/>
  <c r="C139" i="15"/>
  <c r="C140" i="15" s="1"/>
  <c r="C141" i="15" s="1"/>
  <c r="C131" i="15"/>
  <c r="C132" i="15" s="1"/>
  <c r="C133" i="15" s="1"/>
  <c r="C134" i="15" s="1"/>
  <c r="C135" i="15" s="1"/>
  <c r="C136" i="15" s="1"/>
  <c r="C137" i="15" s="1"/>
  <c r="C138" i="15" s="1"/>
  <c r="C126" i="15"/>
  <c r="C116" i="15"/>
  <c r="C117" i="15" s="1"/>
  <c r="C118" i="15" s="1"/>
  <c r="C119" i="15" s="1"/>
  <c r="C120" i="15" s="1"/>
  <c r="C114" i="15"/>
  <c r="C115" i="15" s="1"/>
  <c r="C112" i="15"/>
  <c r="C113" i="15" s="1"/>
  <c r="B122" i="17" l="1"/>
  <c r="Y46" i="17" s="1"/>
  <c r="B125" i="17"/>
  <c r="B126" i="17" s="1"/>
  <c r="Z42" i="17" s="1"/>
  <c r="Z46" i="17"/>
  <c r="Z27" i="17"/>
  <c r="AA46" i="17"/>
  <c r="AA38" i="17"/>
  <c r="Y38" i="17"/>
  <c r="C127" i="15"/>
  <c r="AA48" i="17"/>
  <c r="Z48" i="17"/>
  <c r="B80" i="14"/>
  <c r="B81" i="14" s="1"/>
  <c r="B82" i="14" s="1"/>
  <c r="Y53" i="17"/>
  <c r="Z50" i="17"/>
  <c r="Z49" i="17"/>
  <c r="AA50" i="17"/>
  <c r="AA49" i="17"/>
  <c r="AB44" i="17"/>
  <c r="AB40" i="17"/>
  <c r="Z15" i="17"/>
  <c r="AA28" i="17"/>
  <c r="Y24" i="17"/>
  <c r="Y28" i="17"/>
  <c r="Y23" i="17"/>
  <c r="Z23" i="17"/>
  <c r="Y25" i="17"/>
  <c r="U24" i="17"/>
  <c r="AA22" i="17"/>
  <c r="AA15" i="17"/>
  <c r="Y22" i="17"/>
  <c r="Z22" i="17"/>
  <c r="Y11" i="17"/>
  <c r="AA23" i="17"/>
  <c r="Z14" i="17"/>
  <c r="AA13" i="17"/>
  <c r="Z13" i="17"/>
  <c r="Z10" i="17"/>
  <c r="Y13" i="17"/>
  <c r="Y14" i="17"/>
  <c r="Y10" i="17"/>
  <c r="Z11" i="17"/>
  <c r="AA11" i="17"/>
  <c r="B74" i="14"/>
  <c r="B75" i="14" s="1"/>
  <c r="B76" i="14" s="1"/>
  <c r="G67" i="15"/>
  <c r="H68" i="15"/>
  <c r="C108" i="15"/>
  <c r="C109" i="15" s="1"/>
  <c r="C110" i="15" s="1"/>
  <c r="C111" i="15" s="1"/>
  <c r="C104" i="15"/>
  <c r="C105" i="15" s="1"/>
  <c r="C106" i="15" s="1"/>
  <c r="C107" i="15" s="1"/>
  <c r="C100" i="15"/>
  <c r="C101" i="15" s="1"/>
  <c r="C102" i="15" s="1"/>
  <c r="C103" i="15" s="1"/>
  <c r="G85" i="15"/>
  <c r="G76" i="15"/>
  <c r="G81" i="15"/>
  <c r="G74" i="15"/>
  <c r="G75" i="15" s="1"/>
  <c r="C96" i="15"/>
  <c r="C97" i="15" s="1"/>
  <c r="C98" i="15" s="1"/>
  <c r="C99" i="15" s="1"/>
  <c r="C87" i="15"/>
  <c r="C88" i="15" s="1"/>
  <c r="G87" i="15"/>
  <c r="G88" i="15" s="1"/>
  <c r="G89" i="15" s="1"/>
  <c r="G82" i="15"/>
  <c r="G83" i="15" s="1"/>
  <c r="G84" i="15" s="1"/>
  <c r="C64" i="15"/>
  <c r="C65" i="15" s="1"/>
  <c r="C66" i="15"/>
  <c r="C67" i="15" s="1"/>
  <c r="C68" i="15" s="1"/>
  <c r="C69" i="15"/>
  <c r="C70" i="15" s="1"/>
  <c r="C71" i="15" s="1"/>
  <c r="C72" i="15"/>
  <c r="C73" i="15" s="1"/>
  <c r="C74" i="15"/>
  <c r="C75" i="15" s="1"/>
  <c r="C76" i="15" s="1"/>
  <c r="C77" i="15"/>
  <c r="C78" i="15" s="1"/>
  <c r="C79" i="15"/>
  <c r="C80" i="15" s="1"/>
  <c r="C81" i="15"/>
  <c r="C82" i="15" s="1"/>
  <c r="C62" i="15"/>
  <c r="C63" i="15" s="1"/>
  <c r="C60" i="15"/>
  <c r="B48" i="14"/>
  <c r="B49" i="14" s="1"/>
  <c r="B50" i="14" s="1"/>
  <c r="B51" i="14" s="1"/>
  <c r="B44" i="14"/>
  <c r="AA10" i="17" l="1"/>
  <c r="Z25" i="17"/>
  <c r="AA24" i="17"/>
  <c r="Z24" i="17"/>
  <c r="Y49" i="17"/>
  <c r="Y48" i="17"/>
  <c r="AB48" i="17" s="1"/>
  <c r="AA42" i="17"/>
  <c r="AA27" i="17"/>
  <c r="Y27" i="17"/>
  <c r="Y15" i="17"/>
  <c r="Z53" i="17"/>
  <c r="Y42" i="17"/>
  <c r="AA14" i="17"/>
  <c r="U25" i="17"/>
  <c r="AA25" i="17"/>
  <c r="Z28" i="17"/>
  <c r="Y50" i="17"/>
  <c r="AA53" i="17"/>
  <c r="Z38" i="17"/>
  <c r="AB38" i="17" s="1"/>
  <c r="AB46" i="17"/>
  <c r="Y34" i="15"/>
  <c r="AA34" i="15"/>
  <c r="Z33" i="15"/>
  <c r="Z34" i="15"/>
  <c r="Y33" i="15"/>
  <c r="AA48" i="15"/>
  <c r="AA33" i="15"/>
  <c r="Z48" i="15"/>
  <c r="Y48" i="15"/>
  <c r="C128" i="15"/>
  <c r="C129" i="15" s="1"/>
  <c r="C130" i="15" s="1"/>
  <c r="C61" i="15"/>
  <c r="AB31" i="17"/>
  <c r="AB55" i="17"/>
  <c r="G90" i="15"/>
  <c r="G91" i="15" s="1"/>
  <c r="B45" i="14"/>
  <c r="B46" i="14" s="1"/>
  <c r="B47" i="14" s="1"/>
  <c r="C89" i="15"/>
  <c r="C90" i="15" s="1"/>
  <c r="G93" i="15"/>
  <c r="G94" i="15" s="1"/>
  <c r="G95" i="15" s="1"/>
  <c r="C83" i="15"/>
  <c r="C84" i="15" s="1"/>
  <c r="C85" i="15" s="1"/>
  <c r="B67" i="14"/>
  <c r="B68" i="14" s="1"/>
  <c r="B69" i="14" s="1"/>
  <c r="B70" i="14" s="1"/>
  <c r="B85" i="14"/>
  <c r="B91" i="14"/>
  <c r="B92" i="14" s="1"/>
  <c r="B93" i="14" s="1"/>
  <c r="B94" i="14" s="1"/>
  <c r="B97" i="14"/>
  <c r="B98" i="14" s="1"/>
  <c r="B99" i="14" s="1"/>
  <c r="B100" i="14" s="1"/>
  <c r="B103" i="14"/>
  <c r="B104" i="14" s="1"/>
  <c r="B105" i="14" s="1"/>
  <c r="B106" i="14" s="1"/>
  <c r="B109" i="14"/>
  <c r="B110" i="14" s="1"/>
  <c r="B111" i="14" s="1"/>
  <c r="B112" i="14" s="1"/>
  <c r="B115" i="14"/>
  <c r="B116" i="14" s="1"/>
  <c r="B117" i="14" s="1"/>
  <c r="B118" i="14" s="1"/>
  <c r="B121" i="14"/>
  <c r="B122" i="14" s="1"/>
  <c r="B123" i="14" s="1"/>
  <c r="B124" i="14" s="1"/>
  <c r="B127" i="14"/>
  <c r="B128" i="14" s="1"/>
  <c r="B129" i="14" s="1"/>
  <c r="B130" i="14" s="1"/>
  <c r="B133" i="14"/>
  <c r="B134" i="14" s="1"/>
  <c r="B135" i="14" s="1"/>
  <c r="B136" i="14" s="1"/>
  <c r="B139" i="14"/>
  <c r="B140" i="14" s="1"/>
  <c r="B141" i="14" s="1"/>
  <c r="B142" i="14" s="1"/>
  <c r="B145" i="14"/>
  <c r="B146" i="14" s="1"/>
  <c r="B147" i="14" s="1"/>
  <c r="B148" i="14" s="1"/>
  <c r="B151" i="14"/>
  <c r="B152" i="14" s="1"/>
  <c r="B153" i="14" s="1"/>
  <c r="B154" i="14" s="1"/>
  <c r="B157" i="14"/>
  <c r="B158" i="14" s="1"/>
  <c r="B159" i="14" s="1"/>
  <c r="B160" i="14" s="1"/>
  <c r="B163" i="14"/>
  <c r="B164" i="14" s="1"/>
  <c r="B165" i="14" s="1"/>
  <c r="B166" i="14" s="1"/>
  <c r="B169" i="14"/>
  <c r="B170" i="14" s="1"/>
  <c r="B171" i="14" s="1"/>
  <c r="B172" i="14" s="1"/>
  <c r="B175" i="14"/>
  <c r="B176" i="14" s="1"/>
  <c r="B177" i="14" s="1"/>
  <c r="B178" i="14" s="1"/>
  <c r="B181" i="14"/>
  <c r="B182" i="14" s="1"/>
  <c r="B183" i="14" s="1"/>
  <c r="B184" i="14" s="1"/>
  <c r="B187" i="14"/>
  <c r="B188" i="14" s="1"/>
  <c r="B189" i="14" s="1"/>
  <c r="B190" i="14" s="1"/>
  <c r="B59" i="14"/>
  <c r="B52" i="14"/>
  <c r="B53" i="14" s="1"/>
  <c r="B54" i="14" s="1"/>
  <c r="AB42" i="17" l="1"/>
  <c r="AA44" i="15"/>
  <c r="AA45" i="15"/>
  <c r="Z55" i="15"/>
  <c r="Z21" i="15"/>
  <c r="Y17" i="15"/>
  <c r="Y21" i="15"/>
  <c r="Y44" i="15"/>
  <c r="AA22" i="15"/>
  <c r="AA14" i="15"/>
  <c r="Y15" i="15"/>
  <c r="Z45" i="15"/>
  <c r="Z46" i="15"/>
  <c r="Y45" i="15"/>
  <c r="AA17" i="15"/>
  <c r="Z44" i="15"/>
  <c r="AA46" i="15"/>
  <c r="Y22" i="15"/>
  <c r="Z17" i="15"/>
  <c r="Z14" i="15"/>
  <c r="AA21" i="15"/>
  <c r="AA15" i="15"/>
  <c r="Z15" i="15"/>
  <c r="Y14" i="15"/>
  <c r="Z22" i="15"/>
  <c r="Y55" i="15"/>
  <c r="Y46" i="15"/>
  <c r="AA55" i="15"/>
  <c r="B86" i="14"/>
  <c r="B87" i="14" s="1"/>
  <c r="B88" i="14" s="1"/>
  <c r="B60" i="14"/>
  <c r="B61" i="14" s="1"/>
  <c r="B62" i="14" s="1"/>
  <c r="B63" i="14" s="1"/>
  <c r="B64" i="14" s="1"/>
  <c r="C91" i="15"/>
  <c r="F37" i="5"/>
  <c r="F38" i="5" s="1"/>
  <c r="F39" i="5" s="1"/>
  <c r="F34" i="5"/>
  <c r="F35" i="5" s="1"/>
  <c r="F36" i="5" s="1"/>
  <c r="F31" i="5"/>
  <c r="B31" i="5"/>
  <c r="B32" i="5" s="1"/>
  <c r="B35" i="5" s="1"/>
  <c r="B38" i="5" s="1"/>
  <c r="C92" i="15" l="1"/>
  <c r="C93" i="15" s="1"/>
  <c r="B55" i="14"/>
  <c r="B34" i="5"/>
  <c r="B37" i="5" s="1"/>
  <c r="F32" i="5"/>
  <c r="F33" i="5" s="1"/>
  <c r="B47" i="5"/>
  <c r="B48" i="5" s="1"/>
  <c r="B49" i="5" s="1"/>
  <c r="B46" i="5"/>
  <c r="B29" i="5"/>
  <c r="B30" i="5" s="1"/>
  <c r="B33" i="5"/>
  <c r="B36" i="5" s="1"/>
  <c r="B39" i="5" s="1"/>
  <c r="B27" i="5"/>
  <c r="B25" i="5"/>
  <c r="N29" i="19"/>
  <c r="J29" i="19"/>
  <c r="AB10" i="18"/>
  <c r="AB13" i="18"/>
  <c r="AB12" i="18"/>
  <c r="AB22" i="16"/>
  <c r="AB20" i="16"/>
  <c r="AD20" i="16" s="1"/>
  <c r="AB23" i="17"/>
  <c r="AB22" i="17"/>
  <c r="AB17" i="18"/>
  <c r="AB16" i="18"/>
  <c r="AB15" i="18"/>
  <c r="AB11" i="18"/>
  <c r="AB13" i="16"/>
  <c r="AD13" i="16" s="1"/>
  <c r="AB12" i="16"/>
  <c r="AB11" i="16"/>
  <c r="AB50" i="17"/>
  <c r="AB20" i="17"/>
  <c r="AB21" i="15"/>
  <c r="AB51" i="16"/>
  <c r="AB50" i="16"/>
  <c r="AB48" i="16"/>
  <c r="AB47" i="16"/>
  <c r="AB46" i="16"/>
  <c r="AB45" i="16"/>
  <c r="AB44" i="16"/>
  <c r="AB43" i="16"/>
  <c r="AB42" i="16"/>
  <c r="AB41" i="16"/>
  <c r="AB40" i="16"/>
  <c r="AB39" i="16"/>
  <c r="AB38" i="16"/>
  <c r="AB36" i="16"/>
  <c r="AB35" i="16"/>
  <c r="AB34" i="16"/>
  <c r="AB33" i="16"/>
  <c r="AB32" i="16"/>
  <c r="AB30" i="16"/>
  <c r="AB29" i="16"/>
  <c r="AB28" i="16"/>
  <c r="AB27" i="16"/>
  <c r="AB26" i="16"/>
  <c r="AB55" i="15"/>
  <c r="AB48" i="15"/>
  <c r="AB45" i="15"/>
  <c r="AB46" i="15"/>
  <c r="AB44" i="15"/>
  <c r="AB25" i="17"/>
  <c r="AB24" i="17"/>
  <c r="AB14" i="17"/>
  <c r="AB17" i="16"/>
  <c r="AD17" i="16" s="1"/>
  <c r="AB15" i="16"/>
  <c r="AD15" i="16" s="1"/>
  <c r="AB22" i="15"/>
  <c r="AB56" i="17"/>
  <c r="AB54" i="17"/>
  <c r="AB53" i="17"/>
  <c r="AB49" i="17"/>
  <c r="AB18" i="17"/>
  <c r="AB13" i="17"/>
  <c r="AB15" i="17"/>
  <c r="AB34" i="17"/>
  <c r="AB33" i="17"/>
  <c r="AB28" i="17"/>
  <c r="AB27" i="17"/>
  <c r="AB11" i="17"/>
  <c r="AB10" i="17"/>
  <c r="AB25" i="16"/>
  <c r="AB10" i="16"/>
  <c r="AB14" i="15"/>
  <c r="AB15" i="15"/>
  <c r="AB17" i="15"/>
  <c r="AD22" i="16" l="1"/>
  <c r="AD10" i="16"/>
  <c r="AD16" i="16"/>
  <c r="AD11" i="16"/>
  <c r="AD12" i="16"/>
  <c r="AC15" i="16"/>
  <c r="AC17" i="16"/>
  <c r="AC13" i="16"/>
  <c r="AC20" i="16"/>
  <c r="AC10" i="16"/>
  <c r="Y14" i="5"/>
  <c r="Z14" i="5"/>
  <c r="AA14" i="5"/>
  <c r="Y11" i="15"/>
  <c r="AA18" i="15"/>
  <c r="C94" i="15"/>
  <c r="Z18" i="15" s="1"/>
  <c r="AB34" i="15"/>
  <c r="B56" i="14"/>
  <c r="B57" i="14" s="1"/>
  <c r="B58" i="14" s="1"/>
  <c r="AB33" i="15"/>
  <c r="B26" i="5"/>
  <c r="B28" i="5"/>
  <c r="Z18" i="5" s="1"/>
  <c r="A15" i="19" l="1"/>
  <c r="A19" i="19"/>
  <c r="A23" i="19"/>
  <c r="A16" i="19"/>
  <c r="A24" i="19"/>
  <c r="A17" i="19"/>
  <c r="A18" i="19"/>
  <c r="A22" i="19"/>
  <c r="A26" i="19"/>
  <c r="A27" i="19"/>
  <c r="A20" i="19"/>
  <c r="A28" i="19"/>
  <c r="A21" i="19"/>
  <c r="A25" i="19"/>
  <c r="AC11" i="16"/>
  <c r="AC12" i="16" s="1"/>
  <c r="A10" i="19"/>
  <c r="A14" i="19"/>
  <c r="A13" i="19"/>
  <c r="A11" i="19"/>
  <c r="A12" i="19"/>
  <c r="A9" i="19"/>
  <c r="D9" i="19" s="1"/>
  <c r="Y16" i="15"/>
  <c r="Z10" i="15"/>
  <c r="Z11" i="5"/>
  <c r="AA18" i="5"/>
  <c r="Z16" i="5"/>
  <c r="AA16" i="5"/>
  <c r="Z15" i="5"/>
  <c r="Y18" i="5"/>
  <c r="Y11" i="5"/>
  <c r="Z10" i="5"/>
  <c r="AA10" i="5"/>
  <c r="AA12" i="5"/>
  <c r="Y10" i="5"/>
  <c r="Y12" i="5"/>
  <c r="Z12" i="5"/>
  <c r="Y15" i="5"/>
  <c r="AA11" i="5"/>
  <c r="AA15" i="5"/>
  <c r="Y16" i="5"/>
  <c r="Y12" i="15"/>
  <c r="AA12" i="15"/>
  <c r="AA11" i="15"/>
  <c r="C95" i="15"/>
  <c r="Z23" i="15" s="1"/>
  <c r="Y52" i="15"/>
  <c r="AA16" i="15"/>
  <c r="Z16" i="15"/>
  <c r="Z12" i="15"/>
  <c r="Y20" i="15"/>
  <c r="Y10" i="15"/>
  <c r="Y24" i="15"/>
  <c r="AA40" i="15"/>
  <c r="Y18" i="15"/>
  <c r="Z11" i="15"/>
  <c r="AA10" i="15"/>
  <c r="AA19" i="14"/>
  <c r="AA17" i="14"/>
  <c r="Y24" i="14"/>
  <c r="AA35" i="14"/>
  <c r="AA26" i="14"/>
  <c r="AA22" i="14"/>
  <c r="Y29" i="14"/>
  <c r="AA31" i="14"/>
  <c r="Y33" i="14"/>
  <c r="Y25" i="14"/>
  <c r="AA34" i="14"/>
  <c r="AA23" i="14"/>
  <c r="AA25" i="14"/>
  <c r="AA36" i="14"/>
  <c r="AA21" i="14"/>
  <c r="Z18" i="14"/>
  <c r="AA16" i="14"/>
  <c r="AA32" i="14"/>
  <c r="Z36" i="14"/>
  <c r="Z34" i="14"/>
  <c r="AA33" i="14"/>
  <c r="Y22" i="14"/>
  <c r="Z38" i="14"/>
  <c r="Y35" i="14"/>
  <c r="AA27" i="14"/>
  <c r="Z27" i="14"/>
  <c r="Y26" i="14"/>
  <c r="Y21" i="14"/>
  <c r="Z32" i="14"/>
  <c r="Z31" i="14"/>
  <c r="Z19" i="14"/>
  <c r="Z26" i="14"/>
  <c r="AA29" i="14"/>
  <c r="Y31" i="14"/>
  <c r="Z33" i="14"/>
  <c r="Y23" i="14"/>
  <c r="Y30" i="14"/>
  <c r="Z24" i="14"/>
  <c r="Z35" i="14"/>
  <c r="Y34" i="14"/>
  <c r="Z22" i="14"/>
  <c r="AA28" i="14"/>
  <c r="Z25" i="14"/>
  <c r="Y38" i="14"/>
  <c r="Y28" i="14"/>
  <c r="AA18" i="14"/>
  <c r="Z29" i="14"/>
  <c r="Y27" i="14"/>
  <c r="AA24" i="14"/>
  <c r="Z23" i="14"/>
  <c r="AA38" i="14"/>
  <c r="Y36" i="14"/>
  <c r="AA37" i="14"/>
  <c r="Z30" i="14"/>
  <c r="Y32" i="14"/>
  <c r="Z37" i="14"/>
  <c r="Z28" i="14"/>
  <c r="Z21" i="14"/>
  <c r="Y37" i="14"/>
  <c r="AA30" i="14"/>
  <c r="Y18" i="14"/>
  <c r="Y19" i="14"/>
  <c r="Y17" i="14"/>
  <c r="Y16" i="14"/>
  <c r="Z16" i="14"/>
  <c r="Z17" i="14"/>
  <c r="AB14" i="5"/>
  <c r="C9" i="19" l="1"/>
  <c r="G9" i="19"/>
  <c r="H9" i="19"/>
  <c r="E9" i="19"/>
  <c r="F9" i="19"/>
  <c r="B9" i="19"/>
  <c r="AC16" i="16"/>
  <c r="Y37" i="15"/>
  <c r="AA36" i="15"/>
  <c r="Y36" i="15"/>
  <c r="Y49" i="15"/>
  <c r="Y35" i="15"/>
  <c r="Y30" i="15"/>
  <c r="Y28" i="15"/>
  <c r="AA49" i="15"/>
  <c r="Z24" i="15"/>
  <c r="Z42" i="15"/>
  <c r="AA20" i="15"/>
  <c r="AA28" i="15"/>
  <c r="Z30" i="15"/>
  <c r="AA38" i="15"/>
  <c r="AA54" i="15"/>
  <c r="Z37" i="15"/>
  <c r="Z36" i="15"/>
  <c r="Z26" i="15"/>
  <c r="Z50" i="15"/>
  <c r="Z31" i="15"/>
  <c r="AA50" i="15"/>
  <c r="AA52" i="15"/>
  <c r="Y29" i="15"/>
  <c r="Z28" i="15"/>
  <c r="Y53" i="15"/>
  <c r="Z41" i="15"/>
  <c r="Z54" i="15"/>
  <c r="AA42" i="15"/>
  <c r="AA41" i="15"/>
  <c r="Z49" i="15"/>
  <c r="AA29" i="15"/>
  <c r="Y40" i="15"/>
  <c r="Z52" i="15"/>
  <c r="AA30" i="15"/>
  <c r="Z35" i="15"/>
  <c r="Y23" i="15"/>
  <c r="Z20" i="15"/>
  <c r="Y41" i="15"/>
  <c r="AA23" i="15"/>
  <c r="AA35" i="15"/>
  <c r="AA53" i="15"/>
  <c r="AA24" i="15"/>
  <c r="Z29" i="15"/>
  <c r="Y54" i="15"/>
  <c r="Y25" i="15"/>
  <c r="AB12" i="15"/>
  <c r="AB11" i="15"/>
  <c r="AA51" i="15"/>
  <c r="Z25" i="15"/>
  <c r="Y51" i="15"/>
  <c r="Y38" i="15"/>
  <c r="AA31" i="15"/>
  <c r="AA26" i="15"/>
  <c r="Z53" i="15"/>
  <c r="Z38" i="15"/>
  <c r="AA25" i="15"/>
  <c r="Z51" i="15"/>
  <c r="Y26" i="15"/>
  <c r="Y31" i="15"/>
  <c r="Y50" i="15"/>
  <c r="Y42" i="15"/>
  <c r="Z40" i="15"/>
  <c r="AA37" i="15"/>
  <c r="AB10" i="15"/>
  <c r="AB18" i="15"/>
  <c r="AB16" i="15"/>
  <c r="AB16" i="5"/>
  <c r="AB15" i="5"/>
  <c r="AB12" i="5"/>
  <c r="AB10" i="5"/>
  <c r="AB11" i="5"/>
  <c r="AB18" i="5"/>
  <c r="C10" i="19" l="1"/>
  <c r="D10" i="19"/>
  <c r="C11" i="19"/>
  <c r="D11" i="19"/>
  <c r="G10" i="19"/>
  <c r="H10" i="19"/>
  <c r="E10" i="19"/>
  <c r="B10" i="19"/>
  <c r="F10" i="19"/>
  <c r="H11" i="19"/>
  <c r="E11" i="19"/>
  <c r="B11" i="19"/>
  <c r="F11" i="19"/>
  <c r="G11" i="19"/>
  <c r="AC22" i="16"/>
  <c r="AB36" i="15"/>
  <c r="AB37" i="15"/>
  <c r="AB49" i="15"/>
  <c r="AB20" i="15"/>
  <c r="AB28" i="15"/>
  <c r="AB24" i="15"/>
  <c r="AB30" i="15"/>
  <c r="AB29" i="15"/>
  <c r="AB41" i="15"/>
  <c r="AB52" i="15"/>
  <c r="AB54" i="15"/>
  <c r="AB35" i="15"/>
  <c r="AB23" i="15"/>
  <c r="AB40" i="15"/>
  <c r="AB42" i="15"/>
  <c r="AB50" i="15"/>
  <c r="AB53" i="15"/>
  <c r="AB38" i="15"/>
  <c r="AB31" i="15"/>
  <c r="AB26" i="15"/>
  <c r="AB25" i="15"/>
  <c r="AB51" i="15"/>
  <c r="AB28" i="14"/>
  <c r="AB37" i="14"/>
  <c r="AB29" i="14"/>
  <c r="AB26" i="14"/>
  <c r="AB31" i="14"/>
  <c r="AB23" i="14"/>
  <c r="AB15" i="14"/>
  <c r="AB16" i="14"/>
  <c r="AB30" i="14"/>
  <c r="AB36" i="14"/>
  <c r="AB25" i="14"/>
  <c r="AB24" i="14"/>
  <c r="AB35" i="14"/>
  <c r="AB19" i="14"/>
  <c r="AB38" i="14"/>
  <c r="AB18" i="14"/>
  <c r="AB21" i="14"/>
  <c r="AB17" i="14"/>
  <c r="AB27" i="14"/>
  <c r="AB33" i="14"/>
  <c r="AB32" i="14"/>
  <c r="AB22" i="14"/>
  <c r="AB34" i="14"/>
  <c r="C21" i="19" l="1"/>
  <c r="D21" i="19"/>
  <c r="B21" i="19"/>
  <c r="F21" i="19"/>
  <c r="G21" i="19"/>
  <c r="H21" i="19"/>
  <c r="E21" i="19"/>
  <c r="H13" i="19"/>
  <c r="AB42" i="14"/>
  <c r="G12" i="14" s="1"/>
  <c r="AA12" i="14" s="1"/>
  <c r="C12" i="19" l="1"/>
  <c r="D12" i="19"/>
  <c r="C23" i="19"/>
  <c r="D23" i="19"/>
  <c r="C27" i="19"/>
  <c r="D27" i="19"/>
  <c r="D26" i="19"/>
  <c r="C26" i="19"/>
  <c r="D22" i="19"/>
  <c r="C22" i="19"/>
  <c r="C13" i="19"/>
  <c r="D13" i="19"/>
  <c r="C15" i="19"/>
  <c r="D15" i="19"/>
  <c r="C17" i="19"/>
  <c r="D17" i="19"/>
  <c r="C20" i="19"/>
  <c r="D20" i="19"/>
  <c r="C19" i="19"/>
  <c r="D19" i="19"/>
  <c r="D16" i="19"/>
  <c r="C16" i="19"/>
  <c r="C25" i="19"/>
  <c r="D25" i="19"/>
  <c r="C24" i="19"/>
  <c r="D24" i="19"/>
  <c r="C18" i="19"/>
  <c r="D18" i="19"/>
  <c r="C14" i="19"/>
  <c r="D14" i="19"/>
  <c r="C28" i="19"/>
  <c r="D28" i="19"/>
  <c r="G22" i="19"/>
  <c r="H22" i="19"/>
  <c r="E22" i="19"/>
  <c r="B22" i="19"/>
  <c r="F22" i="19"/>
  <c r="B13" i="19"/>
  <c r="F13" i="19"/>
  <c r="G13" i="19"/>
  <c r="E13" i="19"/>
  <c r="H15" i="19"/>
  <c r="E15" i="19"/>
  <c r="B15" i="19"/>
  <c r="F15" i="19"/>
  <c r="G15" i="19"/>
  <c r="B17" i="19"/>
  <c r="F17" i="19"/>
  <c r="G17" i="19"/>
  <c r="H17" i="19"/>
  <c r="E17" i="19"/>
  <c r="E24" i="19"/>
  <c r="B24" i="19"/>
  <c r="F24" i="19"/>
  <c r="G24" i="19"/>
  <c r="H24" i="19"/>
  <c r="G18" i="19"/>
  <c r="H18" i="19"/>
  <c r="E18" i="19"/>
  <c r="B18" i="19"/>
  <c r="F18" i="19"/>
  <c r="G14" i="19"/>
  <c r="H14" i="19"/>
  <c r="E14" i="19"/>
  <c r="B14" i="19"/>
  <c r="F14" i="19"/>
  <c r="E28" i="19"/>
  <c r="B28" i="19"/>
  <c r="F28" i="19"/>
  <c r="H28" i="19"/>
  <c r="G28" i="19"/>
  <c r="E16" i="19"/>
  <c r="B16" i="19"/>
  <c r="F16" i="19"/>
  <c r="G16" i="19"/>
  <c r="H16" i="19"/>
  <c r="H27" i="19"/>
  <c r="E27" i="19"/>
  <c r="B27" i="19"/>
  <c r="F27" i="19"/>
  <c r="G27" i="19"/>
  <c r="B25" i="19"/>
  <c r="F25" i="19"/>
  <c r="G25" i="19"/>
  <c r="H25" i="19"/>
  <c r="E25" i="19"/>
  <c r="G26" i="19"/>
  <c r="H26" i="19"/>
  <c r="E26" i="19"/>
  <c r="B26" i="19"/>
  <c r="F26" i="19"/>
  <c r="E12" i="19"/>
  <c r="B12" i="19"/>
  <c r="F12" i="19"/>
  <c r="G12" i="19"/>
  <c r="H12" i="19"/>
  <c r="E20" i="19"/>
  <c r="B20" i="19"/>
  <c r="F20" i="19"/>
  <c r="G20" i="19"/>
  <c r="H20" i="19"/>
  <c r="H23" i="19"/>
  <c r="E23" i="19"/>
  <c r="B23" i="19"/>
  <c r="F23" i="19"/>
  <c r="G23" i="19"/>
  <c r="H19" i="19"/>
  <c r="E19" i="19"/>
  <c r="B19" i="19"/>
  <c r="F19" i="19"/>
  <c r="G19" i="19"/>
  <c r="Z12" i="14"/>
  <c r="Y12" i="14"/>
  <c r="G10" i="14"/>
  <c r="AA10" i="14" s="1"/>
  <c r="H29" i="19" l="1"/>
  <c r="Z10" i="14"/>
  <c r="Y10" i="14"/>
  <c r="AB12" i="14"/>
  <c r="AB10" i="14" l="1"/>
</calcChain>
</file>

<file path=xl/sharedStrings.xml><?xml version="1.0" encoding="utf-8"?>
<sst xmlns="http://schemas.openxmlformats.org/spreadsheetml/2006/main" count="2363" uniqueCount="930">
  <si>
    <t>Facteur de risque</t>
  </si>
  <si>
    <t>Présence</t>
  </si>
  <si>
    <t>Mode de défaillance</t>
  </si>
  <si>
    <t>Cause</t>
  </si>
  <si>
    <t>Effet</t>
  </si>
  <si>
    <t>Détection</t>
  </si>
  <si>
    <t>G</t>
  </si>
  <si>
    <t>F</t>
  </si>
  <si>
    <t>N</t>
  </si>
  <si>
    <t>C</t>
  </si>
  <si>
    <t>Criticité</t>
  </si>
  <si>
    <t>Tarif</t>
  </si>
  <si>
    <t>Criticité après action</t>
  </si>
  <si>
    <t>Plan de d'amélioration (levée des non conformités)</t>
  </si>
  <si>
    <t>Analyse de risques sur une tour aéroréfrigérante</t>
  </si>
  <si>
    <t>APPORT EXTERIEUR</t>
  </si>
  <si>
    <t>MATERIAUX</t>
  </si>
  <si>
    <t>ELEMENTS DE CONCEPTION LIES A LA MAINTENANCE</t>
  </si>
  <si>
    <t>Visuelle</t>
  </si>
  <si>
    <t>TRAITEMENTS BIOCIDES</t>
  </si>
  <si>
    <t>APPOINT D'EAU</t>
  </si>
  <si>
    <t>Arrêts les week-ends</t>
  </si>
  <si>
    <t>Fonctionnement intermittent</t>
  </si>
  <si>
    <t>CONDUITE DU TRAITEMENT D'EAU</t>
  </si>
  <si>
    <t>Visites de contrôle du traiteur d'eau</t>
  </si>
  <si>
    <t>Documentaire</t>
  </si>
  <si>
    <t>PERSONNEL</t>
  </si>
  <si>
    <t>SYSTÈME DOCUMENTAIRE</t>
  </si>
  <si>
    <t>Bilans annuels</t>
  </si>
  <si>
    <t>Suivi et traçabilité des volumes d'eau consommés</t>
  </si>
  <si>
    <t>Suivi et traçabilité des périodes de focntionnement et d'arrêt</t>
  </si>
  <si>
    <t>Suivi et traçabilité des opérations de vidange, nettoyage et désinfection</t>
  </si>
  <si>
    <t>Report des fonctionnements pouvant créer temporairement des bras morts</t>
  </si>
  <si>
    <t>Report des modifications apportées aux installations</t>
  </si>
  <si>
    <t>Présence des rapports d'incident</t>
  </si>
  <si>
    <t>CONDITIONS DE FONCTIONNEMENT EXCEPTIONNELLES</t>
  </si>
  <si>
    <t>Plusieurs compresseurs / groupes froids fonctionnant en cascade / à la demande</t>
  </si>
  <si>
    <t>Plusieurs TARS - aspersion fonctionnant en cascade / à la demande</t>
  </si>
  <si>
    <t>Report des vérifications et interventions spécifiques sur les dévésiculeurs</t>
  </si>
  <si>
    <t>Présence d'un plan de surveillance</t>
  </si>
  <si>
    <t>MISE EN ŒUVRE DES TRAITEMENTS</t>
  </si>
  <si>
    <t>SYSTÈME DOCUMENTAIRE - PLAN DE SURVEILLANCE</t>
  </si>
  <si>
    <t>SYSTÈME DOCUMENTAIRE - PROCEDURES EN CAS DE DEPASSEMENT LEGIONELLES</t>
  </si>
  <si>
    <t>SYSTÈME DOCUMENTAIRE - CARNET DE SUIVI</t>
  </si>
  <si>
    <t>Tuyauterie d'injection en bon état</t>
  </si>
  <si>
    <t>Point de prélèvement représentatif</t>
  </si>
  <si>
    <t xml:space="preserve">Robinet de prélèvement d'eau </t>
  </si>
  <si>
    <t>Point de prélèvement identifié</t>
  </si>
  <si>
    <t>Mise à disposition d'EPI</t>
  </si>
  <si>
    <t>Procédure en cas de flore interférente</t>
  </si>
  <si>
    <t>Carnet de suivi : présence et mise à jour</t>
  </si>
  <si>
    <t>Vidange et détartrage du circuit d'eau d'appoint (annuel)</t>
  </si>
  <si>
    <t>Nettoyage du séparateur de gouttelettes (annuel)</t>
  </si>
  <si>
    <t>Vérification du flux d'eau au sein de la tour (à chaque visite)</t>
  </si>
  <si>
    <t>Contrôler l'étanchéité des canalisations</t>
  </si>
  <si>
    <t>Absence de bruit inhabituel (à chaque visite)</t>
  </si>
  <si>
    <t>Désinfection et nettoyage de l'installation (annuel)</t>
  </si>
  <si>
    <t>Nettoyage de la rampe de pulvérisation (semestriel)</t>
  </si>
  <si>
    <t>Entretien du bassin d'eau froide (semestriel)</t>
  </si>
  <si>
    <t>Entretien du moteur des/de la pompe(s) (semestriel)</t>
  </si>
  <si>
    <t>Entretien du ventilateur (semestriel)</t>
  </si>
  <si>
    <t>Vérification de l'état des parois de la tour (mensuel)</t>
  </si>
  <si>
    <t>Vérification du niveau d'eau dans le bassin (mensuel)</t>
  </si>
  <si>
    <t>Vérification de l'état du flotteur et ajustage (mensuel)</t>
  </si>
  <si>
    <t>Vérification de l'état des corps d'échanges (mensuel)</t>
  </si>
  <si>
    <t>Vérification de l'état des rampes de pulvérisation (mensuel)</t>
  </si>
  <si>
    <t>Vérification de l'état du séparateur de gouttelettes (mensuel)</t>
  </si>
  <si>
    <t>OPERATIONS DE MAINTENANCE</t>
  </si>
  <si>
    <t>Maintenance adaptée au mode de fonctionnement de l'installation</t>
  </si>
  <si>
    <t xml:space="preserve">Certificat de conformité du dévésiculeur </t>
  </si>
  <si>
    <t>Analyse de risques formalisée et révisée</t>
  </si>
  <si>
    <t>Schéma de l'installation</t>
  </si>
  <si>
    <t>Procédures d'exploitation formalisées</t>
  </si>
  <si>
    <t>Résultats des analyses légionelles satisfaisants</t>
  </si>
  <si>
    <t>TAR</t>
  </si>
  <si>
    <t>Vérification de l'état du filtre (annuel)</t>
  </si>
  <si>
    <t>Vidange et détartrage du circuit d'eau pulvérisée (annuel)</t>
  </si>
  <si>
    <t>BRAS MORTS PERMANENTS / DE CONCEPTION</t>
  </si>
  <si>
    <t>BRAS MORTS TEMPORAIRES / D'EXPLOITATION</t>
  </si>
  <si>
    <t>Résultat</t>
  </si>
  <si>
    <t>IMP1</t>
  </si>
  <si>
    <t>IMP2</t>
  </si>
  <si>
    <t>IMP3</t>
  </si>
  <si>
    <t>IMP4</t>
  </si>
  <si>
    <t>IMP5</t>
  </si>
  <si>
    <t>IMP6</t>
  </si>
  <si>
    <t>IMP7</t>
  </si>
  <si>
    <t>Absence</t>
  </si>
  <si>
    <t>P</t>
  </si>
  <si>
    <t>A</t>
  </si>
  <si>
    <t>D</t>
  </si>
  <si>
    <t>PF</t>
  </si>
  <si>
    <t>FI</t>
  </si>
  <si>
    <t>RSA</t>
  </si>
  <si>
    <t>RD</t>
  </si>
  <si>
    <t>FD</t>
  </si>
  <si>
    <t>þ</t>
  </si>
  <si>
    <t>Résultat / Mode de défaillance</t>
  </si>
  <si>
    <t>H</t>
  </si>
  <si>
    <t>M</t>
  </si>
  <si>
    <t>O</t>
  </si>
  <si>
    <t>T</t>
  </si>
  <si>
    <t>E</t>
  </si>
  <si>
    <t>DCT</t>
  </si>
  <si>
    <t>Solution(s) de levée des risques évalués</t>
  </si>
  <si>
    <t>V</t>
  </si>
  <si>
    <t>Perte de la Fonction</t>
  </si>
  <si>
    <t>Fonctionnement Intempestif</t>
  </si>
  <si>
    <t>Refus de S'Arrêter</t>
  </si>
  <si>
    <t>Refus de Démarrer</t>
  </si>
  <si>
    <t>Fonctionnement Dégradé</t>
  </si>
  <si>
    <t>Hommes</t>
  </si>
  <si>
    <t>Milieu</t>
  </si>
  <si>
    <t>Documentation</t>
  </si>
  <si>
    <t>Environnement</t>
  </si>
  <si>
    <t>Technique</t>
  </si>
  <si>
    <t>Organisation</t>
  </si>
  <si>
    <t>DEGRADATION DE LA QUALITE DE L'EAU D'APPOINT</t>
  </si>
  <si>
    <t>Traçabilité des opérations de maintenance,  historique des opérations,  identification datée des évènements notables</t>
  </si>
  <si>
    <t>Plan de surveillance prenant en compte l'historique des indicateurs physico-chimiques et biologiques de l'installation</t>
  </si>
  <si>
    <t>entartrage, développement bactérien</t>
  </si>
  <si>
    <t>entartrage, corrosion, développement bactérien</t>
  </si>
  <si>
    <t>stagnation, développement bactérien</t>
  </si>
  <si>
    <t>légionellose</t>
  </si>
  <si>
    <t>Plan de surveillance suivi</t>
  </si>
  <si>
    <t>Procédure pour un taux de légionelles &gt; 10³ UFC/L</t>
  </si>
  <si>
    <t>Procédure pour un taux de légionelles  &gt; 100 000 UFC/L</t>
  </si>
  <si>
    <t>MESURES COMPENSATOIRES EN CAS D'IMPOSSIBILITE D'ARRET ANNUEL</t>
  </si>
  <si>
    <t>CONDITIONS D'AMENAGEMENT</t>
  </si>
  <si>
    <t>Arrêts prolongés &gt; 7 jours</t>
  </si>
  <si>
    <t>Arrêts &lt; 7 jours</t>
  </si>
  <si>
    <t>Utilisation d'une tour
" de secours"</t>
  </si>
  <si>
    <t>MAITRISE DES FACTEURS DE PROLIFERATION DE LEGIONELLES : DEBIT, QUALITé D'EAU</t>
  </si>
  <si>
    <t>injection en continu de produits de nettoyage de type biodétergent/biodispersant</t>
  </si>
  <si>
    <t>filtration de l’eau d’appoint</t>
  </si>
  <si>
    <t>MAITRISE DE LA CONCENTRATION EN LEGIONELLES</t>
  </si>
  <si>
    <t>AUTRE :
…………………………………………………………</t>
  </si>
  <si>
    <t>SURVEILLANCE DE L'INSTALLATION</t>
  </si>
  <si>
    <t>ARRET IMPREVU</t>
  </si>
  <si>
    <t>QUALITE D'EAU</t>
  </si>
  <si>
    <t>CIRCUIT</t>
  </si>
  <si>
    <t>EQUIPEMENTS</t>
  </si>
  <si>
    <t>MAITRISE DE LA TEMPERATURE</t>
  </si>
  <si>
    <t>HYDRAULIQUE CIRCUIT</t>
  </si>
  <si>
    <t>TRAITEMENTS INHIBITEURS D'ENTARTRAGE ET DE CORROSION</t>
  </si>
  <si>
    <t>SITUATIONS DE FONCTIONNEMENT &amp; CONFIGURATIONS HYDRAULIQUES</t>
  </si>
  <si>
    <t>RESULTATS SUR L'INSTALLATION</t>
  </si>
  <si>
    <t>DISPOSITIONS LIEES AUX PRELEVEMENTS ET ANALYSES DE LEGIONELLES</t>
  </si>
  <si>
    <t>MODG1</t>
  </si>
  <si>
    <t>MODG2</t>
  </si>
  <si>
    <t>MODG3</t>
  </si>
  <si>
    <t>MODG4</t>
  </si>
  <si>
    <t>MODG5</t>
  </si>
  <si>
    <t>MODG6</t>
  </si>
  <si>
    <t>MODG7</t>
  </si>
  <si>
    <t>MODG8</t>
  </si>
  <si>
    <t>MODG9</t>
  </si>
  <si>
    <t>MODG10</t>
  </si>
  <si>
    <t>MODG11</t>
  </si>
  <si>
    <t>MODG12</t>
  </si>
  <si>
    <t>MODG13</t>
  </si>
  <si>
    <t>MODG14</t>
  </si>
  <si>
    <t>MODG15</t>
  </si>
  <si>
    <t>MODG16</t>
  </si>
  <si>
    <t>MODG17</t>
  </si>
  <si>
    <t>MODG18</t>
  </si>
  <si>
    <t>MODG19</t>
  </si>
  <si>
    <t>MODG20</t>
  </si>
  <si>
    <t>MODG21</t>
  </si>
  <si>
    <t>MODG22</t>
  </si>
  <si>
    <t>MODG23</t>
  </si>
  <si>
    <t>MODG24</t>
  </si>
  <si>
    <t>MODG25</t>
  </si>
  <si>
    <t>MODG26</t>
  </si>
  <si>
    <t>MODG27</t>
  </si>
  <si>
    <t>MODG28</t>
  </si>
  <si>
    <t>MODG29</t>
  </si>
  <si>
    <t>MODG30</t>
  </si>
  <si>
    <t>MODG31</t>
  </si>
  <si>
    <t>MODG32</t>
  </si>
  <si>
    <t>MODG33</t>
  </si>
  <si>
    <t>MODG34</t>
  </si>
  <si>
    <t>MODG35</t>
  </si>
  <si>
    <t>MODG36</t>
  </si>
  <si>
    <t>MODG37</t>
  </si>
  <si>
    <t>MODG38</t>
  </si>
  <si>
    <t>MODG39</t>
  </si>
  <si>
    <t>SIT1</t>
  </si>
  <si>
    <t>SIT2</t>
  </si>
  <si>
    <t>SIT3</t>
  </si>
  <si>
    <t>SIT4</t>
  </si>
  <si>
    <t>SIT5</t>
  </si>
  <si>
    <t>SIT6</t>
  </si>
  <si>
    <t>SIT7</t>
  </si>
  <si>
    <t>SIT8</t>
  </si>
  <si>
    <t>SIT9</t>
  </si>
  <si>
    <t>SIT10</t>
  </si>
  <si>
    <t>SIT19</t>
  </si>
  <si>
    <t>SIT20</t>
  </si>
  <si>
    <t>SIT21</t>
  </si>
  <si>
    <t>SIT22</t>
  </si>
  <si>
    <t>SIT23</t>
  </si>
  <si>
    <t>SIT24</t>
  </si>
  <si>
    <t>SIT25</t>
  </si>
  <si>
    <t>SIT26</t>
  </si>
  <si>
    <t>SIT27</t>
  </si>
  <si>
    <t>SIT28</t>
  </si>
  <si>
    <t>CONC3</t>
  </si>
  <si>
    <t>CONC4</t>
  </si>
  <si>
    <t>CONC5</t>
  </si>
  <si>
    <t>CONC6</t>
  </si>
  <si>
    <t>CONC7</t>
  </si>
  <si>
    <t>CONC8</t>
  </si>
  <si>
    <t>CONC9</t>
  </si>
  <si>
    <t>CONC10</t>
  </si>
  <si>
    <t>CONC11</t>
  </si>
  <si>
    <t>CONC12</t>
  </si>
  <si>
    <t>CONC13</t>
  </si>
  <si>
    <t>CONC14</t>
  </si>
  <si>
    <t>CONC15</t>
  </si>
  <si>
    <t>CONC16</t>
  </si>
  <si>
    <t>CONC17</t>
  </si>
  <si>
    <t>CONC18</t>
  </si>
  <si>
    <t>CONC19</t>
  </si>
  <si>
    <t>CONC21</t>
  </si>
  <si>
    <t>CONC22</t>
  </si>
  <si>
    <t>CONC24</t>
  </si>
  <si>
    <t>CONC25</t>
  </si>
  <si>
    <t>CONC26</t>
  </si>
  <si>
    <t>CONC27</t>
  </si>
  <si>
    <t>SIT29</t>
  </si>
  <si>
    <t>SIT30</t>
  </si>
  <si>
    <t>SIT31</t>
  </si>
  <si>
    <t>SIT32</t>
  </si>
  <si>
    <t>SIT33</t>
  </si>
  <si>
    <t>Gestion des stocks de produits de traitement</t>
  </si>
  <si>
    <t>dégradation de la qualité d'eau</t>
  </si>
  <si>
    <t>ARRET ANNUEL POSSIBLE</t>
  </si>
  <si>
    <t>A/M</t>
  </si>
  <si>
    <t>Analyse ou Diagnostic Médical</t>
  </si>
  <si>
    <t>développemet bactérien et dispersion</t>
  </si>
  <si>
    <t>Personne en charge de l'action</t>
  </si>
  <si>
    <t>Délai de mise en oeuvre</t>
  </si>
  <si>
    <t>Date</t>
  </si>
  <si>
    <t>Vérification</t>
  </si>
  <si>
    <t>FAIT</t>
  </si>
  <si>
    <t>NON FAIT</t>
  </si>
  <si>
    <t xml:space="preserve">                                                              </t>
  </si>
  <si>
    <t>développement        bactérien</t>
  </si>
  <si>
    <t>Compatibilité de la nature et la fréquence des opérations de maintenance avec les matériaux en présence</t>
  </si>
  <si>
    <t>ENVIRONNEMENT</t>
  </si>
  <si>
    <t>CONC1</t>
  </si>
  <si>
    <t>CONC2</t>
  </si>
  <si>
    <t>CONF1</t>
  </si>
  <si>
    <t>CONF2</t>
  </si>
  <si>
    <t>CONF3</t>
  </si>
  <si>
    <t>CONF4</t>
  </si>
  <si>
    <t>CONF5</t>
  </si>
  <si>
    <t>CONF6</t>
  </si>
  <si>
    <t>CONF7</t>
  </si>
  <si>
    <t>Urbain</t>
  </si>
  <si>
    <t>Rural</t>
  </si>
  <si>
    <t>Industriel</t>
  </si>
  <si>
    <t>Facteurs de risque</t>
  </si>
  <si>
    <t>Résultats</t>
  </si>
  <si>
    <t>Type d'environnement et nombre de personnes exposées</t>
  </si>
  <si>
    <t>Moy</t>
  </si>
  <si>
    <t>Automatisée</t>
  </si>
  <si>
    <t>Présence dépassement &gt; 100 000 ufc/l</t>
  </si>
  <si>
    <t>Aucun dépassement &gt; 1 000 ufc/l</t>
  </si>
  <si>
    <t>Moy 1 dépassement / an</t>
  </si>
  <si>
    <t>Séquentielle (chronométrique)</t>
  </si>
  <si>
    <t>Volumétrique</t>
  </si>
  <si>
    <t>Aléatoire</t>
  </si>
  <si>
    <t>Planifié</t>
  </si>
  <si>
    <t>Tartre</t>
  </si>
  <si>
    <t>Effet(s) / Risque(s)</t>
  </si>
  <si>
    <t>Analyses légionelles faussées</t>
  </si>
  <si>
    <t>Dégradation de la qualité d'eau</t>
  </si>
  <si>
    <t>Dégradation de la qualité d'eau et pas de contrôle</t>
  </si>
  <si>
    <t xml:space="preserve">Pas d'injection </t>
  </si>
  <si>
    <t>Surconsommation d'eau, surconcentration, développement bactérien</t>
  </si>
  <si>
    <t xml:space="preserve"> Développement bactérien</t>
  </si>
  <si>
    <t>Légionellose</t>
  </si>
  <si>
    <t>Mauvaises pratiques, non-conformité réglementaire</t>
  </si>
  <si>
    <t>Non automatisée</t>
  </si>
  <si>
    <t>Présence d'un robinet de prélèvement</t>
  </si>
  <si>
    <t>Absence d'un robinet de prélèvement</t>
  </si>
  <si>
    <t>Présence d'un point de prélèvement identifié</t>
  </si>
  <si>
    <t>Absence d'un point de prélèvement identifié</t>
  </si>
  <si>
    <t>Présence dépassement 1000 &lt; x &lt; 100 000 ufc/l</t>
  </si>
  <si>
    <t>Bon état</t>
  </si>
  <si>
    <t>Pas en bon état</t>
  </si>
  <si>
    <t>Hebdomadaire</t>
  </si>
  <si>
    <t>Relevés et analyses de l'eau effectués</t>
  </si>
  <si>
    <t>Relevés et analyses de l'eau non effectués</t>
  </si>
  <si>
    <t>Proximité de la voie publique</t>
  </si>
  <si>
    <t>Présence de prise d'air neuf à proximité</t>
  </si>
  <si>
    <t>Pas de prise d'air neuf à proximité</t>
  </si>
  <si>
    <t>Maintenance adaptée</t>
  </si>
  <si>
    <t>Entartrage, développement bactérien</t>
  </si>
  <si>
    <t>Maintenance</t>
  </si>
  <si>
    <t>Réalisé par :</t>
  </si>
  <si>
    <t>Analyse des méthodes de défaillance, de leurs effets et de leurs criticité sur TAR</t>
  </si>
  <si>
    <t>Nom - Prénom</t>
  </si>
  <si>
    <t>Nom de l'entreprise</t>
  </si>
  <si>
    <t>Implantation</t>
  </si>
  <si>
    <t>Présence des analyses physico-chimiques</t>
  </si>
  <si>
    <t>Absence des analyses physico-chimiques</t>
  </si>
  <si>
    <t>Visites OK</t>
  </si>
  <si>
    <t>Pas de visite</t>
  </si>
  <si>
    <t>Non effectué</t>
  </si>
  <si>
    <t>Maintenance moyennement adaptée sans point critique</t>
  </si>
  <si>
    <t>Maintenance moyennement adaptée avec présence d'un ou plusieurs points critique</t>
  </si>
  <si>
    <t>Maintenance non adaptée avec présence de points critiques</t>
  </si>
  <si>
    <t>Absence de tartre</t>
  </si>
  <si>
    <t>Biofilm / Dépôts organiques</t>
  </si>
  <si>
    <t>Corrosion</t>
  </si>
  <si>
    <t>Vétusté</t>
  </si>
  <si>
    <t>Absence de biofilm / dépôts organiques</t>
  </si>
  <si>
    <t>Mauvaise gestion des stocks</t>
  </si>
  <si>
    <t>Bonne gestion des stocks</t>
  </si>
  <si>
    <t>Absence de corrosion</t>
  </si>
  <si>
    <t>Analyse des méthodes de défaillance, de leurs effets et de leurs criticité sur une TAR</t>
  </si>
  <si>
    <t>Trimestrielle</t>
  </si>
  <si>
    <t>Présence schéma de l'installation</t>
  </si>
  <si>
    <t>Absence schéma de l'installation</t>
  </si>
  <si>
    <t>Présence procédure d'exploitation formalisée</t>
  </si>
  <si>
    <t>Absence procédure d'exploitation formalisée</t>
  </si>
  <si>
    <t>Présence traçabilité des opérations</t>
  </si>
  <si>
    <t>Absence traçabilité des opérations</t>
  </si>
  <si>
    <t>Absence d'un plan de surveillance</t>
  </si>
  <si>
    <t>Plan de surveillance</t>
  </si>
  <si>
    <t>Présence plan de surveillance suivi</t>
  </si>
  <si>
    <t>Absence plan de surveillance suivi</t>
  </si>
  <si>
    <t>Schéma non complet</t>
  </si>
  <si>
    <t>Plan de surveillance non complet</t>
  </si>
  <si>
    <t>Mensuelle</t>
  </si>
  <si>
    <t>Bi-annuelle</t>
  </si>
  <si>
    <t>Annuelle</t>
  </si>
  <si>
    <t>Commentaire</t>
  </si>
  <si>
    <t>Bilan matière / mesure de résiduel</t>
  </si>
  <si>
    <t>Analyses physico-chimiques / Maîtrise de la qualité d'eau</t>
  </si>
  <si>
    <t>Maîtrise de la quantité d'eau (relevés compteur)</t>
  </si>
  <si>
    <t>Masques P3</t>
  </si>
  <si>
    <t>STRATEGIE DE TRAITEMENT</t>
  </si>
  <si>
    <t>Proximité de chantiers, sources organiques (feuilles, pollens, ...)</t>
  </si>
  <si>
    <t>Proximité de rejets de cuisine, évents eaux usées</t>
  </si>
  <si>
    <t>Moyens d'accès aux installations en toute sécurité</t>
  </si>
  <si>
    <t>Présence à proximité de chantiers, sources organiques</t>
  </si>
  <si>
    <t>Absence à proximité de chantiers, sources organiques</t>
  </si>
  <si>
    <t>Chantier</t>
  </si>
  <si>
    <t>Cultures</t>
  </si>
  <si>
    <t>Forêt</t>
  </si>
  <si>
    <t>Présence rejets de cuisine, évents eaux usées</t>
  </si>
  <si>
    <t>Absence rejets de cuisine, évents eaux usées</t>
  </si>
  <si>
    <t>Rejets de cuisine</t>
  </si>
  <si>
    <t>Events eaux usées</t>
  </si>
  <si>
    <t>Présence moyen d'accès aux installations en toute sécurité</t>
  </si>
  <si>
    <t>Absence moyen d'accès aux installations en toute sécurité</t>
  </si>
  <si>
    <t>TAR de plein pied</t>
  </si>
  <si>
    <t>Accès sécurisé</t>
  </si>
  <si>
    <t>Quotidienne</t>
  </si>
  <si>
    <t>Bimenstrielle</t>
  </si>
  <si>
    <t>Semestrielle</t>
  </si>
  <si>
    <t>Commentaire / Fréquence</t>
  </si>
  <si>
    <t>Inspection des postes d'injection (hebdo)</t>
  </si>
  <si>
    <t>Commentaires MODG1</t>
  </si>
  <si>
    <t>Sur la canalisation de pulvérisation</t>
  </si>
  <si>
    <t>Dans le bac</t>
  </si>
  <si>
    <t>Dans la bâche d'eau froîde</t>
  </si>
  <si>
    <t>Dans la bâche d'eau chaude</t>
  </si>
  <si>
    <t>Sur le départ eau froide</t>
  </si>
  <si>
    <t>En amont de la pompe de pulvérisation</t>
  </si>
  <si>
    <t>Sur le collecteur retour eau chaude</t>
  </si>
  <si>
    <t>Sur le retour eau chaude</t>
  </si>
  <si>
    <t>Sur le collecteur eau froide</t>
  </si>
  <si>
    <t>Sur le process</t>
  </si>
  <si>
    <t>Fréquence</t>
  </si>
  <si>
    <t>Pas de bilan matière ni de mesure de résiduel</t>
  </si>
  <si>
    <t>Bilan matière et / ou mesure résiduel effectué(s)</t>
  </si>
  <si>
    <t>Conforme</t>
  </si>
  <si>
    <t>Non conforme aux prescriptions</t>
  </si>
  <si>
    <t>Analyses conformes</t>
  </si>
  <si>
    <t>Analyses non conformes</t>
  </si>
  <si>
    <t>Fréquence à minima mensuelle</t>
  </si>
  <si>
    <t>Fréquence inadéquate</t>
  </si>
  <si>
    <t>Conductimérique</t>
  </si>
  <si>
    <t>RC conforme</t>
  </si>
  <si>
    <t>RC non conforme</t>
  </si>
  <si>
    <t>MTN1</t>
  </si>
  <si>
    <t>MTN2</t>
  </si>
  <si>
    <t>MTN3</t>
  </si>
  <si>
    <t>MTN4</t>
  </si>
  <si>
    <t>MTN5</t>
  </si>
  <si>
    <t>MTN6</t>
  </si>
  <si>
    <t>MTN10</t>
  </si>
  <si>
    <t>MTN11</t>
  </si>
  <si>
    <t>MTN12</t>
  </si>
  <si>
    <t>MTN13</t>
  </si>
  <si>
    <t>MTN14</t>
  </si>
  <si>
    <t>MTN15</t>
  </si>
  <si>
    <t>MTN16</t>
  </si>
  <si>
    <t>MTN17</t>
  </si>
  <si>
    <t>MTN18</t>
  </si>
  <si>
    <t>MTN19</t>
  </si>
  <si>
    <t>MTN20</t>
  </si>
  <si>
    <t>MTN21</t>
  </si>
  <si>
    <t>MTN22</t>
  </si>
  <si>
    <t>MTN23</t>
  </si>
  <si>
    <t>MTN24</t>
  </si>
  <si>
    <t>MTN25</t>
  </si>
  <si>
    <t>MTN7</t>
  </si>
  <si>
    <t>MTN8</t>
  </si>
  <si>
    <t>MTN9</t>
  </si>
  <si>
    <t>Entretien adoucisseur (annuel)</t>
  </si>
  <si>
    <t>Nature et fréquence des opérations de maintenance compatibles avec les matériaux en présence</t>
  </si>
  <si>
    <t>Nature et fréquence des opérations de maintenance moyennement compatibles avec les matériaux en présence avec absence de points critiques</t>
  </si>
  <si>
    <t>Nature et fréquence des opérations de maintenance moyennement compatibles avec les matériaux en présence avec un ou plusieurs points critiques</t>
  </si>
  <si>
    <t>Nature et fréquence des opérations de maintenance non compatibles avec les matériaux en présence avec présence de points critiques</t>
  </si>
  <si>
    <t>Sans objet</t>
  </si>
  <si>
    <t>Présence légère</t>
  </si>
  <si>
    <t>Présence avérée</t>
  </si>
  <si>
    <t>Présence importante</t>
  </si>
  <si>
    <t>Présence légère de biofilm / dépôts organiques</t>
  </si>
  <si>
    <t>Présence avérée de biofilm / dépôts organiques</t>
  </si>
  <si>
    <t>Présence importante de biofilm / dépôts organiques</t>
  </si>
  <si>
    <t>Présence légère de corrosion</t>
  </si>
  <si>
    <t>Présence avérée de corrosion</t>
  </si>
  <si>
    <t>Présence importante de corrosion</t>
  </si>
  <si>
    <t>Vétusté légère</t>
  </si>
  <si>
    <t>Vétusté avérée</t>
  </si>
  <si>
    <t>Vétusté importante</t>
  </si>
  <si>
    <t>Présence masque P3</t>
  </si>
  <si>
    <t>Absence masque P3</t>
  </si>
  <si>
    <t>Caduque</t>
  </si>
  <si>
    <t>Absence du certificat prouvant un taux d'entraînement vésiculaire inférieur à 0,01 % du débit d'eau en circulation</t>
  </si>
  <si>
    <t>Installation du dévésiculeur datant d'avant le 1er juillet 2005</t>
  </si>
  <si>
    <t xml:space="preserve">Installation du dévésiculeur datant d'après le 1er juillet 2005 </t>
  </si>
  <si>
    <t>Absence du certificat</t>
  </si>
  <si>
    <t>Dévésiculeur inefficace, légionellose</t>
  </si>
  <si>
    <t>Pas de dépassement &gt; 1000 ufc/l</t>
  </si>
  <si>
    <t>1 ou plusieurs dépassement &gt; 100 000 ufc/l</t>
  </si>
  <si>
    <t>Moy &gt; 2 dépassements / an</t>
  </si>
  <si>
    <t>Moy 1 &lt; x &lt;= 2 dépassements /an</t>
  </si>
  <si>
    <t>Installation soumise à Déclaration (D)</t>
  </si>
  <si>
    <t>Installation soumise à Enregistrement (E)</t>
  </si>
  <si>
    <t>Révisée à la bonne fréquence (tous les 2 ans)</t>
  </si>
  <si>
    <t>Pas révisée à la bonne fréquence (tous les 2 ans)</t>
  </si>
  <si>
    <t>Pas révisée (tous les 2 ans) et objet du présent document</t>
  </si>
  <si>
    <t>Objet du présent document</t>
  </si>
  <si>
    <t>Révisée à la bonne fréquence (tous les ans)</t>
  </si>
  <si>
    <t>Pas révisée à la bonne fréquence (tous les ans)</t>
  </si>
  <si>
    <t>Pas révisée (tous les ans) et objet du présent document</t>
  </si>
  <si>
    <t>Pas d'AMR (D) depuis 2014</t>
  </si>
  <si>
    <t>Présence d'une AMR (D) depuis 2014</t>
  </si>
  <si>
    <t>Présence d'une AMR ( E )depuis 2014</t>
  </si>
  <si>
    <t>Pas d'AMR ( E ) depuis 2014</t>
  </si>
  <si>
    <t>Procédure d'exploitation formalisée non conforme / incomplète</t>
  </si>
  <si>
    <t>Traçabilité partielle des opérations</t>
  </si>
  <si>
    <t>Plan de surveillance cohérent avec le vécu de l'installation</t>
  </si>
  <si>
    <t>Plan de surveillance pas cohérent avec le vécu de l'installation</t>
  </si>
  <si>
    <t>Présence d'une procédure si dépassement &gt; 1000 ufc/l</t>
  </si>
  <si>
    <t>Absence d'une procédure si dépassement &gt; 1000 ufc/l</t>
  </si>
  <si>
    <t>Non conforme / incomplète</t>
  </si>
  <si>
    <t>Présence d'une procédure si dépassement &gt; 100 000 ufc/l</t>
  </si>
  <si>
    <t>Absence d'une procédure si dépassement &gt; 100 000 ufc/l</t>
  </si>
  <si>
    <t>Présence d'une procédure si flore interférente</t>
  </si>
  <si>
    <t>Absence d'une procédure si flore interférante</t>
  </si>
  <si>
    <t>Absence procédure</t>
  </si>
  <si>
    <t>Présence d'un carnet de suivi</t>
  </si>
  <si>
    <t>Absence d'un carnet de suivi</t>
  </si>
  <si>
    <t>Complet</t>
  </si>
  <si>
    <t>Incomplet</t>
  </si>
  <si>
    <t>Correctement mis à jour</t>
  </si>
  <si>
    <t>Partiellement mis à jour</t>
  </si>
  <si>
    <t>Pas mis à jour</t>
  </si>
  <si>
    <t>Présence partielle</t>
  </si>
  <si>
    <t xml:space="preserve">Sans objet </t>
  </si>
  <si>
    <t>Occurrence d'un incident depuis la dernière révision d'AMR</t>
  </si>
  <si>
    <t>Présence d'un rapport d'incident</t>
  </si>
  <si>
    <t>Absence d'un rapport d'incident</t>
  </si>
  <si>
    <t>Pas d'incident depuis la révision d'AMR</t>
  </si>
  <si>
    <t>Eau stagnante sous ou à proximité de la TAR</t>
  </si>
  <si>
    <t>Autres sources d'aérosols</t>
  </si>
  <si>
    <t>Développement     bactérien</t>
  </si>
  <si>
    <t>Développement bactérien</t>
  </si>
  <si>
    <t>Présence d'eau stagnante sous ou à proximité de la TAR</t>
  </si>
  <si>
    <t>Absence d'eau stagnante sous ou à proximité de la TAR</t>
  </si>
  <si>
    <t>Présence d'autres sources d'aérosols</t>
  </si>
  <si>
    <t>Absence d'autres sources d'aérosols</t>
  </si>
  <si>
    <t>Présence de bureau &lt; 8m</t>
  </si>
  <si>
    <t>Absence de bureau &lt; 8m</t>
  </si>
  <si>
    <t>Risque de contamination d'une autre partie du réseau</t>
  </si>
  <si>
    <t>Présence d'un compteur</t>
  </si>
  <si>
    <t>Absence d'un compteur</t>
  </si>
  <si>
    <t>Sous-dosage des produits, développement bactérien</t>
  </si>
  <si>
    <t>Surdosage des produits, corrosion, développement bactérien</t>
  </si>
  <si>
    <t>Compteur d'eau</t>
  </si>
  <si>
    <t>CONC29</t>
  </si>
  <si>
    <t>CONC30</t>
  </si>
  <si>
    <t>Travail en partie haute de l'installation sécurisé (passerelle)</t>
  </si>
  <si>
    <t>Accès sécurité aux parties hautes (échelle à crinoline)</t>
  </si>
  <si>
    <t>Trappe de visite</t>
  </si>
  <si>
    <t>Bacs réactifs recouverts d'un couvercle</t>
  </si>
  <si>
    <t>Stratégie de traitement</t>
  </si>
  <si>
    <t>Traitement antitartre anti corrosion</t>
  </si>
  <si>
    <t>Traitement biodispersant</t>
  </si>
  <si>
    <t>Traitement biocide</t>
  </si>
  <si>
    <t>Présence d'un adoucisseur</t>
  </si>
  <si>
    <t>Filtration sur l'alimentation d'eau</t>
  </si>
  <si>
    <t>Caoutchouc, Mastic, bois, matières plastiques</t>
  </si>
  <si>
    <t>Couple galvanique</t>
  </si>
  <si>
    <t xml:space="preserve">Robinet ou vanne de purge en point bas de circuit </t>
  </si>
  <si>
    <t>Point de vidange au point bas de la tour</t>
  </si>
  <si>
    <t>Portions de réseau réduites (en section)</t>
  </si>
  <si>
    <t>Portions de réseau coudées (plusieurs fois)</t>
  </si>
  <si>
    <t>Maîtrise de la température par du calorifugeage en zone suchauffée</t>
  </si>
  <si>
    <t xml:space="preserve">Equipement de séparation (clapet type EA, disconnecteur) pour éviter le retour d'eau dans le réseau   </t>
  </si>
  <si>
    <t>Pollution inter-réseau</t>
  </si>
  <si>
    <t>Clapet non contrôlable</t>
  </si>
  <si>
    <t>Disconnecteur type BA (contrôle annuel)</t>
  </si>
  <si>
    <t>Clapet contrôlable EA (contrôle bi-annuel)</t>
  </si>
  <si>
    <t>Contrôlé à la bonne fréquence</t>
  </si>
  <si>
    <t>Pas contrôlé</t>
  </si>
  <si>
    <t>Présence de calorifuge</t>
  </si>
  <si>
    <t>Absence de calorifuge</t>
  </si>
  <si>
    <t>Pas vétuste</t>
  </si>
  <si>
    <t>Absence de zone surchauffée appoint d'eau</t>
  </si>
  <si>
    <t>Présence de zone surchauffée appoint d'eau</t>
  </si>
  <si>
    <t>Absence de zone surchauffée circuit</t>
  </si>
  <si>
    <t>Présence de zone surchauffée circuit</t>
  </si>
  <si>
    <t>Calorifugeage partiel</t>
  </si>
  <si>
    <t>Augmentation température de l'eau, développement bactérien</t>
  </si>
  <si>
    <t>Augmentation pertes de charges, débit plus faible, stagnation de l'eau</t>
  </si>
  <si>
    <t>Absence de portions de réseau coudées (plusieurs fois)</t>
  </si>
  <si>
    <t>Présence de portions de réseau coudées (plusieurs fois)</t>
  </si>
  <si>
    <t>Absence de portion de réseau réduites (en section)</t>
  </si>
  <si>
    <t>Présence de portion de réseau réduites (en section)</t>
  </si>
  <si>
    <t>Présence d'un point de vidange au bas de la tour</t>
  </si>
  <si>
    <t>Absence d'un point de vidange au bas de la tour</t>
  </si>
  <si>
    <t>Présence d'un robinet ou vanne de purge en point bas du circuit</t>
  </si>
  <si>
    <t>Absence d'un robinet ou vanne de purge en point bas du circuit</t>
  </si>
  <si>
    <t>Vidange ou fuite permanente ou vidange impossible</t>
  </si>
  <si>
    <t>Vidange complète impossible</t>
  </si>
  <si>
    <t>Vidange ou fuite permamente ou vidange impossible</t>
  </si>
  <si>
    <t>Présence de zone(s) non vidangeable(s)</t>
  </si>
  <si>
    <t>Présence d'un couple galvanique</t>
  </si>
  <si>
    <t>Absence d'un couple galvanique</t>
  </si>
  <si>
    <t>Présence de caoutchouc, mastic, bois, matières plastiques</t>
  </si>
  <si>
    <t>Absence de caoutchouc, mastic, bois, matières plastiques</t>
  </si>
  <si>
    <t>Filtre à cartouche</t>
  </si>
  <si>
    <t>Filtre à sable</t>
  </si>
  <si>
    <t>Ultrafiltration</t>
  </si>
  <si>
    <t>Osmoseur</t>
  </si>
  <si>
    <t>Filtre magnétique</t>
  </si>
  <si>
    <t>Présence bilans annuels</t>
  </si>
  <si>
    <t>Bilans annuels non conformes / incomplets</t>
  </si>
  <si>
    <t>Absence bilans annuels</t>
  </si>
  <si>
    <t>TH &gt; 10°F</t>
  </si>
  <si>
    <t>TH &lt; 10°F</t>
  </si>
  <si>
    <t>Absence d'un adoucisseur</t>
  </si>
  <si>
    <t>Dépôts, prolifération bactérienne</t>
  </si>
  <si>
    <t>Entartrage, prolifération bactérienne</t>
  </si>
  <si>
    <t>Entartrage, corrosion</t>
  </si>
  <si>
    <t>Blessures chimiques</t>
  </si>
  <si>
    <t>Deversement accidentel</t>
  </si>
  <si>
    <t>Surconsommation d'eau et/ou surconcentration</t>
  </si>
  <si>
    <t>Ouverture impossible ou difficile</t>
  </si>
  <si>
    <t>Opérations de maintenance préventive ou curative compliquées</t>
  </si>
  <si>
    <t>Bon fonctionnement des pompes doseuses</t>
  </si>
  <si>
    <t>Présence d'un couvercle</t>
  </si>
  <si>
    <t>Absence d'un couvercle</t>
  </si>
  <si>
    <t>Présence d'un bac de rétention</t>
  </si>
  <si>
    <t>Absence d'un bac de rétention</t>
  </si>
  <si>
    <t xml:space="preserve">Bac de rétention </t>
  </si>
  <si>
    <t>Présence d'une trappe de visite</t>
  </si>
  <si>
    <t>Absence d'une trappe de visite</t>
  </si>
  <si>
    <t>Présence de zones non videngeables</t>
  </si>
  <si>
    <t>Absence de zones non videngeables</t>
  </si>
  <si>
    <t>Adoucisseur</t>
  </si>
  <si>
    <t>Traitement inhibiteur de corrosion et d'entartrage</t>
  </si>
  <si>
    <t>SIT34</t>
  </si>
  <si>
    <t>SIT35</t>
  </si>
  <si>
    <t>SIT36</t>
  </si>
  <si>
    <t>SIT37</t>
  </si>
  <si>
    <t>SIT38</t>
  </si>
  <si>
    <t>SIT39</t>
  </si>
  <si>
    <t>SIT40</t>
  </si>
  <si>
    <t>SIT41</t>
  </si>
  <si>
    <t>SIT42</t>
  </si>
  <si>
    <t>Présence d'un traitement inhibiteur de corrosion et d'entartrage</t>
  </si>
  <si>
    <t>Absence d'un traitement inhibiteur de corrosion et d'entatrage</t>
  </si>
  <si>
    <t>Absence d'un bras mort sur l'appoint</t>
  </si>
  <si>
    <t>Défaillances</t>
  </si>
  <si>
    <t>Effets</t>
  </si>
  <si>
    <t>Cause(s)</t>
  </si>
  <si>
    <t>Défaillance(s)</t>
  </si>
  <si>
    <t>Facteur(s) de risque</t>
  </si>
  <si>
    <t>Commentaire(s)</t>
  </si>
  <si>
    <t>Présence d'une stratégie de traitement</t>
  </si>
  <si>
    <t>Absence d'une stratégie de traitement</t>
  </si>
  <si>
    <t>Complète (produits, molécules actives, dosages, modes d'injection, asservissement (compteur, horloge))</t>
  </si>
  <si>
    <t>Incomplète (produits, molécules actives, dosages, modes d'injection, asservissement (compteur, horloge))</t>
  </si>
  <si>
    <t>Adaptée</t>
  </si>
  <si>
    <t>Inadaptée</t>
  </si>
  <si>
    <t>Incomplète</t>
  </si>
  <si>
    <t>MES &lt; 10  mg/l</t>
  </si>
  <si>
    <t>MES &gt; 10  mg/l</t>
  </si>
  <si>
    <t>Biocide oxydant</t>
  </si>
  <si>
    <t>Chronométrique</t>
  </si>
  <si>
    <t>Choc</t>
  </si>
  <si>
    <t>Continu</t>
  </si>
  <si>
    <t>Biocide non oxydant</t>
  </si>
  <si>
    <t>Autre type de traitement</t>
  </si>
  <si>
    <t>Pas de traitement biocide</t>
  </si>
  <si>
    <t>Sans objet;</t>
  </si>
  <si>
    <t>Chronométrique;</t>
  </si>
  <si>
    <t>Choc;</t>
  </si>
  <si>
    <t>Continu;</t>
  </si>
  <si>
    <t>Type de biocide</t>
  </si>
  <si>
    <t>Mode d'injection</t>
  </si>
  <si>
    <t>Nom produit</t>
  </si>
  <si>
    <t>Pas de traitement</t>
  </si>
  <si>
    <t>Présence d'un filtre</t>
  </si>
  <si>
    <t>Absence de filtre</t>
  </si>
  <si>
    <t>Présence de filtre</t>
  </si>
  <si>
    <t>Injection automatisée de biodispersant</t>
  </si>
  <si>
    <t>Injection manuelle de biodispersant</t>
  </si>
  <si>
    <t>Pas de traitement biodispersant</t>
  </si>
  <si>
    <t>A compléter</t>
  </si>
  <si>
    <t>TRAITEMENTS BIODISPERSANTS</t>
  </si>
  <si>
    <t>Pas de traitement anti-tartre/anti-corrosion</t>
  </si>
  <si>
    <t>Injection automatisée d'anti-tartre/anti-corrosion</t>
  </si>
  <si>
    <t>Injection manuelle d'anti-tartre/anti-corrosion</t>
  </si>
  <si>
    <t>Absence d'injection de traitement biodispersant</t>
  </si>
  <si>
    <t>Absence d'un traitetement biocide</t>
  </si>
  <si>
    <t>Injection manuelle de biocide;</t>
  </si>
  <si>
    <t>Injection automatisée de biocide;</t>
  </si>
  <si>
    <t>Injection manuelle de biocide</t>
  </si>
  <si>
    <t>Injection automatisée de biocide</t>
  </si>
  <si>
    <t>Pas contrôlé à la bonne fréquence</t>
  </si>
  <si>
    <t>Aucune possibilité de contrôle</t>
  </si>
  <si>
    <t>Pas de dispositif anti-retour</t>
  </si>
  <si>
    <t>Absence d'un dispositif anti retour</t>
  </si>
  <si>
    <t>En aval de la pulvérisation de l'eau</t>
  </si>
  <si>
    <t>En amont de la pulvérisation de l'eau</t>
  </si>
  <si>
    <t>Déconcentration</t>
  </si>
  <si>
    <t>Purge de déconcentration automatisée</t>
  </si>
  <si>
    <t>Mise en service avant le 01/07/2005</t>
  </si>
  <si>
    <t>Mise en service après le 01/07/2005</t>
  </si>
  <si>
    <t>Présence d'un accès sécurisé aux parties hautes (échelle à crinoline)</t>
  </si>
  <si>
    <t>Absence d'un accès sécurisé aux parties hautes (échelle à crinoline)</t>
  </si>
  <si>
    <t>Travail en partie haute sécurisée (passerelle)</t>
  </si>
  <si>
    <t>Pas de travail en partie haute sécurisé (passerelle)</t>
  </si>
  <si>
    <t>Mise en service avant le 01/07/2005,</t>
  </si>
  <si>
    <t>Mise en service après le 01/07/2005,</t>
  </si>
  <si>
    <t>Absence d'un accès sécurisé aux parties hautes (échelle à crinoline)  - Sans objet</t>
  </si>
  <si>
    <t>Zones non vidangeables par un point bas (réseau enterré)</t>
  </si>
  <si>
    <t>Avec mesures palliatives</t>
  </si>
  <si>
    <t>Sans mesures palliatives</t>
  </si>
  <si>
    <t>Stagnation , développement bactérien</t>
  </si>
  <si>
    <t>Modalité de gestion</t>
  </si>
  <si>
    <t>Nom de l'entreprise …….</t>
  </si>
  <si>
    <t>Conception</t>
  </si>
  <si>
    <t>Nom de l'entreprise : ………</t>
  </si>
  <si>
    <t>Nom de l'entreprise : ……….</t>
  </si>
  <si>
    <t>Moins de 20 personnes</t>
  </si>
  <si>
    <t>Entre 20 et 50 personnes</t>
  </si>
  <si>
    <t>Plus de 50 personnes</t>
  </si>
  <si>
    <t>Situations d'exploitation pouvant conduire à un risque de concentration élevé de légionelles dans l'eau</t>
  </si>
  <si>
    <t xml:space="preserve">Nom de l'entreprise : </t>
  </si>
  <si>
    <t>Nom de l'entreprise :</t>
  </si>
  <si>
    <t>Situations de fonctionnement</t>
  </si>
  <si>
    <t>Echéancier de mise en place des actions correctives</t>
  </si>
  <si>
    <t xml:space="preserve">Date : </t>
  </si>
  <si>
    <t>Date :</t>
  </si>
  <si>
    <t>Logo entreprise</t>
  </si>
  <si>
    <t>Nom -Prénom</t>
  </si>
  <si>
    <t>Logo de l'entreprise</t>
  </si>
  <si>
    <t>Mesures préventives non prévues en cas d'arrêt &gt; 7 jours (vidange + choc au redémarrage)</t>
  </si>
  <si>
    <t>Mesures préventives prévues en cas d'arrêt &gt; 7 jours (vidange + choc au redémarrage)</t>
  </si>
  <si>
    <t>Absence de l'utilisation d'une tour de secours</t>
  </si>
  <si>
    <t>Présence de l'utilisation d'une tour de secours</t>
  </si>
  <si>
    <t>En attente  (non vidangée)</t>
  </si>
  <si>
    <t>Vidangée avec mesures préventives</t>
  </si>
  <si>
    <t>Vidangée sans mesures préventives</t>
  </si>
  <si>
    <t>Tout le circuit est à l'arrêt</t>
  </si>
  <si>
    <t>Choc au redémarrage</t>
  </si>
  <si>
    <t>Pas de mesures correctives</t>
  </si>
  <si>
    <t>Une portion de circuit seulement est à l'arrêt</t>
  </si>
  <si>
    <t>Volume stagnant &lt; 10% du volume du circuit</t>
  </si>
  <si>
    <t>Volume stagnant entre 10 et 60 %</t>
  </si>
  <si>
    <t>Volume stagnant supérieur à 60%</t>
  </si>
  <si>
    <t>Présence de mesures correctives</t>
  </si>
  <si>
    <t>Absence de mesures correctives,</t>
  </si>
  <si>
    <t>Sans Objet</t>
  </si>
  <si>
    <t>Absence d'un filtre</t>
  </si>
  <si>
    <t>Contrôle visuel à la fréquence adéquate</t>
  </si>
  <si>
    <t>Contrôle visuel pas à la bonne fréquence</t>
  </si>
  <si>
    <t>Filtre</t>
  </si>
  <si>
    <t>Colmatage, développement bactérien</t>
  </si>
  <si>
    <t>Contrôlé à la bonne fréquence (niveau produit dans le bac à réactif ou bilan matière ou mesure de résiduel)</t>
  </si>
  <si>
    <t>Non contrôlé à la bonne fréquence (niveau produit dans le bac à réactif ou bilan matière ou mesure de résiduel)</t>
  </si>
  <si>
    <t>Etat du filtre</t>
  </si>
  <si>
    <t>Propre</t>
  </si>
  <si>
    <t>Traces d'encrassement</t>
  </si>
  <si>
    <t>Encrassé</t>
  </si>
  <si>
    <t>Colmatatage, encrassement, développement bactérien</t>
  </si>
  <si>
    <t>Traitement non fiabilisé</t>
  </si>
  <si>
    <t>Contrôle de l'étanchéité des canalisations</t>
  </si>
  <si>
    <t>Bimensuelle</t>
  </si>
  <si>
    <t>Remise en circulation programmée</t>
  </si>
  <si>
    <t>Remise en circulation aléatoire</t>
  </si>
  <si>
    <t>Remise en circulation programmée,</t>
  </si>
  <si>
    <t>Remise en circulation aléatoire,</t>
  </si>
  <si>
    <t>Bras morts (eau d'appoint)</t>
  </si>
  <si>
    <t>Bras morts permanents / de conception</t>
  </si>
  <si>
    <t>Bras morts temporaires</t>
  </si>
  <si>
    <t>Présence bras mort sur l'appoint</t>
  </si>
  <si>
    <t>Présence bras mort permanent /de conception</t>
  </si>
  <si>
    <t>Absence bras mort permanent / de conception</t>
  </si>
  <si>
    <t>Absence bras mort temporaire</t>
  </si>
  <si>
    <t>Présence bras mort temporaire</t>
  </si>
  <si>
    <t>Sans objet,</t>
  </si>
  <si>
    <t>Sans objet.</t>
  </si>
  <si>
    <t>Remise en circulation aléatoire.</t>
  </si>
  <si>
    <t>Remise en circulation programmée.</t>
  </si>
  <si>
    <t>Volume bras mort &lt; 5% du volume total,</t>
  </si>
  <si>
    <t>Volume bras mort &gt; 5% du volume total,</t>
  </si>
  <si>
    <t>Présence d'un programme de gestion ou de suppression prévue (bras mort appoint d'eau.)</t>
  </si>
  <si>
    <t>Absence d'un programme de gestion ou de suppression prévue (bras mort appoint d'eau.)</t>
  </si>
  <si>
    <t>Présence d'un programme de gestion ou de suppression prévue (bras mort sur appoint d'eau)</t>
  </si>
  <si>
    <t>Absence d'un programme de gestion ou de suppression prévue (bras mort sur l'appoint d'eau).</t>
  </si>
  <si>
    <t>Présence d'un programme de gestion ou de suppression prévue (bras mort sur l'appoint d'eau).</t>
  </si>
  <si>
    <t>Absence d'un programme de gestion ou de suppression prévue (bras mort sur appoint d'eau)</t>
  </si>
  <si>
    <t>Volume bras mort permanent &lt; 5% du volume total</t>
  </si>
  <si>
    <t>Volume bras mort permanent &gt; 5% du volume total</t>
  </si>
  <si>
    <t>Remise en circulation programmée;</t>
  </si>
  <si>
    <t>Remise en circulation aléatoire;</t>
  </si>
  <si>
    <t>Remise en circulation programmée;,</t>
  </si>
  <si>
    <t>Remise en circulation aléatoire;,</t>
  </si>
  <si>
    <t>Présence d'un programme de gestion ou de suppression prévue (bras mort permanent)</t>
  </si>
  <si>
    <t>Absence d'un programme de gestion ou de suppression prévue (bras mort permanent)</t>
  </si>
  <si>
    <t>Présence d'un programme de gestion ou de suppression prévue (bras mort permanent.)</t>
  </si>
  <si>
    <t>Absence d'un programme de gestion ou de suppression prévue (bras mort permanent.)</t>
  </si>
  <si>
    <t>Présence d'un programme de gestion ou de suppression prévue (bras mort permanent).</t>
  </si>
  <si>
    <t>Absence d'un programme de gestion ou de suppression prévue (bras mort permanent).</t>
  </si>
  <si>
    <t>Présence d'un programme de gestion ou de suppression prévue (bras mort permanant);</t>
  </si>
  <si>
    <t>Absence d'un programme de gestion ou de suppression prévue (bras mort permanent);</t>
  </si>
  <si>
    <t>.Sans objet</t>
  </si>
  <si>
    <t>;Sans objet</t>
  </si>
  <si>
    <t>Absence d'un programme de gestion ou de suppression prévue (bras mort temporaire)</t>
  </si>
  <si>
    <t>Présence d'un programme de gestion ou de suppression prévue (bras mort temporaire)</t>
  </si>
  <si>
    <t>Absence d'un programme de gestion ou de suppression prévue (bras mort temporaire.)</t>
  </si>
  <si>
    <t>Présence d'un programme de gestion ou de suppression prévue (bras mort temporaire.)</t>
  </si>
  <si>
    <t>Absence d'un programme de gestion ou de suppression prévue (bras mort temporaire).</t>
  </si>
  <si>
    <t>Présence d'un programme de gestion ou de suppression prévue (bras mort temporaire).</t>
  </si>
  <si>
    <t>Absence d'un programme de gestion ou de suppression prévue (bras mort temporaire;)</t>
  </si>
  <si>
    <t>Présence d'un programme de gestion ou de suppression prévue (bras mort temporaire;)</t>
  </si>
  <si>
    <t>Volume bras mort temporaire &lt; 5% du volume total</t>
  </si>
  <si>
    <t>Volume bras mort temporaire &gt; 5% du volume total</t>
  </si>
  <si>
    <t>.Remise en circulation programmée</t>
  </si>
  <si>
    <t>.Remise en circulation aléatoire</t>
  </si>
  <si>
    <t>En fonctionnement au moins une fois par jour</t>
  </si>
  <si>
    <t>En fonctionnement moins d'une fois par jour</t>
  </si>
  <si>
    <t>Mesures préventives adaptées</t>
  </si>
  <si>
    <t>Pas de mesures préventives</t>
  </si>
  <si>
    <t>Mesures préventives prévues en cas d'arrêt &lt; 7 jours</t>
  </si>
  <si>
    <t>Mesures préventives non prévues en cas d'arrêt &lt; 7 jours</t>
  </si>
  <si>
    <t>CONF8</t>
  </si>
  <si>
    <t>Plusieurs TARs fonctionnant en alternance</t>
  </si>
  <si>
    <t>Alternance tous les 7 jours ou plus</t>
  </si>
  <si>
    <t>Alternance tous les 1 à 7 jours</t>
  </si>
  <si>
    <t>Présence de plusieurs TARs fonctionnant en alternance</t>
  </si>
  <si>
    <t>Absence de plusieurs TARs fonctionnant en alternance</t>
  </si>
  <si>
    <t>Absence de plusieurs TARs en fonctionnement en cascade</t>
  </si>
  <si>
    <t>Présence de plusieurs TARs en fonctionnement en cascade</t>
  </si>
  <si>
    <t>Démarrage tous les 7 jours ou plus</t>
  </si>
  <si>
    <t>Démarrage tous les 1 à 7 jours</t>
  </si>
  <si>
    <t>Présence de mesures correctives;</t>
  </si>
  <si>
    <t>Absence de mesures correctives;</t>
  </si>
  <si>
    <t>Présence de mesures correctives.</t>
  </si>
  <si>
    <t>Absence de mesures correctives.</t>
  </si>
  <si>
    <t>PRISES D'AIR NEUF, OUVRANTS</t>
  </si>
  <si>
    <t>Tout le circuit est à l'arrêt;</t>
  </si>
  <si>
    <t>Une portion de circuit seulement est à l'arrêt;</t>
  </si>
  <si>
    <t>Choc au redémarrage.</t>
  </si>
  <si>
    <t>Volume stagnant &lt; 10% du volume du circuit.</t>
  </si>
  <si>
    <t>Bimestrielle</t>
  </si>
  <si>
    <t>Contrôle dispositif(s) anti-retour (annuel)</t>
  </si>
  <si>
    <t>En fonction du résiduel;</t>
  </si>
  <si>
    <t>Présence d'un traitement biocide oxydant avec injection en fonction du résiduel</t>
  </si>
  <si>
    <t>Présence d'un traitement biocide oxydant avec injection continue</t>
  </si>
  <si>
    <t>Présence d'un traitement biocide oxydant avec injection par choc</t>
  </si>
  <si>
    <t>Présence d'un traitement biocide oxydant avec injection chronométrique</t>
  </si>
  <si>
    <t>Présence d'un traitement biocide oxydant avec injection manuelle</t>
  </si>
  <si>
    <t>Présence d'un autre type de traitement</t>
  </si>
  <si>
    <t>En fonction du résiduel</t>
  </si>
  <si>
    <t>Présence d'injection de traitement biodispersant avec injection manuelle</t>
  </si>
  <si>
    <t>Présence d'injection de traitement biodispersant avec injection chronométrique</t>
  </si>
  <si>
    <t>Présence d'injection de traitement biodispersant avec injection par choc</t>
  </si>
  <si>
    <t>Présence d'injection de traitement biodispersant avec injection en continue</t>
  </si>
  <si>
    <t>Présence d'un traitement biodispersant avec injection en fonction du résiduel</t>
  </si>
  <si>
    <t>Présence d'un traitement anti-tartre anti-corrosion avec injection en fonction du résiduel</t>
  </si>
  <si>
    <t>Présence d'un traitment anti-tartre anti-corrosion avec injection en continue</t>
  </si>
  <si>
    <t>Présence d'un traitement anti-tartre anti-corrosion avec injection par choc</t>
  </si>
  <si>
    <t>Présence d'un traitment anti-tartre anti-corrosion avec injection chronométrique</t>
  </si>
  <si>
    <t>Présence d'un traitement anti-tartre anti-corrosion avec injection manuelle</t>
  </si>
  <si>
    <t>Absence d'un traitement anti-tartre anti-corrosion</t>
  </si>
  <si>
    <t>Point de prélèvement non représentatif</t>
  </si>
  <si>
    <t>Contrôle du TH / bon fonctionnement à fréquence inférieure ou égale à celle préconisée (hebdomadaire)</t>
  </si>
  <si>
    <t>Contrôle du TH / bon fonctionnement à fréquence supérieure à celle préconisée (hebdomadaire)</t>
  </si>
  <si>
    <t>Prise d'air neuf à proximité</t>
  </si>
  <si>
    <t>Signalisation port du masque obligatoire</t>
  </si>
  <si>
    <t>Développemet bactérien et dispersion</t>
  </si>
  <si>
    <t>Présence du certificat prouvant un taux d'entraînement vésiculaire inférieur à 0,01 % du débit d'eau en circulation.</t>
  </si>
  <si>
    <t>Validité en cours.</t>
  </si>
  <si>
    <t>Présence du certificat prouvant un taux d'entraînement vésiculaire inférieur à 0,01 % du débit d'eau en circulation;</t>
  </si>
  <si>
    <t>Absence de plusieurs compresseurs</t>
  </si>
  <si>
    <t>Présence de plusieurs compresseurs / groupes froids/ condenseurs</t>
  </si>
  <si>
    <t>Commentaires</t>
  </si>
  <si>
    <t>Présence bras mort</t>
  </si>
  <si>
    <t>Absence de bras mort (tous en fonctionnement)</t>
  </si>
  <si>
    <t xml:space="preserve">Sans objet   </t>
  </si>
  <si>
    <t xml:space="preserve">Sans objet    </t>
  </si>
  <si>
    <t xml:space="preserve">Sans objet     </t>
  </si>
  <si>
    <t xml:space="preserve">Sans objet, </t>
  </si>
  <si>
    <t xml:space="preserve">Sans objet;  </t>
  </si>
  <si>
    <t xml:space="preserve">Sans objet.   </t>
  </si>
  <si>
    <t xml:space="preserve">Présence d'un programme de gestion ou de suppression prévue </t>
  </si>
  <si>
    <t xml:space="preserve">Absence d'un programme de gestion ou de suppression prévue </t>
  </si>
  <si>
    <t xml:space="preserve">Présence d'un programme de gestion ou de suppression prévue  </t>
  </si>
  <si>
    <t xml:space="preserve">Absence d'un programme de gestion ou de suppression prévue  </t>
  </si>
  <si>
    <t xml:space="preserve">Présence d'un programme de gestion ou de suppression prévue   </t>
  </si>
  <si>
    <t xml:space="preserve">Absence d'un programme de gestion ou de suppression prévue   </t>
  </si>
  <si>
    <t xml:space="preserve">Présence d'un programme de gestion ou de suppression prévue    </t>
  </si>
  <si>
    <t xml:space="preserve">Absence d'un programme de gestion ou de suppression prévue    </t>
  </si>
  <si>
    <t>Présence de 2 pompes en alternance</t>
  </si>
  <si>
    <t>Absence de 2 pompes en alternance</t>
  </si>
  <si>
    <t>Pompe de secours</t>
  </si>
  <si>
    <t>Mise en circulation programmée tous les 7 jours ou plus</t>
  </si>
  <si>
    <t>Mise en circulation programmée tous les 1 à 7 jours</t>
  </si>
  <si>
    <t>Sans Objet ,</t>
  </si>
  <si>
    <t xml:space="preserve">Sans Objet , </t>
  </si>
  <si>
    <t>Avec action corrective</t>
  </si>
  <si>
    <t>Sans action corrective</t>
  </si>
  <si>
    <t>Absence d'adoucisseur</t>
  </si>
  <si>
    <t xml:space="preserve">Sans Objet </t>
  </si>
  <si>
    <t>Action prévue à une fréquence plus faible</t>
  </si>
  <si>
    <t>Action prévue mais non réalisé</t>
  </si>
  <si>
    <t>Action prévue dans le plan d'entretien à la bonne fréquence</t>
  </si>
  <si>
    <t>Action réalisée mais pas prévue</t>
  </si>
  <si>
    <t>Action non prévue</t>
  </si>
  <si>
    <t>Formation et information du personnel conformément aux exigences de l'A.M. du 14 décembre 2013</t>
  </si>
  <si>
    <t>Formation et information des intervenants extérieurs conformément aux exigences de l'A.M. du 14 décembre 2013</t>
  </si>
  <si>
    <t>Programme de formation du personnel non conforme</t>
  </si>
  <si>
    <t>Pas de recyclage (formation initiale de + 5 ans) de formation du personnel</t>
  </si>
  <si>
    <t>Pas de document attestant la formation du personnel</t>
  </si>
  <si>
    <t>Absence de formation du personnel</t>
  </si>
  <si>
    <t>Programme de formation des intervenants extérieurs non conforme</t>
  </si>
  <si>
    <t>Pas de document attestant la formation des intervenants extérieurs</t>
  </si>
  <si>
    <t>Absence de formation des intervenants extérieurs</t>
  </si>
  <si>
    <t xml:space="preserve">Pas de recyclage de formation des intervenants extérieurs (formation initiale de + 5 ans) </t>
  </si>
  <si>
    <t>Présence de formation des intervenants extérieurs</t>
  </si>
  <si>
    <t>Présence de formation du personnel</t>
  </si>
  <si>
    <t>Absence de signalisation</t>
  </si>
  <si>
    <t>Présence de signalisation</t>
  </si>
  <si>
    <t xml:space="preserve">Sans objet  </t>
  </si>
  <si>
    <t>Action pas prévue</t>
  </si>
  <si>
    <t>Action prévue mais non réalisée</t>
  </si>
  <si>
    <t>Action réalisée à une fréquence plus faible</t>
  </si>
  <si>
    <t>Actoin prévue mais non réalisée</t>
  </si>
  <si>
    <t>TH &lt; 10 °F</t>
  </si>
  <si>
    <t>Présence d'adoucisseur</t>
  </si>
  <si>
    <t>Action réalisée mais pas à la bonne fréquence</t>
  </si>
  <si>
    <t>Acton réalisée à une fréquence plus faible</t>
  </si>
  <si>
    <t>MODES DE FONCTIONNEMENT DE L'INSTALLATION</t>
  </si>
  <si>
    <t>Autre</t>
  </si>
  <si>
    <t>Corrosion, détérioration des matériaux, développement bactérien</t>
  </si>
  <si>
    <t>Filtration dérivée</t>
  </si>
  <si>
    <t>Mise en service régulière des pompes</t>
  </si>
  <si>
    <t>Nettoyage par by-pass de la (ou des) tour(s) de refroidissement</t>
  </si>
  <si>
    <t>Injection en continu de biocide oxydant</t>
  </si>
  <si>
    <t>Injection ponctuelle de biocide en cas de dérive de la concentration en légionelles</t>
  </si>
  <si>
    <t>Injection ponctuelle de biocide en cas d’identification d’un facteur de risques</t>
  </si>
  <si>
    <t>Traitement UV</t>
  </si>
  <si>
    <t>Surveillance du résiduel en oxydant</t>
  </si>
  <si>
    <t>Surveillance de la turbidité</t>
  </si>
  <si>
    <t>Surveillance du facteur de concentration</t>
  </si>
  <si>
    <t>Surveillance de la conductivité</t>
  </si>
  <si>
    <t>Surveillance de la concentration en chlorures</t>
  </si>
  <si>
    <t>Surveillance du TA</t>
  </si>
  <si>
    <t>Surveillance du TAC</t>
  </si>
  <si>
    <t>Surveillance du TH</t>
  </si>
  <si>
    <t>Surveillance du pH</t>
  </si>
  <si>
    <t>Surveillance du taux de fer</t>
  </si>
  <si>
    <t>Vidange, nettoyage et désinfection de l'installation</t>
  </si>
  <si>
    <t>Pas de proximité avec la voie publique</t>
  </si>
  <si>
    <t>…..</t>
  </si>
  <si>
    <t>2 pompes en parallèle sur un même circuit</t>
  </si>
  <si>
    <t>Sans objet:</t>
  </si>
  <si>
    <t>Présence d'un justificatif prouvant qu'aucune autre stratégie alternative n'est possible</t>
  </si>
  <si>
    <t>Absence d'un justificatif prouvant qu'aucune autre stratégie alternative n'est possible</t>
  </si>
  <si>
    <t>Dans le bâche d'eau froide</t>
  </si>
  <si>
    <t>Sur le collecteur retour eau froide</t>
  </si>
  <si>
    <t>Mode d'injection du traitement biocide</t>
  </si>
  <si>
    <t>Mode d'injection du traitement biodispersant</t>
  </si>
  <si>
    <t>Mode d'injection du traitement antitartre anticorrosion</t>
  </si>
  <si>
    <t>CONC20</t>
  </si>
  <si>
    <t>CONC23</t>
  </si>
  <si>
    <t>Présence d'un traitement biocide non oxydant avec injection en fonction du résiduel et avec présence d'un justificatif attestant qu'aucune autre alternative n'est possible</t>
  </si>
  <si>
    <t>Présence d'un traitement biocide non oxydant avec injection en fonction du résiduel et avec absence d'un justificatif attestant qu'aucune autre alternative n'est possible</t>
  </si>
  <si>
    <t>Présence d'un traitement biocide non oxydant avec injection en continue et avec absence d'un justificatif attestant qu'aucune autre alternative n'est possible</t>
  </si>
  <si>
    <t>Présence d'un traitement biocide non oxydant avec injection en continue et avec présence d'un justificatif attestant qu'aucune autre alternative n'est possible</t>
  </si>
  <si>
    <t>Présence d'un traitement biocide non oxydant avec injection par choc et avec absence d'un justificatif attestant qu'aucune autre alternative n'est possible</t>
  </si>
  <si>
    <t>Présence d'un traitement biocide non oxydant avec injection par choc et avec présence d'un justificatif attestant qu'aucune autre alternative n'est possible</t>
  </si>
  <si>
    <t>Présence d'un traitement biocide non oxydant avec injection chronométrique et avec absence d'un justificatif attestant qu'aucune autre alternative n'est possible</t>
  </si>
  <si>
    <t>Présence d'un traitement biocide non oxydant avec injection chronométrique et avec présence d'un justificatif attestant qu'aucune autre alternative n'est possible</t>
  </si>
  <si>
    <t>Présence d'un traitetement biocide non oxydant avec injection manuelle et avec absence d'un justificatif attestant qu'aucune autre alternative n'est possible</t>
  </si>
  <si>
    <t>Présence d'un traitetement biocide non oxydant avec injection manuelle et avec présence d'un justificatif attestant qu'aucune autre alternative n'est possible</t>
  </si>
  <si>
    <t>A compléter,</t>
  </si>
  <si>
    <t>A compléter;</t>
  </si>
  <si>
    <t>*</t>
  </si>
  <si>
    <t>CONC28</t>
  </si>
  <si>
    <t>Ouvrants, bureaux à une distance &lt; 8 m</t>
  </si>
  <si>
    <t>TablCritic</t>
  </si>
  <si>
    <t>ligne</t>
  </si>
  <si>
    <t>urgence</t>
  </si>
  <si>
    <t>TablCritic2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</si>
</sst>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_-* #,##0.00\ [$€-40C]_-;\-* #,##0.00\ [$€-40C]_-;_-* &quot;-&quot;??\ [$€-40C]_-;_-@_-"/>
  </numFmts>
  <fonts count="37" x14ac:knownFonts="1">
    <font>
      <sz val="10"/>
      <name val="Arial"/>
    </font>
    <font>
      <sz val="8"/>
      <name val="Arial"/>
      <family val="2"/>
    </font>
    <font>
      <sz val="10"/>
      <name val="Comic Sans MS"/>
      <family val="4"/>
    </font>
    <font>
      <sz val="10"/>
      <name val="Tahoma"/>
      <family val="2"/>
    </font>
    <font>
      <b/>
      <sz val="16"/>
      <color indexed="48"/>
      <name val="Tahoma"/>
      <family val="2"/>
    </font>
    <font>
      <sz val="20"/>
      <name val="Tahoma"/>
      <family val="2"/>
    </font>
    <font>
      <sz val="14"/>
      <name val="Tahoma"/>
      <family val="2"/>
    </font>
    <font>
      <sz val="18"/>
      <color indexed="48"/>
      <name val="Tahoma"/>
      <family val="2"/>
    </font>
    <font>
      <sz val="12"/>
      <name val="Tahoma"/>
      <family val="2"/>
    </font>
    <font>
      <b/>
      <sz val="14"/>
      <color indexed="48"/>
      <name val="Tahoma"/>
      <family val="2"/>
    </font>
    <font>
      <sz val="13"/>
      <name val="Tahoma"/>
      <family val="2"/>
    </font>
    <font>
      <sz val="23"/>
      <name val="Wingdings"/>
      <charset val="2"/>
    </font>
    <font>
      <sz val="24"/>
      <name val="Wingdings"/>
      <charset val="2"/>
    </font>
    <font>
      <sz val="23"/>
      <name val="Tahoma"/>
      <family val="2"/>
    </font>
    <font>
      <sz val="14"/>
      <name val="Comic Sans MS"/>
      <family val="4"/>
    </font>
    <font>
      <sz val="15"/>
      <name val="Tahoma"/>
      <family val="2"/>
    </font>
    <font>
      <sz val="16"/>
      <name val="Tahoma"/>
      <family val="2"/>
    </font>
    <font>
      <sz val="24"/>
      <name val="Tahoma"/>
      <family val="2"/>
    </font>
    <font>
      <sz val="16"/>
      <name val="Comic Sans MS"/>
      <family val="4"/>
    </font>
    <font>
      <sz val="10"/>
      <name val="Arial"/>
      <family val="2"/>
    </font>
    <font>
      <b/>
      <sz val="20"/>
      <color theme="3" tint="-0.249977111117893"/>
      <name val="Segoe UI Light"/>
      <family val="2"/>
    </font>
    <font>
      <b/>
      <sz val="20"/>
      <color theme="1"/>
      <name val="Segoe UI Light"/>
      <family val="2"/>
    </font>
    <font>
      <sz val="18"/>
      <color theme="3" tint="-0.249977111117893"/>
      <name val="Tahoma"/>
      <family val="2"/>
    </font>
    <font>
      <sz val="18"/>
      <name val="Tahoma"/>
      <family val="2"/>
    </font>
    <font>
      <sz val="20"/>
      <color theme="3" tint="-0.249977111117893"/>
      <name val="Tahoma"/>
      <family val="2"/>
    </font>
    <font>
      <sz val="25"/>
      <color theme="5" tint="-0.249977111117893"/>
      <name val="Tahoma"/>
      <family val="2"/>
    </font>
    <font>
      <sz val="25"/>
      <color theme="3" tint="-0.249977111117893"/>
      <name val="Tahoma"/>
      <family val="2"/>
    </font>
    <font>
      <sz val="22"/>
      <color theme="3" tint="-0.249977111117893"/>
      <name val="Tahoma"/>
      <family val="2"/>
    </font>
    <font>
      <sz val="14"/>
      <name val="Wingdings"/>
      <charset val="2"/>
    </font>
    <font>
      <sz val="18"/>
      <color theme="4" tint="-0.249977111117893"/>
      <name val="Tahoma"/>
      <family val="2"/>
    </font>
    <font>
      <sz val="22"/>
      <color theme="4" tint="-0.249977111117893"/>
      <name val="Tahoma"/>
      <family val="2"/>
    </font>
    <font>
      <sz val="14"/>
      <color theme="4" tint="-0.249977111117893"/>
      <name val="Tahoma"/>
      <family val="2"/>
    </font>
    <font>
      <sz val="14"/>
      <color theme="3" tint="-0.249977111117893"/>
      <name val="Tahoma"/>
      <family val="2"/>
    </font>
    <font>
      <sz val="20"/>
      <color theme="5" tint="-0.249977111117893"/>
      <name val="Tahoma"/>
      <family val="2"/>
    </font>
    <font>
      <sz val="16"/>
      <color theme="3" tint="-0.249977111117893"/>
      <name val="Tahoma"/>
      <family val="2"/>
    </font>
    <font>
      <b/>
      <sz val="22"/>
      <color theme="3" tint="-0.249977111117893"/>
      <name val="Tahoma"/>
      <family val="2"/>
    </font>
    <font>
      <b/>
      <sz val="20"/>
      <color theme="3" tint="-0.249977111117893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9CCFF"/>
        <bgColor indexed="64"/>
      </patternFill>
    </fill>
  </fills>
  <borders count="111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/>
      <right style="hair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/>
      <top/>
      <bottom/>
      <diagonal/>
    </border>
    <border>
      <left/>
      <right style="medium">
        <color theme="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double">
        <color indexed="64"/>
      </left>
      <right style="medium">
        <color theme="4"/>
      </right>
      <top style="double">
        <color indexed="64"/>
      </top>
      <bottom style="medium">
        <color theme="4"/>
      </bottom>
      <diagonal/>
    </border>
    <border>
      <left style="medium">
        <color theme="4"/>
      </left>
      <right style="medium">
        <color theme="4"/>
      </right>
      <top style="double">
        <color indexed="64"/>
      </top>
      <bottom style="medium">
        <color theme="4"/>
      </bottom>
      <diagonal/>
    </border>
    <border>
      <left style="medium">
        <color theme="4"/>
      </left>
      <right style="double">
        <color indexed="64"/>
      </right>
      <top style="double">
        <color indexed="64"/>
      </top>
      <bottom style="medium">
        <color theme="4"/>
      </bottom>
      <diagonal/>
    </border>
    <border>
      <left style="medium">
        <color theme="4"/>
      </left>
      <right style="double">
        <color indexed="64"/>
      </right>
      <top style="medium">
        <color theme="4"/>
      </top>
      <bottom style="medium">
        <color theme="4"/>
      </bottom>
      <diagonal/>
    </border>
    <border>
      <left style="double">
        <color indexed="64"/>
      </left>
      <right style="medium">
        <color theme="4"/>
      </right>
      <top style="medium">
        <color theme="4"/>
      </top>
      <bottom style="double">
        <color indexed="6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double">
        <color indexed="64"/>
      </bottom>
      <diagonal/>
    </border>
    <border>
      <left style="medium">
        <color theme="4"/>
      </left>
      <right style="double">
        <color indexed="64"/>
      </right>
      <top style="medium">
        <color theme="4"/>
      </top>
      <bottom style="double">
        <color indexed="64"/>
      </bottom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theme="4"/>
      </right>
      <top style="double">
        <color indexed="64"/>
      </top>
      <bottom style="double">
        <color indexed="64"/>
      </bottom>
      <diagonal/>
    </border>
    <border>
      <left style="medium">
        <color theme="4"/>
      </left>
      <right style="medium">
        <color theme="4"/>
      </right>
      <top style="double">
        <color indexed="64"/>
      </top>
      <bottom style="double">
        <color indexed="64"/>
      </bottom>
      <diagonal/>
    </border>
    <border>
      <left style="medium">
        <color theme="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theme="4"/>
      </right>
      <top style="double">
        <color indexed="64"/>
      </top>
      <bottom style="double">
        <color indexed="64"/>
      </bottom>
      <diagonal/>
    </border>
    <border>
      <left/>
      <right style="medium">
        <color theme="4"/>
      </right>
      <top style="double">
        <color indexed="64"/>
      </top>
      <bottom style="medium">
        <color theme="4"/>
      </bottom>
      <diagonal/>
    </border>
    <border>
      <left/>
      <right style="medium">
        <color theme="4"/>
      </right>
      <top style="medium">
        <color theme="4"/>
      </top>
      <bottom style="medium">
        <color theme="4"/>
      </bottom>
      <diagonal/>
    </border>
    <border>
      <left/>
      <right style="medium">
        <color theme="4"/>
      </right>
      <top style="medium">
        <color theme="4"/>
      </top>
      <bottom style="double">
        <color indexed="64"/>
      </bottom>
      <diagonal/>
    </border>
    <border>
      <left style="medium">
        <color theme="4"/>
      </left>
      <right/>
      <top style="medium">
        <color theme="4"/>
      </top>
      <bottom style="double">
        <color indexed="64"/>
      </bottom>
      <diagonal/>
    </border>
  </borders>
  <cellStyleXfs count="2">
    <xf numFmtId="0" fontId="0" fillId="0" borderId="0"/>
    <xf numFmtId="44" fontId="19" fillId="0" borderId="0" applyFont="0" applyFill="0" applyBorder="0" applyAlignment="0" applyProtection="0"/>
  </cellStyleXfs>
  <cellXfs count="847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64" fontId="6" fillId="0" borderId="9" xfId="0" applyNumberFormat="1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6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Border="1"/>
    <xf numFmtId="0" fontId="3" fillId="0" borderId="0" xfId="0" applyFont="1" applyBorder="1" applyAlignment="1">
      <alignment horizontal="left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6" fillId="3" borderId="0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164" fontId="6" fillId="0" borderId="6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2" fillId="3" borderId="19" xfId="0" applyFont="1" applyFill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164" fontId="6" fillId="0" borderId="13" xfId="0" applyNumberFormat="1" applyFont="1" applyBorder="1" applyAlignment="1">
      <alignment horizontal="center" vertical="center" wrapText="1"/>
    </xf>
    <xf numFmtId="0" fontId="2" fillId="0" borderId="7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6" fillId="3" borderId="0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/>
    <xf numFmtId="164" fontId="14" fillId="0" borderId="27" xfId="0" applyNumberFormat="1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6" fillId="0" borderId="50" xfId="0" applyFont="1" applyBorder="1" applyAlignment="1">
      <alignment vertical="center"/>
    </xf>
    <xf numFmtId="0" fontId="6" fillId="0" borderId="50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8" fillId="0" borderId="0" xfId="0" applyFont="1"/>
    <xf numFmtId="0" fontId="6" fillId="3" borderId="22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6" fillId="0" borderId="0" xfId="0" applyFont="1"/>
    <xf numFmtId="0" fontId="6" fillId="0" borderId="51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 wrapText="1"/>
    </xf>
    <xf numFmtId="0" fontId="3" fillId="3" borderId="34" xfId="0" applyFont="1" applyFill="1" applyBorder="1"/>
    <xf numFmtId="0" fontId="3" fillId="3" borderId="27" xfId="0" applyFont="1" applyFill="1" applyBorder="1"/>
    <xf numFmtId="0" fontId="4" fillId="3" borderId="27" xfId="0" applyFont="1" applyFill="1" applyBorder="1" applyAlignment="1">
      <alignment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3" fillId="3" borderId="35" xfId="0" applyFont="1" applyFill="1" applyBorder="1"/>
    <xf numFmtId="0" fontId="3" fillId="3" borderId="0" xfId="0" applyFont="1" applyFill="1" applyBorder="1"/>
    <xf numFmtId="0" fontId="4" fillId="3" borderId="0" xfId="0" applyFont="1" applyFill="1" applyBorder="1" applyAlignment="1">
      <alignment vertical="center" wrapText="1"/>
    </xf>
    <xf numFmtId="0" fontId="3" fillId="3" borderId="36" xfId="0" applyFont="1" applyFill="1" applyBorder="1"/>
    <xf numFmtId="0" fontId="3" fillId="3" borderId="23" xfId="0" applyFont="1" applyFill="1" applyBorder="1"/>
    <xf numFmtId="0" fontId="4" fillId="3" borderId="23" xfId="0" applyFont="1" applyFill="1" applyBorder="1" applyAlignment="1">
      <alignment vertical="center" wrapText="1"/>
    </xf>
    <xf numFmtId="0" fontId="26" fillId="3" borderId="63" xfId="0" applyFont="1" applyFill="1" applyBorder="1" applyAlignment="1">
      <alignment horizontal="center" vertical="center" wrapText="1"/>
    </xf>
    <xf numFmtId="165" fontId="6" fillId="0" borderId="20" xfId="0" applyNumberFormat="1" applyFont="1" applyBorder="1" applyAlignment="1">
      <alignment horizontal="center" vertical="center" wrapText="1"/>
    </xf>
    <xf numFmtId="165" fontId="2" fillId="0" borderId="0" xfId="1" applyNumberFormat="1" applyFont="1"/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4" xfId="0" applyFont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76" xfId="0" applyFont="1" applyBorder="1" applyAlignment="1">
      <alignment horizontal="center" vertical="center" wrapText="1"/>
    </xf>
    <xf numFmtId="0" fontId="6" fillId="0" borderId="64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28" fillId="0" borderId="30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0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/>
    <xf numFmtId="0" fontId="21" fillId="0" borderId="0" xfId="0" applyFont="1" applyFill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/>
    </xf>
    <xf numFmtId="0" fontId="13" fillId="0" borderId="33" xfId="0" applyFont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/>
    </xf>
    <xf numFmtId="0" fontId="6" fillId="3" borderId="77" xfId="0" applyFont="1" applyFill="1" applyBorder="1" applyAlignment="1">
      <alignment horizontal="center" vertical="center"/>
    </xf>
    <xf numFmtId="0" fontId="13" fillId="0" borderId="77" xfId="0" applyFont="1" applyBorder="1" applyAlignment="1">
      <alignment horizontal="center" vertical="center" wrapText="1"/>
    </xf>
    <xf numFmtId="0" fontId="11" fillId="0" borderId="77" xfId="0" applyFont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/>
    </xf>
    <xf numFmtId="0" fontId="6" fillId="0" borderId="50" xfId="0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14" fillId="0" borderId="50" xfId="0" applyFont="1" applyBorder="1" applyAlignment="1">
      <alignment horizontal="center" vertical="center" wrapText="1"/>
    </xf>
    <xf numFmtId="0" fontId="6" fillId="0" borderId="79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6" fillId="0" borderId="80" xfId="0" applyFont="1" applyBorder="1" applyAlignment="1">
      <alignment horizontal="center" vertical="center"/>
    </xf>
    <xf numFmtId="0" fontId="6" fillId="0" borderId="64" xfId="0" applyFont="1" applyBorder="1" applyAlignment="1">
      <alignment horizontal="center" vertical="center"/>
    </xf>
    <xf numFmtId="0" fontId="6" fillId="0" borderId="83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6" fillId="0" borderId="34" xfId="0" applyFont="1" applyFill="1" applyBorder="1" applyAlignment="1">
      <alignment horizontal="center" vertical="center" wrapText="1"/>
    </xf>
    <xf numFmtId="0" fontId="2" fillId="0" borderId="50" xfId="0" applyFont="1" applyBorder="1"/>
    <xf numFmtId="0" fontId="6" fillId="0" borderId="0" xfId="0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31" xfId="0" applyFont="1" applyFill="1" applyBorder="1" applyAlignment="1">
      <alignment horizontal="center" vertical="center" wrapText="1"/>
    </xf>
    <xf numFmtId="0" fontId="6" fillId="3" borderId="52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 wrapText="1"/>
    </xf>
    <xf numFmtId="0" fontId="6" fillId="0" borderId="78" xfId="0" applyFont="1" applyBorder="1" applyAlignment="1">
      <alignment vertical="center" wrapText="1"/>
    </xf>
    <xf numFmtId="0" fontId="6" fillId="0" borderId="0" xfId="0" applyFont="1" applyAlignment="1">
      <alignment wrapText="1"/>
    </xf>
    <xf numFmtId="0" fontId="6" fillId="0" borderId="0" xfId="0" applyFont="1" applyBorder="1" applyAlignment="1">
      <alignment horizontal="center" vertical="center" wrapText="1"/>
    </xf>
    <xf numFmtId="0" fontId="6" fillId="0" borderId="57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/>
    </xf>
    <xf numFmtId="0" fontId="6" fillId="0" borderId="84" xfId="0" applyFont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6" fillId="8" borderId="36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9" xfId="0" applyFont="1" applyBorder="1" applyAlignment="1">
      <alignment horizontal="center" vertical="center" wrapText="1"/>
    </xf>
    <xf numFmtId="0" fontId="6" fillId="0" borderId="57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 wrapText="1"/>
    </xf>
    <xf numFmtId="0" fontId="6" fillId="0" borderId="84" xfId="0" applyFont="1" applyBorder="1" applyAlignment="1">
      <alignment horizontal="center" vertical="center" wrapText="1"/>
    </xf>
    <xf numFmtId="0" fontId="6" fillId="0" borderId="7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6" fillId="0" borderId="0" xfId="0" applyFont="1" applyBorder="1"/>
    <xf numFmtId="0" fontId="10" fillId="3" borderId="0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vertical="center"/>
    </xf>
    <xf numFmtId="0" fontId="6" fillId="0" borderId="80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0" borderId="57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79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3" borderId="65" xfId="0" applyFont="1" applyFill="1" applyBorder="1" applyAlignment="1">
      <alignment wrapText="1"/>
    </xf>
    <xf numFmtId="0" fontId="3" fillId="3" borderId="0" xfId="0" applyFont="1" applyFill="1" applyBorder="1" applyAlignment="1">
      <alignment wrapText="1"/>
    </xf>
    <xf numFmtId="0" fontId="2" fillId="3" borderId="0" xfId="0" applyFont="1" applyFill="1" applyAlignment="1">
      <alignment horizontal="center" vertical="center" wrapText="1"/>
    </xf>
    <xf numFmtId="0" fontId="27" fillId="3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3" fillId="3" borderId="38" xfId="0" applyFont="1" applyFill="1" applyBorder="1" applyAlignment="1">
      <alignment wrapText="1"/>
    </xf>
    <xf numFmtId="0" fontId="6" fillId="0" borderId="3" xfId="0" applyFont="1" applyBorder="1" applyAlignment="1">
      <alignment horizontal="center" vertical="center" wrapText="1"/>
    </xf>
    <xf numFmtId="0" fontId="23" fillId="3" borderId="0" xfId="0" applyFont="1" applyFill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7" fillId="3" borderId="0" xfId="0" applyFont="1" applyFill="1" applyBorder="1" applyAlignment="1">
      <alignment horizontal="center" vertical="center"/>
    </xf>
    <xf numFmtId="0" fontId="11" fillId="0" borderId="31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left" vertical="center" wrapText="1"/>
    </xf>
    <xf numFmtId="0" fontId="11" fillId="0" borderId="20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left" vertical="center" wrapText="1"/>
    </xf>
    <xf numFmtId="0" fontId="11" fillId="3" borderId="4" xfId="0" applyFont="1" applyFill="1" applyBorder="1" applyAlignment="1">
      <alignment horizontal="left" vertical="center" wrapText="1"/>
    </xf>
    <xf numFmtId="0" fontId="11" fillId="3" borderId="5" xfId="0" applyFont="1" applyFill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3" fillId="0" borderId="26" xfId="0" applyFont="1" applyBorder="1" applyAlignment="1">
      <alignment horizontal="center" vertical="center" wrapText="1"/>
    </xf>
    <xf numFmtId="0" fontId="11" fillId="0" borderId="33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24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left" vertical="center" wrapText="1"/>
    </xf>
    <xf numFmtId="0" fontId="11" fillId="0" borderId="33" xfId="0" applyFont="1" applyBorder="1" applyAlignment="1">
      <alignment horizontal="left" vertical="center" wrapText="1"/>
    </xf>
    <xf numFmtId="0" fontId="11" fillId="0" borderId="21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59" xfId="0" applyFont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 wrapText="1"/>
    </xf>
    <xf numFmtId="0" fontId="6" fillId="0" borderId="57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79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/>
    </xf>
    <xf numFmtId="0" fontId="6" fillId="0" borderId="57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6" fillId="0" borderId="5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64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6" fillId="0" borderId="83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0" borderId="84" xfId="0" applyFont="1" applyBorder="1" applyAlignment="1">
      <alignment horizontal="center" vertical="center" wrapText="1"/>
    </xf>
    <xf numFmtId="0" fontId="6" fillId="0" borderId="78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wrapText="1"/>
    </xf>
    <xf numFmtId="0" fontId="6" fillId="0" borderId="56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8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6" fillId="0" borderId="57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31" xfId="0" applyFont="1" applyFill="1" applyBorder="1" applyAlignment="1">
      <alignment horizontal="center" vertical="center" wrapText="1"/>
    </xf>
    <xf numFmtId="0" fontId="6" fillId="0" borderId="84" xfId="0" applyFont="1" applyBorder="1" applyAlignment="1">
      <alignment horizontal="center" vertical="center"/>
    </xf>
    <xf numFmtId="0" fontId="6" fillId="0" borderId="78" xfId="0" applyFont="1" applyBorder="1" applyAlignment="1">
      <alignment horizontal="center" vertical="center"/>
    </xf>
    <xf numFmtId="0" fontId="2" fillId="0" borderId="35" xfId="0" applyFont="1" applyBorder="1"/>
    <xf numFmtId="0" fontId="16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4" fillId="3" borderId="37" xfId="0" applyFont="1" applyFill="1" applyBorder="1" applyAlignment="1">
      <alignment vertical="center" wrapText="1"/>
    </xf>
    <xf numFmtId="0" fontId="14" fillId="0" borderId="0" xfId="0" applyFont="1" applyBorder="1" applyAlignment="1">
      <alignment wrapText="1"/>
    </xf>
    <xf numFmtId="0" fontId="6" fillId="0" borderId="3" xfId="0" applyFont="1" applyBorder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0" fontId="14" fillId="0" borderId="51" xfId="0" applyFont="1" applyBorder="1" applyAlignment="1">
      <alignment horizontal="center" vertical="center" wrapText="1"/>
    </xf>
    <xf numFmtId="0" fontId="2" fillId="0" borderId="35" xfId="0" applyFont="1" applyBorder="1" applyAlignment="1">
      <alignment vertical="center"/>
    </xf>
    <xf numFmtId="0" fontId="6" fillId="0" borderId="32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3" borderId="32" xfId="0" applyFont="1" applyFill="1" applyBorder="1" applyAlignment="1">
      <alignment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 wrapText="1"/>
    </xf>
    <xf numFmtId="0" fontId="6" fillId="0" borderId="57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11" fillId="0" borderId="20" xfId="0" applyFont="1" applyBorder="1" applyAlignment="1">
      <alignment horizontal="left" vertical="center" wrapText="1"/>
    </xf>
    <xf numFmtId="0" fontId="6" fillId="0" borderId="5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8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80" xfId="0" applyFont="1" applyBorder="1" applyAlignment="1">
      <alignment horizontal="center" vertical="center" wrapText="1"/>
    </xf>
    <xf numFmtId="0" fontId="10" fillId="0" borderId="50" xfId="0" applyFont="1" applyBorder="1" applyAlignment="1">
      <alignment horizontal="center" vertical="center" wrapText="1"/>
    </xf>
    <xf numFmtId="0" fontId="6" fillId="3" borderId="19" xfId="0" applyFont="1" applyFill="1" applyBorder="1" applyAlignment="1">
      <alignment vertical="center" wrapText="1"/>
    </xf>
    <xf numFmtId="0" fontId="6" fillId="3" borderId="4" xfId="0" applyFont="1" applyFill="1" applyBorder="1" applyAlignment="1">
      <alignment vertical="center" wrapText="1"/>
    </xf>
    <xf numFmtId="164" fontId="6" fillId="0" borderId="9" xfId="0" applyNumberFormat="1" applyFont="1" applyBorder="1" applyAlignment="1">
      <alignment vertical="center" wrapText="1"/>
    </xf>
    <xf numFmtId="164" fontId="6" fillId="0" borderId="6" xfId="0" applyNumberFormat="1" applyFont="1" applyBorder="1" applyAlignment="1">
      <alignment vertical="center" wrapText="1"/>
    </xf>
    <xf numFmtId="0" fontId="6" fillId="3" borderId="22" xfId="0" applyFont="1" applyFill="1" applyBorder="1" applyAlignment="1">
      <alignment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Continuous" vertical="center"/>
    </xf>
    <xf numFmtId="0" fontId="5" fillId="2" borderId="32" xfId="0" applyFont="1" applyFill="1" applyBorder="1" applyAlignment="1">
      <alignment horizontal="centerContinuous" vertical="center"/>
    </xf>
    <xf numFmtId="0" fontId="5" fillId="6" borderId="3" xfId="0" applyFont="1" applyFill="1" applyBorder="1" applyAlignment="1">
      <alignment horizontal="centerContinuous" vertical="center"/>
    </xf>
    <xf numFmtId="0" fontId="5" fillId="6" borderId="32" xfId="0" applyFont="1" applyFill="1" applyBorder="1" applyAlignment="1">
      <alignment horizontal="centerContinuous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6" fillId="0" borderId="51" xfId="0" applyFont="1" applyBorder="1" applyAlignment="1">
      <alignment horizontal="center" vertical="center" wrapText="1"/>
    </xf>
    <xf numFmtId="0" fontId="6" fillId="0" borderId="79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27" fillId="3" borderId="0" xfId="0" applyFont="1" applyFill="1" applyBorder="1" applyAlignment="1">
      <alignment horizontal="center" vertical="center" wrapText="1"/>
    </xf>
    <xf numFmtId="0" fontId="6" fillId="0" borderId="59" xfId="0" applyFont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 wrapText="1"/>
    </xf>
    <xf numFmtId="0" fontId="6" fillId="0" borderId="57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29" fillId="3" borderId="36" xfId="0" applyFont="1" applyFill="1" applyBorder="1" applyAlignment="1">
      <alignment horizontal="center" vertical="center" wrapText="1"/>
    </xf>
    <xf numFmtId="0" fontId="29" fillId="3" borderId="23" xfId="0" applyFont="1" applyFill="1" applyBorder="1" applyAlignment="1">
      <alignment horizontal="center" vertical="center" wrapText="1"/>
    </xf>
    <xf numFmtId="0" fontId="29" fillId="3" borderId="39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6" fillId="0" borderId="97" xfId="0" applyNumberFormat="1" applyFont="1" applyBorder="1" applyAlignment="1">
      <alignment horizontal="center" vertical="center"/>
    </xf>
    <xf numFmtId="0" fontId="6" fillId="0" borderId="98" xfId="0" applyNumberFormat="1" applyFont="1" applyBorder="1" applyAlignment="1">
      <alignment horizontal="center" vertical="center"/>
    </xf>
    <xf numFmtId="0" fontId="6" fillId="0" borderId="99" xfId="0" applyNumberFormat="1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 wrapText="1"/>
    </xf>
    <xf numFmtId="0" fontId="22" fillId="0" borderId="34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25" fillId="3" borderId="34" xfId="0" applyFont="1" applyFill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vertical="center" wrapText="1"/>
    </xf>
    <xf numFmtId="0" fontId="7" fillId="3" borderId="37" xfId="0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7" fillId="3" borderId="38" xfId="0" applyFont="1" applyFill="1" applyBorder="1" applyAlignment="1">
      <alignment horizontal="center" vertical="center" wrapText="1"/>
    </xf>
    <xf numFmtId="0" fontId="7" fillId="3" borderId="36" xfId="0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0" fontId="7" fillId="3" borderId="39" xfId="0" applyFont="1" applyFill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5" fillId="9" borderId="3" xfId="0" applyFont="1" applyFill="1" applyBorder="1" applyAlignment="1">
      <alignment horizontal="center" vertical="center" wrapText="1"/>
    </xf>
    <xf numFmtId="0" fontId="5" fillId="9" borderId="32" xfId="0" applyFont="1" applyFill="1" applyBorder="1" applyAlignment="1">
      <alignment horizontal="center" vertical="center" wrapText="1"/>
    </xf>
    <xf numFmtId="0" fontId="5" fillId="9" borderId="2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27" fillId="3" borderId="38" xfId="0" applyFont="1" applyFill="1" applyBorder="1" applyAlignment="1">
      <alignment horizontal="center" vertical="center" wrapText="1"/>
    </xf>
    <xf numFmtId="0" fontId="29" fillId="3" borderId="34" xfId="0" applyFont="1" applyFill="1" applyBorder="1" applyAlignment="1">
      <alignment horizontal="center" vertical="center" wrapText="1"/>
    </xf>
    <xf numFmtId="0" fontId="29" fillId="3" borderId="27" xfId="0" applyFont="1" applyFill="1" applyBorder="1" applyAlignment="1">
      <alignment horizontal="center" vertical="center" wrapText="1"/>
    </xf>
    <xf numFmtId="0" fontId="29" fillId="3" borderId="37" xfId="0" applyFont="1" applyFill="1" applyBorder="1" applyAlignment="1">
      <alignment horizontal="center" vertical="center" wrapText="1"/>
    </xf>
    <xf numFmtId="0" fontId="29" fillId="3" borderId="35" xfId="0" applyFont="1" applyFill="1" applyBorder="1" applyAlignment="1">
      <alignment horizontal="center" vertical="center" wrapText="1"/>
    </xf>
    <xf numFmtId="0" fontId="29" fillId="3" borderId="0" xfId="0" applyFont="1" applyFill="1" applyBorder="1" applyAlignment="1">
      <alignment horizontal="center" vertical="center" wrapText="1"/>
    </xf>
    <xf numFmtId="0" fontId="29" fillId="3" borderId="38" xfId="0" applyFont="1" applyFill="1" applyBorder="1" applyAlignment="1">
      <alignment horizontal="center" vertical="center" wrapText="1"/>
    </xf>
    <xf numFmtId="0" fontId="22" fillId="3" borderId="34" xfId="0" applyFont="1" applyFill="1" applyBorder="1" applyAlignment="1">
      <alignment horizontal="center" vertical="center" wrapText="1"/>
    </xf>
    <xf numFmtId="0" fontId="22" fillId="3" borderId="27" xfId="0" applyFont="1" applyFill="1" applyBorder="1" applyAlignment="1">
      <alignment horizontal="center" vertical="center" wrapText="1"/>
    </xf>
    <xf numFmtId="0" fontId="22" fillId="3" borderId="37" xfId="0" applyFont="1" applyFill="1" applyBorder="1" applyAlignment="1">
      <alignment horizontal="center" vertical="center" wrapText="1"/>
    </xf>
    <xf numFmtId="0" fontId="22" fillId="3" borderId="35" xfId="0" applyFont="1" applyFill="1" applyBorder="1" applyAlignment="1">
      <alignment horizontal="center" vertical="center" wrapText="1"/>
    </xf>
    <xf numFmtId="0" fontId="22" fillId="3" borderId="0" xfId="0" applyFont="1" applyFill="1" applyBorder="1" applyAlignment="1">
      <alignment horizontal="center" vertical="center" wrapText="1"/>
    </xf>
    <xf numFmtId="0" fontId="22" fillId="3" borderId="38" xfId="0" applyFont="1" applyFill="1" applyBorder="1" applyAlignment="1">
      <alignment horizontal="center" vertical="center" wrapText="1"/>
    </xf>
    <xf numFmtId="0" fontId="22" fillId="3" borderId="36" xfId="0" applyFont="1" applyFill="1" applyBorder="1" applyAlignment="1">
      <alignment horizontal="center" vertical="center" wrapText="1"/>
    </xf>
    <xf numFmtId="0" fontId="22" fillId="3" borderId="23" xfId="0" applyFont="1" applyFill="1" applyBorder="1" applyAlignment="1">
      <alignment horizontal="center" vertical="center" wrapText="1"/>
    </xf>
    <xf numFmtId="0" fontId="22" fillId="3" borderId="39" xfId="0" applyFont="1" applyFill="1" applyBorder="1" applyAlignment="1">
      <alignment horizontal="center" vertical="center" wrapText="1"/>
    </xf>
    <xf numFmtId="49" fontId="29" fillId="3" borderId="35" xfId="0" applyNumberFormat="1" applyFont="1" applyFill="1" applyBorder="1" applyAlignment="1">
      <alignment horizontal="center" vertical="center" wrapText="1"/>
    </xf>
    <xf numFmtId="49" fontId="31" fillId="3" borderId="0" xfId="0" applyNumberFormat="1" applyFont="1" applyFill="1" applyBorder="1" applyAlignment="1">
      <alignment horizontal="center" vertical="center" wrapText="1"/>
    </xf>
    <xf numFmtId="49" fontId="31" fillId="3" borderId="38" xfId="0" applyNumberFormat="1" applyFont="1" applyFill="1" applyBorder="1" applyAlignment="1">
      <alignment horizontal="center" vertical="center" wrapText="1"/>
    </xf>
    <xf numFmtId="0" fontId="6" fillId="0" borderId="34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8" borderId="3" xfId="0" applyFont="1" applyFill="1" applyBorder="1" applyAlignment="1">
      <alignment horizontal="center" vertical="center" wrapText="1"/>
    </xf>
    <xf numFmtId="0" fontId="6" fillId="8" borderId="22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6" fillId="0" borderId="37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6" fillId="0" borderId="39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left" vertical="center" wrapText="1"/>
    </xf>
    <xf numFmtId="0" fontId="11" fillId="0" borderId="24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left" vertical="center" wrapText="1"/>
    </xf>
    <xf numFmtId="0" fontId="11" fillId="0" borderId="20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6" borderId="32" xfId="0" applyFont="1" applyFill="1" applyBorder="1" applyAlignment="1">
      <alignment horizontal="center" vertical="center" wrapText="1"/>
    </xf>
    <xf numFmtId="0" fontId="5" fillId="6" borderId="22" xfId="0" applyFont="1" applyFill="1" applyBorder="1" applyAlignment="1">
      <alignment horizontal="center" vertical="center" wrapText="1"/>
    </xf>
    <xf numFmtId="0" fontId="6" fillId="3" borderId="86" xfId="0" applyFont="1" applyFill="1" applyBorder="1" applyAlignment="1">
      <alignment horizontal="center" vertical="center" wrapText="1"/>
    </xf>
    <xf numFmtId="0" fontId="6" fillId="3" borderId="85" xfId="0" applyFont="1" applyFill="1" applyBorder="1" applyAlignment="1">
      <alignment horizontal="center" vertical="center" wrapText="1"/>
    </xf>
    <xf numFmtId="0" fontId="6" fillId="3" borderId="54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38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1" fillId="0" borderId="19" xfId="0" applyFont="1" applyFill="1" applyBorder="1" applyAlignment="1">
      <alignment horizontal="left" vertical="center" wrapText="1"/>
    </xf>
    <xf numFmtId="0" fontId="11" fillId="0" borderId="9" xfId="0" applyFont="1" applyFill="1" applyBorder="1" applyAlignment="1">
      <alignment horizontal="left" vertical="center" wrapText="1"/>
    </xf>
    <xf numFmtId="0" fontId="11" fillId="0" borderId="15" xfId="0" applyFont="1" applyFill="1" applyBorder="1" applyAlignment="1">
      <alignment horizontal="left" vertical="center" wrapText="1"/>
    </xf>
    <xf numFmtId="0" fontId="11" fillId="0" borderId="26" xfId="0" applyFont="1" applyFill="1" applyBorder="1" applyAlignment="1">
      <alignment horizontal="left" vertical="center" wrapText="1"/>
    </xf>
    <xf numFmtId="0" fontId="11" fillId="0" borderId="21" xfId="0" applyFont="1" applyFill="1" applyBorder="1" applyAlignment="1">
      <alignment horizontal="left" vertical="center" wrapText="1"/>
    </xf>
    <xf numFmtId="0" fontId="6" fillId="0" borderId="77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28" xfId="0" applyFont="1" applyBorder="1" applyAlignment="1">
      <alignment horizontal="left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20" xfId="0" applyFont="1" applyBorder="1" applyAlignment="1">
      <alignment horizontal="left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30" xfId="0" applyFont="1" applyBorder="1" applyAlignment="1">
      <alignment horizontal="left" vertical="center" wrapText="1"/>
    </xf>
    <xf numFmtId="0" fontId="6" fillId="0" borderId="57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49" fontId="23" fillId="3" borderId="34" xfId="0" applyNumberFormat="1" applyFont="1" applyFill="1" applyBorder="1" applyAlignment="1">
      <alignment horizontal="center" vertical="center" wrapText="1"/>
    </xf>
    <xf numFmtId="49" fontId="23" fillId="3" borderId="27" xfId="0" applyNumberFormat="1" applyFont="1" applyFill="1" applyBorder="1" applyAlignment="1">
      <alignment horizontal="center" vertical="center" wrapText="1"/>
    </xf>
    <xf numFmtId="49" fontId="23" fillId="3" borderId="37" xfId="0" applyNumberFormat="1" applyFont="1" applyFill="1" applyBorder="1" applyAlignment="1">
      <alignment horizontal="center" vertical="center" wrapText="1"/>
    </xf>
    <xf numFmtId="0" fontId="30" fillId="0" borderId="34" xfId="0" applyFont="1" applyBorder="1" applyAlignment="1">
      <alignment horizontal="center" vertical="center" wrapText="1"/>
    </xf>
    <xf numFmtId="0" fontId="30" fillId="0" borderId="27" xfId="0" applyFont="1" applyBorder="1" applyAlignment="1">
      <alignment horizontal="center" vertical="center" wrapText="1"/>
    </xf>
    <xf numFmtId="0" fontId="30" fillId="0" borderId="37" xfId="0" applyFont="1" applyBorder="1" applyAlignment="1">
      <alignment horizontal="center" vertical="center" wrapText="1"/>
    </xf>
    <xf numFmtId="0" fontId="30" fillId="0" borderId="36" xfId="0" applyFont="1" applyBorder="1" applyAlignment="1">
      <alignment horizontal="center" vertical="center" wrapText="1"/>
    </xf>
    <xf numFmtId="0" fontId="30" fillId="0" borderId="23" xfId="0" applyFont="1" applyBorder="1" applyAlignment="1">
      <alignment horizontal="center" vertical="center" wrapText="1"/>
    </xf>
    <xf numFmtId="0" fontId="30" fillId="0" borderId="39" xfId="0" applyFont="1" applyBorder="1" applyAlignment="1">
      <alignment horizontal="center" vertical="center" wrapText="1"/>
    </xf>
    <xf numFmtId="0" fontId="25" fillId="0" borderId="88" xfId="0" applyFont="1" applyFill="1" applyBorder="1" applyAlignment="1">
      <alignment horizontal="center" vertical="center" wrapText="1"/>
    </xf>
    <xf numFmtId="0" fontId="25" fillId="0" borderId="89" xfId="0" applyFont="1" applyFill="1" applyBorder="1" applyAlignment="1">
      <alignment horizontal="center" vertical="center" wrapText="1"/>
    </xf>
    <xf numFmtId="0" fontId="25" fillId="0" borderId="90" xfId="0" applyFont="1" applyFill="1" applyBorder="1" applyAlignment="1">
      <alignment horizontal="center" vertical="center" wrapText="1"/>
    </xf>
    <xf numFmtId="0" fontId="25" fillId="0" borderId="87" xfId="0" applyFont="1" applyFill="1" applyBorder="1" applyAlignment="1">
      <alignment horizontal="center" vertical="center" wrapText="1"/>
    </xf>
    <xf numFmtId="0" fontId="25" fillId="0" borderId="61" xfId="0" applyFont="1" applyFill="1" applyBorder="1" applyAlignment="1">
      <alignment horizontal="center" vertical="center" wrapText="1"/>
    </xf>
    <xf numFmtId="0" fontId="25" fillId="0" borderId="91" xfId="0" applyFont="1" applyFill="1" applyBorder="1" applyAlignment="1">
      <alignment horizontal="center" vertical="center" wrapText="1"/>
    </xf>
    <xf numFmtId="0" fontId="25" fillId="0" borderId="92" xfId="0" applyFont="1" applyFill="1" applyBorder="1" applyAlignment="1">
      <alignment horizontal="center" vertical="center" wrapText="1"/>
    </xf>
    <xf numFmtId="0" fontId="25" fillId="0" borderId="93" xfId="0" applyFont="1" applyFill="1" applyBorder="1" applyAlignment="1">
      <alignment horizontal="center" vertical="center" wrapText="1"/>
    </xf>
    <xf numFmtId="0" fontId="25" fillId="0" borderId="94" xfId="0" applyFont="1" applyFill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0" borderId="39" xfId="0" applyFont="1" applyBorder="1" applyAlignment="1">
      <alignment horizontal="center" vertical="center"/>
    </xf>
    <xf numFmtId="0" fontId="26" fillId="3" borderId="34" xfId="0" applyFont="1" applyFill="1" applyBorder="1" applyAlignment="1">
      <alignment horizontal="center" vertical="center" wrapText="1"/>
    </xf>
    <xf numFmtId="0" fontId="26" fillId="3" borderId="27" xfId="0" applyFont="1" applyFill="1" applyBorder="1" applyAlignment="1">
      <alignment horizontal="center" vertical="center" wrapText="1"/>
    </xf>
    <xf numFmtId="0" fontId="26" fillId="3" borderId="37" xfId="0" applyFont="1" applyFill="1" applyBorder="1" applyAlignment="1">
      <alignment horizontal="center" vertical="center" wrapText="1"/>
    </xf>
    <xf numFmtId="0" fontId="26" fillId="3" borderId="35" xfId="0" applyFont="1" applyFill="1" applyBorder="1" applyAlignment="1">
      <alignment horizontal="center" vertical="center" wrapText="1"/>
    </xf>
    <xf numFmtId="0" fontId="26" fillId="3" borderId="0" xfId="0" applyFont="1" applyFill="1" applyBorder="1" applyAlignment="1">
      <alignment horizontal="center" vertical="center" wrapText="1"/>
    </xf>
    <xf numFmtId="0" fontId="26" fillId="3" borderId="38" xfId="0" applyFont="1" applyFill="1" applyBorder="1" applyAlignment="1">
      <alignment horizontal="center" vertical="center" wrapText="1"/>
    </xf>
    <xf numFmtId="0" fontId="26" fillId="3" borderId="36" xfId="0" applyFont="1" applyFill="1" applyBorder="1" applyAlignment="1">
      <alignment horizontal="center" vertical="center" wrapText="1"/>
    </xf>
    <xf numFmtId="0" fontId="26" fillId="3" borderId="23" xfId="0" applyFont="1" applyFill="1" applyBorder="1" applyAlignment="1">
      <alignment horizontal="center" vertical="center" wrapText="1"/>
    </xf>
    <xf numFmtId="0" fontId="26" fillId="3" borderId="39" xfId="0" applyFont="1" applyFill="1" applyBorder="1" applyAlignment="1">
      <alignment horizontal="center" vertical="center" wrapText="1"/>
    </xf>
    <xf numFmtId="0" fontId="16" fillId="0" borderId="34" xfId="0" applyFont="1" applyFill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center" vertical="center" wrapText="1"/>
    </xf>
    <xf numFmtId="0" fontId="16" fillId="0" borderId="37" xfId="0" applyFont="1" applyFill="1" applyBorder="1" applyAlignment="1">
      <alignment horizontal="center" vertical="center" wrapText="1"/>
    </xf>
    <xf numFmtId="0" fontId="16" fillId="0" borderId="36" xfId="0" applyFont="1" applyFill="1" applyBorder="1" applyAlignment="1">
      <alignment horizontal="center" vertical="center" wrapText="1"/>
    </xf>
    <xf numFmtId="0" fontId="16" fillId="0" borderId="23" xfId="0" applyFont="1" applyFill="1" applyBorder="1" applyAlignment="1">
      <alignment horizontal="center" vertical="center" wrapText="1"/>
    </xf>
    <xf numFmtId="0" fontId="16" fillId="0" borderId="39" xfId="0" applyFont="1" applyFill="1" applyBorder="1" applyAlignment="1">
      <alignment horizontal="center" vertical="center" wrapText="1"/>
    </xf>
    <xf numFmtId="0" fontId="34" fillId="0" borderId="34" xfId="0" applyFont="1" applyFill="1" applyBorder="1" applyAlignment="1">
      <alignment horizontal="center" vertical="center" wrapText="1"/>
    </xf>
    <xf numFmtId="0" fontId="34" fillId="0" borderId="27" xfId="0" applyFont="1" applyFill="1" applyBorder="1" applyAlignment="1">
      <alignment horizontal="center" vertical="center" wrapText="1"/>
    </xf>
    <xf numFmtId="0" fontId="34" fillId="0" borderId="37" xfId="0" applyFont="1" applyFill="1" applyBorder="1" applyAlignment="1">
      <alignment horizontal="center" vertical="center" wrapText="1"/>
    </xf>
    <xf numFmtId="0" fontId="34" fillId="0" borderId="35" xfId="0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center" vertical="center" wrapText="1"/>
    </xf>
    <xf numFmtId="0" fontId="34" fillId="0" borderId="38" xfId="0" applyFont="1" applyFill="1" applyBorder="1" applyAlignment="1">
      <alignment horizontal="center" vertical="center" wrapText="1"/>
    </xf>
    <xf numFmtId="0" fontId="34" fillId="0" borderId="36" xfId="0" applyFont="1" applyFill="1" applyBorder="1" applyAlignment="1">
      <alignment horizontal="center" vertical="center" wrapText="1"/>
    </xf>
    <xf numFmtId="0" fontId="34" fillId="0" borderId="23" xfId="0" applyFont="1" applyFill="1" applyBorder="1" applyAlignment="1">
      <alignment horizontal="center" vertical="center" wrapText="1"/>
    </xf>
    <xf numFmtId="0" fontId="34" fillId="0" borderId="39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57" xfId="0" applyFont="1" applyFill="1" applyBorder="1" applyAlignment="1">
      <alignment horizontal="center" vertical="center" wrapText="1"/>
    </xf>
    <xf numFmtId="0" fontId="6" fillId="0" borderId="59" xfId="0" applyFont="1" applyFill="1" applyBorder="1" applyAlignment="1">
      <alignment horizontal="center" vertical="center" wrapText="1"/>
    </xf>
    <xf numFmtId="0" fontId="6" fillId="0" borderId="58" xfId="0" applyFont="1" applyFill="1" applyBorder="1" applyAlignment="1">
      <alignment horizontal="center" vertical="center" wrapText="1"/>
    </xf>
    <xf numFmtId="0" fontId="6" fillId="0" borderId="64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6" fillId="0" borderId="83" xfId="0" applyFont="1" applyBorder="1" applyAlignment="1">
      <alignment horizontal="center" vertical="center" wrapText="1"/>
    </xf>
    <xf numFmtId="0" fontId="23" fillId="3" borderId="0" xfId="0" applyFont="1" applyFill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6" fillId="3" borderId="37" xfId="0" applyFont="1" applyFill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6" fillId="0" borderId="34" xfId="0" applyNumberFormat="1" applyFont="1" applyBorder="1" applyAlignment="1">
      <alignment horizontal="center" vertical="center"/>
    </xf>
    <xf numFmtId="0" fontId="6" fillId="0" borderId="27" xfId="0" applyNumberFormat="1" applyFont="1" applyBorder="1" applyAlignment="1">
      <alignment horizontal="center" vertical="center"/>
    </xf>
    <xf numFmtId="0" fontId="6" fillId="0" borderId="37" xfId="0" applyNumberFormat="1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 wrapText="1"/>
    </xf>
    <xf numFmtId="0" fontId="6" fillId="0" borderId="96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0" fontId="22" fillId="3" borderId="103" xfId="0" applyFont="1" applyFill="1" applyBorder="1" applyAlignment="1">
      <alignment horizontal="center" vertical="center" wrapText="1"/>
    </xf>
    <xf numFmtId="0" fontId="22" fillId="3" borderId="106" xfId="0" applyFont="1" applyFill="1" applyBorder="1" applyAlignment="1">
      <alignment horizontal="center" vertical="center" wrapText="1"/>
    </xf>
    <xf numFmtId="0" fontId="7" fillId="3" borderId="104" xfId="0" applyFont="1" applyFill="1" applyBorder="1" applyAlignment="1">
      <alignment horizontal="center" vertical="center" wrapText="1"/>
    </xf>
    <xf numFmtId="0" fontId="7" fillId="3" borderId="105" xfId="0" applyFont="1" applyFill="1" applyBorder="1" applyAlignment="1">
      <alignment horizontal="center" vertical="center" wrapText="1"/>
    </xf>
    <xf numFmtId="0" fontId="22" fillId="3" borderId="88" xfId="0" applyFont="1" applyFill="1" applyBorder="1" applyAlignment="1">
      <alignment horizontal="center" vertical="center" wrapText="1"/>
    </xf>
    <xf numFmtId="0" fontId="22" fillId="3" borderId="107" xfId="0" applyFont="1" applyFill="1" applyBorder="1" applyAlignment="1">
      <alignment horizontal="center" vertical="center" wrapText="1"/>
    </xf>
    <xf numFmtId="0" fontId="9" fillId="3" borderId="89" xfId="0" applyFont="1" applyFill="1" applyBorder="1" applyAlignment="1">
      <alignment horizontal="center" vertical="center" wrapText="1"/>
    </xf>
    <xf numFmtId="0" fontId="9" fillId="3" borderId="90" xfId="0" applyFont="1" applyFill="1" applyBorder="1" applyAlignment="1">
      <alignment horizontal="center" vertical="center" wrapText="1"/>
    </xf>
    <xf numFmtId="0" fontId="9" fillId="3" borderId="87" xfId="0" applyFont="1" applyFill="1" applyBorder="1" applyAlignment="1">
      <alignment horizontal="center" vertical="center" wrapText="1"/>
    </xf>
    <xf numFmtId="0" fontId="9" fillId="3" borderId="108" xfId="0" applyFont="1" applyFill="1" applyBorder="1" applyAlignment="1">
      <alignment horizontal="center" vertical="center" wrapText="1"/>
    </xf>
    <xf numFmtId="0" fontId="9" fillId="3" borderId="61" xfId="0" applyFont="1" applyFill="1" applyBorder="1" applyAlignment="1">
      <alignment horizontal="center" vertical="center" wrapText="1"/>
    </xf>
    <xf numFmtId="0" fontId="9" fillId="3" borderId="91" xfId="0" applyFont="1" applyFill="1" applyBorder="1" applyAlignment="1">
      <alignment horizontal="center" vertical="center" wrapText="1"/>
    </xf>
    <xf numFmtId="0" fontId="9" fillId="3" borderId="95" xfId="0" applyFont="1" applyFill="1" applyBorder="1" applyAlignment="1">
      <alignment horizontal="center" vertical="center" wrapText="1"/>
    </xf>
    <xf numFmtId="0" fontId="9" fillId="3" borderId="92" xfId="0" applyFont="1" applyFill="1" applyBorder="1" applyAlignment="1">
      <alignment horizontal="center" vertical="center" wrapText="1"/>
    </xf>
    <xf numFmtId="0" fontId="9" fillId="3" borderId="109" xfId="0" applyFont="1" applyFill="1" applyBorder="1" applyAlignment="1">
      <alignment horizontal="center" vertical="center" wrapText="1"/>
    </xf>
    <xf numFmtId="0" fontId="9" fillId="3" borderId="93" xfId="0" applyFont="1" applyFill="1" applyBorder="1" applyAlignment="1">
      <alignment horizontal="center" vertical="center" wrapText="1"/>
    </xf>
    <xf numFmtId="0" fontId="9" fillId="3" borderId="94" xfId="0" applyFont="1" applyFill="1" applyBorder="1" applyAlignment="1">
      <alignment horizontal="center" vertical="center" wrapText="1"/>
    </xf>
    <xf numFmtId="0" fontId="27" fillId="0" borderId="88" xfId="0" applyFont="1" applyBorder="1" applyAlignment="1">
      <alignment horizontal="center" vertical="center" wrapText="1"/>
    </xf>
    <xf numFmtId="0" fontId="7" fillId="0" borderId="89" xfId="0" applyFont="1" applyBorder="1" applyAlignment="1">
      <alignment horizontal="center" vertical="center" wrapText="1"/>
    </xf>
    <xf numFmtId="0" fontId="7" fillId="0" borderId="90" xfId="0" applyFont="1" applyBorder="1" applyAlignment="1">
      <alignment horizontal="center" vertical="center" wrapText="1"/>
    </xf>
    <xf numFmtId="0" fontId="7" fillId="0" borderId="92" xfId="0" applyFont="1" applyBorder="1" applyAlignment="1">
      <alignment horizontal="center" vertical="center" wrapText="1"/>
    </xf>
    <xf numFmtId="0" fontId="7" fillId="0" borderId="93" xfId="0" applyFont="1" applyBorder="1" applyAlignment="1">
      <alignment horizontal="center" vertical="center" wrapText="1"/>
    </xf>
    <xf numFmtId="0" fontId="7" fillId="0" borderId="94" xfId="0" applyFont="1" applyBorder="1" applyAlignment="1">
      <alignment horizontal="center" vertical="center" wrapText="1"/>
    </xf>
    <xf numFmtId="49" fontId="22" fillId="3" borderId="34" xfId="0" applyNumberFormat="1" applyFont="1" applyFill="1" applyBorder="1" applyAlignment="1">
      <alignment horizontal="center" vertical="center" wrapText="1"/>
    </xf>
    <xf numFmtId="49" fontId="32" fillId="3" borderId="27" xfId="0" applyNumberFormat="1" applyFont="1" applyFill="1" applyBorder="1" applyAlignment="1">
      <alignment horizontal="center" vertical="center" wrapText="1"/>
    </xf>
    <xf numFmtId="49" fontId="32" fillId="3" borderId="37" xfId="0" applyNumberFormat="1" applyFont="1" applyFill="1" applyBorder="1" applyAlignment="1">
      <alignment horizontal="center" vertical="center" wrapText="1"/>
    </xf>
    <xf numFmtId="0" fontId="25" fillId="0" borderId="110" xfId="0" applyFont="1" applyFill="1" applyBorder="1" applyAlignment="1">
      <alignment horizontal="center" vertical="center" wrapText="1"/>
    </xf>
    <xf numFmtId="0" fontId="27" fillId="3" borderId="34" xfId="0" applyFont="1" applyFill="1" applyBorder="1" applyAlignment="1">
      <alignment horizontal="center" vertical="center" wrapText="1"/>
    </xf>
    <xf numFmtId="0" fontId="27" fillId="3" borderId="27" xfId="0" applyFont="1" applyFill="1" applyBorder="1" applyAlignment="1">
      <alignment horizontal="center" vertical="center" wrapText="1"/>
    </xf>
    <xf numFmtId="0" fontId="27" fillId="3" borderId="37" xfId="0" applyFont="1" applyFill="1" applyBorder="1" applyAlignment="1">
      <alignment horizontal="center" vertical="center" wrapText="1"/>
    </xf>
    <xf numFmtId="0" fontId="27" fillId="3" borderId="35" xfId="0" applyFont="1" applyFill="1" applyBorder="1" applyAlignment="1">
      <alignment horizontal="center" vertical="center" wrapText="1"/>
    </xf>
    <xf numFmtId="0" fontId="27" fillId="3" borderId="36" xfId="0" applyFont="1" applyFill="1" applyBorder="1" applyAlignment="1">
      <alignment horizontal="center" vertical="center" wrapText="1"/>
    </xf>
    <xf numFmtId="0" fontId="27" fillId="3" borderId="23" xfId="0" applyFont="1" applyFill="1" applyBorder="1" applyAlignment="1">
      <alignment horizontal="center" vertical="center" wrapText="1"/>
    </xf>
    <xf numFmtId="0" fontId="27" fillId="3" borderId="39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22" fillId="0" borderId="34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 wrapText="1"/>
    </xf>
    <xf numFmtId="0" fontId="6" fillId="0" borderId="70" xfId="0" applyFont="1" applyBorder="1" applyAlignment="1">
      <alignment horizontal="center" vertical="center" wrapText="1"/>
    </xf>
    <xf numFmtId="0" fontId="6" fillId="0" borderId="69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2" borderId="73" xfId="0" applyFont="1" applyFill="1" applyBorder="1" applyAlignment="1">
      <alignment horizontal="center" vertical="center" wrapText="1"/>
    </xf>
    <xf numFmtId="0" fontId="27" fillId="0" borderId="67" xfId="0" applyFont="1" applyBorder="1" applyAlignment="1">
      <alignment horizontal="center" vertical="center" wrapText="1"/>
    </xf>
    <xf numFmtId="0" fontId="22" fillId="0" borderId="66" xfId="0" applyFont="1" applyBorder="1" applyAlignment="1">
      <alignment horizontal="center" vertical="center" wrapText="1"/>
    </xf>
    <xf numFmtId="0" fontId="22" fillId="0" borderId="68" xfId="0" applyFont="1" applyBorder="1" applyAlignment="1">
      <alignment horizontal="center" vertical="center" wrapText="1"/>
    </xf>
    <xf numFmtId="0" fontId="22" fillId="0" borderId="36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22" fillId="0" borderId="69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/>
    </xf>
    <xf numFmtId="0" fontId="3" fillId="3" borderId="65" xfId="0" applyFont="1" applyFill="1" applyBorder="1" applyAlignment="1">
      <alignment horizontal="center" wrapText="1"/>
    </xf>
    <xf numFmtId="0" fontId="3" fillId="3" borderId="0" xfId="0" applyFont="1" applyFill="1" applyBorder="1" applyAlignment="1">
      <alignment horizontal="center" wrapText="1"/>
    </xf>
    <xf numFmtId="49" fontId="22" fillId="3" borderId="62" xfId="0" applyNumberFormat="1" applyFont="1" applyFill="1" applyBorder="1" applyAlignment="1">
      <alignment horizontal="center" vertical="center" wrapText="1"/>
    </xf>
    <xf numFmtId="49" fontId="32" fillId="3" borderId="0" xfId="0" applyNumberFormat="1" applyFont="1" applyFill="1" applyBorder="1" applyAlignment="1">
      <alignment horizontal="center" vertical="center" wrapText="1"/>
    </xf>
    <xf numFmtId="0" fontId="22" fillId="3" borderId="62" xfId="0" applyFont="1" applyFill="1" applyBorder="1" applyAlignment="1">
      <alignment horizontal="center" vertical="center" wrapText="1"/>
    </xf>
    <xf numFmtId="49" fontId="22" fillId="3" borderId="27" xfId="0" applyNumberFormat="1" applyFont="1" applyFill="1" applyBorder="1" applyAlignment="1">
      <alignment horizontal="center" vertical="center" wrapText="1"/>
    </xf>
    <xf numFmtId="49" fontId="22" fillId="3" borderId="37" xfId="0" applyNumberFormat="1" applyFont="1" applyFill="1" applyBorder="1" applyAlignment="1">
      <alignment horizontal="center" vertical="center" wrapText="1"/>
    </xf>
    <xf numFmtId="49" fontId="22" fillId="3" borderId="35" xfId="0" applyNumberFormat="1" applyFont="1" applyFill="1" applyBorder="1" applyAlignment="1">
      <alignment horizontal="center" vertical="center" wrapText="1"/>
    </xf>
    <xf numFmtId="49" fontId="22" fillId="3" borderId="0" xfId="0" applyNumberFormat="1" applyFont="1" applyFill="1" applyBorder="1" applyAlignment="1">
      <alignment horizontal="center" vertical="center" wrapText="1"/>
    </xf>
    <xf numFmtId="49" fontId="22" fillId="3" borderId="38" xfId="0" applyNumberFormat="1" applyFont="1" applyFill="1" applyBorder="1" applyAlignment="1">
      <alignment horizontal="center" vertical="center" wrapText="1"/>
    </xf>
    <xf numFmtId="49" fontId="22" fillId="3" borderId="36" xfId="0" applyNumberFormat="1" applyFont="1" applyFill="1" applyBorder="1" applyAlignment="1">
      <alignment horizontal="center" vertical="center" wrapText="1"/>
    </xf>
    <xf numFmtId="49" fontId="22" fillId="3" borderId="23" xfId="0" applyNumberFormat="1" applyFont="1" applyFill="1" applyBorder="1" applyAlignment="1">
      <alignment horizontal="center" vertical="center" wrapText="1"/>
    </xf>
    <xf numFmtId="49" fontId="22" fillId="3" borderId="39" xfId="0" applyNumberFormat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1" xfId="0" applyFont="1" applyBorder="1" applyAlignment="1">
      <alignment horizontal="center" vertical="center"/>
    </xf>
    <xf numFmtId="0" fontId="6" fillId="0" borderId="55" xfId="0" applyFont="1" applyBorder="1" applyAlignment="1">
      <alignment horizontal="center" vertical="center"/>
    </xf>
    <xf numFmtId="0" fontId="6" fillId="0" borderId="82" xfId="0" applyFont="1" applyBorder="1" applyAlignment="1">
      <alignment horizontal="center" vertical="center"/>
    </xf>
    <xf numFmtId="0" fontId="6" fillId="2" borderId="72" xfId="0" applyFont="1" applyFill="1" applyBorder="1" applyAlignment="1">
      <alignment horizontal="center" vertical="center" wrapText="1"/>
    </xf>
    <xf numFmtId="0" fontId="6" fillId="6" borderId="72" xfId="0" applyFont="1" applyFill="1" applyBorder="1" applyAlignment="1">
      <alignment horizontal="center" vertical="center" wrapText="1"/>
    </xf>
    <xf numFmtId="0" fontId="6" fillId="6" borderId="32" xfId="0" applyFont="1" applyFill="1" applyBorder="1" applyAlignment="1">
      <alignment horizontal="center" vertical="center" wrapText="1"/>
    </xf>
    <xf numFmtId="0" fontId="6" fillId="6" borderId="73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0" borderId="72" xfId="0" applyFont="1" applyFill="1" applyBorder="1" applyAlignment="1">
      <alignment horizontal="center" vertical="center" wrapText="1"/>
    </xf>
    <xf numFmtId="0" fontId="14" fillId="0" borderId="50" xfId="0" applyFont="1" applyBorder="1" applyAlignment="1">
      <alignment horizontal="center" vertical="center" wrapText="1"/>
    </xf>
    <xf numFmtId="0" fontId="6" fillId="0" borderId="84" xfId="0" applyFont="1" applyBorder="1" applyAlignment="1">
      <alignment horizontal="center" vertical="center" wrapText="1"/>
    </xf>
    <xf numFmtId="0" fontId="6" fillId="0" borderId="78" xfId="0" applyFont="1" applyBorder="1" applyAlignment="1">
      <alignment horizontal="center" vertical="center" wrapText="1"/>
    </xf>
    <xf numFmtId="0" fontId="6" fillId="0" borderId="72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 wrapText="1"/>
    </xf>
    <xf numFmtId="0" fontId="6" fillId="3" borderId="39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38" xfId="0" applyFont="1" applyFill="1" applyBorder="1" applyAlignment="1">
      <alignment horizontal="center" vertical="center" wrapText="1"/>
    </xf>
    <xf numFmtId="0" fontId="10" fillId="3" borderId="34" xfId="0" applyFont="1" applyFill="1" applyBorder="1" applyAlignment="1">
      <alignment horizontal="center" vertical="center" wrapText="1"/>
    </xf>
    <xf numFmtId="0" fontId="10" fillId="3" borderId="37" xfId="0" applyFont="1" applyFill="1" applyBorder="1" applyAlignment="1">
      <alignment horizontal="center" vertical="center" wrapText="1"/>
    </xf>
    <xf numFmtId="0" fontId="30" fillId="0" borderId="67" xfId="0" applyFont="1" applyBorder="1" applyAlignment="1">
      <alignment horizontal="center" vertical="center" wrapText="1"/>
    </xf>
    <xf numFmtId="0" fontId="7" fillId="0" borderId="66" xfId="0" applyFont="1" applyBorder="1" applyAlignment="1">
      <alignment horizontal="center" vertical="center" wrapText="1"/>
    </xf>
    <xf numFmtId="0" fontId="7" fillId="0" borderId="68" xfId="0" applyFont="1" applyBorder="1" applyAlignment="1">
      <alignment horizontal="center" vertical="center" wrapText="1"/>
    </xf>
    <xf numFmtId="0" fontId="7" fillId="0" borderId="69" xfId="0" applyFont="1" applyBorder="1" applyAlignment="1">
      <alignment horizontal="center" vertical="center" wrapText="1"/>
    </xf>
    <xf numFmtId="49" fontId="32" fillId="3" borderId="23" xfId="0" applyNumberFormat="1" applyFont="1" applyFill="1" applyBorder="1" applyAlignment="1">
      <alignment horizontal="center" vertical="center" wrapText="1"/>
    </xf>
    <xf numFmtId="49" fontId="32" fillId="3" borderId="39" xfId="0" applyNumberFormat="1" applyFont="1" applyFill="1" applyBorder="1" applyAlignment="1">
      <alignment horizontal="center" vertical="center" wrapText="1"/>
    </xf>
    <xf numFmtId="0" fontId="24" fillId="3" borderId="34" xfId="0" applyFont="1" applyFill="1" applyBorder="1" applyAlignment="1">
      <alignment horizontal="center" vertical="center" wrapText="1"/>
    </xf>
    <xf numFmtId="0" fontId="24" fillId="3" borderId="27" xfId="0" applyFont="1" applyFill="1" applyBorder="1" applyAlignment="1">
      <alignment horizontal="center" vertical="center" wrapText="1"/>
    </xf>
    <xf numFmtId="0" fontId="24" fillId="3" borderId="37" xfId="0" applyFont="1" applyFill="1" applyBorder="1" applyAlignment="1">
      <alignment horizontal="center" vertical="center" wrapText="1"/>
    </xf>
    <xf numFmtId="0" fontId="24" fillId="3" borderId="35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center" vertical="center" wrapText="1"/>
    </xf>
    <xf numFmtId="0" fontId="24" fillId="3" borderId="38" xfId="0" applyFont="1" applyFill="1" applyBorder="1" applyAlignment="1">
      <alignment horizontal="center" vertical="center" wrapText="1"/>
    </xf>
    <xf numFmtId="0" fontId="24" fillId="3" borderId="36" xfId="0" applyFont="1" applyFill="1" applyBorder="1" applyAlignment="1">
      <alignment horizontal="center" vertical="center" wrapText="1"/>
    </xf>
    <xf numFmtId="0" fontId="24" fillId="3" borderId="23" xfId="0" applyFont="1" applyFill="1" applyBorder="1" applyAlignment="1">
      <alignment horizontal="center" vertical="center" wrapText="1"/>
    </xf>
    <xf numFmtId="0" fontId="24" fillId="3" borderId="39" xfId="0" applyFont="1" applyFill="1" applyBorder="1" applyAlignment="1">
      <alignment horizontal="center" vertical="center" wrapText="1"/>
    </xf>
    <xf numFmtId="0" fontId="6" fillId="0" borderId="102" xfId="0" applyFont="1" applyBorder="1" applyAlignment="1">
      <alignment horizontal="center" vertical="center" wrapText="1"/>
    </xf>
    <xf numFmtId="0" fontId="6" fillId="0" borderId="101" xfId="0" applyFont="1" applyBorder="1" applyAlignment="1">
      <alignment horizontal="center" vertical="center" wrapText="1"/>
    </xf>
    <xf numFmtId="0" fontId="6" fillId="0" borderId="100" xfId="0" applyFont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 wrapText="1"/>
    </xf>
    <xf numFmtId="0" fontId="10" fillId="3" borderId="3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37" xfId="0" applyFont="1" applyFill="1" applyBorder="1" applyAlignment="1">
      <alignment horizontal="center" vertical="center" wrapText="1"/>
    </xf>
    <xf numFmtId="0" fontId="36" fillId="3" borderId="27" xfId="0" applyFont="1" applyFill="1" applyBorder="1" applyAlignment="1">
      <alignment horizontal="center" vertical="center" wrapText="1"/>
    </xf>
    <xf numFmtId="0" fontId="36" fillId="3" borderId="37" xfId="0" applyFont="1" applyFill="1" applyBorder="1" applyAlignment="1">
      <alignment horizontal="center" vertical="center" wrapText="1"/>
    </xf>
    <xf numFmtId="0" fontId="36" fillId="3" borderId="36" xfId="0" applyFont="1" applyFill="1" applyBorder="1" applyAlignment="1">
      <alignment horizontal="center" vertical="center" wrapText="1"/>
    </xf>
    <xf numFmtId="0" fontId="36" fillId="3" borderId="23" xfId="0" applyFont="1" applyFill="1" applyBorder="1" applyAlignment="1">
      <alignment horizontal="center" vertical="center" wrapText="1"/>
    </xf>
    <xf numFmtId="0" fontId="36" fillId="3" borderId="39" xfId="0" applyFont="1" applyFill="1" applyBorder="1" applyAlignment="1">
      <alignment horizontal="center" vertical="center" wrapText="1"/>
    </xf>
    <xf numFmtId="0" fontId="35" fillId="3" borderId="27" xfId="0" applyFont="1" applyFill="1" applyBorder="1" applyAlignment="1">
      <alignment horizontal="center" vertical="center" wrapText="1"/>
    </xf>
    <xf numFmtId="0" fontId="35" fillId="3" borderId="37" xfId="0" applyFont="1" applyFill="1" applyBorder="1" applyAlignment="1">
      <alignment horizontal="center" vertical="center" wrapText="1"/>
    </xf>
    <xf numFmtId="0" fontId="35" fillId="3" borderId="35" xfId="0" applyFont="1" applyFill="1" applyBorder="1" applyAlignment="1">
      <alignment horizontal="center" vertical="center" wrapText="1"/>
    </xf>
    <xf numFmtId="0" fontId="35" fillId="3" borderId="0" xfId="0" applyFont="1" applyFill="1" applyBorder="1" applyAlignment="1">
      <alignment horizontal="center" vertical="center" wrapText="1"/>
    </xf>
    <xf numFmtId="0" fontId="35" fillId="3" borderId="38" xfId="0" applyFont="1" applyFill="1" applyBorder="1" applyAlignment="1">
      <alignment horizontal="center" vertical="center" wrapText="1"/>
    </xf>
    <xf numFmtId="0" fontId="35" fillId="3" borderId="36" xfId="0" applyFont="1" applyFill="1" applyBorder="1" applyAlignment="1">
      <alignment horizontal="center" vertical="center" wrapText="1"/>
    </xf>
    <xf numFmtId="0" fontId="35" fillId="3" borderId="23" xfId="0" applyFont="1" applyFill="1" applyBorder="1" applyAlignment="1">
      <alignment horizontal="center" vertical="center" wrapText="1"/>
    </xf>
    <xf numFmtId="0" fontId="35" fillId="3" borderId="39" xfId="0" applyFont="1" applyFill="1" applyBorder="1" applyAlignment="1">
      <alignment horizontal="center" vertical="center" wrapText="1"/>
    </xf>
    <xf numFmtId="0" fontId="33" fillId="0" borderId="88" xfId="0" applyFont="1" applyFill="1" applyBorder="1" applyAlignment="1">
      <alignment horizontal="center" vertical="center" wrapText="1"/>
    </xf>
    <xf numFmtId="0" fontId="6" fillId="0" borderId="8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26" fillId="3" borderId="34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37" xfId="0" applyFont="1" applyFill="1" applyBorder="1" applyAlignment="1">
      <alignment horizontal="center" vertical="center"/>
    </xf>
    <xf numFmtId="0" fontId="6" fillId="3" borderId="35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38" xfId="0" applyFont="1" applyFill="1" applyBorder="1" applyAlignment="1">
      <alignment horizontal="center" vertical="center"/>
    </xf>
    <xf numFmtId="0" fontId="6" fillId="3" borderId="36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39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6" fillId="0" borderId="47" xfId="0" applyFont="1" applyBorder="1" applyAlignment="1">
      <alignment horizontal="center" vertical="center" wrapText="1"/>
    </xf>
    <xf numFmtId="0" fontId="6" fillId="7" borderId="18" xfId="0" applyNumberFormat="1" applyFont="1" applyFill="1" applyBorder="1" applyAlignment="1">
      <alignment horizontal="center" vertical="center"/>
    </xf>
    <xf numFmtId="0" fontId="8" fillId="4" borderId="18" xfId="0" applyNumberFormat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230"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rgb="FF00FF0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ont>
        <color auto="1"/>
      </font>
      <fill>
        <patternFill>
          <bgColor rgb="FF66FF66"/>
        </patternFill>
      </fill>
    </dxf>
    <dxf>
      <font>
        <color auto="1"/>
      </font>
      <fill>
        <patternFill>
          <bgColor rgb="FFFF99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rgb="FF00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</dxfs>
  <tableStyles count="0" defaultTableStyle="TableStyleMedium9" defaultPivotStyle="PivotStyleLight16"/>
  <colors>
    <mruColors>
      <color rgb="FF00FF00"/>
      <color rgb="FFFF9900"/>
      <color rgb="FF66FF66"/>
      <color rgb="FF99CCFF"/>
      <color rgb="FF66CCFF"/>
      <color rgb="FF66FF33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309564</xdr:colOff>
      <xdr:row>18</xdr:row>
      <xdr:rowOff>265834</xdr:rowOff>
    </xdr:from>
    <xdr:to>
      <xdr:col>14</xdr:col>
      <xdr:colOff>4330</xdr:colOff>
      <xdr:row>20</xdr:row>
      <xdr:rowOff>103389</xdr:rowOff>
    </xdr:to>
    <xdr:pic>
      <xdr:nvPicPr>
        <xdr:cNvPr id="17903" name="Image 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25564" y="16339272"/>
          <a:ext cx="2076016" cy="18378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217343</xdr:colOff>
      <xdr:row>18</xdr:row>
      <xdr:rowOff>242453</xdr:rowOff>
    </xdr:from>
    <xdr:to>
      <xdr:col>19</xdr:col>
      <xdr:colOff>448111</xdr:colOff>
      <xdr:row>20</xdr:row>
      <xdr:rowOff>77930</xdr:rowOff>
    </xdr:to>
    <xdr:pic>
      <xdr:nvPicPr>
        <xdr:cNvPr id="17904" name="Image 1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14593" y="16315891"/>
          <a:ext cx="2612018" cy="18357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1566428</xdr:colOff>
      <xdr:row>18</xdr:row>
      <xdr:rowOff>160192</xdr:rowOff>
    </xdr:from>
    <xdr:to>
      <xdr:col>25</xdr:col>
      <xdr:colOff>435551</xdr:colOff>
      <xdr:row>19</xdr:row>
      <xdr:rowOff>268430</xdr:rowOff>
    </xdr:to>
    <xdr:pic>
      <xdr:nvPicPr>
        <xdr:cNvPr id="17905" name="Image 8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21178" y="16233630"/>
          <a:ext cx="2845811" cy="11083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5176</xdr:colOff>
      <xdr:row>56</xdr:row>
      <xdr:rowOff>174949</xdr:rowOff>
    </xdr:from>
    <xdr:to>
      <xdr:col>14</xdr:col>
      <xdr:colOff>132618</xdr:colOff>
      <xdr:row>58</xdr:row>
      <xdr:rowOff>675410</xdr:rowOff>
    </xdr:to>
    <xdr:pic>
      <xdr:nvPicPr>
        <xdr:cNvPr id="21606" name="Image 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5023" y="63875816"/>
          <a:ext cx="2907187" cy="24832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189069</xdr:colOff>
      <xdr:row>56</xdr:row>
      <xdr:rowOff>168587</xdr:rowOff>
    </xdr:from>
    <xdr:to>
      <xdr:col>19</xdr:col>
      <xdr:colOff>442588</xdr:colOff>
      <xdr:row>57</xdr:row>
      <xdr:rowOff>960981</xdr:rowOff>
    </xdr:to>
    <xdr:pic>
      <xdr:nvPicPr>
        <xdr:cNvPr id="21607" name="Image 1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49705" y="67415087"/>
          <a:ext cx="2678064" cy="17795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1669891</xdr:colOff>
      <xdr:row>56</xdr:row>
      <xdr:rowOff>164435</xdr:rowOff>
    </xdr:from>
    <xdr:to>
      <xdr:col>25</xdr:col>
      <xdr:colOff>259130</xdr:colOff>
      <xdr:row>57</xdr:row>
      <xdr:rowOff>183483</xdr:rowOff>
    </xdr:to>
    <xdr:pic>
      <xdr:nvPicPr>
        <xdr:cNvPr id="21608" name="Image 15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22289" y="67500353"/>
          <a:ext cx="2732128" cy="10104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1917123</xdr:colOff>
      <xdr:row>38</xdr:row>
      <xdr:rowOff>153265</xdr:rowOff>
    </xdr:from>
    <xdr:to>
      <xdr:col>14</xdr:col>
      <xdr:colOff>117331</xdr:colOff>
      <xdr:row>40</xdr:row>
      <xdr:rowOff>692726</xdr:rowOff>
    </xdr:to>
    <xdr:pic>
      <xdr:nvPicPr>
        <xdr:cNvPr id="13249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42498" y="42253765"/>
          <a:ext cx="2915083" cy="2539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301770</xdr:colOff>
      <xdr:row>38</xdr:row>
      <xdr:rowOff>121228</xdr:rowOff>
    </xdr:from>
    <xdr:to>
      <xdr:col>20</xdr:col>
      <xdr:colOff>34276</xdr:colOff>
      <xdr:row>39</xdr:row>
      <xdr:rowOff>917864</xdr:rowOff>
    </xdr:to>
    <xdr:pic>
      <xdr:nvPicPr>
        <xdr:cNvPr id="13250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42020" y="42221728"/>
          <a:ext cx="2613819" cy="17967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1648692</xdr:colOff>
      <xdr:row>38</xdr:row>
      <xdr:rowOff>138546</xdr:rowOff>
    </xdr:from>
    <xdr:to>
      <xdr:col>25</xdr:col>
      <xdr:colOff>280844</xdr:colOff>
      <xdr:row>39</xdr:row>
      <xdr:rowOff>157595</xdr:rowOff>
    </xdr:to>
    <xdr:pic>
      <xdr:nvPicPr>
        <xdr:cNvPr id="13251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50737" y="42741273"/>
          <a:ext cx="2729344" cy="1006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1485900</xdr:colOff>
      <xdr:row>55</xdr:row>
      <xdr:rowOff>280988</xdr:rowOff>
    </xdr:from>
    <xdr:to>
      <xdr:col>14</xdr:col>
      <xdr:colOff>340703</xdr:colOff>
      <xdr:row>57</xdr:row>
      <xdr:rowOff>833438</xdr:rowOff>
    </xdr:to>
    <xdr:pic>
      <xdr:nvPicPr>
        <xdr:cNvPr id="20622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44838" y="64122301"/>
          <a:ext cx="2950553" cy="255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342900</xdr:colOff>
      <xdr:row>55</xdr:row>
      <xdr:rowOff>285750</xdr:rowOff>
    </xdr:from>
    <xdr:to>
      <xdr:col>20</xdr:col>
      <xdr:colOff>132051</xdr:colOff>
      <xdr:row>57</xdr:row>
      <xdr:rowOff>95250</xdr:rowOff>
    </xdr:to>
    <xdr:pic>
      <xdr:nvPicPr>
        <xdr:cNvPr id="20623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97588" y="64127063"/>
          <a:ext cx="2646651" cy="180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1423989</xdr:colOff>
      <xdr:row>55</xdr:row>
      <xdr:rowOff>204789</xdr:rowOff>
    </xdr:from>
    <xdr:to>
      <xdr:col>25</xdr:col>
      <xdr:colOff>133352</xdr:colOff>
      <xdr:row>56</xdr:row>
      <xdr:rowOff>223840</xdr:rowOff>
    </xdr:to>
    <xdr:pic>
      <xdr:nvPicPr>
        <xdr:cNvPr id="20624" name="Image 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36177" y="64046102"/>
          <a:ext cx="2686050" cy="10191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1727660</xdr:colOff>
      <xdr:row>17</xdr:row>
      <xdr:rowOff>41503</xdr:rowOff>
    </xdr:from>
    <xdr:to>
      <xdr:col>14</xdr:col>
      <xdr:colOff>225314</xdr:colOff>
      <xdr:row>19</xdr:row>
      <xdr:rowOff>571501</xdr:rowOff>
    </xdr:to>
    <xdr:pic>
      <xdr:nvPicPr>
        <xdr:cNvPr id="17237" name="Image 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39160" y="14995753"/>
          <a:ext cx="2879154" cy="25302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282720</xdr:colOff>
      <xdr:row>17</xdr:row>
      <xdr:rowOff>142619</xdr:rowOff>
    </xdr:from>
    <xdr:to>
      <xdr:col>19</xdr:col>
      <xdr:colOff>395288</xdr:colOff>
      <xdr:row>18</xdr:row>
      <xdr:rowOff>865909</xdr:rowOff>
    </xdr:to>
    <xdr:pic>
      <xdr:nvPicPr>
        <xdr:cNvPr id="17238" name="Image 1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75720" y="15096869"/>
          <a:ext cx="2493818" cy="17234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1624446</xdr:colOff>
      <xdr:row>17</xdr:row>
      <xdr:rowOff>180110</xdr:rowOff>
    </xdr:from>
    <xdr:to>
      <xdr:col>25</xdr:col>
      <xdr:colOff>335973</xdr:colOff>
      <xdr:row>18</xdr:row>
      <xdr:rowOff>199159</xdr:rowOff>
    </xdr:to>
    <xdr:pic>
      <xdr:nvPicPr>
        <xdr:cNvPr id="17239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45846" y="15077210"/>
          <a:ext cx="2769177" cy="10096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171450</xdr:colOff>
      <xdr:row>51</xdr:row>
      <xdr:rowOff>152400</xdr:rowOff>
    </xdr:from>
    <xdr:to>
      <xdr:col>13</xdr:col>
      <xdr:colOff>266700</xdr:colOff>
      <xdr:row>53</xdr:row>
      <xdr:rowOff>695325</xdr:rowOff>
    </xdr:to>
    <xdr:pic>
      <xdr:nvPicPr>
        <xdr:cNvPr id="15285" name="Image 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34700" y="59264550"/>
          <a:ext cx="2952750" cy="2524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228600</xdr:colOff>
      <xdr:row>51</xdr:row>
      <xdr:rowOff>228600</xdr:rowOff>
    </xdr:from>
    <xdr:to>
      <xdr:col>19</xdr:col>
      <xdr:colOff>412173</xdr:colOff>
      <xdr:row>53</xdr:row>
      <xdr:rowOff>38100</xdr:rowOff>
    </xdr:to>
    <xdr:pic>
      <xdr:nvPicPr>
        <xdr:cNvPr id="15286" name="Image 1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44650" y="59340750"/>
          <a:ext cx="2660073" cy="179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1676400</xdr:colOff>
      <xdr:row>51</xdr:row>
      <xdr:rowOff>209550</xdr:rowOff>
    </xdr:from>
    <xdr:to>
      <xdr:col>25</xdr:col>
      <xdr:colOff>400052</xdr:colOff>
      <xdr:row>52</xdr:row>
      <xdr:rowOff>228600</xdr:rowOff>
    </xdr:to>
    <xdr:pic>
      <xdr:nvPicPr>
        <xdr:cNvPr id="15287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0" y="59321700"/>
          <a:ext cx="2781302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E103"/>
  <sheetViews>
    <sheetView zoomScale="40" zoomScaleNormal="40" zoomScaleSheetLayoutView="50" workbookViewId="0">
      <pane xSplit="1" ySplit="8" topLeftCell="B20" activePane="bottomRight" state="frozen"/>
      <selection activeCell="AE26" sqref="AE26"/>
      <selection pane="topRight" activeCell="AE26" sqref="AE26"/>
      <selection pane="bottomLeft" activeCell="AE26" sqref="AE26"/>
      <selection pane="bottomRight" activeCell="A23" sqref="A23:XFD50"/>
    </sheetView>
  </sheetViews>
  <sheetFormatPr baseColWidth="10" defaultRowHeight="78" customHeight="1" x14ac:dyDescent="0.3"/>
  <cols>
    <col min="1" max="1" width="12.7109375" style="1" customWidth="1"/>
    <col min="2" max="3" width="33.5703125" style="1" customWidth="1"/>
    <col min="4" max="4" width="19.42578125" style="1" customWidth="1"/>
    <col min="5" max="5" width="20" style="1" customWidth="1"/>
    <col min="6" max="6" width="24.140625" style="1" customWidth="1"/>
    <col min="7" max="7" width="24.7109375" style="1" customWidth="1"/>
    <col min="8" max="8" width="15.7109375" style="1" customWidth="1"/>
    <col min="9" max="9" width="21.7109375" style="1" customWidth="1"/>
    <col min="10" max="13" width="7.28515625" style="1" customWidth="1"/>
    <col min="14" max="18" width="7.28515625" style="3" customWidth="1"/>
    <col min="19" max="20" width="7.28515625" style="1" customWidth="1"/>
    <col min="21" max="21" width="31.140625" style="1" customWidth="1"/>
    <col min="22" max="28" width="7.28515625" style="1" customWidth="1"/>
    <col min="29" max="16384" width="11.42578125" style="2"/>
  </cols>
  <sheetData>
    <row r="1" spans="1:30" ht="30" customHeight="1" thickTop="1" x14ac:dyDescent="0.3">
      <c r="A1" s="140"/>
      <c r="B1" s="141"/>
      <c r="C1" s="141"/>
      <c r="D1" s="141"/>
      <c r="E1" s="142"/>
      <c r="F1" s="142"/>
      <c r="G1" s="523" t="s">
        <v>666</v>
      </c>
      <c r="H1" s="524"/>
      <c r="I1" s="524"/>
      <c r="J1" s="524"/>
      <c r="K1" s="524"/>
      <c r="L1" s="524"/>
      <c r="M1" s="524"/>
      <c r="N1" s="525"/>
      <c r="O1" s="538" t="s">
        <v>302</v>
      </c>
      <c r="P1" s="539"/>
      <c r="Q1" s="539"/>
      <c r="R1" s="539"/>
      <c r="S1" s="539"/>
      <c r="T1" s="540"/>
      <c r="U1" s="491" t="s">
        <v>303</v>
      </c>
      <c r="V1" s="492"/>
      <c r="W1" s="492"/>
      <c r="X1" s="492"/>
      <c r="Y1" s="492"/>
      <c r="Z1" s="492"/>
      <c r="AA1" s="492"/>
      <c r="AB1" s="493"/>
      <c r="AC1" s="6"/>
      <c r="AD1" s="4"/>
    </row>
    <row r="2" spans="1:30" ht="30" customHeight="1" thickBot="1" x14ac:dyDescent="0.35">
      <c r="A2" s="144"/>
      <c r="B2" s="145"/>
      <c r="C2" s="145"/>
      <c r="D2" s="145"/>
      <c r="E2" s="473"/>
      <c r="F2" s="522"/>
      <c r="G2" s="526"/>
      <c r="H2" s="527"/>
      <c r="I2" s="527"/>
      <c r="J2" s="527"/>
      <c r="K2" s="527"/>
      <c r="L2" s="527"/>
      <c r="M2" s="527"/>
      <c r="N2" s="528"/>
      <c r="O2" s="481" t="s">
        <v>304</v>
      </c>
      <c r="P2" s="482"/>
      <c r="Q2" s="482"/>
      <c r="R2" s="482"/>
      <c r="S2" s="482"/>
      <c r="T2" s="483"/>
      <c r="U2" s="494"/>
      <c r="V2" s="495"/>
      <c r="W2" s="495"/>
      <c r="X2" s="495"/>
      <c r="Y2" s="495"/>
      <c r="Z2" s="495"/>
      <c r="AA2" s="495"/>
      <c r="AB2" s="496"/>
      <c r="AC2" s="6"/>
      <c r="AD2" s="4"/>
    </row>
    <row r="3" spans="1:30" ht="30" customHeight="1" thickTop="1" x14ac:dyDescent="0.3">
      <c r="A3" s="144"/>
      <c r="B3" s="145"/>
      <c r="C3" s="145"/>
      <c r="D3" s="473" t="s">
        <v>677</v>
      </c>
      <c r="E3" s="473"/>
      <c r="F3" s="30"/>
      <c r="G3" s="529" t="s">
        <v>676</v>
      </c>
      <c r="H3" s="530"/>
      <c r="I3" s="530"/>
      <c r="J3" s="530"/>
      <c r="K3" s="530"/>
      <c r="L3" s="530"/>
      <c r="M3" s="530"/>
      <c r="N3" s="531"/>
      <c r="O3" s="529"/>
      <c r="P3" s="530"/>
      <c r="Q3" s="530"/>
      <c r="R3" s="530"/>
      <c r="S3" s="530"/>
      <c r="T3" s="531"/>
      <c r="U3" s="497" t="s">
        <v>306</v>
      </c>
      <c r="V3" s="498"/>
      <c r="W3" s="498"/>
      <c r="X3" s="498"/>
      <c r="Y3" s="498"/>
      <c r="Z3" s="498"/>
      <c r="AA3" s="498"/>
      <c r="AB3" s="499"/>
      <c r="AC3" s="6"/>
      <c r="AD3" s="4"/>
    </row>
    <row r="4" spans="1:30" ht="30" customHeight="1" x14ac:dyDescent="0.3">
      <c r="A4" s="144"/>
      <c r="B4" s="145"/>
      <c r="C4" s="145"/>
      <c r="D4" s="145"/>
      <c r="E4" s="146"/>
      <c r="F4" s="146"/>
      <c r="G4" s="532"/>
      <c r="H4" s="533"/>
      <c r="I4" s="533"/>
      <c r="J4" s="533"/>
      <c r="K4" s="533"/>
      <c r="L4" s="533"/>
      <c r="M4" s="533"/>
      <c r="N4" s="534"/>
      <c r="O4" s="532"/>
      <c r="P4" s="533"/>
      <c r="Q4" s="533"/>
      <c r="R4" s="533"/>
      <c r="S4" s="533"/>
      <c r="T4" s="534"/>
      <c r="U4" s="500"/>
      <c r="V4" s="501"/>
      <c r="W4" s="501"/>
      <c r="X4" s="501"/>
      <c r="Y4" s="501"/>
      <c r="Z4" s="501"/>
      <c r="AA4" s="501"/>
      <c r="AB4" s="502"/>
      <c r="AC4" s="6"/>
      <c r="AD4" s="4"/>
    </row>
    <row r="5" spans="1:30" ht="42.75" customHeight="1" thickBot="1" x14ac:dyDescent="0.35">
      <c r="A5" s="147"/>
      <c r="B5" s="148"/>
      <c r="C5" s="148"/>
      <c r="D5" s="148"/>
      <c r="E5" s="149"/>
      <c r="F5" s="149"/>
      <c r="G5" s="535"/>
      <c r="H5" s="536"/>
      <c r="I5" s="536"/>
      <c r="J5" s="536"/>
      <c r="K5" s="536"/>
      <c r="L5" s="536"/>
      <c r="M5" s="536"/>
      <c r="N5" s="537"/>
      <c r="O5" s="535"/>
      <c r="P5" s="536"/>
      <c r="Q5" s="536"/>
      <c r="R5" s="536"/>
      <c r="S5" s="536"/>
      <c r="T5" s="537"/>
      <c r="U5" s="503"/>
      <c r="V5" s="504"/>
      <c r="W5" s="504"/>
      <c r="X5" s="504"/>
      <c r="Y5" s="504"/>
      <c r="Z5" s="504"/>
      <c r="AA5" s="504"/>
      <c r="AB5" s="505"/>
      <c r="AC5" s="6"/>
      <c r="AD5" s="4"/>
    </row>
    <row r="6" spans="1:30" ht="27" customHeight="1" thickTop="1" x14ac:dyDescent="0.3">
      <c r="A6" s="511" t="s">
        <v>0</v>
      </c>
      <c r="B6" s="513"/>
      <c r="C6" s="511" t="s">
        <v>340</v>
      </c>
      <c r="D6" s="512"/>
      <c r="E6" s="512"/>
      <c r="F6" s="513"/>
      <c r="G6" s="487" t="s">
        <v>97</v>
      </c>
      <c r="H6" s="488"/>
      <c r="I6" s="488"/>
      <c r="J6" s="488"/>
      <c r="K6" s="488"/>
      <c r="L6" s="488"/>
      <c r="M6" s="488"/>
      <c r="N6" s="489"/>
      <c r="O6" s="509" t="s">
        <v>3</v>
      </c>
      <c r="P6" s="480"/>
      <c r="Q6" s="480"/>
      <c r="R6" s="480"/>
      <c r="S6" s="480"/>
      <c r="T6" s="510"/>
      <c r="U6" s="517" t="s">
        <v>595</v>
      </c>
      <c r="V6" s="511" t="s">
        <v>5</v>
      </c>
      <c r="W6" s="512"/>
      <c r="X6" s="513"/>
      <c r="Y6" s="511" t="s">
        <v>10</v>
      </c>
      <c r="Z6" s="512"/>
      <c r="AA6" s="512"/>
      <c r="AB6" s="513"/>
      <c r="AC6" s="4"/>
      <c r="AD6" s="4"/>
    </row>
    <row r="7" spans="1:30" ht="27" customHeight="1" thickBot="1" x14ac:dyDescent="0.35">
      <c r="A7" s="509"/>
      <c r="B7" s="510"/>
      <c r="C7" s="509"/>
      <c r="D7" s="480"/>
      <c r="E7" s="480"/>
      <c r="F7" s="510"/>
      <c r="G7" s="509" t="s">
        <v>264</v>
      </c>
      <c r="H7" s="480"/>
      <c r="I7" s="510"/>
      <c r="J7" s="506" t="s">
        <v>594</v>
      </c>
      <c r="K7" s="507"/>
      <c r="L7" s="507"/>
      <c r="M7" s="507"/>
      <c r="N7" s="508"/>
      <c r="O7" s="509"/>
      <c r="P7" s="480"/>
      <c r="Q7" s="480"/>
      <c r="R7" s="480"/>
      <c r="S7" s="480"/>
      <c r="T7" s="510"/>
      <c r="U7" s="518"/>
      <c r="V7" s="506"/>
      <c r="W7" s="507"/>
      <c r="X7" s="508"/>
      <c r="Y7" s="506"/>
      <c r="Z7" s="507"/>
      <c r="AA7" s="507"/>
      <c r="AB7" s="508"/>
      <c r="AC7" s="4"/>
      <c r="AD7" s="4"/>
    </row>
    <row r="8" spans="1:30" s="3" customFormat="1" ht="36.75" customHeight="1" thickTop="1" thickBot="1" x14ac:dyDescent="0.25">
      <c r="A8" s="506"/>
      <c r="B8" s="508"/>
      <c r="C8" s="506"/>
      <c r="D8" s="507"/>
      <c r="E8" s="507"/>
      <c r="F8" s="508"/>
      <c r="G8" s="506"/>
      <c r="H8" s="507"/>
      <c r="I8" s="508"/>
      <c r="J8" s="10" t="s">
        <v>91</v>
      </c>
      <c r="K8" s="11" t="s">
        <v>92</v>
      </c>
      <c r="L8" s="11" t="s">
        <v>93</v>
      </c>
      <c r="M8" s="11" t="s">
        <v>94</v>
      </c>
      <c r="N8" s="12" t="s">
        <v>95</v>
      </c>
      <c r="O8" s="10" t="s">
        <v>98</v>
      </c>
      <c r="P8" s="11" t="s">
        <v>99</v>
      </c>
      <c r="Q8" s="11" t="s">
        <v>103</v>
      </c>
      <c r="R8" s="11" t="s">
        <v>100</v>
      </c>
      <c r="S8" s="11" t="s">
        <v>101</v>
      </c>
      <c r="T8" s="12" t="s">
        <v>102</v>
      </c>
      <c r="U8" s="518"/>
      <c r="V8" s="10" t="s">
        <v>105</v>
      </c>
      <c r="W8" s="11" t="s">
        <v>103</v>
      </c>
      <c r="X8" s="11" t="s">
        <v>238</v>
      </c>
      <c r="Y8" s="10" t="s">
        <v>6</v>
      </c>
      <c r="Z8" s="11" t="s">
        <v>7</v>
      </c>
      <c r="AA8" s="12" t="s">
        <v>8</v>
      </c>
      <c r="AB8" s="13" t="s">
        <v>9</v>
      </c>
      <c r="AC8" s="5"/>
      <c r="AD8" s="5"/>
    </row>
    <row r="9" spans="1:30" s="3" customFormat="1" ht="100.5" customHeight="1" thickTop="1" thickBot="1" x14ac:dyDescent="0.25">
      <c r="A9" s="514" t="s">
        <v>784</v>
      </c>
      <c r="B9" s="515"/>
      <c r="C9" s="515"/>
      <c r="D9" s="515"/>
      <c r="E9" s="515"/>
      <c r="F9" s="515"/>
      <c r="G9" s="515"/>
      <c r="H9" s="515"/>
      <c r="I9" s="515"/>
      <c r="J9" s="515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6"/>
      <c r="AC9" s="5"/>
      <c r="AD9" s="5"/>
    </row>
    <row r="10" spans="1:30" ht="100.5" customHeight="1" thickTop="1" thickBot="1" x14ac:dyDescent="0.35">
      <c r="A10" s="133" t="s">
        <v>80</v>
      </c>
      <c r="B10" s="133" t="s">
        <v>925</v>
      </c>
      <c r="C10" s="519"/>
      <c r="D10" s="520"/>
      <c r="E10" s="520"/>
      <c r="F10" s="521"/>
      <c r="G10" s="478" t="s">
        <v>492</v>
      </c>
      <c r="H10" s="490"/>
      <c r="I10" s="479"/>
      <c r="J10" s="210"/>
      <c r="K10" s="51"/>
      <c r="L10" s="171"/>
      <c r="M10" s="171"/>
      <c r="N10" s="326" t="s">
        <v>96</v>
      </c>
      <c r="O10" s="172"/>
      <c r="P10" s="171"/>
      <c r="Q10" s="171"/>
      <c r="R10" s="171"/>
      <c r="S10" s="58" t="s">
        <v>96</v>
      </c>
      <c r="T10" s="173"/>
      <c r="U10" s="126" t="s">
        <v>283</v>
      </c>
      <c r="V10" s="107"/>
      <c r="W10" s="174"/>
      <c r="X10" s="58" t="s">
        <v>96</v>
      </c>
      <c r="Y10" s="135">
        <f ca="1">VLOOKUP(G10,OFFSET(E24,MATCH(A10,A25:A89,0),,COUNTIF(B25:B95,A10),8),5,0)</f>
        <v>4</v>
      </c>
      <c r="Z10" s="23">
        <f ca="1">VLOOKUP(G10,OFFSET(E24,MATCH(A10,A25:A49,0),,COUNTIF(B25:B49,A10),8),6,0)</f>
        <v>1</v>
      </c>
      <c r="AA10" s="12">
        <f ca="1">VLOOKUP(G10,OFFSET(E24,MATCH(A10,A25:A49,0),,COUNTIF(B25:B49,A10),8),7,0)</f>
        <v>2</v>
      </c>
      <c r="AB10" s="97">
        <f ca="1">Y10*Z10*AA10</f>
        <v>8</v>
      </c>
      <c r="AC10" s="23"/>
    </row>
    <row r="11" spans="1:30" ht="100.5" customHeight="1" thickTop="1" thickBot="1" x14ac:dyDescent="0.35">
      <c r="A11" s="160" t="s">
        <v>81</v>
      </c>
      <c r="B11" s="160" t="s">
        <v>296</v>
      </c>
      <c r="C11" s="519"/>
      <c r="D11" s="520"/>
      <c r="E11" s="520"/>
      <c r="F11" s="521"/>
      <c r="G11" s="478" t="s">
        <v>898</v>
      </c>
      <c r="H11" s="490"/>
      <c r="I11" s="479"/>
      <c r="J11" s="33"/>
      <c r="K11" s="51"/>
      <c r="L11" s="32"/>
      <c r="M11" s="32"/>
      <c r="N11" s="326" t="s">
        <v>96</v>
      </c>
      <c r="O11" s="205"/>
      <c r="P11" s="32"/>
      <c r="Q11" s="32"/>
      <c r="R11" s="32"/>
      <c r="S11" s="58" t="s">
        <v>96</v>
      </c>
      <c r="T11" s="213"/>
      <c r="U11" s="125" t="s">
        <v>283</v>
      </c>
      <c r="V11" s="214"/>
      <c r="W11" s="58"/>
      <c r="X11" s="54" t="s">
        <v>96</v>
      </c>
      <c r="Y11" s="10">
        <f ca="1">VLOOKUP(G11,OFFSET(E24,MATCH(A11,A25:A49,0),,COUNTIF(B25:B49,A11),8),5,0)</f>
        <v>4</v>
      </c>
      <c r="Z11" s="100">
        <f ca="1">VLOOKUP(G11,OFFSET(E24,MATCH(A11,A25:A49,0),,COUNTIF(B25:B49,A11),8),6,0)</f>
        <v>1</v>
      </c>
      <c r="AA11" s="83">
        <f ca="1">VLOOKUP(G11,OFFSET(E24,MATCH(A11,A25:A49,0),,COUNTIF(B25:B49,A11),8),7,0)</f>
        <v>2</v>
      </c>
      <c r="AB11" s="153">
        <f ca="1">Y11*Z11*AA11</f>
        <v>8</v>
      </c>
      <c r="AC11" s="23"/>
    </row>
    <row r="12" spans="1:30" ht="100.5" customHeight="1" thickTop="1" thickBot="1" x14ac:dyDescent="0.35">
      <c r="A12" s="159" t="s">
        <v>82</v>
      </c>
      <c r="B12" s="159" t="s">
        <v>813</v>
      </c>
      <c r="C12" s="519"/>
      <c r="D12" s="520"/>
      <c r="E12" s="520"/>
      <c r="F12" s="521"/>
      <c r="G12" s="478" t="s">
        <v>298</v>
      </c>
      <c r="H12" s="490"/>
      <c r="I12" s="490"/>
      <c r="J12" s="50"/>
      <c r="K12" s="51"/>
      <c r="L12" s="32"/>
      <c r="M12" s="32"/>
      <c r="N12" s="326" t="s">
        <v>96</v>
      </c>
      <c r="O12" s="205"/>
      <c r="P12" s="32"/>
      <c r="Q12" s="32"/>
      <c r="R12" s="32"/>
      <c r="S12" s="58" t="s">
        <v>96</v>
      </c>
      <c r="T12" s="213"/>
      <c r="U12" s="153" t="s">
        <v>283</v>
      </c>
      <c r="V12" s="214"/>
      <c r="W12" s="58"/>
      <c r="X12" s="58" t="s">
        <v>96</v>
      </c>
      <c r="Y12" s="163">
        <f ca="1">VLOOKUP(G12,OFFSET(E24,MATCH(A12,A25:A49,0),,COUNTIF(B25:B49,A12),8),5,0)</f>
        <v>4</v>
      </c>
      <c r="Z12" s="161">
        <f ca="1">VLOOKUP(G12,OFFSET(E24,MATCH(A12,A25:A49,0),,COUNTIF(B25:B49,A12),8),6,0)</f>
        <v>1</v>
      </c>
      <c r="AA12" s="15">
        <f ca="1">VLOOKUP(G12,OFFSET(E24,MATCH(A12,A25:A49,0),,COUNTIF(B25:B49,A12),8),7,0)</f>
        <v>2</v>
      </c>
      <c r="AB12" s="153">
        <f ca="1">Y12*Z12*AA12</f>
        <v>8</v>
      </c>
    </row>
    <row r="13" spans="1:30" ht="100.5" customHeight="1" thickTop="1" thickBot="1" x14ac:dyDescent="0.35">
      <c r="A13" s="484" t="s">
        <v>250</v>
      </c>
      <c r="B13" s="485"/>
      <c r="C13" s="485"/>
      <c r="D13" s="485"/>
      <c r="E13" s="485"/>
      <c r="F13" s="485"/>
      <c r="G13" s="485"/>
      <c r="H13" s="485"/>
      <c r="I13" s="485"/>
      <c r="J13" s="485"/>
      <c r="K13" s="485"/>
      <c r="L13" s="485"/>
      <c r="M13" s="485"/>
      <c r="N13" s="485"/>
      <c r="O13" s="485"/>
      <c r="P13" s="485"/>
      <c r="Q13" s="485"/>
      <c r="R13" s="485"/>
      <c r="S13" s="485"/>
      <c r="T13" s="485"/>
      <c r="U13" s="485"/>
      <c r="V13" s="485"/>
      <c r="W13" s="485"/>
      <c r="X13" s="485"/>
      <c r="Y13" s="485"/>
      <c r="Z13" s="485"/>
      <c r="AA13" s="485"/>
      <c r="AB13" s="486"/>
    </row>
    <row r="14" spans="1:30" ht="100.5" customHeight="1" thickTop="1" thickBot="1" x14ac:dyDescent="0.35">
      <c r="A14" s="47" t="s">
        <v>83</v>
      </c>
      <c r="B14" s="47" t="s">
        <v>265</v>
      </c>
      <c r="C14" s="519"/>
      <c r="D14" s="520"/>
      <c r="E14" s="520"/>
      <c r="F14" s="521"/>
      <c r="G14" s="478" t="s">
        <v>261</v>
      </c>
      <c r="H14" s="479"/>
      <c r="I14" s="124" t="s">
        <v>667</v>
      </c>
      <c r="J14" s="113"/>
      <c r="K14" s="114"/>
      <c r="L14" s="114"/>
      <c r="M14" s="114"/>
      <c r="N14" s="326" t="s">
        <v>96</v>
      </c>
      <c r="O14" s="113"/>
      <c r="P14" s="110"/>
      <c r="Q14" s="114"/>
      <c r="R14" s="114"/>
      <c r="S14" s="114"/>
      <c r="T14" s="63"/>
      <c r="U14" s="125" t="s">
        <v>123</v>
      </c>
      <c r="V14" s="113"/>
      <c r="W14" s="32"/>
      <c r="X14" s="58" t="s">
        <v>96</v>
      </c>
      <c r="Y14" s="134">
        <f ca="1">VLOOKUP(I14,OFFSET(G24,MATCH(G14,E25:E49,0),,COUNTIF(F25:F49,G14),8),3,0)</f>
        <v>4</v>
      </c>
      <c r="Z14" s="14">
        <f ca="1">VLOOKUP(I14,OFFSET(G24,MATCH(G14,E25:E49,0),,COUNTIF(F25:F49,G14),8),4,0)</f>
        <v>1</v>
      </c>
      <c r="AA14" s="15">
        <f ca="1">VLOOKUP(I14,OFFSET(G24,MATCH(G14,E25:E49,0),,COUNTIF(F25:F49,G14),8),5,0)</f>
        <v>2</v>
      </c>
      <c r="AB14" s="16">
        <f ca="1">Y14*Z14*AA14</f>
        <v>8</v>
      </c>
    </row>
    <row r="15" spans="1:30" ht="100.5" customHeight="1" thickTop="1" thickBot="1" x14ac:dyDescent="0.35">
      <c r="A15" s="133" t="s">
        <v>84</v>
      </c>
      <c r="B15" s="47" t="s">
        <v>346</v>
      </c>
      <c r="C15" s="519"/>
      <c r="D15" s="520"/>
      <c r="E15" s="520"/>
      <c r="F15" s="521"/>
      <c r="G15" s="478" t="s">
        <v>350</v>
      </c>
      <c r="H15" s="490"/>
      <c r="I15" s="479"/>
      <c r="J15" s="109"/>
      <c r="K15" s="108"/>
      <c r="L15" s="108"/>
      <c r="M15" s="108"/>
      <c r="N15" s="326" t="s">
        <v>96</v>
      </c>
      <c r="O15" s="109"/>
      <c r="P15" s="110"/>
      <c r="Q15" s="114"/>
      <c r="R15" s="114"/>
      <c r="S15" s="114"/>
      <c r="T15" s="63"/>
      <c r="U15" s="125" t="s">
        <v>123</v>
      </c>
      <c r="V15" s="109"/>
      <c r="W15" s="51"/>
      <c r="X15" s="42" t="s">
        <v>96</v>
      </c>
      <c r="Y15" s="134">
        <f ca="1">VLOOKUP(G15,OFFSET(E24,MATCH(A15,A25:A49,0),,COUNTIF(B25:B49,A15),8),5,0)</f>
        <v>4</v>
      </c>
      <c r="Z15" s="14">
        <f ca="1">VLOOKUP(G15,OFFSET(E24,MATCH(A15,A25:A49,0),,COUNTIF(B25:B49,A15),8),6,0)</f>
        <v>1</v>
      </c>
      <c r="AA15" s="15">
        <f ca="1">VLOOKUP(G15,OFFSET(E24,MATCH(A15,A25:A49,0),,COUNTIF(B25:B49,A15),8),7,0)</f>
        <v>2</v>
      </c>
      <c r="AB15" s="16">
        <f ca="1">Y15*Z15*AA15</f>
        <v>8</v>
      </c>
    </row>
    <row r="16" spans="1:30" ht="100.5" customHeight="1" thickTop="1" thickBot="1" x14ac:dyDescent="0.35">
      <c r="A16" s="133" t="s">
        <v>85</v>
      </c>
      <c r="B16" s="47" t="s">
        <v>347</v>
      </c>
      <c r="C16" s="519"/>
      <c r="D16" s="520"/>
      <c r="E16" s="520"/>
      <c r="F16" s="521"/>
      <c r="G16" s="478" t="s">
        <v>355</v>
      </c>
      <c r="H16" s="490"/>
      <c r="I16" s="479"/>
      <c r="J16" s="115"/>
      <c r="K16" s="111"/>
      <c r="L16" s="111"/>
      <c r="M16" s="111"/>
      <c r="N16" s="326" t="s">
        <v>96</v>
      </c>
      <c r="O16" s="112"/>
      <c r="P16" s="110"/>
      <c r="Q16" s="108"/>
      <c r="R16" s="108"/>
      <c r="S16" s="108"/>
      <c r="T16" s="116"/>
      <c r="U16" s="125" t="s">
        <v>123</v>
      </c>
      <c r="V16" s="112"/>
      <c r="W16" s="56"/>
      <c r="X16" s="60" t="s">
        <v>96</v>
      </c>
      <c r="Y16" s="10">
        <f ca="1">VLOOKUP(G16,OFFSET(E24,MATCH(A16,A25:A89,0),,COUNTIF(B25:B95,A16),8),5,0)</f>
        <v>4</v>
      </c>
      <c r="Z16" s="11">
        <f ca="1">VLOOKUP(G16,OFFSET(E25,MATCH(A16,A26:A50,0),,COUNTIF(B26:B50,A16),8),6,0)</f>
        <v>1</v>
      </c>
      <c r="AA16" s="12">
        <f ca="1">VLOOKUP(G16,OFFSET(E25,MATCH(A16,A26:A50,0),,COUNTIF(B26:B50,A16),8),7,0)</f>
        <v>2</v>
      </c>
      <c r="AB16" s="13">
        <f ca="1">Y16*Z16*AA16</f>
        <v>8</v>
      </c>
    </row>
    <row r="17" spans="1:31" ht="100.5" customHeight="1" thickTop="1" thickBot="1" x14ac:dyDescent="0.35">
      <c r="A17" s="484" t="s">
        <v>128</v>
      </c>
      <c r="B17" s="485"/>
      <c r="C17" s="485"/>
      <c r="D17" s="485"/>
      <c r="E17" s="485"/>
      <c r="F17" s="485"/>
      <c r="G17" s="485"/>
      <c r="H17" s="485"/>
      <c r="I17" s="485"/>
      <c r="J17" s="485"/>
      <c r="K17" s="485"/>
      <c r="L17" s="485"/>
      <c r="M17" s="485"/>
      <c r="N17" s="485"/>
      <c r="O17" s="485"/>
      <c r="P17" s="485"/>
      <c r="Q17" s="485"/>
      <c r="R17" s="485"/>
      <c r="S17" s="485"/>
      <c r="T17" s="485"/>
      <c r="U17" s="485"/>
      <c r="V17" s="485"/>
      <c r="W17" s="485"/>
      <c r="X17" s="485"/>
      <c r="Y17" s="485"/>
      <c r="Z17" s="485"/>
      <c r="AA17" s="485"/>
      <c r="AB17" s="486"/>
    </row>
    <row r="18" spans="1:31" ht="100.5" customHeight="1" thickTop="1" thickBot="1" x14ac:dyDescent="0.35">
      <c r="A18" s="47" t="s">
        <v>86</v>
      </c>
      <c r="B18" s="47" t="s">
        <v>348</v>
      </c>
      <c r="C18" s="519"/>
      <c r="D18" s="520"/>
      <c r="E18" s="520"/>
      <c r="F18" s="521"/>
      <c r="G18" s="478" t="s">
        <v>358</v>
      </c>
      <c r="H18" s="490"/>
      <c r="I18" s="479"/>
      <c r="J18" s="102"/>
      <c r="K18" s="103"/>
      <c r="L18" s="103"/>
      <c r="M18" s="103"/>
      <c r="N18" s="42" t="s">
        <v>96</v>
      </c>
      <c r="O18" s="43"/>
      <c r="P18" s="44"/>
      <c r="Q18" s="44"/>
      <c r="R18" s="44"/>
      <c r="S18" s="103"/>
      <c r="T18" s="46"/>
      <c r="U18" s="13" t="s">
        <v>248</v>
      </c>
      <c r="V18" s="60" t="s">
        <v>96</v>
      </c>
      <c r="W18" s="108"/>
      <c r="X18" s="64"/>
      <c r="Y18" s="10">
        <f ca="1">VLOOKUP(G18,OFFSET(E24,MATCH(A18,A25:A49,0),,COUNTIF(B25:B49,A18),8),5,0)</f>
        <v>4</v>
      </c>
      <c r="Z18" s="100">
        <f ca="1">VLOOKUP(G18,OFFSET(E24,MATCH(A18,A25:A49,0),,COUNTIF(B27:B51,A18),8),6,0)</f>
        <v>1</v>
      </c>
      <c r="AA18" s="12">
        <f ca="1">VLOOKUP(G18,OFFSET(E24,MATCH(A18,A25:A49,0),,COUNTIF(B26:B54,A18),8),7,0)</f>
        <v>1</v>
      </c>
      <c r="AB18" s="396">
        <f ca="1">Y18*Z18*AA18</f>
        <v>4</v>
      </c>
      <c r="AE18" s="2" t="s">
        <v>247</v>
      </c>
    </row>
    <row r="19" spans="1:31" ht="78" customHeight="1" thickTop="1" x14ac:dyDescent="0.3">
      <c r="A19" s="22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3"/>
      <c r="O19" s="23"/>
      <c r="P19" s="23"/>
      <c r="Q19" s="23"/>
      <c r="R19" s="23"/>
      <c r="S19" s="22"/>
      <c r="T19" s="22"/>
      <c r="U19" s="27"/>
      <c r="V19" s="33"/>
      <c r="W19" s="33"/>
      <c r="X19" s="33"/>
      <c r="Y19" s="27"/>
      <c r="Z19" s="27"/>
      <c r="AA19" s="414"/>
      <c r="AB19" s="415"/>
    </row>
    <row r="20" spans="1:31" ht="78" customHeight="1" x14ac:dyDescent="0.3">
      <c r="A20" s="29"/>
      <c r="B20" s="30"/>
      <c r="C20" s="30"/>
      <c r="D20" s="30"/>
      <c r="E20" s="29"/>
      <c r="F20" s="29"/>
      <c r="G20" s="29"/>
      <c r="H20" s="29"/>
      <c r="I20" s="29"/>
      <c r="J20" s="29"/>
      <c r="K20" s="29"/>
      <c r="L20" s="29"/>
      <c r="M20" s="29"/>
      <c r="N20" s="5"/>
      <c r="O20" s="5"/>
      <c r="P20" s="5"/>
      <c r="Q20" s="5"/>
      <c r="R20" s="5"/>
      <c r="S20" s="30"/>
      <c r="U20" s="30"/>
      <c r="V20" s="33"/>
      <c r="W20" s="33"/>
      <c r="X20" s="33"/>
      <c r="Y20" s="30"/>
      <c r="Z20" s="30"/>
    </row>
    <row r="21" spans="1:31" ht="78" customHeight="1" x14ac:dyDescent="0.3">
      <c r="A21" s="28"/>
      <c r="B21" s="30"/>
      <c r="C21" s="30"/>
      <c r="D21" s="30"/>
      <c r="E21" s="31"/>
      <c r="F21" s="31"/>
      <c r="G21" s="31"/>
      <c r="H21" s="31"/>
      <c r="I21" s="31"/>
      <c r="J21" s="480"/>
      <c r="K21" s="480"/>
      <c r="L21" s="480"/>
      <c r="M21" s="480"/>
      <c r="N21" s="5"/>
      <c r="O21" s="5"/>
      <c r="P21" s="5"/>
      <c r="Q21" s="5"/>
      <c r="R21" s="5"/>
      <c r="S21" s="30"/>
      <c r="U21" s="30"/>
      <c r="V21" s="30"/>
      <c r="W21" s="30"/>
      <c r="X21" s="30"/>
      <c r="Y21" s="30"/>
      <c r="Z21" s="30"/>
      <c r="AA21" s="30"/>
    </row>
    <row r="22" spans="1:31" ht="78" customHeight="1" x14ac:dyDescent="0.3">
      <c r="A22" s="28"/>
      <c r="B22" s="30"/>
      <c r="C22" s="30"/>
      <c r="D22" s="30"/>
      <c r="E22" s="31"/>
      <c r="F22" s="31"/>
      <c r="G22" s="31"/>
      <c r="H22" s="31"/>
      <c r="I22" s="31"/>
      <c r="J22" s="27"/>
      <c r="K22" s="27"/>
      <c r="L22" s="27"/>
      <c r="M22" s="27"/>
      <c r="N22" s="5"/>
      <c r="O22" s="5"/>
      <c r="P22" s="5"/>
      <c r="Q22" s="5"/>
      <c r="R22" s="5"/>
      <c r="S22" s="30"/>
    </row>
    <row r="23" spans="1:31" ht="78" customHeight="1" x14ac:dyDescent="0.3">
      <c r="A23" s="28"/>
      <c r="B23" s="30"/>
      <c r="C23" s="30"/>
      <c r="D23" s="30"/>
      <c r="E23" s="27"/>
      <c r="F23" s="27"/>
      <c r="G23" s="31"/>
      <c r="H23" s="31"/>
      <c r="I23" s="31"/>
      <c r="J23" s="27"/>
      <c r="K23" s="27"/>
      <c r="L23" s="27"/>
      <c r="M23" s="27"/>
      <c r="N23" s="5"/>
      <c r="O23" s="5"/>
      <c r="P23" s="5"/>
      <c r="Q23" s="5"/>
      <c r="R23" s="5"/>
      <c r="S23" s="30"/>
    </row>
    <row r="24" spans="1:31" ht="78" customHeight="1" x14ac:dyDescent="0.3">
      <c r="A24" s="98"/>
      <c r="B24" s="127" t="s">
        <v>263</v>
      </c>
      <c r="C24" s="374"/>
      <c r="D24" s="374"/>
      <c r="E24" s="470" t="s">
        <v>264</v>
      </c>
      <c r="F24" s="471"/>
      <c r="G24" s="472"/>
      <c r="H24" s="376"/>
      <c r="I24" s="127" t="s">
        <v>6</v>
      </c>
      <c r="J24" s="127" t="s">
        <v>7</v>
      </c>
      <c r="K24" s="127" t="s">
        <v>8</v>
      </c>
      <c r="L24" s="27"/>
      <c r="M24" s="27"/>
      <c r="N24" s="5"/>
      <c r="O24" s="5"/>
      <c r="P24" s="5"/>
      <c r="Q24" s="5"/>
      <c r="R24" s="5"/>
      <c r="S24" s="30"/>
    </row>
    <row r="25" spans="1:31" ht="78" customHeight="1" x14ac:dyDescent="0.3">
      <c r="A25" s="477" t="s">
        <v>80</v>
      </c>
      <c r="B25" s="127" t="str">
        <f>IF(LEN(A25)&gt;0,A25,B24)</f>
        <v>IMP1</v>
      </c>
      <c r="C25" s="373"/>
      <c r="D25" s="373"/>
      <c r="E25" s="127" t="s">
        <v>491</v>
      </c>
      <c r="F25" s="127"/>
      <c r="G25" s="99"/>
      <c r="H25" s="99"/>
      <c r="I25" s="127">
        <v>4</v>
      </c>
      <c r="J25" s="127">
        <v>4</v>
      </c>
      <c r="K25" s="127">
        <v>2</v>
      </c>
      <c r="L25" s="27" t="s">
        <v>923</v>
      </c>
      <c r="M25" s="27"/>
      <c r="N25" s="5"/>
      <c r="O25" s="5"/>
      <c r="P25" s="5"/>
      <c r="Q25" s="5"/>
      <c r="R25" s="5"/>
      <c r="S25" s="30"/>
    </row>
    <row r="26" spans="1:31" ht="78" customHeight="1" x14ac:dyDescent="0.3">
      <c r="A26" s="477"/>
      <c r="B26" s="127" t="str">
        <f>IF(LEN(A26)&gt;0,A26,B25)</f>
        <v>IMP1</v>
      </c>
      <c r="C26" s="373"/>
      <c r="D26" s="373"/>
      <c r="E26" s="127" t="s">
        <v>492</v>
      </c>
      <c r="F26" s="127"/>
      <c r="G26" s="99"/>
      <c r="H26" s="99"/>
      <c r="I26" s="127">
        <v>4</v>
      </c>
      <c r="J26" s="127">
        <v>1</v>
      </c>
      <c r="K26" s="127">
        <v>2</v>
      </c>
      <c r="L26" s="27"/>
      <c r="M26" s="27"/>
      <c r="N26" s="5"/>
      <c r="O26" s="5"/>
      <c r="P26" s="5"/>
      <c r="Q26" s="5"/>
      <c r="R26" s="5"/>
      <c r="S26" s="30"/>
    </row>
    <row r="27" spans="1:31" ht="78" customHeight="1" x14ac:dyDescent="0.3">
      <c r="A27" s="477" t="s">
        <v>81</v>
      </c>
      <c r="B27" s="127" t="str">
        <f>IF(LEN(A27)&gt;0,A27,B26)</f>
        <v>IMP2</v>
      </c>
      <c r="C27" s="373"/>
      <c r="D27" s="373"/>
      <c r="E27" s="127" t="s">
        <v>296</v>
      </c>
      <c r="F27" s="127"/>
      <c r="G27" s="99"/>
      <c r="H27" s="99"/>
      <c r="I27" s="127">
        <v>4</v>
      </c>
      <c r="J27" s="127">
        <v>4</v>
      </c>
      <c r="K27" s="127">
        <v>2</v>
      </c>
      <c r="L27" s="27" t="s">
        <v>923</v>
      </c>
      <c r="M27" s="27"/>
      <c r="N27" s="5"/>
      <c r="O27" s="5"/>
      <c r="P27" s="5"/>
      <c r="Q27" s="5"/>
      <c r="R27" s="5"/>
      <c r="S27" s="30"/>
    </row>
    <row r="28" spans="1:31" ht="78" customHeight="1" x14ac:dyDescent="0.3">
      <c r="A28" s="477"/>
      <c r="B28" s="127" t="str">
        <f t="shared" ref="B28:B32" si="0">IF(LEN(A28)&gt;0,A28,B27)</f>
        <v>IMP2</v>
      </c>
      <c r="C28" s="373"/>
      <c r="D28" s="373"/>
      <c r="E28" s="127" t="s">
        <v>898</v>
      </c>
      <c r="F28" s="127"/>
      <c r="G28" s="127"/>
      <c r="H28" s="373"/>
      <c r="I28" s="127">
        <v>4</v>
      </c>
      <c r="J28" s="127">
        <v>1</v>
      </c>
      <c r="K28" s="127">
        <v>2</v>
      </c>
      <c r="L28" s="30"/>
      <c r="M28" s="30"/>
      <c r="N28" s="5"/>
      <c r="O28" s="5"/>
      <c r="P28" s="5"/>
      <c r="Q28" s="5"/>
      <c r="R28" s="5"/>
      <c r="S28" s="30"/>
    </row>
    <row r="29" spans="1:31" ht="78" customHeight="1" x14ac:dyDescent="0.3">
      <c r="A29" s="477" t="s">
        <v>82</v>
      </c>
      <c r="B29" s="127" t="str">
        <f t="shared" si="0"/>
        <v>IMP3</v>
      </c>
      <c r="C29" s="373"/>
      <c r="D29" s="373"/>
      <c r="E29" s="127" t="s">
        <v>297</v>
      </c>
      <c r="F29" s="127"/>
      <c r="G29" s="127"/>
      <c r="H29" s="373"/>
      <c r="I29" s="127">
        <v>4</v>
      </c>
      <c r="J29" s="127">
        <v>4</v>
      </c>
      <c r="K29" s="127">
        <v>2</v>
      </c>
      <c r="L29" s="1" t="s">
        <v>923</v>
      </c>
    </row>
    <row r="30" spans="1:31" ht="78" customHeight="1" x14ac:dyDescent="0.3">
      <c r="A30" s="477"/>
      <c r="B30" s="127" t="str">
        <f t="shared" si="0"/>
        <v>IMP3</v>
      </c>
      <c r="C30" s="373"/>
      <c r="D30" s="373"/>
      <c r="E30" s="127" t="s">
        <v>298</v>
      </c>
      <c r="F30" s="127"/>
      <c r="G30" s="127"/>
      <c r="H30" s="373"/>
      <c r="I30" s="127">
        <v>4</v>
      </c>
      <c r="J30" s="127">
        <v>1</v>
      </c>
      <c r="K30" s="127">
        <v>2</v>
      </c>
    </row>
    <row r="31" spans="1:31" ht="78" customHeight="1" x14ac:dyDescent="0.3">
      <c r="A31" s="477" t="s">
        <v>83</v>
      </c>
      <c r="B31" s="127" t="str">
        <f t="shared" si="0"/>
        <v>IMP4</v>
      </c>
      <c r="C31" s="373"/>
      <c r="D31" s="373"/>
      <c r="E31" s="477" t="s">
        <v>260</v>
      </c>
      <c r="F31" s="127" t="str">
        <f t="shared" ref="F31:F42" si="1">IF(LEN(E31)&gt;0,E31,F30)</f>
        <v>Urbain</v>
      </c>
      <c r="G31" s="127" t="s">
        <v>667</v>
      </c>
      <c r="H31" s="373"/>
      <c r="I31" s="127">
        <v>4</v>
      </c>
      <c r="J31" s="127">
        <v>4</v>
      </c>
      <c r="K31" s="127">
        <v>2</v>
      </c>
      <c r="L31" s="1" t="s">
        <v>923</v>
      </c>
    </row>
    <row r="32" spans="1:31" ht="78" customHeight="1" x14ac:dyDescent="0.3">
      <c r="A32" s="477"/>
      <c r="B32" s="127" t="str">
        <f t="shared" si="0"/>
        <v>IMP4</v>
      </c>
      <c r="C32" s="373"/>
      <c r="D32" s="373"/>
      <c r="E32" s="477"/>
      <c r="F32" s="127" t="str">
        <f t="shared" si="1"/>
        <v>Urbain</v>
      </c>
      <c r="G32" s="127" t="s">
        <v>668</v>
      </c>
      <c r="H32" s="373"/>
      <c r="I32" s="127">
        <v>4</v>
      </c>
      <c r="J32" s="127">
        <v>4</v>
      </c>
      <c r="K32" s="127">
        <v>2</v>
      </c>
      <c r="L32" s="1" t="s">
        <v>923</v>
      </c>
    </row>
    <row r="33" spans="1:12" ht="78" customHeight="1" x14ac:dyDescent="0.3">
      <c r="A33" s="477"/>
      <c r="B33" s="127" t="str">
        <f>IF(LEN(A31)&gt;0,A31,B30)</f>
        <v>IMP4</v>
      </c>
      <c r="C33" s="373"/>
      <c r="D33" s="373"/>
      <c r="E33" s="477"/>
      <c r="F33" s="127" t="str">
        <f t="shared" si="1"/>
        <v>Urbain</v>
      </c>
      <c r="G33" s="127" t="s">
        <v>669</v>
      </c>
      <c r="H33" s="373"/>
      <c r="I33" s="127">
        <v>4</v>
      </c>
      <c r="J33" s="127">
        <v>4</v>
      </c>
      <c r="K33" s="127">
        <v>2</v>
      </c>
      <c r="L33" s="1" t="s">
        <v>923</v>
      </c>
    </row>
    <row r="34" spans="1:12" ht="78" customHeight="1" x14ac:dyDescent="0.3">
      <c r="A34" s="477"/>
      <c r="B34" s="127" t="str">
        <f>IF(LEN(A32)&gt;0,A32,B31)</f>
        <v>IMP4</v>
      </c>
      <c r="C34" s="373"/>
      <c r="D34" s="373"/>
      <c r="E34" s="477" t="s">
        <v>261</v>
      </c>
      <c r="F34" s="127" t="str">
        <f t="shared" si="1"/>
        <v>Rural</v>
      </c>
      <c r="G34" s="127" t="s">
        <v>667</v>
      </c>
      <c r="H34" s="373"/>
      <c r="I34" s="127">
        <v>4</v>
      </c>
      <c r="J34" s="127">
        <v>1</v>
      </c>
      <c r="K34" s="127">
        <v>2</v>
      </c>
    </row>
    <row r="35" spans="1:12" ht="78" customHeight="1" x14ac:dyDescent="0.3">
      <c r="A35" s="477"/>
      <c r="B35" s="127" t="str">
        <f>IF(LEN(A33)&gt;0,A33,B32)</f>
        <v>IMP4</v>
      </c>
      <c r="C35" s="373"/>
      <c r="D35" s="373"/>
      <c r="E35" s="477"/>
      <c r="F35" s="127" t="str">
        <f t="shared" si="1"/>
        <v>Rural</v>
      </c>
      <c r="G35" s="127" t="s">
        <v>668</v>
      </c>
      <c r="H35" s="373"/>
      <c r="I35" s="127">
        <v>4</v>
      </c>
      <c r="J35" s="127">
        <v>2</v>
      </c>
      <c r="K35" s="127">
        <v>2</v>
      </c>
      <c r="L35" s="1" t="s">
        <v>923</v>
      </c>
    </row>
    <row r="36" spans="1:12" ht="78" customHeight="1" x14ac:dyDescent="0.3">
      <c r="A36" s="477"/>
      <c r="B36" s="127" t="str">
        <f>IF(LEN(A36)&gt;0,A36,B33)</f>
        <v>IMP4</v>
      </c>
      <c r="C36" s="373"/>
      <c r="D36" s="373"/>
      <c r="E36" s="477"/>
      <c r="F36" s="127" t="str">
        <f t="shared" si="1"/>
        <v>Rural</v>
      </c>
      <c r="G36" s="127" t="s">
        <v>669</v>
      </c>
      <c r="H36" s="373"/>
      <c r="I36" s="127">
        <v>4</v>
      </c>
      <c r="J36" s="127">
        <v>3</v>
      </c>
      <c r="K36" s="127">
        <v>2</v>
      </c>
      <c r="L36" s="1" t="s">
        <v>923</v>
      </c>
    </row>
    <row r="37" spans="1:12" ht="78" customHeight="1" x14ac:dyDescent="0.3">
      <c r="A37" s="477"/>
      <c r="B37" s="127" t="str">
        <f>IF(LEN(A37)&gt;0,A37,B34)</f>
        <v>IMP4</v>
      </c>
      <c r="C37" s="373"/>
      <c r="D37" s="373"/>
      <c r="E37" s="477" t="s">
        <v>262</v>
      </c>
      <c r="F37" s="127" t="str">
        <f t="shared" si="1"/>
        <v>Industriel</v>
      </c>
      <c r="G37" s="127" t="s">
        <v>667</v>
      </c>
      <c r="H37" s="373"/>
      <c r="I37" s="127">
        <v>4</v>
      </c>
      <c r="J37" s="127">
        <v>2</v>
      </c>
      <c r="K37" s="127">
        <v>2</v>
      </c>
      <c r="L37" s="1" t="s">
        <v>923</v>
      </c>
    </row>
    <row r="38" spans="1:12" ht="78" customHeight="1" x14ac:dyDescent="0.3">
      <c r="A38" s="477"/>
      <c r="B38" s="127" t="str">
        <f>IF(LEN(A38)&gt;0,A38,B35)</f>
        <v>IMP4</v>
      </c>
      <c r="C38" s="373"/>
      <c r="D38" s="373"/>
      <c r="E38" s="477"/>
      <c r="F38" s="127" t="str">
        <f t="shared" si="1"/>
        <v>Industriel</v>
      </c>
      <c r="G38" s="127" t="s">
        <v>668</v>
      </c>
      <c r="H38" s="373"/>
      <c r="I38" s="127">
        <v>4</v>
      </c>
      <c r="J38" s="127">
        <v>3</v>
      </c>
      <c r="K38" s="127">
        <v>2</v>
      </c>
      <c r="L38" s="1" t="s">
        <v>923</v>
      </c>
    </row>
    <row r="39" spans="1:12" ht="78" customHeight="1" x14ac:dyDescent="0.3">
      <c r="A39" s="477"/>
      <c r="B39" s="127" t="str">
        <f>IF(LEN(A39)&gt;0,A39,B36)</f>
        <v>IMP4</v>
      </c>
      <c r="C39" s="373"/>
      <c r="D39" s="373"/>
      <c r="E39" s="477"/>
      <c r="F39" s="127" t="str">
        <f t="shared" si="1"/>
        <v>Industriel</v>
      </c>
      <c r="G39" s="127" t="s">
        <v>669</v>
      </c>
      <c r="H39" s="373"/>
      <c r="I39" s="127">
        <v>4</v>
      </c>
      <c r="J39" s="127">
        <v>4</v>
      </c>
      <c r="K39" s="127">
        <v>2</v>
      </c>
      <c r="L39" s="1" t="s">
        <v>923</v>
      </c>
    </row>
    <row r="40" spans="1:12" ht="101.25" customHeight="1" x14ac:dyDescent="0.3">
      <c r="A40" s="476" t="s">
        <v>84</v>
      </c>
      <c r="B40" s="127" t="str">
        <f t="shared" ref="B40:B49" si="2">IF(LEN(A40)&gt;0,A40,B39)</f>
        <v>IMP5</v>
      </c>
      <c r="C40" s="372"/>
      <c r="D40" s="372"/>
      <c r="E40" s="476" t="s">
        <v>349</v>
      </c>
      <c r="F40" s="127" t="str">
        <f t="shared" si="1"/>
        <v>Présence à proximité de chantiers, sources organiques</v>
      </c>
      <c r="G40" s="127" t="s">
        <v>351</v>
      </c>
      <c r="H40" s="373"/>
      <c r="I40" s="127">
        <v>4</v>
      </c>
      <c r="J40" s="127">
        <v>4</v>
      </c>
      <c r="K40" s="127">
        <v>2</v>
      </c>
      <c r="L40" s="1" t="s">
        <v>923</v>
      </c>
    </row>
    <row r="41" spans="1:12" ht="78" customHeight="1" x14ac:dyDescent="0.3">
      <c r="A41" s="474"/>
      <c r="B41" s="127" t="str">
        <f t="shared" si="2"/>
        <v>IMP5</v>
      </c>
      <c r="C41" s="370"/>
      <c r="D41" s="370"/>
      <c r="E41" s="474"/>
      <c r="F41" s="127" t="str">
        <f t="shared" si="1"/>
        <v>Présence à proximité de chantiers, sources organiques</v>
      </c>
      <c r="G41" s="127" t="s">
        <v>352</v>
      </c>
      <c r="H41" s="373"/>
      <c r="I41" s="127">
        <v>4</v>
      </c>
      <c r="J41" s="127">
        <v>4</v>
      </c>
      <c r="K41" s="127">
        <v>2</v>
      </c>
      <c r="L41" s="1" t="s">
        <v>923</v>
      </c>
    </row>
    <row r="42" spans="1:12" ht="78" customHeight="1" x14ac:dyDescent="0.3">
      <c r="A42" s="474"/>
      <c r="B42" s="127" t="str">
        <f t="shared" si="2"/>
        <v>IMP5</v>
      </c>
      <c r="C42" s="370"/>
      <c r="D42" s="370"/>
      <c r="E42" s="474"/>
      <c r="F42" s="127" t="str">
        <f t="shared" si="1"/>
        <v>Présence à proximité de chantiers, sources organiques</v>
      </c>
      <c r="G42" s="127" t="s">
        <v>353</v>
      </c>
      <c r="H42" s="373"/>
      <c r="I42" s="127">
        <v>4</v>
      </c>
      <c r="J42" s="127">
        <v>4</v>
      </c>
      <c r="K42" s="127">
        <v>2</v>
      </c>
      <c r="L42" s="1" t="s">
        <v>923</v>
      </c>
    </row>
    <row r="43" spans="1:12" ht="105" customHeight="1" x14ac:dyDescent="0.3">
      <c r="A43" s="475"/>
      <c r="B43" s="189" t="str">
        <f t="shared" si="2"/>
        <v>IMP5</v>
      </c>
      <c r="C43" s="374"/>
      <c r="D43" s="374"/>
      <c r="E43" s="188" t="s">
        <v>350</v>
      </c>
      <c r="F43" s="190"/>
      <c r="G43" s="127"/>
      <c r="H43" s="373"/>
      <c r="I43" s="127">
        <v>4</v>
      </c>
      <c r="J43" s="127">
        <v>1</v>
      </c>
      <c r="K43" s="127">
        <v>2</v>
      </c>
    </row>
    <row r="44" spans="1:12" ht="105" customHeight="1" x14ac:dyDescent="0.3">
      <c r="A44" s="476" t="s">
        <v>85</v>
      </c>
      <c r="B44" s="127" t="str">
        <f t="shared" si="2"/>
        <v>IMP6</v>
      </c>
      <c r="C44" s="370"/>
      <c r="D44" s="370"/>
      <c r="E44" s="474" t="s">
        <v>354</v>
      </c>
      <c r="F44" s="127" t="str">
        <f t="shared" ref="F44:F49" si="3">IF(LEN(E44)&gt;0,E44,F43)</f>
        <v>Présence rejets de cuisine, évents eaux usées</v>
      </c>
      <c r="G44" s="127" t="s">
        <v>356</v>
      </c>
      <c r="H44" s="373"/>
      <c r="I44" s="127">
        <v>4</v>
      </c>
      <c r="J44" s="127">
        <v>4</v>
      </c>
      <c r="K44" s="127">
        <v>2</v>
      </c>
      <c r="L44" s="1" t="s">
        <v>923</v>
      </c>
    </row>
    <row r="45" spans="1:12" ht="78" customHeight="1" x14ac:dyDescent="0.3">
      <c r="A45" s="474"/>
      <c r="B45" s="127" t="str">
        <f t="shared" si="2"/>
        <v>IMP6</v>
      </c>
      <c r="C45" s="371"/>
      <c r="D45" s="371"/>
      <c r="E45" s="475"/>
      <c r="F45" s="127" t="str">
        <f t="shared" si="3"/>
        <v>Présence rejets de cuisine, évents eaux usées</v>
      </c>
      <c r="G45" s="127" t="s">
        <v>357</v>
      </c>
      <c r="H45" s="373"/>
      <c r="I45" s="127">
        <v>4</v>
      </c>
      <c r="J45" s="127">
        <v>4</v>
      </c>
      <c r="K45" s="127">
        <v>2</v>
      </c>
      <c r="L45" s="1" t="s">
        <v>923</v>
      </c>
    </row>
    <row r="46" spans="1:12" ht="78" customHeight="1" x14ac:dyDescent="0.3">
      <c r="A46" s="475"/>
      <c r="B46" s="127" t="str">
        <f t="shared" si="2"/>
        <v>IMP6</v>
      </c>
      <c r="C46" s="373"/>
      <c r="D46" s="373"/>
      <c r="E46" s="127" t="s">
        <v>355</v>
      </c>
      <c r="F46" s="127" t="str">
        <f t="shared" si="3"/>
        <v>Absence rejets de cuisine, évents eaux usées</v>
      </c>
      <c r="G46" s="127"/>
      <c r="H46" s="373"/>
      <c r="I46" s="127">
        <v>4</v>
      </c>
      <c r="J46" s="127">
        <v>1</v>
      </c>
      <c r="K46" s="127">
        <v>2</v>
      </c>
    </row>
    <row r="47" spans="1:12" ht="96.75" customHeight="1" x14ac:dyDescent="0.3">
      <c r="A47" s="477" t="s">
        <v>86</v>
      </c>
      <c r="B47" s="127" t="str">
        <f t="shared" si="2"/>
        <v>IMP7</v>
      </c>
      <c r="C47" s="372"/>
      <c r="D47" s="372"/>
      <c r="E47" s="476" t="s">
        <v>358</v>
      </c>
      <c r="F47" s="127" t="str">
        <f t="shared" si="3"/>
        <v>Présence moyen d'accès aux installations en toute sécurité</v>
      </c>
      <c r="G47" s="127" t="s">
        <v>360</v>
      </c>
      <c r="H47" s="373"/>
      <c r="I47" s="127">
        <v>4</v>
      </c>
      <c r="J47" s="127">
        <v>1</v>
      </c>
      <c r="K47" s="127">
        <v>1</v>
      </c>
    </row>
    <row r="48" spans="1:12" ht="96" customHeight="1" x14ac:dyDescent="0.3">
      <c r="A48" s="477"/>
      <c r="B48" s="127" t="str">
        <f t="shared" si="2"/>
        <v>IMP7</v>
      </c>
      <c r="C48" s="371"/>
      <c r="D48" s="371"/>
      <c r="E48" s="475"/>
      <c r="F48" s="127" t="str">
        <f t="shared" si="3"/>
        <v>Présence moyen d'accès aux installations en toute sécurité</v>
      </c>
      <c r="G48" s="127" t="s">
        <v>361</v>
      </c>
      <c r="H48" s="373"/>
      <c r="I48" s="127"/>
      <c r="J48" s="127"/>
      <c r="K48" s="127"/>
    </row>
    <row r="49" spans="1:12" ht="101.25" customHeight="1" x14ac:dyDescent="0.3">
      <c r="A49" s="477"/>
      <c r="B49" s="127" t="str">
        <f t="shared" si="2"/>
        <v>IMP7</v>
      </c>
      <c r="C49" s="373"/>
      <c r="D49" s="373"/>
      <c r="E49" s="127" t="s">
        <v>359</v>
      </c>
      <c r="F49" s="127" t="str">
        <f t="shared" si="3"/>
        <v>Absence moyen d'accès aux installations en toute sécurité</v>
      </c>
      <c r="G49" s="127"/>
      <c r="H49" s="373"/>
      <c r="I49" s="127">
        <v>4</v>
      </c>
      <c r="J49" s="127">
        <v>4</v>
      </c>
      <c r="K49" s="127">
        <v>2</v>
      </c>
      <c r="L49" s="1" t="s">
        <v>923</v>
      </c>
    </row>
    <row r="50" spans="1:12" ht="78" customHeight="1" x14ac:dyDescent="0.3">
      <c r="A50" s="123"/>
      <c r="B50" s="123"/>
      <c r="C50" s="363"/>
      <c r="D50" s="363"/>
      <c r="E50" s="123"/>
      <c r="F50" s="123"/>
      <c r="G50" s="123"/>
      <c r="H50" s="363"/>
      <c r="I50" s="22"/>
      <c r="J50" s="22"/>
      <c r="K50" s="22"/>
    </row>
    <row r="51" spans="1:12" ht="78" customHeight="1" x14ac:dyDescent="0.3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</row>
    <row r="52" spans="1:12" ht="78" customHeight="1" x14ac:dyDescent="0.3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</row>
    <row r="53" spans="1:12" ht="78" customHeight="1" x14ac:dyDescent="0.3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</row>
    <row r="54" spans="1:12" ht="78" customHeight="1" x14ac:dyDescent="0.3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</row>
    <row r="55" spans="1:12" ht="78" customHeight="1" x14ac:dyDescent="0.3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</row>
    <row r="56" spans="1:12" ht="78" customHeight="1" x14ac:dyDescent="0.3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</row>
    <row r="57" spans="1:12" ht="78" customHeight="1" x14ac:dyDescent="0.3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</row>
    <row r="58" spans="1:12" ht="78" customHeight="1" x14ac:dyDescent="0.3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</row>
    <row r="59" spans="1:12" ht="78" customHeight="1" x14ac:dyDescent="0.3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</row>
    <row r="60" spans="1:12" ht="78" customHeight="1" x14ac:dyDescent="0.3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</row>
    <row r="61" spans="1:12" ht="78" customHeight="1" x14ac:dyDescent="0.3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</row>
    <row r="62" spans="1:12" ht="78" customHeight="1" x14ac:dyDescent="0.3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</row>
    <row r="63" spans="1:12" ht="78" customHeight="1" x14ac:dyDescent="0.3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</row>
    <row r="64" spans="1:12" ht="78" customHeight="1" x14ac:dyDescent="0.3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</row>
    <row r="65" spans="1:11" ht="78" customHeight="1" x14ac:dyDescent="0.3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</row>
    <row r="66" spans="1:11" ht="78" customHeight="1" x14ac:dyDescent="0.3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</row>
    <row r="67" spans="1:11" ht="78" customHeight="1" x14ac:dyDescent="0.3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</row>
    <row r="68" spans="1:11" ht="78" customHeight="1" x14ac:dyDescent="0.3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</row>
    <row r="69" spans="1:11" ht="78" customHeight="1" x14ac:dyDescent="0.3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</row>
    <row r="70" spans="1:11" ht="78" customHeight="1" x14ac:dyDescent="0.3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</row>
    <row r="71" spans="1:11" ht="78" customHeight="1" x14ac:dyDescent="0.3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</row>
    <row r="72" spans="1:11" ht="78" customHeight="1" x14ac:dyDescent="0.3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</row>
    <row r="73" spans="1:11" ht="78" customHeight="1" x14ac:dyDescent="0.3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</row>
    <row r="74" spans="1:11" ht="78" customHeight="1" x14ac:dyDescent="0.3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</row>
    <row r="75" spans="1:11" ht="78" customHeight="1" x14ac:dyDescent="0.3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</row>
    <row r="76" spans="1:11" ht="78" customHeight="1" x14ac:dyDescent="0.3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</row>
    <row r="77" spans="1:11" ht="78" customHeight="1" x14ac:dyDescent="0.3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</row>
    <row r="78" spans="1:11" ht="78" customHeight="1" x14ac:dyDescent="0.3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</row>
    <row r="79" spans="1:11" ht="78" customHeight="1" x14ac:dyDescent="0.3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</row>
    <row r="80" spans="1:11" ht="78" customHeight="1" x14ac:dyDescent="0.3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</row>
    <row r="81" spans="1:11" ht="78" customHeight="1" x14ac:dyDescent="0.3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</row>
    <row r="82" spans="1:11" ht="78" customHeight="1" x14ac:dyDescent="0.3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</row>
    <row r="83" spans="1:11" ht="78" customHeight="1" x14ac:dyDescent="0.3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</row>
    <row r="84" spans="1:11" ht="78" customHeight="1" x14ac:dyDescent="0.3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</row>
    <row r="85" spans="1:11" ht="78" customHeight="1" x14ac:dyDescent="0.3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</row>
    <row r="86" spans="1:11" ht="78" customHeight="1" x14ac:dyDescent="0.3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</row>
    <row r="87" spans="1:11" ht="78" customHeight="1" x14ac:dyDescent="0.3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</row>
    <row r="88" spans="1:11" ht="78" customHeight="1" x14ac:dyDescent="0.3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</row>
    <row r="89" spans="1:11" ht="78" customHeight="1" x14ac:dyDescent="0.3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</row>
    <row r="90" spans="1:11" ht="78" customHeight="1" x14ac:dyDescent="0.3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</row>
    <row r="91" spans="1:11" ht="78" customHeight="1" x14ac:dyDescent="0.3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</row>
    <row r="92" spans="1:11" ht="78" customHeight="1" x14ac:dyDescent="0.3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</row>
    <row r="93" spans="1:11" ht="78" customHeight="1" x14ac:dyDescent="0.3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</row>
    <row r="94" spans="1:11" ht="78" customHeight="1" x14ac:dyDescent="0.3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</row>
    <row r="95" spans="1:11" ht="78" customHeight="1" x14ac:dyDescent="0.3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</row>
    <row r="96" spans="1:11" ht="78" customHeight="1" x14ac:dyDescent="0.3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</row>
    <row r="97" spans="1:11" ht="78" customHeight="1" x14ac:dyDescent="0.3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</row>
    <row r="98" spans="1:11" ht="78" customHeight="1" x14ac:dyDescent="0.3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</row>
    <row r="99" spans="1:11" ht="78" customHeight="1" x14ac:dyDescent="0.3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</row>
    <row r="100" spans="1:11" ht="78" customHeight="1" x14ac:dyDescent="0.3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</row>
    <row r="101" spans="1:11" ht="78" customHeight="1" x14ac:dyDescent="0.3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</row>
    <row r="102" spans="1:11" ht="78" customHeight="1" x14ac:dyDescent="0.3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</row>
    <row r="103" spans="1:11" ht="78" customHeight="1" x14ac:dyDescent="0.3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</row>
  </sheetData>
  <mergeCells count="50">
    <mergeCell ref="C14:F14"/>
    <mergeCell ref="C15:F15"/>
    <mergeCell ref="C16:F16"/>
    <mergeCell ref="C18:F18"/>
    <mergeCell ref="G16:I16"/>
    <mergeCell ref="G18:I18"/>
    <mergeCell ref="U6:U8"/>
    <mergeCell ref="A6:B8"/>
    <mergeCell ref="C12:F12"/>
    <mergeCell ref="E2:F2"/>
    <mergeCell ref="G1:N2"/>
    <mergeCell ref="G3:N5"/>
    <mergeCell ref="O1:T1"/>
    <mergeCell ref="C6:F8"/>
    <mergeCell ref="C10:F10"/>
    <mergeCell ref="C11:F11"/>
    <mergeCell ref="O3:T5"/>
    <mergeCell ref="G7:I8"/>
    <mergeCell ref="J21:M21"/>
    <mergeCell ref="O2:T2"/>
    <mergeCell ref="A17:AB17"/>
    <mergeCell ref="G6:N6"/>
    <mergeCell ref="G12:I12"/>
    <mergeCell ref="G15:I15"/>
    <mergeCell ref="U1:AB2"/>
    <mergeCell ref="U3:AB5"/>
    <mergeCell ref="A13:AB13"/>
    <mergeCell ref="J7:N7"/>
    <mergeCell ref="O6:T7"/>
    <mergeCell ref="V6:X7"/>
    <mergeCell ref="Y6:AB7"/>
    <mergeCell ref="G10:I10"/>
    <mergeCell ref="G11:I11"/>
    <mergeCell ref="A9:AB9"/>
    <mergeCell ref="E24:G24"/>
    <mergeCell ref="D3:E3"/>
    <mergeCell ref="E44:E45"/>
    <mergeCell ref="E47:E48"/>
    <mergeCell ref="A47:A49"/>
    <mergeCell ref="A25:A26"/>
    <mergeCell ref="A31:A39"/>
    <mergeCell ref="E31:E33"/>
    <mergeCell ref="E34:E36"/>
    <mergeCell ref="E37:E39"/>
    <mergeCell ref="A27:A28"/>
    <mergeCell ref="A29:A30"/>
    <mergeCell ref="A40:A43"/>
    <mergeCell ref="E40:E42"/>
    <mergeCell ref="A44:A46"/>
    <mergeCell ref="G14:H14"/>
  </mergeCells>
  <phoneticPr fontId="1" type="noConversion"/>
  <conditionalFormatting sqref="AB10:AB11">
    <cfRule type="cellIs" dxfId="229" priority="49" stopIfTrue="1" operator="between">
      <formula>1</formula>
      <formula>9</formula>
    </cfRule>
    <cfRule type="cellIs" dxfId="228" priority="50" stopIfTrue="1" operator="between">
      <formula>12</formula>
      <formula>32</formula>
    </cfRule>
    <cfRule type="cellIs" dxfId="227" priority="51" stopIfTrue="1" operator="between">
      <formula>36</formula>
      <formula>64</formula>
    </cfRule>
  </conditionalFormatting>
  <conditionalFormatting sqref="AB12">
    <cfRule type="cellIs" dxfId="226" priority="46" stopIfTrue="1" operator="between">
      <formula>1</formula>
      <formula>9</formula>
    </cfRule>
    <cfRule type="cellIs" dxfId="225" priority="47" stopIfTrue="1" operator="between">
      <formula>12</formula>
      <formula>32</formula>
    </cfRule>
    <cfRule type="cellIs" dxfId="224" priority="48" stopIfTrue="1" operator="between">
      <formula>36</formula>
      <formula>64</formula>
    </cfRule>
  </conditionalFormatting>
  <conditionalFormatting sqref="AB18">
    <cfRule type="cellIs" dxfId="223" priority="4" stopIfTrue="1" operator="between">
      <formula>1</formula>
      <formula>9</formula>
    </cfRule>
    <cfRule type="cellIs" dxfId="222" priority="5" stopIfTrue="1" operator="between">
      <formula>12</formula>
      <formula>32</formula>
    </cfRule>
    <cfRule type="cellIs" dxfId="221" priority="6" stopIfTrue="1" operator="between">
      <formula>36</formula>
      <formula>64</formula>
    </cfRule>
  </conditionalFormatting>
  <conditionalFormatting sqref="AB14">
    <cfRule type="cellIs" dxfId="220" priority="28" stopIfTrue="1" operator="between">
      <formula>1</formula>
      <formula>9</formula>
    </cfRule>
    <cfRule type="cellIs" dxfId="219" priority="29" stopIfTrue="1" operator="between">
      <formula>12</formula>
      <formula>32</formula>
    </cfRule>
    <cfRule type="cellIs" dxfId="218" priority="30" stopIfTrue="1" operator="between">
      <formula>36</formula>
      <formula>64</formula>
    </cfRule>
  </conditionalFormatting>
  <conditionalFormatting sqref="AB15">
    <cfRule type="cellIs" dxfId="217" priority="22" stopIfTrue="1" operator="between">
      <formula>1</formula>
      <formula>9</formula>
    </cfRule>
    <cfRule type="cellIs" dxfId="216" priority="23" stopIfTrue="1" operator="between">
      <formula>12</formula>
      <formula>32</formula>
    </cfRule>
    <cfRule type="cellIs" dxfId="215" priority="24" stopIfTrue="1" operator="between">
      <formula>36</formula>
      <formula>64</formula>
    </cfRule>
  </conditionalFormatting>
  <conditionalFormatting sqref="AB16">
    <cfRule type="cellIs" dxfId="214" priority="16" stopIfTrue="1" operator="between">
      <formula>1</formula>
      <formula>9</formula>
    </cfRule>
    <cfRule type="cellIs" dxfId="213" priority="17" stopIfTrue="1" operator="between">
      <formula>12</formula>
      <formula>32</formula>
    </cfRule>
    <cfRule type="cellIs" dxfId="212" priority="18" stopIfTrue="1" operator="between">
      <formula>36</formula>
      <formula>64</formula>
    </cfRule>
  </conditionalFormatting>
  <dataValidations count="15">
    <dataValidation type="list" allowBlank="1" showInputMessage="1" showErrorMessage="1" sqref="A10:A12 A14:A16 A18">
      <formula1>Facteurs_de_risque</formula1>
    </dataValidation>
    <dataValidation type="list" allowBlank="1" showInputMessage="1" showErrorMessage="1" sqref="G14">
      <formula1>OFFSET(E24,MATCH($A14,Facteurs_de_risque,0),,COUNTIF($B$31:$B$39,$A$14),1)</formula1>
    </dataValidation>
    <dataValidation type="list" allowBlank="1" showInputMessage="1" showErrorMessage="1" sqref="I14">
      <formula1>OFFSET(G24,MATCH(G14,E25:E49,0),,COUNTIF(F25:F49,G14),1)</formula1>
    </dataValidation>
    <dataValidation type="list" allowBlank="1" showInputMessage="1" showErrorMessage="1" sqref="G10:H10">
      <formula1>OFFSET(E24,MATCH(A10,Facteurs_de_risque,0),,COUNTIF(B25:B39,A10),1)</formula1>
    </dataValidation>
    <dataValidation type="list" allowBlank="1" showInputMessage="1" showErrorMessage="1" sqref="I10">
      <formula1>OFFSET(F24,MATCH(B10,Facteurs_de_risque,0),,COUNTIF(C25:C39,B10),1)</formula1>
    </dataValidation>
    <dataValidation type="list" allowBlank="1" showInputMessage="1" showErrorMessage="1" sqref="G12:H12">
      <formula1>OFFSET(E24,MATCH(A12,Facteurs_de_risque,0),,COUNTIF(B27:B43,A12),1)</formula1>
    </dataValidation>
    <dataValidation type="list" allowBlank="1" showInputMessage="1" showErrorMessage="1" sqref="I12">
      <formula1>OFFSET(F24,MATCH(B12,Facteurs_de_risque,0),,COUNTIF(C27:C43,B12),1)</formula1>
    </dataValidation>
    <dataValidation type="list" allowBlank="1" showInputMessage="1" showErrorMessage="1" sqref="G11:H11">
      <formula1>OFFSET(E24,MATCH(A11,Facteurs_de_risque,0),,COUNTIF(B26:B42,A11),1)</formula1>
    </dataValidation>
    <dataValidation type="list" allowBlank="1" showInputMessage="1" showErrorMessage="1" sqref="I11">
      <formula1>OFFSET(F24,MATCH(B11,Facteurs_de_risque,0),,COUNTIF(C26:C42,B11),1)</formula1>
    </dataValidation>
    <dataValidation type="list" allowBlank="1" showInputMessage="1" showErrorMessage="1" sqref="G15:H15">
      <formula1>OFFSET(E24,MATCH(A15,Facteurs_de_risque,0),,COUNTIF(B25:B49,A15),1)</formula1>
    </dataValidation>
    <dataValidation type="list" allowBlank="1" showInputMessage="1" showErrorMessage="1" sqref="I15">
      <formula1>OFFSET(F24,MATCH(B15,Facteurs_de_risque,0),,COUNTIF(C25:C49,B15),1)</formula1>
    </dataValidation>
    <dataValidation type="list" allowBlank="1" showInputMessage="1" showErrorMessage="1" sqref="G16:H16">
      <formula1>OFFSET(E24,MATCH(A16,Facteurs_de_risque,0),,COUNTIF(B25:B49,A16),1)</formula1>
    </dataValidation>
    <dataValidation type="list" allowBlank="1" showInputMessage="1" showErrorMessage="1" sqref="I16">
      <formula1>OFFSET(F24,MATCH(B16,Facteurs_de_risque,0),,COUNTIF(C25:C49,B16),1)</formula1>
    </dataValidation>
    <dataValidation type="list" allowBlank="1" showInputMessage="1" showErrorMessage="1" sqref="G18:H18">
      <formula1>OFFSET(E24,MATCH(A18,Facteurs_de_risque,0),,COUNTIF(B25:B49,A18),1)</formula1>
    </dataValidation>
    <dataValidation type="list" allowBlank="1" showInputMessage="1" showErrorMessage="1" sqref="I18">
      <formula1>OFFSET(F24,MATCH(B18,Facteurs_de_risque,0),,COUNTIF(C25:C49,B18),1)</formula1>
    </dataValidation>
  </dataValidations>
  <pageMargins left="0.25" right="0.25" top="0.75" bottom="0.75" header="0.3" footer="0.3"/>
  <pageSetup paperSize="9" scale="39" firstPageNumber="30" fitToHeight="0" orientation="landscape" r:id="rId1"/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AJ355"/>
  <sheetViews>
    <sheetView zoomScale="40" zoomScaleNormal="40" zoomScaleSheetLayoutView="40" workbookViewId="0">
      <pane ySplit="8" topLeftCell="A58" activePane="bottomLeft" state="frozen"/>
      <selection pane="bottomLeft" activeCell="A61" sqref="A61:XFD185"/>
    </sheetView>
  </sheetViews>
  <sheetFormatPr baseColWidth="10" defaultRowHeight="78" customHeight="1" x14ac:dyDescent="0.3"/>
  <cols>
    <col min="1" max="1" width="14.85546875" style="1" customWidth="1"/>
    <col min="2" max="2" width="32.7109375" style="1" customWidth="1"/>
    <col min="3" max="3" width="24" style="1" customWidth="1"/>
    <col min="4" max="4" width="16.7109375" style="1" customWidth="1"/>
    <col min="5" max="5" width="20" style="1" customWidth="1"/>
    <col min="6" max="6" width="21" style="1" customWidth="1"/>
    <col min="7" max="7" width="26" style="1" customWidth="1"/>
    <col min="8" max="8" width="27.28515625" style="1" customWidth="1"/>
    <col min="9" max="9" width="22.85546875" style="1" customWidth="1"/>
    <col min="10" max="10" width="9.5703125" style="1" customWidth="1"/>
    <col min="11" max="11" width="8.85546875" style="1" customWidth="1"/>
    <col min="12" max="12" width="8.7109375" style="1" customWidth="1"/>
    <col min="13" max="13" width="7.28515625" style="1" customWidth="1"/>
    <col min="14" max="18" width="7.28515625" style="3" customWidth="1"/>
    <col min="19" max="20" width="7.28515625" style="1" customWidth="1"/>
    <col min="21" max="21" width="33" style="1" customWidth="1"/>
    <col min="22" max="28" width="7.28515625" style="1" customWidth="1"/>
    <col min="29" max="29" width="15.5703125" style="2" customWidth="1"/>
    <col min="30" max="30" width="20.28515625" style="2" customWidth="1"/>
    <col min="31" max="31" width="23.5703125" style="2" bestFit="1" customWidth="1"/>
    <col min="32" max="16384" width="11.42578125" style="2"/>
  </cols>
  <sheetData>
    <row r="1" spans="1:30" ht="21.75" customHeight="1" thickTop="1" x14ac:dyDescent="0.3">
      <c r="A1" s="140"/>
      <c r="B1" s="141"/>
      <c r="C1" s="141"/>
      <c r="D1" s="141"/>
      <c r="E1" s="141"/>
      <c r="F1" s="142"/>
      <c r="G1" s="641" t="s">
        <v>665</v>
      </c>
      <c r="H1" s="642"/>
      <c r="I1" s="642"/>
      <c r="J1" s="642"/>
      <c r="K1" s="642"/>
      <c r="L1" s="642"/>
      <c r="M1" s="642"/>
      <c r="N1" s="643"/>
      <c r="O1" s="611" t="s">
        <v>302</v>
      </c>
      <c r="P1" s="612"/>
      <c r="Q1" s="612"/>
      <c r="R1" s="612"/>
      <c r="S1" s="612"/>
      <c r="T1" s="613"/>
      <c r="U1" s="614" t="s">
        <v>14</v>
      </c>
      <c r="V1" s="615"/>
      <c r="W1" s="615"/>
      <c r="X1" s="615"/>
      <c r="Y1" s="615"/>
      <c r="Z1" s="615"/>
      <c r="AA1" s="615"/>
      <c r="AB1" s="616"/>
      <c r="AC1" s="6"/>
      <c r="AD1" s="4"/>
    </row>
    <row r="2" spans="1:30" ht="46.5" customHeight="1" thickBot="1" x14ac:dyDescent="0.35">
      <c r="A2" s="144"/>
      <c r="B2" s="145"/>
      <c r="C2" s="333"/>
      <c r="D2" s="333"/>
      <c r="E2" s="670" t="s">
        <v>677</v>
      </c>
      <c r="F2" s="333"/>
      <c r="G2" s="644"/>
      <c r="H2" s="645"/>
      <c r="I2" s="645"/>
      <c r="J2" s="645"/>
      <c r="K2" s="645"/>
      <c r="L2" s="645"/>
      <c r="M2" s="645"/>
      <c r="N2" s="646"/>
      <c r="O2" s="629" t="s">
        <v>678</v>
      </c>
      <c r="P2" s="630"/>
      <c r="Q2" s="630"/>
      <c r="R2" s="630"/>
      <c r="S2" s="630"/>
      <c r="T2" s="631"/>
      <c r="U2" s="617"/>
      <c r="V2" s="618"/>
      <c r="W2" s="618"/>
      <c r="X2" s="618"/>
      <c r="Y2" s="618"/>
      <c r="Z2" s="618"/>
      <c r="AA2" s="618"/>
      <c r="AB2" s="619"/>
      <c r="AC2" s="6"/>
      <c r="AD2" s="4"/>
    </row>
    <row r="3" spans="1:30" ht="30" customHeight="1" thickTop="1" thickBot="1" x14ac:dyDescent="0.35">
      <c r="A3" s="144"/>
      <c r="B3" s="145"/>
      <c r="C3" s="333"/>
      <c r="D3" s="333"/>
      <c r="E3" s="670"/>
      <c r="F3" s="333"/>
      <c r="G3" s="647" t="s">
        <v>675</v>
      </c>
      <c r="H3" s="648"/>
      <c r="I3" s="648"/>
      <c r="J3" s="648"/>
      <c r="K3" s="648"/>
      <c r="L3" s="648"/>
      <c r="M3" s="648"/>
      <c r="N3" s="649"/>
      <c r="O3" s="632"/>
      <c r="P3" s="633"/>
      <c r="Q3" s="633"/>
      <c r="R3" s="633"/>
      <c r="S3" s="633"/>
      <c r="T3" s="634"/>
      <c r="U3" s="620" t="s">
        <v>664</v>
      </c>
      <c r="V3" s="621"/>
      <c r="W3" s="621"/>
      <c r="X3" s="621"/>
      <c r="Y3" s="621"/>
      <c r="Z3" s="621"/>
      <c r="AA3" s="621"/>
      <c r="AB3" s="622"/>
      <c r="AC3" s="6"/>
      <c r="AD3" s="4"/>
    </row>
    <row r="4" spans="1:30" ht="30" customHeight="1" thickBot="1" x14ac:dyDescent="0.35">
      <c r="A4" s="144"/>
      <c r="B4" s="145"/>
      <c r="C4" s="145"/>
      <c r="D4" s="145"/>
      <c r="E4" s="145"/>
      <c r="F4" s="146"/>
      <c r="G4" s="650"/>
      <c r="H4" s="651"/>
      <c r="I4" s="651"/>
      <c r="J4" s="651"/>
      <c r="K4" s="651"/>
      <c r="L4" s="651"/>
      <c r="M4" s="651"/>
      <c r="N4" s="652"/>
      <c r="O4" s="635"/>
      <c r="P4" s="636"/>
      <c r="Q4" s="636"/>
      <c r="R4" s="636"/>
      <c r="S4" s="636"/>
      <c r="T4" s="637"/>
      <c r="U4" s="623"/>
      <c r="V4" s="624"/>
      <c r="W4" s="624"/>
      <c r="X4" s="624"/>
      <c r="Y4" s="624"/>
      <c r="Z4" s="624"/>
      <c r="AA4" s="624"/>
      <c r="AB4" s="625"/>
      <c r="AC4" s="6"/>
      <c r="AD4" s="4"/>
    </row>
    <row r="5" spans="1:30" ht="21.75" customHeight="1" thickBot="1" x14ac:dyDescent="0.35">
      <c r="A5" s="147"/>
      <c r="B5" s="148"/>
      <c r="C5" s="148"/>
      <c r="D5" s="148"/>
      <c r="E5" s="148"/>
      <c r="F5" s="149"/>
      <c r="G5" s="653"/>
      <c r="H5" s="654"/>
      <c r="I5" s="654"/>
      <c r="J5" s="654"/>
      <c r="K5" s="654"/>
      <c r="L5" s="654"/>
      <c r="M5" s="654"/>
      <c r="N5" s="655"/>
      <c r="O5" s="638"/>
      <c r="P5" s="639"/>
      <c r="Q5" s="639"/>
      <c r="R5" s="639"/>
      <c r="S5" s="639"/>
      <c r="T5" s="640"/>
      <c r="U5" s="626"/>
      <c r="V5" s="627"/>
      <c r="W5" s="627"/>
      <c r="X5" s="627"/>
      <c r="Y5" s="627"/>
      <c r="Z5" s="627"/>
      <c r="AA5" s="627"/>
      <c r="AB5" s="628"/>
      <c r="AC5" s="6"/>
      <c r="AD5" s="4"/>
    </row>
    <row r="6" spans="1:30" ht="33" customHeight="1" thickTop="1" x14ac:dyDescent="0.3">
      <c r="A6" s="511" t="s">
        <v>0</v>
      </c>
      <c r="B6" s="513"/>
      <c r="C6" s="511" t="s">
        <v>340</v>
      </c>
      <c r="D6" s="512"/>
      <c r="E6" s="512"/>
      <c r="F6" s="513"/>
      <c r="G6" s="487" t="s">
        <v>97</v>
      </c>
      <c r="H6" s="488"/>
      <c r="I6" s="488"/>
      <c r="J6" s="488"/>
      <c r="K6" s="488"/>
      <c r="L6" s="488"/>
      <c r="M6" s="488"/>
      <c r="N6" s="489"/>
      <c r="O6" s="511" t="s">
        <v>3</v>
      </c>
      <c r="P6" s="512"/>
      <c r="Q6" s="512"/>
      <c r="R6" s="512"/>
      <c r="S6" s="512"/>
      <c r="T6" s="513"/>
      <c r="U6" s="517" t="s">
        <v>595</v>
      </c>
      <c r="V6" s="511" t="s">
        <v>5</v>
      </c>
      <c r="W6" s="512"/>
      <c r="X6" s="513"/>
      <c r="Y6" s="511" t="s">
        <v>10</v>
      </c>
      <c r="Z6" s="512"/>
      <c r="AA6" s="512"/>
      <c r="AB6" s="513"/>
      <c r="AC6" s="4"/>
      <c r="AD6" s="4"/>
    </row>
    <row r="7" spans="1:30" ht="27" customHeight="1" thickBot="1" x14ac:dyDescent="0.35">
      <c r="A7" s="509"/>
      <c r="B7" s="510"/>
      <c r="C7" s="509"/>
      <c r="D7" s="480"/>
      <c r="E7" s="480"/>
      <c r="F7" s="510"/>
      <c r="G7" s="509" t="s">
        <v>264</v>
      </c>
      <c r="H7" s="480"/>
      <c r="I7" s="510"/>
      <c r="J7" s="506" t="s">
        <v>594</v>
      </c>
      <c r="K7" s="507"/>
      <c r="L7" s="507"/>
      <c r="M7" s="507"/>
      <c r="N7" s="508"/>
      <c r="O7" s="509"/>
      <c r="P7" s="480"/>
      <c r="Q7" s="480"/>
      <c r="R7" s="480"/>
      <c r="S7" s="480"/>
      <c r="T7" s="510"/>
      <c r="U7" s="518"/>
      <c r="V7" s="506"/>
      <c r="W7" s="507"/>
      <c r="X7" s="508"/>
      <c r="Y7" s="506"/>
      <c r="Z7" s="507"/>
      <c r="AA7" s="507"/>
      <c r="AB7" s="508"/>
      <c r="AC7" s="4"/>
      <c r="AD7" s="4"/>
    </row>
    <row r="8" spans="1:30" s="3" customFormat="1" ht="36.75" customHeight="1" thickTop="1" thickBot="1" x14ac:dyDescent="0.25">
      <c r="A8" s="506"/>
      <c r="B8" s="508"/>
      <c r="C8" s="506"/>
      <c r="D8" s="507"/>
      <c r="E8" s="507"/>
      <c r="F8" s="508"/>
      <c r="G8" s="506"/>
      <c r="H8" s="507"/>
      <c r="I8" s="508"/>
      <c r="J8" s="10" t="s">
        <v>91</v>
      </c>
      <c r="K8" s="11" t="s">
        <v>92</v>
      </c>
      <c r="L8" s="11" t="s">
        <v>93</v>
      </c>
      <c r="M8" s="11" t="s">
        <v>94</v>
      </c>
      <c r="N8" s="12" t="s">
        <v>95</v>
      </c>
      <c r="O8" s="10" t="s">
        <v>98</v>
      </c>
      <c r="P8" s="11" t="s">
        <v>99</v>
      </c>
      <c r="Q8" s="11" t="s">
        <v>103</v>
      </c>
      <c r="R8" s="11" t="s">
        <v>100</v>
      </c>
      <c r="S8" s="11" t="s">
        <v>101</v>
      </c>
      <c r="T8" s="12" t="s">
        <v>102</v>
      </c>
      <c r="U8" s="518"/>
      <c r="V8" s="10" t="s">
        <v>105</v>
      </c>
      <c r="W8" s="11" t="s">
        <v>103</v>
      </c>
      <c r="X8" s="11" t="s">
        <v>238</v>
      </c>
      <c r="Y8" s="10" t="s">
        <v>6</v>
      </c>
      <c r="Z8" s="11" t="s">
        <v>7</v>
      </c>
      <c r="AA8" s="12" t="s">
        <v>8</v>
      </c>
      <c r="AB8" s="9" t="s">
        <v>9</v>
      </c>
      <c r="AC8" s="212"/>
      <c r="AD8" s="5"/>
    </row>
    <row r="9" spans="1:30" s="3" customFormat="1" ht="100.5" customHeight="1" thickTop="1" thickBot="1" x14ac:dyDescent="0.25">
      <c r="A9" s="484" t="s">
        <v>15</v>
      </c>
      <c r="B9" s="485"/>
      <c r="C9" s="574"/>
      <c r="D9" s="574"/>
      <c r="E9" s="574"/>
      <c r="F9" s="574"/>
      <c r="G9" s="485"/>
      <c r="H9" s="485"/>
      <c r="I9" s="485"/>
      <c r="J9" s="485"/>
      <c r="K9" s="485"/>
      <c r="L9" s="485"/>
      <c r="M9" s="485"/>
      <c r="N9" s="485"/>
      <c r="O9" s="485"/>
      <c r="P9" s="485"/>
      <c r="Q9" s="485"/>
      <c r="R9" s="485"/>
      <c r="S9" s="485"/>
      <c r="T9" s="485"/>
      <c r="U9" s="485"/>
      <c r="V9" s="485"/>
      <c r="W9" s="485"/>
      <c r="X9" s="485"/>
      <c r="Y9" s="485"/>
      <c r="Z9" s="485"/>
      <c r="AA9" s="485"/>
      <c r="AB9" s="485"/>
      <c r="AC9" s="212"/>
      <c r="AD9" s="5"/>
    </row>
    <row r="10" spans="1:30" ht="100.5" customHeight="1" thickTop="1" thickBot="1" x14ac:dyDescent="0.35">
      <c r="A10" s="69" t="s">
        <v>251</v>
      </c>
      <c r="B10" s="47" t="s">
        <v>483</v>
      </c>
      <c r="C10" s="578"/>
      <c r="D10" s="579"/>
      <c r="E10" s="579"/>
      <c r="F10" s="580"/>
      <c r="G10" s="478" t="s">
        <v>488</v>
      </c>
      <c r="H10" s="490"/>
      <c r="I10" s="479"/>
      <c r="J10" s="53"/>
      <c r="K10" s="58"/>
      <c r="L10" s="58"/>
      <c r="M10" s="58"/>
      <c r="N10" s="54" t="s">
        <v>96</v>
      </c>
      <c r="O10" s="53"/>
      <c r="P10" s="58"/>
      <c r="Q10" s="58"/>
      <c r="R10" s="58"/>
      <c r="S10" s="58"/>
      <c r="T10" s="54" t="s">
        <v>96</v>
      </c>
      <c r="U10" s="21" t="s">
        <v>485</v>
      </c>
      <c r="V10" s="67" t="s">
        <v>96</v>
      </c>
      <c r="W10" s="80"/>
      <c r="X10" s="79"/>
      <c r="Y10" s="81">
        <f ca="1">VLOOKUP(G10,OFFSET(C61,MATCH(A10,A62:A243,0),,COUNTIF(B62:B243,A10),23),20,0)</f>
        <v>4</v>
      </c>
      <c r="Z10" s="45">
        <f ca="1">VLOOKUP(G10,OFFSET(C61,MATCH(A10,A62:A243,0),,COUNTIF(B62:B243,A10),22),21,0)</f>
        <v>1</v>
      </c>
      <c r="AA10" s="46">
        <f ca="1">VLOOKUP(G10,OFFSET(C61,MATCH(A10,A62:A243,0),,COUNTIF(B62:B243,A10),22),22,0)</f>
        <v>2</v>
      </c>
      <c r="AB10" s="16">
        <f ca="1">Y10*Z10*AA10</f>
        <v>8</v>
      </c>
    </row>
    <row r="11" spans="1:30" ht="100.5" customHeight="1" thickTop="1" thickBot="1" x14ac:dyDescent="0.35">
      <c r="A11" s="69" t="s">
        <v>252</v>
      </c>
      <c r="B11" s="26" t="s">
        <v>484</v>
      </c>
      <c r="C11" s="519"/>
      <c r="D11" s="520"/>
      <c r="E11" s="520"/>
      <c r="F11" s="521"/>
      <c r="G11" s="478" t="s">
        <v>490</v>
      </c>
      <c r="H11" s="490"/>
      <c r="I11" s="479"/>
      <c r="J11" s="53"/>
      <c r="K11" s="58"/>
      <c r="L11" s="58"/>
      <c r="M11" s="58"/>
      <c r="N11" s="54" t="s">
        <v>96</v>
      </c>
      <c r="O11" s="53"/>
      <c r="P11" s="58"/>
      <c r="Q11" s="58"/>
      <c r="R11" s="58"/>
      <c r="S11" s="58"/>
      <c r="T11" s="54" t="s">
        <v>96</v>
      </c>
      <c r="U11" s="21" t="s">
        <v>486</v>
      </c>
      <c r="V11" s="67" t="s">
        <v>96</v>
      </c>
      <c r="W11" s="80"/>
      <c r="X11" s="79"/>
      <c r="Y11" s="81">
        <f ca="1">VLOOKUP($G$11,OFFSET(C61,MATCH(A11,A62:A243,0),,COUNTIF(B62:B243,A11),22),20,0)</f>
        <v>4</v>
      </c>
      <c r="Z11" s="45">
        <f ca="1">VLOOKUP(G11,OFFSET(C61,MATCH(A11,A62:A243,0),,COUNTIF(B62:B243,A11),22),21,0)</f>
        <v>1</v>
      </c>
      <c r="AA11" s="46">
        <f ca="1">VLOOKUP(G11,OFFSET(C61,MATCH(A11,A62:A243,0),,COUNTIF(B62:B243,A11),22),22,0)</f>
        <v>2</v>
      </c>
      <c r="AB11" s="16">
        <f ca="1">Y11*Z11*AA11</f>
        <v>8</v>
      </c>
    </row>
    <row r="12" spans="1:30" ht="100.5" customHeight="1" thickTop="1" thickBot="1" x14ac:dyDescent="0.35">
      <c r="A12" s="484" t="s">
        <v>141</v>
      </c>
      <c r="B12" s="485"/>
      <c r="C12" s="574"/>
      <c r="D12" s="574"/>
      <c r="E12" s="574"/>
      <c r="F12" s="574"/>
      <c r="G12" s="485"/>
      <c r="H12" s="485"/>
      <c r="I12" s="485"/>
      <c r="J12" s="485"/>
      <c r="K12" s="485"/>
      <c r="L12" s="485"/>
      <c r="M12" s="485"/>
      <c r="N12" s="485"/>
      <c r="O12" s="485"/>
      <c r="P12" s="485"/>
      <c r="Q12" s="485"/>
      <c r="R12" s="485"/>
      <c r="S12" s="485"/>
      <c r="T12" s="485"/>
      <c r="U12" s="485"/>
      <c r="V12" s="485"/>
      <c r="W12" s="485"/>
      <c r="X12" s="485"/>
      <c r="Y12" s="485"/>
      <c r="Z12" s="485"/>
      <c r="AA12" s="485"/>
      <c r="AB12" s="486"/>
    </row>
    <row r="13" spans="1:30" ht="100.5" customHeight="1" thickTop="1" thickBot="1" x14ac:dyDescent="0.35">
      <c r="A13" s="26" t="s">
        <v>207</v>
      </c>
      <c r="B13" s="257" t="s">
        <v>498</v>
      </c>
      <c r="C13" s="545"/>
      <c r="D13" s="546"/>
      <c r="E13" s="546"/>
      <c r="F13" s="547"/>
      <c r="G13" s="478" t="s">
        <v>494</v>
      </c>
      <c r="H13" s="490"/>
      <c r="I13" s="479"/>
      <c r="J13" s="53" t="s">
        <v>96</v>
      </c>
      <c r="K13" s="58" t="s">
        <v>96</v>
      </c>
      <c r="L13" s="58"/>
      <c r="M13" s="58"/>
      <c r="N13" s="54" t="s">
        <v>96</v>
      </c>
      <c r="O13" s="53"/>
      <c r="P13" s="58"/>
      <c r="Q13" s="58"/>
      <c r="R13" s="58"/>
      <c r="S13" s="58" t="s">
        <v>96</v>
      </c>
      <c r="T13" s="72"/>
      <c r="U13" s="7" t="s">
        <v>496</v>
      </c>
      <c r="V13" s="53" t="s">
        <v>96</v>
      </c>
      <c r="W13" s="58" t="s">
        <v>96</v>
      </c>
      <c r="X13" s="58"/>
      <c r="Y13" s="191">
        <f ca="1">VLOOKUP(G13,OFFSET(C61,MATCH(A13,A62:A243,0),,COUNTIF(B62:B243,A13),22),20,0)</f>
        <v>4</v>
      </c>
      <c r="Z13" s="14">
        <f ca="1">VLOOKUP(G13,OFFSET(C61,MATCH(A13,A62:A243,0),,COUNTIF(B62:B243,A13),22),21,0)</f>
        <v>1</v>
      </c>
      <c r="AA13" s="15">
        <f ca="1">VLOOKUP(G13,OFFSET(C61,MATCH(A13,A62:A243,0),,COUNTIF(B62:B243,A13),22),22,0)</f>
        <v>1</v>
      </c>
      <c r="AB13" s="16">
        <f ca="1">Y13*Z13*AA13</f>
        <v>4</v>
      </c>
    </row>
    <row r="14" spans="1:30" ht="100.5" customHeight="1" thickTop="1" thickBot="1" x14ac:dyDescent="0.35">
      <c r="A14" s="26" t="s">
        <v>208</v>
      </c>
      <c r="B14" s="257" t="s">
        <v>498</v>
      </c>
      <c r="C14" s="581"/>
      <c r="D14" s="582"/>
      <c r="E14" s="582"/>
      <c r="F14" s="583"/>
      <c r="G14" s="478" t="s">
        <v>494</v>
      </c>
      <c r="H14" s="490"/>
      <c r="I14" s="479"/>
      <c r="J14" s="53"/>
      <c r="K14" s="58" t="s">
        <v>96</v>
      </c>
      <c r="L14" s="58"/>
      <c r="M14" s="58"/>
      <c r="N14" s="54"/>
      <c r="O14" s="53"/>
      <c r="P14" s="58"/>
      <c r="Q14" s="58"/>
      <c r="R14" s="58"/>
      <c r="S14" s="58" t="s">
        <v>96</v>
      </c>
      <c r="T14" s="73"/>
      <c r="U14" s="7" t="s">
        <v>497</v>
      </c>
      <c r="V14" s="53" t="s">
        <v>96</v>
      </c>
      <c r="W14" s="58" t="s">
        <v>96</v>
      </c>
      <c r="X14" s="71"/>
      <c r="Y14" s="191">
        <f ca="1">VLOOKUP(G14,OFFSET(C61,MATCH(A14,A62:A243,0),,COUNTIF(B62:B243,A14),22),20,0)</f>
        <v>4</v>
      </c>
      <c r="Z14" s="14">
        <f ca="1">VLOOKUP(G14,OFFSET(C61,MATCH(A14,A62:A243,0),,COUNTIF(B62:B243,A14),22),21,0)</f>
        <v>1</v>
      </c>
      <c r="AA14" s="15">
        <f ca="1">VLOOKUP(G14,OFFSET(C61,MATCH(A14,A62:A243,0),,COUNTIF(B62:B243,A14),22),22,0)</f>
        <v>1</v>
      </c>
      <c r="AB14" s="16">
        <f ca="1">Y14*Z14*AA14</f>
        <v>4</v>
      </c>
    </row>
    <row r="15" spans="1:30" ht="100.5" customHeight="1" thickTop="1" thickBot="1" x14ac:dyDescent="0.35">
      <c r="A15" s="26" t="s">
        <v>209</v>
      </c>
      <c r="B15" s="69" t="s">
        <v>518</v>
      </c>
      <c r="C15" s="478" t="s">
        <v>521</v>
      </c>
      <c r="D15" s="490"/>
      <c r="E15" s="490"/>
      <c r="F15" s="479"/>
      <c r="G15" s="478" t="s">
        <v>523</v>
      </c>
      <c r="H15" s="490"/>
      <c r="I15" s="479"/>
      <c r="J15" s="40"/>
      <c r="K15" s="41"/>
      <c r="L15" s="41"/>
      <c r="M15" s="41"/>
      <c r="N15" s="54" t="s">
        <v>96</v>
      </c>
      <c r="O15" s="40" t="s">
        <v>96</v>
      </c>
      <c r="P15" s="41"/>
      <c r="Q15" s="41"/>
      <c r="R15" s="41"/>
      <c r="S15" s="58" t="s">
        <v>96</v>
      </c>
      <c r="T15" s="64"/>
      <c r="U15" s="441" t="s">
        <v>519</v>
      </c>
      <c r="V15" s="40"/>
      <c r="W15" s="41"/>
      <c r="X15" s="42" t="s">
        <v>96</v>
      </c>
      <c r="Y15" s="191">
        <f ca="1">VLOOKUP(G15,OFFSET($E$61,MATCH($A$15,$A$62:$A$264,0),,COUNTIF($B$62:$B$305,$A$15),22),18,0)</f>
        <v>3</v>
      </c>
      <c r="Z15" s="14">
        <f ca="1">VLOOKUP(G15,OFFSET($E$61,MATCH($A$15,$A$62:$A$264,0),,COUNTIF($B$62:$B$305,$A$15),22),19,0)</f>
        <v>1</v>
      </c>
      <c r="AA15" s="15">
        <f ca="1">VLOOKUP(G15,OFFSET($E$61,MATCH($A$15,$A$62:$A$264,0),,COUNTIF($B$62:$B$305,$A$15),22),20,0)</f>
        <v>1</v>
      </c>
      <c r="AB15" s="16">
        <f ca="1">Y15*Z15*AA15</f>
        <v>3</v>
      </c>
    </row>
    <row r="16" spans="1:30" ht="100.5" customHeight="1" thickTop="1" thickBot="1" x14ac:dyDescent="0.35">
      <c r="A16" s="484" t="s">
        <v>142</v>
      </c>
      <c r="B16" s="485"/>
      <c r="C16" s="485"/>
      <c r="D16" s="485"/>
      <c r="E16" s="485"/>
      <c r="F16" s="485"/>
      <c r="G16" s="485"/>
      <c r="H16" s="485"/>
      <c r="I16" s="485"/>
      <c r="J16" s="485"/>
      <c r="K16" s="485"/>
      <c r="L16" s="485"/>
      <c r="M16" s="485"/>
      <c r="N16" s="485"/>
      <c r="O16" s="485"/>
      <c r="P16" s="485"/>
      <c r="Q16" s="485"/>
      <c r="R16" s="485"/>
      <c r="S16" s="485"/>
      <c r="T16" s="485"/>
      <c r="U16" s="485"/>
      <c r="V16" s="485"/>
      <c r="W16" s="485"/>
      <c r="X16" s="485"/>
      <c r="Y16" s="485"/>
      <c r="Z16" s="485"/>
      <c r="AA16" s="485"/>
      <c r="AB16" s="486"/>
    </row>
    <row r="17" spans="1:28" ht="100.5" customHeight="1" thickTop="1" thickBot="1" x14ac:dyDescent="0.35">
      <c r="A17" s="575" t="s">
        <v>20</v>
      </c>
      <c r="B17" s="576"/>
      <c r="C17" s="576"/>
      <c r="D17" s="576"/>
      <c r="E17" s="576"/>
      <c r="F17" s="576"/>
      <c r="G17" s="576"/>
      <c r="H17" s="576"/>
      <c r="I17" s="576"/>
      <c r="J17" s="576"/>
      <c r="K17" s="576"/>
      <c r="L17" s="576"/>
      <c r="M17" s="576"/>
      <c r="N17" s="576"/>
      <c r="O17" s="576"/>
      <c r="P17" s="576"/>
      <c r="Q17" s="576"/>
      <c r="R17" s="576"/>
      <c r="S17" s="576"/>
      <c r="T17" s="576"/>
      <c r="U17" s="576"/>
      <c r="V17" s="576"/>
      <c r="W17" s="576"/>
      <c r="X17" s="576"/>
      <c r="Y17" s="576"/>
      <c r="Z17" s="576"/>
      <c r="AA17" s="576"/>
      <c r="AB17" s="577"/>
    </row>
    <row r="18" spans="1:28" ht="100.5" customHeight="1" thickTop="1" thickBot="1" x14ac:dyDescent="0.35">
      <c r="A18" s="26" t="s">
        <v>210</v>
      </c>
      <c r="B18" s="69" t="s">
        <v>517</v>
      </c>
      <c r="C18" s="478" t="s">
        <v>529</v>
      </c>
      <c r="D18" s="490"/>
      <c r="E18" s="490"/>
      <c r="F18" s="479"/>
      <c r="G18" s="478" t="s">
        <v>525</v>
      </c>
      <c r="H18" s="490"/>
      <c r="I18" s="479"/>
      <c r="J18" s="235"/>
      <c r="K18" s="225"/>
      <c r="L18" s="236"/>
      <c r="M18" s="225"/>
      <c r="N18" s="42" t="s">
        <v>96</v>
      </c>
      <c r="O18" s="235"/>
      <c r="P18" s="41" t="s">
        <v>96</v>
      </c>
      <c r="Q18" s="236"/>
      <c r="R18" s="225"/>
      <c r="S18" s="41" t="s">
        <v>96</v>
      </c>
      <c r="T18" s="246"/>
      <c r="U18" s="68" t="s">
        <v>533</v>
      </c>
      <c r="V18" s="40" t="s">
        <v>96</v>
      </c>
      <c r="W18" s="236"/>
      <c r="X18" s="452"/>
      <c r="Y18" s="228">
        <f ca="1">VLOOKUP($G$18,OFFSET($E$61,MATCH($C$18,$C$62:$C$177,0),,COUNTIF($D$62:$D$258,$C$18),21),18,0)</f>
        <v>3</v>
      </c>
      <c r="Z18" s="402">
        <f ca="1">VLOOKUP(G18,OFFSET($E$61,MATCH($C$18,$C$62:$C$177,0),,COUNTIF($D$62:$D$258,$C$18),21),19,0)</f>
        <v>1</v>
      </c>
      <c r="AA18" s="230">
        <f ca="1">VLOOKUP(G18,OFFSET($E$61,MATCH($C$18,$C$62:$C$177,0),,COUNTIF($D$62:$D$258,$C$18),21),20,0)</f>
        <v>1</v>
      </c>
      <c r="AB18" s="13">
        <f ca="1">Y18*Z18*AA18</f>
        <v>3</v>
      </c>
    </row>
    <row r="19" spans="1:28" ht="100.5" customHeight="1" thickTop="1" thickBot="1" x14ac:dyDescent="0.35">
      <c r="A19" s="575" t="s">
        <v>140</v>
      </c>
      <c r="B19" s="576"/>
      <c r="C19" s="576"/>
      <c r="D19" s="576"/>
      <c r="E19" s="576"/>
      <c r="F19" s="576"/>
      <c r="G19" s="576"/>
      <c r="H19" s="576"/>
      <c r="I19" s="576"/>
      <c r="J19" s="576"/>
      <c r="K19" s="576"/>
      <c r="L19" s="576"/>
      <c r="M19" s="576"/>
      <c r="N19" s="576"/>
      <c r="O19" s="576"/>
      <c r="P19" s="576"/>
      <c r="Q19" s="576"/>
      <c r="R19" s="576"/>
      <c r="S19" s="576"/>
      <c r="T19" s="576"/>
      <c r="U19" s="576"/>
      <c r="V19" s="576"/>
      <c r="W19" s="576"/>
      <c r="X19" s="576"/>
      <c r="Y19" s="576"/>
      <c r="Z19" s="576"/>
      <c r="AA19" s="576"/>
      <c r="AB19" s="577"/>
    </row>
    <row r="20" spans="1:28" ht="100.5" customHeight="1" thickTop="1" thickBot="1" x14ac:dyDescent="0.35">
      <c r="A20" s="26" t="s">
        <v>211</v>
      </c>
      <c r="B20" s="69" t="s">
        <v>517</v>
      </c>
      <c r="C20" s="478" t="s">
        <v>531</v>
      </c>
      <c r="D20" s="490"/>
      <c r="E20" s="490"/>
      <c r="F20" s="479"/>
      <c r="G20" s="478" t="s">
        <v>525</v>
      </c>
      <c r="H20" s="490"/>
      <c r="I20" s="479"/>
      <c r="J20" s="224"/>
      <c r="K20" s="225"/>
      <c r="L20" s="225"/>
      <c r="M20" s="225"/>
      <c r="N20" s="327" t="s">
        <v>96</v>
      </c>
      <c r="O20" s="224"/>
      <c r="P20" s="71" t="s">
        <v>96</v>
      </c>
      <c r="Q20" s="236"/>
      <c r="R20" s="225"/>
      <c r="S20" s="41" t="s">
        <v>96</v>
      </c>
      <c r="T20" s="226"/>
      <c r="U20" s="24" t="s">
        <v>533</v>
      </c>
      <c r="V20" s="71" t="s">
        <v>96</v>
      </c>
      <c r="W20" s="236"/>
      <c r="X20" s="227"/>
      <c r="Y20" s="228">
        <f ca="1">VLOOKUP($G$20,OFFSET($E$61,MATCH($C$20,$C$62:$C$177,0),,COUNTIF($D$62:$D$258,$C$20),21),18,0)</f>
        <v>3</v>
      </c>
      <c r="Z20" s="229">
        <f ca="1">VLOOKUP($G$20,OFFSET($E$61,MATCH($C$20,$C$62:$C$177,0),,COUNTIF($D$62:$D$258,$C$20),21),19,0)</f>
        <v>1</v>
      </c>
      <c r="AA20" s="229">
        <f ca="1">VLOOKUP($G$20,OFFSET($E$61,MATCH($C$20,$C$62:$C$177,0),,COUNTIF($D$62:$D$258,$C$20),21),20,0)</f>
        <v>1</v>
      </c>
      <c r="AB20" s="13">
        <f ca="1">Y20*Z20*AA20</f>
        <v>3</v>
      </c>
    </row>
    <row r="21" spans="1:28" ht="100.5" customHeight="1" thickTop="1" thickBot="1" x14ac:dyDescent="0.35">
      <c r="A21" s="484" t="s">
        <v>143</v>
      </c>
      <c r="B21" s="485"/>
      <c r="C21" s="485"/>
      <c r="D21" s="485"/>
      <c r="E21" s="485"/>
      <c r="F21" s="485"/>
      <c r="G21" s="485"/>
      <c r="H21" s="485"/>
      <c r="I21" s="485"/>
      <c r="J21" s="485"/>
      <c r="K21" s="485"/>
      <c r="L21" s="485"/>
      <c r="M21" s="485"/>
      <c r="N21" s="485"/>
      <c r="O21" s="485"/>
      <c r="P21" s="485"/>
      <c r="Q21" s="485"/>
      <c r="R21" s="485"/>
      <c r="S21" s="485"/>
      <c r="T21" s="485"/>
      <c r="U21" s="485"/>
      <c r="V21" s="485"/>
      <c r="W21" s="485"/>
      <c r="X21" s="485"/>
      <c r="Y21" s="485"/>
      <c r="Z21" s="485"/>
      <c r="AA21" s="485"/>
      <c r="AB21" s="486"/>
    </row>
    <row r="22" spans="1:28" ht="100.5" customHeight="1" thickTop="1" thickBot="1" x14ac:dyDescent="0.35">
      <c r="A22" s="26" t="s">
        <v>212</v>
      </c>
      <c r="B22" s="69" t="s">
        <v>516</v>
      </c>
      <c r="C22" s="545"/>
      <c r="D22" s="546"/>
      <c r="E22" s="546"/>
      <c r="F22" s="547"/>
      <c r="G22" s="478" t="s">
        <v>535</v>
      </c>
      <c r="H22" s="490"/>
      <c r="I22" s="479"/>
      <c r="J22" s="224"/>
      <c r="K22" s="225"/>
      <c r="L22" s="225"/>
      <c r="M22" s="225"/>
      <c r="N22" s="60" t="s">
        <v>96</v>
      </c>
      <c r="O22" s="224"/>
      <c r="P22" s="225"/>
      <c r="Q22" s="225"/>
      <c r="R22" s="225"/>
      <c r="S22" s="60" t="s">
        <v>96</v>
      </c>
      <c r="T22" s="226"/>
      <c r="U22" s="24" t="s">
        <v>534</v>
      </c>
      <c r="V22" s="71" t="s">
        <v>96</v>
      </c>
      <c r="W22" s="236"/>
      <c r="X22" s="227"/>
      <c r="Y22" s="228">
        <f ca="1">VLOOKUP($G$22,OFFSET(C61,MATCH(A22,A62:A243,0),,COUNTIF(B62:B243,A22),22),20,0)</f>
        <v>4</v>
      </c>
      <c r="Z22" s="229">
        <f ca="1">VLOOKUP($G$22,OFFSET(C61,MATCH(A22,A62:A243,0),,COUNTIF(B62:B243,A22),22),21,0)</f>
        <v>1</v>
      </c>
      <c r="AA22" s="229">
        <f ca="1">VLOOKUP($G$22,OFFSET(C61,MATCH(A22,A62:A243,0),,COUNTIF(B62:B243,A22),22),22,0)</f>
        <v>1</v>
      </c>
      <c r="AB22" s="13">
        <f t="shared" ref="AB22:AB25" ca="1" si="0">Y22*Z22*AA22</f>
        <v>4</v>
      </c>
    </row>
    <row r="23" spans="1:28" ht="100.5" customHeight="1" thickTop="1" thickBot="1" x14ac:dyDescent="0.35">
      <c r="A23" s="26" t="s">
        <v>213</v>
      </c>
      <c r="B23" s="69" t="s">
        <v>515</v>
      </c>
      <c r="C23" s="545"/>
      <c r="D23" s="546"/>
      <c r="E23" s="546"/>
      <c r="F23" s="547"/>
      <c r="G23" s="478" t="s">
        <v>537</v>
      </c>
      <c r="H23" s="490"/>
      <c r="I23" s="479"/>
      <c r="J23" s="224"/>
      <c r="K23" s="225"/>
      <c r="L23" s="225"/>
      <c r="M23" s="225"/>
      <c r="N23" s="60" t="s">
        <v>96</v>
      </c>
      <c r="O23" s="224"/>
      <c r="P23" s="225"/>
      <c r="Q23" s="225"/>
      <c r="R23" s="225"/>
      <c r="S23" s="60" t="s">
        <v>96</v>
      </c>
      <c r="T23" s="226"/>
      <c r="U23" s="24" t="s">
        <v>534</v>
      </c>
      <c r="V23" s="40" t="s">
        <v>96</v>
      </c>
      <c r="W23" s="226"/>
      <c r="X23" s="227"/>
      <c r="Y23" s="228">
        <f ca="1">VLOOKUP($G$23,OFFSET($C$61,MATCH($A$23,$A$62:$A$244,0),,COUNTIF($B$62:$B$244,$A$23),22),20,0)</f>
        <v>4</v>
      </c>
      <c r="Z23" s="290">
        <f ca="1">VLOOKUP($G$23,OFFSET($C$61,MATCH($A$23,$A$62:$A$244,0),,COUNTIF($B$62:$B$244,$A$23),22),21,0)</f>
        <v>1</v>
      </c>
      <c r="AA23" s="230">
        <f ca="1">VLOOKUP($G$23,OFFSET($C$61,MATCH($A$23,$A$62:$A$244,0),,COUNTIF($B$62:$B$244,$A$23),22),22,0)</f>
        <v>1</v>
      </c>
      <c r="AB23" s="13">
        <f t="shared" ca="1" si="0"/>
        <v>4</v>
      </c>
    </row>
    <row r="24" spans="1:28" ht="100.5" customHeight="1" thickTop="1" thickBot="1" x14ac:dyDescent="0.35">
      <c r="A24" s="69" t="s">
        <v>214</v>
      </c>
      <c r="B24" s="69" t="s">
        <v>514</v>
      </c>
      <c r="C24" s="545"/>
      <c r="D24" s="546"/>
      <c r="E24" s="546"/>
      <c r="F24" s="547"/>
      <c r="G24" s="478" t="s">
        <v>539</v>
      </c>
      <c r="H24" s="490"/>
      <c r="I24" s="479"/>
      <c r="J24" s="74"/>
      <c r="K24" s="60"/>
      <c r="L24" s="60" t="s">
        <v>96</v>
      </c>
      <c r="M24" s="60" t="s">
        <v>96</v>
      </c>
      <c r="N24" s="65"/>
      <c r="O24" s="59"/>
      <c r="P24" s="60"/>
      <c r="Q24" s="60"/>
      <c r="R24" s="60"/>
      <c r="S24" s="60" t="s">
        <v>96</v>
      </c>
      <c r="T24" s="75"/>
      <c r="U24" s="228" t="str">
        <f ca="1">VLOOKUP($G$24,OFFSET($C$61,MATCH($A$24,$A$62:$A$244,0),,COUNTIF($B$62:$B$244,$A$24),22),19,0)</f>
        <v>Vidange ou fuite permanente ou vidange impossible</v>
      </c>
      <c r="V24" s="40" t="s">
        <v>96</v>
      </c>
      <c r="W24" s="60" t="s">
        <v>96</v>
      </c>
      <c r="X24" s="60"/>
      <c r="Y24" s="10">
        <f ca="1">VLOOKUP($G$24,OFFSET($C$61,MATCH($A$24,$A$62:$A$244,0),,COUNTIF($B$62:$B$244,$A$24),22),20,0)</f>
        <v>2</v>
      </c>
      <c r="Z24" s="284">
        <f ca="1">VLOOKUP($G$24,OFFSET($C$61,MATCH($A$24,$A$62:$A$244,0),,COUNTIF($B$62:$B$244,$A$24),22),21,0)</f>
        <v>2</v>
      </c>
      <c r="AA24" s="12">
        <f ca="1">VLOOKUP($G$24,OFFSET($C$61,MATCH($A$24,$A$62:$A$244,0),,COUNTIF($B$62:$B$244,$A$24),22),22,0)</f>
        <v>1</v>
      </c>
      <c r="AB24" s="13">
        <f t="shared" ca="1" si="0"/>
        <v>4</v>
      </c>
    </row>
    <row r="25" spans="1:28" ht="100.5" customHeight="1" thickTop="1" thickBot="1" x14ac:dyDescent="0.35">
      <c r="A25" s="69" t="s">
        <v>215</v>
      </c>
      <c r="B25" s="26" t="s">
        <v>513</v>
      </c>
      <c r="C25" s="519"/>
      <c r="D25" s="520"/>
      <c r="E25" s="520"/>
      <c r="F25" s="521"/>
      <c r="G25" s="478" t="s">
        <v>541</v>
      </c>
      <c r="H25" s="490"/>
      <c r="I25" s="479"/>
      <c r="J25" s="74"/>
      <c r="K25" s="60"/>
      <c r="L25" s="60" t="s">
        <v>96</v>
      </c>
      <c r="M25" s="60" t="s">
        <v>96</v>
      </c>
      <c r="N25" s="65"/>
      <c r="O25" s="59"/>
      <c r="P25" s="60"/>
      <c r="Q25" s="60"/>
      <c r="R25" s="60"/>
      <c r="S25" s="60" t="s">
        <v>96</v>
      </c>
      <c r="T25" s="75"/>
      <c r="U25" s="277" t="str">
        <f ca="1">VLOOKUP($G$25,OFFSET($C$61,MATCH($A$25,$A$62:$A$244,0),,COUNTIF($B$62:$B$244,$A$25),22),19,0)</f>
        <v>Vidange ou fuite permamente ou vidange impossible</v>
      </c>
      <c r="V25" s="59" t="s">
        <v>96</v>
      </c>
      <c r="W25" s="60" t="s">
        <v>96</v>
      </c>
      <c r="X25" s="60"/>
      <c r="Y25" s="10">
        <f ca="1">VLOOKUP($G$25,OFFSET($C$61,MATCH($A$25,$A$62:$A$244,0),,COUNTIF($B$62:$B$244,$A$25),22),20,0)</f>
        <v>2</v>
      </c>
      <c r="Z25" s="11">
        <f ca="1">VLOOKUP($G$25,OFFSET($C$61,MATCH($A$25,$A$62:$A$244,0),,COUNTIF($B$62:$B$244,$A$25),22),21,0)</f>
        <v>2</v>
      </c>
      <c r="AA25" s="12">
        <f ca="1">VLOOKUP($G$25,OFFSET($C$61,MATCH($A$25,$A$62:$A$244,0),,COUNTIF($B$62:$B$244,$A$25),22),22,0)</f>
        <v>1</v>
      </c>
      <c r="AB25" s="13">
        <f t="shared" ca="1" si="0"/>
        <v>4</v>
      </c>
    </row>
    <row r="26" spans="1:28" ht="100.5" customHeight="1" thickTop="1" thickBot="1" x14ac:dyDescent="0.35">
      <c r="A26" s="570" t="s">
        <v>16</v>
      </c>
      <c r="B26" s="571"/>
      <c r="C26" s="571"/>
      <c r="D26" s="571"/>
      <c r="E26" s="571"/>
      <c r="F26" s="572"/>
      <c r="G26" s="572"/>
      <c r="H26" s="572"/>
      <c r="I26" s="572"/>
      <c r="J26" s="572"/>
      <c r="K26" s="572"/>
      <c r="L26" s="572"/>
      <c r="M26" s="572"/>
      <c r="N26" s="572"/>
      <c r="O26" s="572"/>
      <c r="P26" s="572"/>
      <c r="Q26" s="572"/>
      <c r="R26" s="572"/>
      <c r="S26" s="572"/>
      <c r="T26" s="572"/>
      <c r="U26" s="572"/>
      <c r="V26" s="572"/>
      <c r="W26" s="572"/>
      <c r="X26" s="572"/>
      <c r="Y26" s="572"/>
      <c r="Z26" s="572"/>
      <c r="AA26" s="572"/>
      <c r="AB26" s="573"/>
    </row>
    <row r="27" spans="1:28" ht="100.5" customHeight="1" thickTop="1" thickBot="1" x14ac:dyDescent="0.35">
      <c r="A27" s="26" t="s">
        <v>216</v>
      </c>
      <c r="B27" s="26" t="s">
        <v>512</v>
      </c>
      <c r="C27" s="519"/>
      <c r="D27" s="520"/>
      <c r="E27" s="520"/>
      <c r="F27" s="521"/>
      <c r="G27" s="478" t="s">
        <v>548</v>
      </c>
      <c r="H27" s="490"/>
      <c r="I27" s="479"/>
      <c r="J27" s="224"/>
      <c r="K27" s="225"/>
      <c r="L27" s="225"/>
      <c r="M27" s="225"/>
      <c r="N27" s="60" t="s">
        <v>96</v>
      </c>
      <c r="O27" s="224"/>
      <c r="P27" s="225"/>
      <c r="Q27" s="225"/>
      <c r="R27" s="225"/>
      <c r="S27" s="60" t="s">
        <v>96</v>
      </c>
      <c r="T27" s="226"/>
      <c r="U27" s="24" t="s">
        <v>879</v>
      </c>
      <c r="V27" s="60" t="s">
        <v>96</v>
      </c>
      <c r="W27" s="225"/>
      <c r="X27" s="60" t="s">
        <v>96</v>
      </c>
      <c r="Y27" s="379">
        <f ca="1">VLOOKUP($G$27,OFFSET($C$61,MATCH($A$27,$A$62:$A$244,0),,COUNTIF($B$62:$B$244,$A$27),22),20,0)</f>
        <v>4</v>
      </c>
      <c r="Z27" s="298">
        <f ca="1">VLOOKUP($G$27,OFFSET($C$61,MATCH($A$27,$A$62:$A$244,0),,COUNTIF($B$62:$B$244,$A$27),22),21,0)</f>
        <v>1</v>
      </c>
      <c r="AA27" s="230">
        <f ca="1">VLOOKUP($G$27,OFFSET($C$61,MATCH($A$27,$A$62:$A$244,0),,COUNTIF($B$62:$B$244,$A$27),22),22,0)</f>
        <v>1</v>
      </c>
      <c r="AB27" s="13">
        <f ca="1">Y27*Z27*AA27</f>
        <v>4</v>
      </c>
    </row>
    <row r="28" spans="1:28" ht="100.5" customHeight="1" thickTop="1" thickBot="1" x14ac:dyDescent="0.35">
      <c r="A28" s="26" t="s">
        <v>217</v>
      </c>
      <c r="B28" s="26" t="s">
        <v>511</v>
      </c>
      <c r="C28" s="519"/>
      <c r="D28" s="520"/>
      <c r="E28" s="520"/>
      <c r="F28" s="521"/>
      <c r="G28" s="478" t="s">
        <v>550</v>
      </c>
      <c r="H28" s="490"/>
      <c r="I28" s="479"/>
      <c r="J28" s="224"/>
      <c r="K28" s="225"/>
      <c r="L28" s="225"/>
      <c r="M28" s="225"/>
      <c r="N28" s="60" t="s">
        <v>96</v>
      </c>
      <c r="O28" s="224"/>
      <c r="P28" s="225"/>
      <c r="Q28" s="225"/>
      <c r="R28" s="225"/>
      <c r="S28" s="60" t="s">
        <v>96</v>
      </c>
      <c r="T28" s="226"/>
      <c r="U28" s="68" t="s">
        <v>486</v>
      </c>
      <c r="V28" s="60" t="s">
        <v>96</v>
      </c>
      <c r="W28" s="225"/>
      <c r="X28" s="227"/>
      <c r="Y28" s="379">
        <f ca="1">VLOOKUP($G$28,OFFSET($C$61,MATCH($A$28,$A$62:$A$244,0),,COUNTIF($B$62:$B$244,$A$28),22),20,0)</f>
        <v>4</v>
      </c>
      <c r="Z28" s="298">
        <f ca="1">VLOOKUP($G$28,OFFSET($C$61,MATCH($A$28,$A$62:$A$244,0),,COUNTIF($B$62:$B$244,$A$28),22),21,0)</f>
        <v>1</v>
      </c>
      <c r="AA28" s="230">
        <f ca="1">VLOOKUP($G$28,OFFSET($C$61,MATCH($A$28,$A$62:$A$244,0),,COUNTIF($B$62:$B$244,$A$28),22),22,0)</f>
        <v>1</v>
      </c>
      <c r="AB28" s="13">
        <f ca="1">Y28*Z28*AA28</f>
        <v>4</v>
      </c>
    </row>
    <row r="29" spans="1:28" ht="100.5" customHeight="1" thickTop="1" thickBot="1" x14ac:dyDescent="0.35">
      <c r="A29" s="570" t="s">
        <v>139</v>
      </c>
      <c r="B29" s="571"/>
      <c r="C29" s="571"/>
      <c r="D29" s="571"/>
      <c r="E29" s="571"/>
      <c r="F29" s="572"/>
      <c r="G29" s="572"/>
      <c r="H29" s="572"/>
      <c r="I29" s="572"/>
      <c r="J29" s="572"/>
      <c r="K29" s="572"/>
      <c r="L29" s="572"/>
      <c r="M29" s="572"/>
      <c r="N29" s="572"/>
      <c r="O29" s="572"/>
      <c r="P29" s="572"/>
      <c r="Q29" s="572"/>
      <c r="R29" s="572"/>
      <c r="S29" s="572"/>
      <c r="T29" s="572"/>
      <c r="U29" s="572"/>
      <c r="V29" s="572"/>
      <c r="W29" s="572"/>
      <c r="X29" s="572"/>
      <c r="Y29" s="572"/>
      <c r="Z29" s="572"/>
      <c r="AA29" s="572"/>
      <c r="AB29" s="573"/>
    </row>
    <row r="30" spans="1:28" ht="69.75" customHeight="1" thickTop="1" thickBot="1" x14ac:dyDescent="0.35">
      <c r="A30" s="576" t="s">
        <v>345</v>
      </c>
      <c r="B30" s="576"/>
      <c r="C30" s="576"/>
      <c r="D30" s="576"/>
      <c r="E30" s="576"/>
      <c r="F30" s="576"/>
      <c r="G30" s="576"/>
      <c r="H30" s="576"/>
      <c r="I30" s="576"/>
      <c r="J30" s="576"/>
      <c r="K30" s="576"/>
      <c r="L30" s="576"/>
      <c r="M30" s="576"/>
      <c r="N30" s="576"/>
      <c r="O30" s="576"/>
      <c r="P30" s="576"/>
      <c r="Q30" s="576"/>
      <c r="R30" s="576"/>
      <c r="S30" s="576"/>
      <c r="T30" s="576"/>
      <c r="U30" s="576"/>
      <c r="V30" s="576"/>
      <c r="W30" s="576"/>
      <c r="X30" s="576"/>
      <c r="Y30" s="576"/>
      <c r="Z30" s="576"/>
      <c r="AA30" s="576"/>
      <c r="AB30" s="577"/>
    </row>
    <row r="31" spans="1:28" ht="138.75" customHeight="1" thickTop="1" thickBot="1" x14ac:dyDescent="0.35">
      <c r="A31" s="69" t="s">
        <v>218</v>
      </c>
      <c r="B31" s="69" t="s">
        <v>505</v>
      </c>
      <c r="C31" s="545"/>
      <c r="D31" s="546"/>
      <c r="E31" s="546"/>
      <c r="F31" s="547"/>
      <c r="G31" s="10" t="s">
        <v>600</v>
      </c>
      <c r="H31" s="266" t="s">
        <v>602</v>
      </c>
      <c r="I31" s="12" t="s">
        <v>604</v>
      </c>
      <c r="J31" s="74"/>
      <c r="K31" s="60"/>
      <c r="L31" s="60"/>
      <c r="M31" s="60"/>
      <c r="N31" s="345" t="s">
        <v>96</v>
      </c>
      <c r="O31" s="59"/>
      <c r="P31" s="60"/>
      <c r="Q31" s="60"/>
      <c r="R31" s="60"/>
      <c r="S31" s="346" t="s">
        <v>96</v>
      </c>
      <c r="T31" s="75"/>
      <c r="U31" s="250" t="s">
        <v>709</v>
      </c>
      <c r="V31" s="347" t="s">
        <v>96</v>
      </c>
      <c r="W31" s="60"/>
      <c r="X31" s="60"/>
      <c r="Y31" s="10">
        <f ca="1">VLOOKUP(I31,OFFSET($G$61,MATCH($H$31,$E$62:$E$205,0),,COUNTIF($F$62:$F$187,$H$31),21),16,0)</f>
        <v>4</v>
      </c>
      <c r="Z31" s="11">
        <f ca="1">VLOOKUP(I31,OFFSET($G$61,MATCH($H$31,$E$62:$E$205,0),,COUNTIF($F$62:$F$187,$H$31),21),17,0)</f>
        <v>1</v>
      </c>
      <c r="AA31" s="11">
        <f ca="1">VLOOKUP(I31,OFFSET($G$61,MATCH($H$31,$E$62:$E$205,0),,COUNTIF($F$62:$F$187,$H$31),21),18,0)</f>
        <v>1</v>
      </c>
      <c r="AB31" s="258">
        <f ca="1">Y31*Z31*AA31</f>
        <v>4</v>
      </c>
    </row>
    <row r="32" spans="1:28" ht="68.25" customHeight="1" thickTop="1" thickBot="1" x14ac:dyDescent="0.35">
      <c r="A32" s="575" t="s">
        <v>20</v>
      </c>
      <c r="B32" s="576"/>
      <c r="C32" s="576"/>
      <c r="D32" s="576"/>
      <c r="E32" s="576"/>
      <c r="F32" s="576"/>
      <c r="G32" s="576"/>
      <c r="H32" s="576"/>
      <c r="I32" s="576"/>
      <c r="J32" s="576"/>
      <c r="K32" s="576"/>
      <c r="L32" s="576"/>
      <c r="M32" s="576"/>
      <c r="N32" s="576"/>
      <c r="O32" s="576"/>
      <c r="P32" s="576"/>
      <c r="Q32" s="576"/>
      <c r="R32" s="576"/>
      <c r="S32" s="576"/>
      <c r="T32" s="576"/>
      <c r="U32" s="576"/>
      <c r="V32" s="576"/>
      <c r="W32" s="576"/>
      <c r="X32" s="576"/>
      <c r="Y32" s="576"/>
      <c r="Z32" s="576"/>
      <c r="AA32" s="576"/>
      <c r="AB32" s="577"/>
    </row>
    <row r="33" spans="1:28" ht="100.5" customHeight="1" thickTop="1" thickBot="1" x14ac:dyDescent="0.35">
      <c r="A33" s="69" t="s">
        <v>219</v>
      </c>
      <c r="B33" s="69" t="s">
        <v>510</v>
      </c>
      <c r="C33" s="519" t="s">
        <v>552</v>
      </c>
      <c r="D33" s="520"/>
      <c r="E33" s="548" t="s">
        <v>607</v>
      </c>
      <c r="F33" s="521"/>
      <c r="G33" s="478" t="s">
        <v>624</v>
      </c>
      <c r="H33" s="490"/>
      <c r="I33" s="479"/>
      <c r="J33" s="353" t="s">
        <v>96</v>
      </c>
      <c r="K33" s="75"/>
      <c r="L33" s="60"/>
      <c r="M33" s="60"/>
      <c r="N33" s="345" t="s">
        <v>96</v>
      </c>
      <c r="O33" s="59"/>
      <c r="P33" s="60"/>
      <c r="Q33" s="60"/>
      <c r="R33" s="60"/>
      <c r="S33" s="346" t="s">
        <v>96</v>
      </c>
      <c r="T33" s="75"/>
      <c r="U33" s="7" t="s">
        <v>562</v>
      </c>
      <c r="V33" s="347" t="s">
        <v>96</v>
      </c>
      <c r="W33" s="60"/>
      <c r="X33" s="60"/>
      <c r="Y33" s="10">
        <f ca="1">VLOOKUP($G$33,OFFSET($E$61,MATCH($E$33,$C$62:$C$177,0),,COUNTIF($D$62:$D$258,$E$33),21),18,0)</f>
        <v>3</v>
      </c>
      <c r="Z33" s="11">
        <f ca="1">VLOOKUP($G$33,OFFSET($E$61,MATCH($E$33,$C$62:$C$177,0),,COUNTIF($D$62:$D$258,$E$33),21),19,0)</f>
        <v>1</v>
      </c>
      <c r="AA33" s="12">
        <f ca="1">VLOOKUP($G$33,OFFSET($E$61,MATCH($E$33,$C$62:$C$177,0),,COUNTIF($D$62:$D$258,$E$33),21),20,0)</f>
        <v>1</v>
      </c>
      <c r="AB33" s="13">
        <f ca="1">Y33*Z33*AA33</f>
        <v>3</v>
      </c>
    </row>
    <row r="34" spans="1:28" ht="96.75" customHeight="1" thickTop="1" thickBot="1" x14ac:dyDescent="0.35">
      <c r="A34" s="69" t="s">
        <v>220</v>
      </c>
      <c r="B34" s="26" t="s">
        <v>509</v>
      </c>
      <c r="C34" s="519" t="s">
        <v>560</v>
      </c>
      <c r="D34" s="520"/>
      <c r="E34" s="520"/>
      <c r="F34" s="521"/>
      <c r="G34" s="478" t="s">
        <v>509</v>
      </c>
      <c r="H34" s="490"/>
      <c r="I34" s="479"/>
      <c r="J34" s="355" t="s">
        <v>96</v>
      </c>
      <c r="K34" s="41"/>
      <c r="L34" s="60"/>
      <c r="M34" s="355" t="s">
        <v>96</v>
      </c>
      <c r="N34" s="350" t="s">
        <v>96</v>
      </c>
      <c r="O34" s="347" t="s">
        <v>96</v>
      </c>
      <c r="P34" s="60"/>
      <c r="Q34" s="60"/>
      <c r="R34" s="60"/>
      <c r="S34" s="346" t="s">
        <v>96</v>
      </c>
      <c r="T34" s="75"/>
      <c r="U34" s="7" t="s">
        <v>563</v>
      </c>
      <c r="V34" s="347" t="s">
        <v>96</v>
      </c>
      <c r="W34" s="346" t="s">
        <v>96</v>
      </c>
      <c r="X34" s="60"/>
      <c r="Y34" s="10">
        <f ca="1">VLOOKUP(G34,OFFSET($E$61,MATCH($C$34,$C$62:$C$255,0),,COUNTIF($D$62:$D$258,$C$34),21),18,0)</f>
        <v>3</v>
      </c>
      <c r="Z34" s="11">
        <f ca="1">VLOOKUP(G34,OFFSET($E$61,MATCH($C$34,$C$62:$C$255,0),,COUNTIF($D$62:$D$258,$C$34),21),19,0)</f>
        <v>1</v>
      </c>
      <c r="AA34" s="11">
        <f ca="1">VLOOKUP(G34,OFFSET($E$61,MATCH($C$34,$C$62:$C$255,0),,COUNTIF($D$62:$D$258,$C$34),21),20,0)</f>
        <v>1</v>
      </c>
      <c r="AB34" s="13">
        <f ca="1">Y34*Z34*AA34</f>
        <v>3</v>
      </c>
    </row>
    <row r="35" spans="1:28" ht="60.75" customHeight="1" thickTop="1" thickBot="1" x14ac:dyDescent="0.35">
      <c r="A35" s="575" t="s">
        <v>19</v>
      </c>
      <c r="B35" s="576"/>
      <c r="C35" s="576"/>
      <c r="D35" s="576"/>
      <c r="E35" s="576"/>
      <c r="F35" s="576"/>
      <c r="G35" s="576"/>
      <c r="H35" s="576"/>
      <c r="I35" s="576"/>
      <c r="J35" s="576"/>
      <c r="K35" s="576"/>
      <c r="L35" s="576"/>
      <c r="M35" s="576"/>
      <c r="N35" s="576"/>
      <c r="O35" s="576"/>
      <c r="P35" s="576"/>
      <c r="Q35" s="576"/>
      <c r="R35" s="576"/>
      <c r="S35" s="576"/>
      <c r="T35" s="576"/>
      <c r="U35" s="576"/>
      <c r="V35" s="576"/>
      <c r="W35" s="576"/>
      <c r="X35" s="576"/>
      <c r="Y35" s="576"/>
      <c r="Z35" s="576"/>
      <c r="AA35" s="576"/>
      <c r="AB35" s="577"/>
    </row>
    <row r="36" spans="1:28" ht="45" customHeight="1" thickTop="1" thickBot="1" x14ac:dyDescent="0.35">
      <c r="A36" s="566" t="s">
        <v>221</v>
      </c>
      <c r="B36" s="671" t="s">
        <v>508</v>
      </c>
      <c r="C36" s="274" t="s">
        <v>622</v>
      </c>
      <c r="D36" s="275" t="s">
        <v>620</v>
      </c>
      <c r="E36" s="549" t="s">
        <v>621</v>
      </c>
      <c r="F36" s="550"/>
      <c r="G36" s="586" t="s">
        <v>903</v>
      </c>
      <c r="H36" s="584" t="str">
        <f ca="1">VLOOKUP(G36,OFFSET($I$61,MATCH($F$37,$G$62:$G$196,0),,COUNTIF($H$62:$H$183,$F$37),21),13,0)</f>
        <v>Présence d'un traitetement biocide non oxydant avec injection manuelle et avec absence d'un justificatif attestant qu'aucune autre alternative n'est possible</v>
      </c>
      <c r="I36" s="512"/>
      <c r="J36" s="656" t="s">
        <v>96</v>
      </c>
      <c r="K36" s="658" t="s">
        <v>96</v>
      </c>
      <c r="L36" s="658" t="s">
        <v>96</v>
      </c>
      <c r="M36" s="658" t="s">
        <v>96</v>
      </c>
      <c r="N36" s="660" t="s">
        <v>96</v>
      </c>
      <c r="O36" s="591" t="s">
        <v>96</v>
      </c>
      <c r="P36" s="589"/>
      <c r="Q36" s="589"/>
      <c r="R36" s="589"/>
      <c r="S36" s="562" t="s">
        <v>96</v>
      </c>
      <c r="T36" s="564"/>
      <c r="U36" s="566" t="s">
        <v>486</v>
      </c>
      <c r="V36" s="656" t="s">
        <v>96</v>
      </c>
      <c r="W36" s="568" t="s">
        <v>96</v>
      </c>
      <c r="X36" s="660" t="s">
        <v>96</v>
      </c>
      <c r="Y36" s="662">
        <f ca="1">VLOOKUP(F37,OFFSET($G$61,MATCH($E$37,$E$62:$E$196,0),,COUNTIF($F$62:$F$183,$E$37),19),16,0)</f>
        <v>4</v>
      </c>
      <c r="Z36" s="554">
        <f ca="1">VLOOKUP(F37,OFFSET($G$61,MATCH($E$37,$E$62:$E$196,0),,COUNTIF($F$62:$F$183,$E$37),19),17,0)</f>
        <v>1</v>
      </c>
      <c r="AA36" s="560">
        <f ca="1">VLOOKUP(F37,OFFSET($G$61,MATCH($E$37,$E$62:$E$196,0),,COUNTIF($F$62:$F$183,$E$37),19),18,0)</f>
        <v>1</v>
      </c>
      <c r="AB36" s="517">
        <f ca="1">Y36*Z36*AA36</f>
        <v>4</v>
      </c>
    </row>
    <row r="37" spans="1:28" ht="70.5" customHeight="1" thickTop="1" thickBot="1" x14ac:dyDescent="0.35">
      <c r="A37" s="567"/>
      <c r="B37" s="673"/>
      <c r="C37" s="47" t="s">
        <v>899</v>
      </c>
      <c r="D37" s="223" t="s">
        <v>613</v>
      </c>
      <c r="E37" s="223" t="s">
        <v>637</v>
      </c>
      <c r="F37" s="261" t="s">
        <v>420</v>
      </c>
      <c r="G37" s="587"/>
      <c r="H37" s="585"/>
      <c r="I37" s="507"/>
      <c r="J37" s="657"/>
      <c r="K37" s="659"/>
      <c r="L37" s="659"/>
      <c r="M37" s="659"/>
      <c r="N37" s="661"/>
      <c r="O37" s="592"/>
      <c r="P37" s="590"/>
      <c r="Q37" s="590"/>
      <c r="R37" s="590"/>
      <c r="S37" s="563"/>
      <c r="T37" s="565"/>
      <c r="U37" s="567"/>
      <c r="V37" s="657"/>
      <c r="W37" s="569"/>
      <c r="X37" s="661"/>
      <c r="Y37" s="663"/>
      <c r="Z37" s="556"/>
      <c r="AA37" s="561"/>
      <c r="AB37" s="588"/>
    </row>
    <row r="38" spans="1:28" ht="100.5" customHeight="1" thickTop="1" thickBot="1" x14ac:dyDescent="0.35">
      <c r="A38" s="437" t="s">
        <v>222</v>
      </c>
      <c r="B38" s="432" t="s">
        <v>906</v>
      </c>
      <c r="C38" s="545" t="s">
        <v>374</v>
      </c>
      <c r="D38" s="546"/>
      <c r="E38" s="546"/>
      <c r="F38" s="547"/>
      <c r="G38" s="545" t="s">
        <v>645</v>
      </c>
      <c r="H38" s="546"/>
      <c r="I38" s="547"/>
      <c r="J38" s="295"/>
      <c r="K38" s="60" t="s">
        <v>96</v>
      </c>
      <c r="L38" s="60" t="s">
        <v>96</v>
      </c>
      <c r="M38" s="60" t="s">
        <v>96</v>
      </c>
      <c r="N38" s="65" t="s">
        <v>96</v>
      </c>
      <c r="O38" s="353" t="s">
        <v>96</v>
      </c>
      <c r="P38" s="295"/>
      <c r="Q38" s="436"/>
      <c r="R38" s="436"/>
      <c r="S38" s="355" t="s">
        <v>96</v>
      </c>
      <c r="T38" s="297"/>
      <c r="U38" s="431" t="s">
        <v>709</v>
      </c>
      <c r="V38" s="438" t="s">
        <v>96</v>
      </c>
      <c r="W38" s="292"/>
      <c r="X38" s="435"/>
      <c r="Y38" s="433">
        <f ca="1">VLOOKUP($G$38,OFFSET($C$61,MATCH($A$38,$A$62:$A$244,0),,COUNTIF($B$62:$B$244,$A$38),22),20,0)</f>
        <v>3</v>
      </c>
      <c r="Z38" s="298">
        <f ca="1">VLOOKUP($G$38,OFFSET($C$61,MATCH($A$38,$A$62:$A$244,0),,COUNTIF($B$62:$B$244,$A$38),22),21,0)</f>
        <v>1</v>
      </c>
      <c r="AA38" s="230">
        <f ca="1">VLOOKUP($G$38,OFFSET($C$61,MATCH($A$38,$A$62:$A$244,0),,COUNTIF($B$62:$B$244,$A$38),22),22,0)</f>
        <v>1</v>
      </c>
      <c r="AB38" s="68">
        <f ca="1">Y38*Z38*AA38</f>
        <v>3</v>
      </c>
    </row>
    <row r="39" spans="1:28" ht="70.5" customHeight="1" thickTop="1" thickBot="1" x14ac:dyDescent="0.35">
      <c r="A39" s="551" t="s">
        <v>631</v>
      </c>
      <c r="B39" s="552"/>
      <c r="C39" s="552"/>
      <c r="D39" s="552"/>
      <c r="E39" s="552"/>
      <c r="F39" s="552"/>
      <c r="G39" s="552"/>
      <c r="H39" s="552"/>
      <c r="I39" s="552"/>
      <c r="J39" s="552"/>
      <c r="K39" s="552"/>
      <c r="L39" s="552"/>
      <c r="M39" s="552"/>
      <c r="N39" s="552"/>
      <c r="O39" s="552"/>
      <c r="P39" s="552"/>
      <c r="Q39" s="552"/>
      <c r="R39" s="552"/>
      <c r="S39" s="552"/>
      <c r="T39" s="552"/>
      <c r="U39" s="552"/>
      <c r="V39" s="552"/>
      <c r="W39" s="552"/>
      <c r="X39" s="552"/>
      <c r="Y39" s="552"/>
      <c r="Z39" s="552"/>
      <c r="AA39" s="552"/>
      <c r="AB39" s="553"/>
    </row>
    <row r="40" spans="1:28" ht="34.5" customHeight="1" thickTop="1" thickBot="1" x14ac:dyDescent="0.35">
      <c r="A40" s="566" t="s">
        <v>223</v>
      </c>
      <c r="B40" s="543" t="s">
        <v>507</v>
      </c>
      <c r="C40" s="549" t="s">
        <v>622</v>
      </c>
      <c r="D40" s="550"/>
      <c r="E40" s="549" t="s">
        <v>621</v>
      </c>
      <c r="F40" s="550"/>
      <c r="G40" s="511" t="str">
        <f ca="1">VLOOKUP(F41,OFFSET($E$61,MATCH($E$41,$C$62:$C$274,0),,COUNTIF($D$62:$D$274,$E$41),21),17,0)</f>
        <v>Présence d'injection de traitement biodispersant avec injection par choc</v>
      </c>
      <c r="H40" s="512"/>
      <c r="I40" s="513"/>
      <c r="J40" s="595" t="s">
        <v>96</v>
      </c>
      <c r="K40" s="595" t="s">
        <v>96</v>
      </c>
      <c r="L40" s="595" t="s">
        <v>96</v>
      </c>
      <c r="M40" s="595" t="s">
        <v>96</v>
      </c>
      <c r="N40" s="606" t="s">
        <v>96</v>
      </c>
      <c r="O40" s="598" t="s">
        <v>96</v>
      </c>
      <c r="P40" s="589"/>
      <c r="Q40" s="589"/>
      <c r="R40" s="589"/>
      <c r="S40" s="562" t="s">
        <v>96</v>
      </c>
      <c r="T40" s="564"/>
      <c r="U40" s="517" t="s">
        <v>486</v>
      </c>
      <c r="V40" s="568" t="s">
        <v>96</v>
      </c>
      <c r="W40" s="603" t="s">
        <v>96</v>
      </c>
      <c r="X40" s="568" t="s">
        <v>96</v>
      </c>
      <c r="Y40" s="511">
        <f ca="1">VLOOKUP(F41,OFFSET($E$61,MATCH($E$41,$C$62:$C$274,0),,COUNTIF($D$62:$D$274,$E$41),21),18,0)</f>
        <v>4</v>
      </c>
      <c r="Z40" s="584">
        <f ca="1">VLOOKUP(F41,OFFSET($E$61,MATCH($E$41,$C$62:$C$274,0),,COUNTIF($D$62:$D$274,$E$41),21),19,0)</f>
        <v>1</v>
      </c>
      <c r="AA40" s="601">
        <f ca="1">VLOOKUP(F41,OFFSET($E$61,MATCH($E$41,$C$62:$C$274,0),,COUNTIF($D$62:$D$274,$E$41),21),20,0)</f>
        <v>1</v>
      </c>
      <c r="AB40" s="517">
        <f ca="1">Y40*Z40*AA40</f>
        <v>4</v>
      </c>
    </row>
    <row r="41" spans="1:28" ht="90" customHeight="1" thickTop="1" thickBot="1" x14ac:dyDescent="0.35">
      <c r="A41" s="567"/>
      <c r="B41" s="605"/>
      <c r="C41" s="671" t="s">
        <v>899</v>
      </c>
      <c r="D41" s="672"/>
      <c r="E41" s="222" t="s">
        <v>627</v>
      </c>
      <c r="F41" s="221" t="s">
        <v>611</v>
      </c>
      <c r="G41" s="509"/>
      <c r="H41" s="480"/>
      <c r="I41" s="510"/>
      <c r="J41" s="596"/>
      <c r="K41" s="596"/>
      <c r="L41" s="596"/>
      <c r="M41" s="596"/>
      <c r="N41" s="607"/>
      <c r="O41" s="599"/>
      <c r="P41" s="600"/>
      <c r="Q41" s="590"/>
      <c r="R41" s="600"/>
      <c r="S41" s="563"/>
      <c r="T41" s="565"/>
      <c r="U41" s="518"/>
      <c r="V41" s="569"/>
      <c r="W41" s="604"/>
      <c r="X41" s="569"/>
      <c r="Y41" s="509"/>
      <c r="Z41" s="597"/>
      <c r="AA41" s="602"/>
      <c r="AB41" s="518"/>
    </row>
    <row r="42" spans="1:28" ht="100.5" customHeight="1" thickTop="1" thickBot="1" x14ac:dyDescent="0.35">
      <c r="A42" s="437" t="s">
        <v>909</v>
      </c>
      <c r="B42" s="47" t="s">
        <v>907</v>
      </c>
      <c r="C42" s="545" t="s">
        <v>372</v>
      </c>
      <c r="D42" s="546"/>
      <c r="E42" s="546"/>
      <c r="F42" s="547"/>
      <c r="G42" s="545" t="s">
        <v>645</v>
      </c>
      <c r="H42" s="546"/>
      <c r="I42" s="547"/>
      <c r="J42" s="295"/>
      <c r="K42" s="60" t="s">
        <v>96</v>
      </c>
      <c r="L42" s="60" t="s">
        <v>96</v>
      </c>
      <c r="M42" s="60" t="s">
        <v>96</v>
      </c>
      <c r="N42" s="350" t="s">
        <v>96</v>
      </c>
      <c r="O42" s="451" t="s">
        <v>96</v>
      </c>
      <c r="P42" s="296"/>
      <c r="Q42" s="436"/>
      <c r="R42" s="296"/>
      <c r="S42" s="355" t="s">
        <v>96</v>
      </c>
      <c r="T42" s="297"/>
      <c r="U42" s="441" t="s">
        <v>709</v>
      </c>
      <c r="V42" s="438" t="s">
        <v>96</v>
      </c>
      <c r="W42" s="292"/>
      <c r="X42" s="435"/>
      <c r="Y42" s="433">
        <f ca="1">VLOOKUP($G$42,OFFSET($C$61,MATCH($A$42,$A$62:$A$244,0),,COUNTIF($B$62:$B$244,$A$42),22),20,0)</f>
        <v>3</v>
      </c>
      <c r="Z42" s="298">
        <f ca="1">VLOOKUP($G$42,OFFSET($C$61,MATCH($A$42,$A$62:$A$244,0),,COUNTIF($B$62:$B$244,$A$42),22),21,0)</f>
        <v>1</v>
      </c>
      <c r="AA42" s="230">
        <f ca="1">VLOOKUP($G$42,OFFSET($C$61,MATCH($A$42,$A$62:$A$244,0),,COUNTIF($B$62:$B$244,$A$42),22),22,0)</f>
        <v>1</v>
      </c>
      <c r="AB42" s="68">
        <f ca="1">Y42*Z42*AA42</f>
        <v>3</v>
      </c>
    </row>
    <row r="43" spans="1:28" ht="70.5" customHeight="1" thickTop="1" thickBot="1" x14ac:dyDescent="0.35">
      <c r="A43" s="551" t="s">
        <v>144</v>
      </c>
      <c r="B43" s="552"/>
      <c r="C43" s="552"/>
      <c r="D43" s="552"/>
      <c r="E43" s="552"/>
      <c r="F43" s="552"/>
      <c r="G43" s="552"/>
      <c r="H43" s="552"/>
      <c r="I43" s="552"/>
      <c r="J43" s="552"/>
      <c r="K43" s="552"/>
      <c r="L43" s="552"/>
      <c r="M43" s="552"/>
      <c r="N43" s="552"/>
      <c r="O43" s="552"/>
      <c r="P43" s="552"/>
      <c r="Q43" s="552"/>
      <c r="R43" s="552"/>
      <c r="S43" s="552"/>
      <c r="T43" s="552"/>
      <c r="U43" s="552"/>
      <c r="V43" s="552"/>
      <c r="W43" s="552"/>
      <c r="X43" s="552"/>
      <c r="Y43" s="552"/>
      <c r="Z43" s="552"/>
      <c r="AA43" s="552"/>
      <c r="AB43" s="553"/>
    </row>
    <row r="44" spans="1:28" ht="36.75" customHeight="1" thickTop="1" thickBot="1" x14ac:dyDescent="0.35">
      <c r="A44" s="541" t="s">
        <v>224</v>
      </c>
      <c r="B44" s="543" t="s">
        <v>506</v>
      </c>
      <c r="C44" s="549" t="s">
        <v>622</v>
      </c>
      <c r="D44" s="550"/>
      <c r="E44" s="549" t="s">
        <v>621</v>
      </c>
      <c r="F44" s="550"/>
      <c r="G44" s="541" t="str">
        <f ca="1">VLOOKUP($F$45,OFFSET($E$61,MATCH($E$45,$C$62:$C$274,0),,COUNTIF($D$62:$D$274,$E$45),21),17,0)</f>
        <v>Présence d'un traitement anti-tartre anti-corrosion avec injection en fonction du résiduel</v>
      </c>
      <c r="H44" s="554"/>
      <c r="I44" s="555"/>
      <c r="J44" s="595" t="s">
        <v>96</v>
      </c>
      <c r="K44" s="595" t="s">
        <v>96</v>
      </c>
      <c r="L44" s="595" t="s">
        <v>96</v>
      </c>
      <c r="M44" s="595" t="s">
        <v>96</v>
      </c>
      <c r="N44" s="593" t="s">
        <v>96</v>
      </c>
      <c r="O44" s="595" t="s">
        <v>96</v>
      </c>
      <c r="P44" s="589"/>
      <c r="Q44" s="589"/>
      <c r="R44" s="589"/>
      <c r="S44" s="562" t="s">
        <v>96</v>
      </c>
      <c r="T44" s="564"/>
      <c r="U44" s="566" t="s">
        <v>564</v>
      </c>
      <c r="V44" s="595" t="s">
        <v>96</v>
      </c>
      <c r="W44" s="568" t="s">
        <v>96</v>
      </c>
      <c r="X44" s="568" t="s">
        <v>96</v>
      </c>
      <c r="Y44" s="541">
        <f ca="1">VLOOKUP($F$45,OFFSET($E$61,MATCH($E$45,$C$62:$C$274,0),,COUNTIF($D$62:$D$274,$E$45),21),18,0)</f>
        <v>4</v>
      </c>
      <c r="Z44" s="558">
        <f ca="1">VLOOKUP($F$45,OFFSET($E$61,MATCH($E$45,$C$62:$C$274,0),,COUNTIF($D$62:$D$274,$E$45),21),19,0)</f>
        <v>1</v>
      </c>
      <c r="AA44" s="560">
        <f ca="1">VLOOKUP($F$45,OFFSET($E$61,MATCH($E$45,$C$62:$C$274,0),,COUNTIF($D$62:$D$274,$E$45),21),20,0)</f>
        <v>1</v>
      </c>
      <c r="AB44" s="555">
        <f ca="1">Y44*Z44*AA44</f>
        <v>4</v>
      </c>
    </row>
    <row r="45" spans="1:28" ht="111.75" customHeight="1" thickTop="1" thickBot="1" x14ac:dyDescent="0.35">
      <c r="A45" s="542"/>
      <c r="B45" s="544"/>
      <c r="C45" s="519" t="s">
        <v>899</v>
      </c>
      <c r="D45" s="521"/>
      <c r="E45" s="223" t="s">
        <v>633</v>
      </c>
      <c r="F45" s="264" t="s">
        <v>798</v>
      </c>
      <c r="G45" s="542"/>
      <c r="H45" s="556"/>
      <c r="I45" s="557"/>
      <c r="J45" s="596"/>
      <c r="K45" s="596"/>
      <c r="L45" s="596"/>
      <c r="M45" s="596"/>
      <c r="N45" s="594"/>
      <c r="O45" s="596"/>
      <c r="P45" s="590"/>
      <c r="Q45" s="590"/>
      <c r="R45" s="590"/>
      <c r="S45" s="563"/>
      <c r="T45" s="565"/>
      <c r="U45" s="567"/>
      <c r="V45" s="596"/>
      <c r="W45" s="569"/>
      <c r="X45" s="569"/>
      <c r="Y45" s="542"/>
      <c r="Z45" s="559"/>
      <c r="AA45" s="561"/>
      <c r="AB45" s="557"/>
    </row>
    <row r="46" spans="1:28" ht="100.5" customHeight="1" thickTop="1" thickBot="1" x14ac:dyDescent="0.35">
      <c r="A46" s="437" t="s">
        <v>225</v>
      </c>
      <c r="B46" s="432" t="s">
        <v>908</v>
      </c>
      <c r="C46" s="545" t="s">
        <v>374</v>
      </c>
      <c r="D46" s="546"/>
      <c r="E46" s="546"/>
      <c r="F46" s="547"/>
      <c r="G46" s="545" t="s">
        <v>645</v>
      </c>
      <c r="H46" s="546"/>
      <c r="I46" s="547"/>
      <c r="J46" s="295"/>
      <c r="K46" s="60" t="s">
        <v>96</v>
      </c>
      <c r="L46" s="60" t="s">
        <v>96</v>
      </c>
      <c r="M46" s="60" t="s">
        <v>96</v>
      </c>
      <c r="N46" s="345" t="s">
        <v>96</v>
      </c>
      <c r="O46" s="353" t="s">
        <v>96</v>
      </c>
      <c r="P46" s="295"/>
      <c r="Q46" s="436"/>
      <c r="R46" s="436"/>
      <c r="S46" s="355" t="s">
        <v>96</v>
      </c>
      <c r="T46" s="297"/>
      <c r="U46" s="431" t="s">
        <v>709</v>
      </c>
      <c r="V46" s="438" t="s">
        <v>96</v>
      </c>
      <c r="W46" s="292"/>
      <c r="X46" s="435"/>
      <c r="Y46" s="228">
        <f ca="1">VLOOKUP($G$46,OFFSET($C$61,MATCH($A$46,$A$62:$A$244,0),,COUNTIF($B$62:$B$244,$A$46),22),20,0)</f>
        <v>3</v>
      </c>
      <c r="Z46" s="434">
        <f ca="1">VLOOKUP($G$46,OFFSET($C$61,MATCH($A$46,$A$62:$A$244,0),,COUNTIF($B$62:$B$244,$A$46),22),21,0)</f>
        <v>1</v>
      </c>
      <c r="AA46" s="230">
        <f ca="1">VLOOKUP($G$46,OFFSET($C$61,MATCH($A$46,$A$62:$A$244,0),,COUNTIF($B$62:$B$244,$A$46),22),22,0)</f>
        <v>1</v>
      </c>
      <c r="AB46" s="68">
        <f ca="1">Y46*Z46*AA46</f>
        <v>3</v>
      </c>
    </row>
    <row r="47" spans="1:28" ht="100.5" customHeight="1" thickTop="1" thickBot="1" x14ac:dyDescent="0.35">
      <c r="A47" s="575" t="s">
        <v>40</v>
      </c>
      <c r="B47" s="576"/>
      <c r="C47" s="576"/>
      <c r="D47" s="576"/>
      <c r="E47" s="576"/>
      <c r="F47" s="576"/>
      <c r="G47" s="576"/>
      <c r="H47" s="576"/>
      <c r="I47" s="576"/>
      <c r="J47" s="576"/>
      <c r="K47" s="576"/>
      <c r="L47" s="576"/>
      <c r="M47" s="576"/>
      <c r="N47" s="576"/>
      <c r="O47" s="576"/>
      <c r="P47" s="576"/>
      <c r="Q47" s="576"/>
      <c r="R47" s="576"/>
      <c r="S47" s="576"/>
      <c r="T47" s="576"/>
      <c r="U47" s="576"/>
      <c r="V47" s="576"/>
      <c r="W47" s="576"/>
      <c r="X47" s="576"/>
      <c r="Y47" s="576"/>
      <c r="Z47" s="576"/>
      <c r="AA47" s="576"/>
      <c r="AB47" s="577"/>
    </row>
    <row r="48" spans="1:28" ht="100.5" customHeight="1" thickTop="1" thickBot="1" x14ac:dyDescent="0.35">
      <c r="A48" s="437" t="s">
        <v>910</v>
      </c>
      <c r="B48" s="329" t="s">
        <v>704</v>
      </c>
      <c r="C48" s="308"/>
      <c r="D48" s="318"/>
      <c r="E48" s="318"/>
      <c r="F48" s="309"/>
      <c r="G48" s="478" t="s">
        <v>705</v>
      </c>
      <c r="H48" s="490"/>
      <c r="I48" s="479"/>
      <c r="J48" s="61"/>
      <c r="K48" s="56"/>
      <c r="L48" s="56"/>
      <c r="M48" s="346"/>
      <c r="N48" s="345" t="s">
        <v>96</v>
      </c>
      <c r="O48" s="55"/>
      <c r="P48" s="355" t="s">
        <v>96</v>
      </c>
      <c r="Q48" s="51"/>
      <c r="R48" s="56"/>
      <c r="S48" s="355" t="s">
        <v>96</v>
      </c>
      <c r="T48" s="356"/>
      <c r="U48" s="306" t="s">
        <v>708</v>
      </c>
      <c r="V48" s="355" t="s">
        <v>96</v>
      </c>
      <c r="W48" s="51"/>
      <c r="X48" s="345" t="s">
        <v>96</v>
      </c>
      <c r="Y48" s="368">
        <f ca="1">VLOOKUP($G$48,OFFSET($C$61,MATCH($A$48,$A$62:$A$244,0),,COUNTIF($B$62:$B$244,$A$48),22),20,0)</f>
        <v>3</v>
      </c>
      <c r="Z48" s="394">
        <f ca="1">VLOOKUP($G$48,OFFSET($C$61,MATCH($A$48,$A$62:$A$244,0),,COUNTIF($B$62:$B$244,$A$48),22),21,0)</f>
        <v>1</v>
      </c>
      <c r="AA48" s="12">
        <f ca="1">VLOOKUP($G$48,OFFSET($C$61,MATCH($A$48,$A$62:$A$244,0),,COUNTIF($B$62:$B$244,$A$48),22),22,0)</f>
        <v>1</v>
      </c>
      <c r="AB48" s="317">
        <f ca="1">Y48*Z48*AA48</f>
        <v>3</v>
      </c>
    </row>
    <row r="49" spans="1:36" ht="100.5" customHeight="1" thickTop="1" thickBot="1" x14ac:dyDescent="0.35">
      <c r="A49" s="133" t="s">
        <v>226</v>
      </c>
      <c r="B49" s="69" t="s">
        <v>504</v>
      </c>
      <c r="C49" s="545"/>
      <c r="D49" s="546"/>
      <c r="E49" s="546"/>
      <c r="F49" s="547"/>
      <c r="G49" s="478" t="s">
        <v>571</v>
      </c>
      <c r="H49" s="490"/>
      <c r="I49" s="479"/>
      <c r="J49" s="347" t="s">
        <v>96</v>
      </c>
      <c r="K49" s="56"/>
      <c r="L49" s="56"/>
      <c r="M49" s="357"/>
      <c r="N49" s="350" t="s">
        <v>96</v>
      </c>
      <c r="O49" s="358" t="s">
        <v>96</v>
      </c>
      <c r="P49" s="354" t="s">
        <v>96</v>
      </c>
      <c r="Q49" s="56"/>
      <c r="R49" s="56"/>
      <c r="S49" s="56"/>
      <c r="T49" s="62"/>
      <c r="U49" s="7" t="s">
        <v>565</v>
      </c>
      <c r="V49" s="347" t="s">
        <v>96</v>
      </c>
      <c r="W49" s="56"/>
      <c r="X49" s="60"/>
      <c r="Y49" s="10">
        <f ca="1">VLOOKUP($G$49,OFFSET($C$61,MATCH($A$49,$A$62:$A$244,0),,COUNTIF($B$62:$B$244,$A$49),22),20,0)</f>
        <v>2</v>
      </c>
      <c r="Z49" s="11">
        <f ca="1">VLOOKUP($G$49,OFFSET($C$61,MATCH($A$49,$A$62:$A$244,0),,COUNTIF($B$62:$B$244,$A$49),22),21,0)</f>
        <v>1</v>
      </c>
      <c r="AA49" s="12">
        <f ca="1">VLOOKUP($G$49,OFFSET($C$61,MATCH($A$49,$A$62:$A$244,0),,COUNTIF($B$62:$B$244,$A$49),22),22,0)</f>
        <v>1</v>
      </c>
      <c r="AB49" s="13">
        <f t="shared" ref="AB49:AB50" ca="1" si="1">Y49*Z49*AA49</f>
        <v>2</v>
      </c>
    </row>
    <row r="50" spans="1:36" ht="100.5" customHeight="1" thickTop="1" thickBot="1" x14ac:dyDescent="0.35">
      <c r="A50" s="133" t="s">
        <v>227</v>
      </c>
      <c r="B50" s="69" t="s">
        <v>575</v>
      </c>
      <c r="C50" s="545"/>
      <c r="D50" s="546"/>
      <c r="E50" s="546"/>
      <c r="F50" s="547"/>
      <c r="G50" s="478" t="s">
        <v>573</v>
      </c>
      <c r="H50" s="490"/>
      <c r="I50" s="479"/>
      <c r="J50" s="347" t="s">
        <v>96</v>
      </c>
      <c r="K50" s="56"/>
      <c r="L50" s="56"/>
      <c r="M50" s="357"/>
      <c r="N50" s="350" t="s">
        <v>96</v>
      </c>
      <c r="O50" s="358" t="s">
        <v>96</v>
      </c>
      <c r="P50" s="354" t="s">
        <v>96</v>
      </c>
      <c r="Q50" s="56"/>
      <c r="R50" s="56"/>
      <c r="S50" s="56"/>
      <c r="T50" s="62"/>
      <c r="U50" s="7" t="s">
        <v>566</v>
      </c>
      <c r="V50" s="347" t="s">
        <v>96</v>
      </c>
      <c r="W50" s="56"/>
      <c r="X50" s="60"/>
      <c r="Y50" s="10">
        <f ca="1">VLOOKUP($G$50,OFFSET($C$61,MATCH($A$50,$A$62:$A$244,0),,COUNTIF($B$62:$B$244,$A$50),22),20,0)</f>
        <v>2</v>
      </c>
      <c r="Z50" s="11">
        <f ca="1">VLOOKUP($G$50,OFFSET($C$61,MATCH($A$50,$A$62:$A$244,0),,COUNTIF($B$62:$B$244,$A$50),22),21,0)</f>
        <v>1</v>
      </c>
      <c r="AA50" s="12">
        <f ca="1">VLOOKUP($G$50,OFFSET($C$61,MATCH($A$50,$A$62:$A$244,0),,COUNTIF($B$62:$B$244,$A$50),22),22,0)</f>
        <v>1</v>
      </c>
      <c r="AB50" s="13">
        <f t="shared" ca="1" si="1"/>
        <v>2</v>
      </c>
    </row>
    <row r="51" spans="1:36" ht="100.5" customHeight="1" thickTop="1" thickBot="1" x14ac:dyDescent="0.35">
      <c r="A51" s="293" t="s">
        <v>228</v>
      </c>
      <c r="B51" s="291" t="s">
        <v>647</v>
      </c>
      <c r="C51" s="545"/>
      <c r="D51" s="546"/>
      <c r="E51" s="546"/>
      <c r="F51" s="547"/>
      <c r="G51" s="278" t="s">
        <v>267</v>
      </c>
      <c r="H51" s="139" t="s">
        <v>272</v>
      </c>
      <c r="I51" s="12" t="s">
        <v>388</v>
      </c>
      <c r="J51" s="358" t="s">
        <v>96</v>
      </c>
      <c r="K51" s="359" t="s">
        <v>96</v>
      </c>
      <c r="L51" s="359" t="s">
        <v>96</v>
      </c>
      <c r="M51" s="354" t="s">
        <v>96</v>
      </c>
      <c r="N51" s="360" t="s">
        <v>96</v>
      </c>
      <c r="O51" s="358" t="s">
        <v>96</v>
      </c>
      <c r="P51" s="354" t="s">
        <v>96</v>
      </c>
      <c r="Q51" s="56"/>
      <c r="R51" s="357"/>
      <c r="S51" s="354" t="s">
        <v>96</v>
      </c>
      <c r="T51" s="62"/>
      <c r="U51" s="277" t="s">
        <v>567</v>
      </c>
      <c r="V51" s="347" t="s">
        <v>96</v>
      </c>
      <c r="W51" s="357"/>
      <c r="X51" s="350" t="s">
        <v>96</v>
      </c>
      <c r="Y51" s="10">
        <f ca="1">VLOOKUP(I51,OFFSET($G$61,MATCH($H$51,$E$62:$E$205,0),,COUNTIF($F$62:$F$187,$H$51),21),16,0)</f>
        <v>4</v>
      </c>
      <c r="Z51" s="284">
        <f ca="1">VLOOKUP(I51,OFFSET($G$61,MATCH($H$51,$E$62:$E$205,0),,COUNTIF($F$62:$F$187,$H$51),21),17,0)</f>
        <v>2</v>
      </c>
      <c r="AA51" s="12">
        <f ca="1">VLOOKUP(I51,OFFSET($G$61,MATCH($H$51,$E$62:$E$205,0),,COUNTIF($F$62:$F$187,$H$51),21),18,0)</f>
        <v>1</v>
      </c>
      <c r="AB51" s="288">
        <f ca="1">Y51*Z51*AA51</f>
        <v>8</v>
      </c>
    </row>
    <row r="52" spans="1:36" ht="100.5" customHeight="1" thickTop="1" thickBot="1" x14ac:dyDescent="0.35">
      <c r="A52" s="570" t="s">
        <v>17</v>
      </c>
      <c r="B52" s="571"/>
      <c r="C52" s="571"/>
      <c r="D52" s="571"/>
      <c r="E52" s="571"/>
      <c r="F52" s="572"/>
      <c r="G52" s="572"/>
      <c r="H52" s="572"/>
      <c r="I52" s="572"/>
      <c r="J52" s="572"/>
      <c r="K52" s="572"/>
      <c r="L52" s="572"/>
      <c r="M52" s="572"/>
      <c r="N52" s="572"/>
      <c r="O52" s="572"/>
      <c r="P52" s="572"/>
      <c r="Q52" s="572"/>
      <c r="R52" s="572"/>
      <c r="S52" s="572"/>
      <c r="T52" s="572"/>
      <c r="U52" s="572"/>
      <c r="V52" s="572"/>
      <c r="W52" s="572"/>
      <c r="X52" s="572"/>
      <c r="Y52" s="572"/>
      <c r="Z52" s="572"/>
      <c r="AA52" s="572"/>
      <c r="AB52" s="573"/>
    </row>
    <row r="53" spans="1:36" ht="100.5" customHeight="1" thickTop="1" thickBot="1" x14ac:dyDescent="0.35">
      <c r="A53" s="69" t="s">
        <v>229</v>
      </c>
      <c r="B53" s="26" t="s">
        <v>503</v>
      </c>
      <c r="C53" s="519"/>
      <c r="D53" s="520"/>
      <c r="E53" s="520"/>
      <c r="F53" s="521"/>
      <c r="G53" s="478" t="s">
        <v>576</v>
      </c>
      <c r="H53" s="490"/>
      <c r="I53" s="479"/>
      <c r="J53" s="76" t="s">
        <v>96</v>
      </c>
      <c r="K53" s="77"/>
      <c r="L53" s="77"/>
      <c r="M53" s="77"/>
      <c r="N53" s="350" t="s">
        <v>96</v>
      </c>
      <c r="O53" s="348" t="s">
        <v>96</v>
      </c>
      <c r="P53" s="77"/>
      <c r="Q53" s="77"/>
      <c r="R53" s="77"/>
      <c r="S53" s="349" t="s">
        <v>96</v>
      </c>
      <c r="T53" s="78"/>
      <c r="U53" s="13" t="s">
        <v>568</v>
      </c>
      <c r="V53" s="348" t="s">
        <v>96</v>
      </c>
      <c r="W53" s="51"/>
      <c r="X53" s="51"/>
      <c r="Y53" s="278">
        <f ca="1">VLOOKUP($G$53,OFFSET($C$61,MATCH($A$53,$A$62:$A$244,0),,COUNTIF($B$62:$B$244,$A$53),22),20,0)</f>
        <v>1</v>
      </c>
      <c r="Z53" s="11">
        <f ca="1">VLOOKUP($G$53,OFFSET($C$61,MATCH($A$53,$A$62:$A$244,0),,COUNTIF($B$62:$B$244,$A$53),22),21,0)</f>
        <v>4</v>
      </c>
      <c r="AA53" s="12">
        <f ca="1">VLOOKUP($G$53,OFFSET($C$61,MATCH($A$53,$A$62:$A$244,0),,COUNTIF($B$62:$B$244,$A$53),22),22,0)</f>
        <v>1</v>
      </c>
      <c r="AB53" s="13">
        <f ca="1">Y53*Z53*AA53</f>
        <v>4</v>
      </c>
    </row>
    <row r="54" spans="1:36" ht="100.5" customHeight="1" thickTop="1" thickBot="1" x14ac:dyDescent="0.35">
      <c r="A54" s="26" t="s">
        <v>924</v>
      </c>
      <c r="B54" s="69" t="s">
        <v>658</v>
      </c>
      <c r="C54" s="545"/>
      <c r="D54" s="546"/>
      <c r="E54" s="546"/>
      <c r="F54" s="547"/>
      <c r="G54" s="478" t="s">
        <v>578</v>
      </c>
      <c r="H54" s="490"/>
      <c r="I54" s="12" t="s">
        <v>659</v>
      </c>
      <c r="J54" s="231"/>
      <c r="K54" s="232"/>
      <c r="L54" s="232"/>
      <c r="M54" s="232"/>
      <c r="N54" s="360" t="s">
        <v>96</v>
      </c>
      <c r="O54" s="233"/>
      <c r="P54" s="234"/>
      <c r="Q54" s="234"/>
      <c r="R54" s="234"/>
      <c r="S54" s="349" t="s">
        <v>96</v>
      </c>
      <c r="T54" s="230"/>
      <c r="U54" s="68" t="s">
        <v>661</v>
      </c>
      <c r="V54" s="348" t="s">
        <v>96</v>
      </c>
      <c r="W54" s="236"/>
      <c r="X54" s="236"/>
      <c r="Y54" s="289">
        <f ca="1">VLOOKUP($I$54,OFFSET($E$61,MATCH($G$54,$C$62:$C$182,0),,COUNTIF($D$62:$D$192,$G$54),22),18,0)</f>
        <v>4</v>
      </c>
      <c r="Z54" s="298">
        <f ca="1">VLOOKUP($I$54,OFFSET($E$61,MATCH($G$54,$C$62:$C$182,0),,COUNTIF($D$62:$D$192,$G$54),22),19,0)</f>
        <v>1</v>
      </c>
      <c r="AA54" s="230">
        <f ca="1">VLOOKUP($I$54,OFFSET($E$61,MATCH($G$54,$C$62:$C$182,0),,COUNTIF($D$62:$D$192,$G$54),22),20,0)</f>
        <v>1</v>
      </c>
      <c r="AB54" s="13">
        <f ca="1">Y54*Z54*AA54</f>
        <v>4</v>
      </c>
    </row>
    <row r="55" spans="1:36" ht="100.5" customHeight="1" thickTop="1" thickBot="1" x14ac:dyDescent="0.35">
      <c r="A55" s="26" t="s">
        <v>499</v>
      </c>
      <c r="B55" s="70" t="s">
        <v>502</v>
      </c>
      <c r="C55" s="478" t="s">
        <v>649</v>
      </c>
      <c r="D55" s="490"/>
      <c r="E55" s="490"/>
      <c r="F55" s="479"/>
      <c r="G55" s="478" t="s">
        <v>651</v>
      </c>
      <c r="H55" s="490"/>
      <c r="I55" s="479"/>
      <c r="J55" s="40"/>
      <c r="K55" s="41"/>
      <c r="L55" s="41"/>
      <c r="M55" s="204"/>
      <c r="N55" s="350" t="s">
        <v>96</v>
      </c>
      <c r="O55" s="348" t="s">
        <v>96</v>
      </c>
      <c r="P55" s="44"/>
      <c r="Q55" s="44"/>
      <c r="R55" s="349" t="s">
        <v>96</v>
      </c>
      <c r="S55" s="349" t="s">
        <v>96</v>
      </c>
      <c r="T55" s="46"/>
      <c r="U55" s="13" t="s">
        <v>569</v>
      </c>
      <c r="V55" s="348" t="s">
        <v>96</v>
      </c>
      <c r="W55" s="51"/>
      <c r="X55" s="51"/>
      <c r="Y55" s="10">
        <f ca="1">VLOOKUP($G$55,OFFSET($E$61,MATCH($C$55,$C$62:$C$182,0),,COUNTIF($D$62:$D$192,$C55),22),18,0)</f>
        <v>4</v>
      </c>
      <c r="Z55" s="11">
        <f ca="1">VLOOKUP($G$55,OFFSET($E$61,MATCH($C$55,$C$62:$C$182,0),,COUNTIF($D$62:$D$192,$C55),22),19,0)</f>
        <v>1</v>
      </c>
      <c r="AA55" s="11">
        <f ca="1">VLOOKUP($G$55,OFFSET($E$61,MATCH($C$55,$C$62:$C$182,0),,COUNTIF($D$62:$D$192,$C55),22),20,0)</f>
        <v>1</v>
      </c>
      <c r="AB55" s="13">
        <f ca="1">Y55*Z55*AA55</f>
        <v>4</v>
      </c>
    </row>
    <row r="56" spans="1:36" ht="100.5" customHeight="1" thickTop="1" thickBot="1" x14ac:dyDescent="0.35">
      <c r="A56" s="26" t="s">
        <v>500</v>
      </c>
      <c r="B56" s="70" t="s">
        <v>501</v>
      </c>
      <c r="C56" s="519" t="s">
        <v>655</v>
      </c>
      <c r="D56" s="520"/>
      <c r="E56" s="520"/>
      <c r="F56" s="521"/>
      <c r="G56" s="478" t="s">
        <v>653</v>
      </c>
      <c r="H56" s="490"/>
      <c r="I56" s="479"/>
      <c r="J56" s="40"/>
      <c r="K56" s="41"/>
      <c r="L56" s="41"/>
      <c r="M56" s="204"/>
      <c r="N56" s="350" t="s">
        <v>96</v>
      </c>
      <c r="O56" s="348" t="s">
        <v>96</v>
      </c>
      <c r="P56" s="44"/>
      <c r="Q56" s="44"/>
      <c r="R56" s="349" t="s">
        <v>96</v>
      </c>
      <c r="S56" s="349" t="s">
        <v>96</v>
      </c>
      <c r="T56" s="46"/>
      <c r="U56" s="13" t="s">
        <v>569</v>
      </c>
      <c r="V56" s="348" t="s">
        <v>96</v>
      </c>
      <c r="W56" s="51"/>
      <c r="X56" s="51"/>
      <c r="Y56" s="10">
        <f ca="1">VLOOKUP($G$56,OFFSET($E$61,MATCH($C$56,$C$62:$C$264,0),,COUNTIF($D$62:$D$305,$C$56),22),18,0)</f>
        <v>4</v>
      </c>
      <c r="Z56" s="284">
        <f ca="1">VLOOKUP($G$56,OFFSET($E$61,MATCH($C$56,$C$62:$C$264,0),,COUNTIF($D$62:$D$305,$C$56),22),19,0)</f>
        <v>1</v>
      </c>
      <c r="AA56" s="12">
        <f ca="1">VLOOKUP($G$56,OFFSET($E$61,MATCH($C$56,$C$62:$C$264,0),,COUNTIF($D$62:$D$305,$C$56),22),20,0)</f>
        <v>1</v>
      </c>
      <c r="AB56" s="396">
        <f ca="1">Y56*Z56*AA56</f>
        <v>4</v>
      </c>
    </row>
    <row r="57" spans="1:36" ht="78" customHeight="1" thickTop="1" x14ac:dyDescent="0.3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3"/>
      <c r="O57" s="23"/>
      <c r="P57" s="23"/>
      <c r="Q57" s="23"/>
      <c r="R57" s="23"/>
      <c r="S57" s="22"/>
      <c r="T57" s="22"/>
      <c r="U57" s="27"/>
      <c r="V57" s="33"/>
      <c r="W57" s="33"/>
      <c r="X57" s="33"/>
      <c r="Y57" s="27"/>
      <c r="Z57" s="27"/>
      <c r="AA57" s="363"/>
      <c r="AB57" s="363"/>
    </row>
    <row r="58" spans="1:36" ht="78" customHeight="1" x14ac:dyDescent="0.3">
      <c r="A58" s="29"/>
      <c r="B58" s="30"/>
      <c r="C58" s="30"/>
      <c r="D58" s="30"/>
      <c r="E58" s="30"/>
      <c r="F58" s="29"/>
      <c r="G58" s="29"/>
      <c r="H58" s="29"/>
      <c r="I58" s="29"/>
      <c r="J58" s="29"/>
      <c r="K58" s="29"/>
      <c r="L58" s="29"/>
      <c r="M58" s="29"/>
      <c r="N58" s="5"/>
      <c r="O58" s="5"/>
      <c r="P58" s="5"/>
      <c r="Q58" s="5"/>
      <c r="R58" s="5"/>
      <c r="S58" s="30"/>
      <c r="U58" s="30"/>
      <c r="V58" s="33"/>
      <c r="W58" s="33"/>
      <c r="X58" s="33"/>
      <c r="Y58" s="30"/>
      <c r="Z58" s="30"/>
      <c r="AA58" s="30"/>
    </row>
    <row r="59" spans="1:36" ht="78" customHeight="1" x14ac:dyDescent="0.3">
      <c r="A59" s="28"/>
      <c r="B59" s="30"/>
      <c r="C59" s="30"/>
      <c r="D59" s="30"/>
      <c r="E59" s="30"/>
      <c r="F59" s="31"/>
      <c r="G59" s="31"/>
      <c r="H59" s="31"/>
      <c r="I59" s="480"/>
      <c r="J59" s="480"/>
      <c r="K59" s="480"/>
      <c r="L59" s="480"/>
      <c r="M59" s="480"/>
      <c r="N59" s="5"/>
      <c r="O59" s="5"/>
      <c r="P59" s="5"/>
      <c r="Q59" s="5"/>
      <c r="R59" s="5"/>
      <c r="S59" s="30"/>
      <c r="U59" s="30"/>
      <c r="V59" s="30"/>
      <c r="W59" s="30"/>
      <c r="X59" s="30"/>
      <c r="Y59" s="30"/>
      <c r="Z59" s="30"/>
      <c r="AA59" s="30"/>
    </row>
    <row r="60" spans="1:36" ht="78" customHeight="1" x14ac:dyDescent="0.3">
      <c r="A60" s="28"/>
      <c r="B60" s="30"/>
      <c r="C60" s="30"/>
      <c r="D60" s="30"/>
      <c r="E60" s="30"/>
      <c r="F60" s="31"/>
      <c r="G60" s="31"/>
      <c r="H60" s="31"/>
      <c r="I60" s="27"/>
      <c r="J60" s="27"/>
      <c r="K60" s="27"/>
      <c r="L60" s="27"/>
      <c r="M60" s="27"/>
      <c r="N60" s="5"/>
      <c r="O60" s="5"/>
      <c r="P60" s="5"/>
      <c r="Q60" s="5"/>
      <c r="R60" s="5"/>
      <c r="S60" s="30"/>
    </row>
    <row r="61" spans="1:36" ht="78" customHeight="1" x14ac:dyDescent="0.3">
      <c r="A61" s="28"/>
      <c r="B61" s="154"/>
      <c r="C61" s="263"/>
      <c r="D61" s="249"/>
      <c r="E61" s="249"/>
      <c r="F61" s="154"/>
      <c r="G61" s="31"/>
      <c r="H61" s="31"/>
      <c r="I61" s="154"/>
      <c r="J61" s="154"/>
      <c r="K61" s="154"/>
      <c r="L61" s="154"/>
      <c r="M61" s="154"/>
      <c r="N61" s="162"/>
      <c r="O61" s="162"/>
      <c r="P61" s="162"/>
      <c r="Q61" s="162"/>
      <c r="R61" s="162"/>
      <c r="S61" s="154"/>
      <c r="T61" s="22"/>
      <c r="U61" s="22"/>
      <c r="V61" s="22"/>
      <c r="W61" s="22"/>
      <c r="X61" s="22"/>
      <c r="Y61" s="22"/>
      <c r="Z61" s="22"/>
      <c r="AA61" s="22"/>
      <c r="AB61" s="22"/>
    </row>
    <row r="62" spans="1:36" ht="78" customHeight="1" x14ac:dyDescent="0.3">
      <c r="A62" s="610" t="s">
        <v>251</v>
      </c>
      <c r="B62" s="254" t="str">
        <f t="shared" ref="B62:B84" si="2">IF(LEN(A62)&gt;0,A62,B61)</f>
        <v>CONC1</v>
      </c>
      <c r="C62" s="281" t="s">
        <v>487</v>
      </c>
      <c r="D62" s="287"/>
      <c r="E62" s="287"/>
      <c r="G62" s="22"/>
      <c r="H62" s="22"/>
      <c r="I62" s="22"/>
      <c r="J62" s="249"/>
      <c r="K62" s="249"/>
      <c r="L62" s="249"/>
      <c r="M62" s="249"/>
      <c r="N62" s="255"/>
      <c r="O62" s="255"/>
      <c r="P62" s="255"/>
      <c r="Q62" s="255"/>
      <c r="R62" s="23"/>
      <c r="S62" s="22"/>
      <c r="T62" s="22"/>
      <c r="U62" s="22"/>
      <c r="V62" s="255">
        <v>4</v>
      </c>
      <c r="W62" s="249">
        <v>4</v>
      </c>
      <c r="X62" s="22">
        <v>3</v>
      </c>
      <c r="Y62" s="22"/>
      <c r="Z62" s="22"/>
      <c r="AA62" s="22"/>
      <c r="AB62" s="22"/>
      <c r="AC62" s="137"/>
      <c r="AD62" s="22"/>
      <c r="AE62" s="22"/>
      <c r="AF62" s="22"/>
      <c r="AG62" s="22"/>
      <c r="AH62" s="22"/>
      <c r="AI62" s="22"/>
      <c r="AJ62" s="22"/>
    </row>
    <row r="63" spans="1:36" ht="78" customHeight="1" x14ac:dyDescent="0.3">
      <c r="A63" s="610"/>
      <c r="B63" s="254" t="str">
        <f t="shared" si="2"/>
        <v>CONC1</v>
      </c>
      <c r="C63" s="281" t="s">
        <v>488</v>
      </c>
      <c r="D63" s="287"/>
      <c r="E63" s="287"/>
      <c r="G63" s="22"/>
      <c r="H63" s="22"/>
      <c r="I63" s="22"/>
      <c r="J63" s="249"/>
      <c r="K63" s="249"/>
      <c r="L63" s="249"/>
      <c r="M63" s="249"/>
      <c r="N63" s="255"/>
      <c r="O63" s="255"/>
      <c r="P63" s="255"/>
      <c r="Q63" s="255"/>
      <c r="R63" s="23"/>
      <c r="S63" s="22"/>
      <c r="T63" s="22"/>
      <c r="U63" s="22"/>
      <c r="V63" s="255">
        <v>4</v>
      </c>
      <c r="W63" s="249">
        <v>1</v>
      </c>
      <c r="X63" s="22">
        <v>2</v>
      </c>
      <c r="Y63" s="22"/>
      <c r="Z63" s="22"/>
      <c r="AA63" s="22"/>
      <c r="AB63" s="22"/>
      <c r="AC63" s="137"/>
      <c r="AD63" s="22"/>
      <c r="AE63" s="22"/>
      <c r="AF63" s="137"/>
    </row>
    <row r="64" spans="1:36" ht="78" customHeight="1" x14ac:dyDescent="0.3">
      <c r="A64" s="610" t="s">
        <v>252</v>
      </c>
      <c r="B64" s="254" t="str">
        <f t="shared" si="2"/>
        <v>CONC2</v>
      </c>
      <c r="C64" s="281" t="s">
        <v>489</v>
      </c>
      <c r="D64" s="287"/>
      <c r="E64" s="287"/>
      <c r="G64" s="31"/>
      <c r="H64" s="31"/>
      <c r="I64" s="249"/>
      <c r="J64" s="249"/>
      <c r="K64" s="249"/>
      <c r="L64" s="249"/>
      <c r="M64" s="249"/>
      <c r="N64" s="255"/>
      <c r="O64" s="255"/>
      <c r="P64" s="255"/>
      <c r="Q64" s="255"/>
      <c r="R64" s="23"/>
      <c r="S64" s="22"/>
      <c r="T64" s="22"/>
      <c r="U64" s="22"/>
      <c r="V64" s="255">
        <v>4</v>
      </c>
      <c r="W64" s="249">
        <v>4</v>
      </c>
      <c r="X64" s="22">
        <v>3</v>
      </c>
      <c r="Y64" s="22"/>
      <c r="Z64" s="22"/>
      <c r="AA64" s="22"/>
      <c r="AB64" s="22"/>
      <c r="AC64" s="137"/>
      <c r="AD64" s="137"/>
      <c r="AE64" s="137"/>
      <c r="AF64" s="137"/>
    </row>
    <row r="65" spans="1:32" ht="78" customHeight="1" x14ac:dyDescent="0.3">
      <c r="A65" s="610"/>
      <c r="B65" s="254" t="str">
        <f t="shared" si="2"/>
        <v>CONC2</v>
      </c>
      <c r="C65" s="281" t="s">
        <v>490</v>
      </c>
      <c r="D65" s="287"/>
      <c r="E65" s="287"/>
      <c r="G65" s="31"/>
      <c r="H65" s="31"/>
      <c r="I65" s="249"/>
      <c r="J65" s="249"/>
      <c r="K65" s="249"/>
      <c r="L65" s="249"/>
      <c r="M65" s="249"/>
      <c r="N65" s="255"/>
      <c r="O65" s="255"/>
      <c r="P65" s="255"/>
      <c r="Q65" s="255"/>
      <c r="R65" s="23"/>
      <c r="S65" s="22"/>
      <c r="T65" s="22"/>
      <c r="U65" s="22"/>
      <c r="V65" s="255">
        <v>4</v>
      </c>
      <c r="W65" s="249">
        <v>1</v>
      </c>
      <c r="X65" s="22">
        <v>2</v>
      </c>
      <c r="Y65" s="22"/>
      <c r="Z65" s="22"/>
      <c r="AA65" s="22"/>
      <c r="AB65" s="22"/>
      <c r="AC65" s="137"/>
      <c r="AD65" s="137"/>
      <c r="AE65" s="137"/>
      <c r="AF65" s="137"/>
    </row>
    <row r="66" spans="1:32" ht="78" customHeight="1" x14ac:dyDescent="0.3">
      <c r="A66" s="477" t="s">
        <v>207</v>
      </c>
      <c r="B66" s="254" t="str">
        <f t="shared" si="2"/>
        <v>CONC3</v>
      </c>
      <c r="C66" s="281" t="s">
        <v>494</v>
      </c>
      <c r="D66" s="287"/>
      <c r="E66" s="287"/>
      <c r="G66" s="249"/>
      <c r="H66" s="249"/>
      <c r="I66" s="249"/>
      <c r="J66" s="249"/>
      <c r="K66" s="249"/>
      <c r="L66" s="249"/>
      <c r="M66" s="249"/>
      <c r="N66" s="255"/>
      <c r="O66" s="255"/>
      <c r="P66" s="255"/>
      <c r="Q66" s="255"/>
      <c r="R66" s="23"/>
      <c r="S66" s="22"/>
      <c r="T66" s="22"/>
      <c r="U66" s="22"/>
      <c r="V66" s="255">
        <v>4</v>
      </c>
      <c r="W66" s="249">
        <v>1</v>
      </c>
      <c r="X66" s="22">
        <v>1</v>
      </c>
      <c r="Y66" s="22"/>
      <c r="Z66" s="22"/>
      <c r="AA66" s="22"/>
      <c r="AB66" s="22"/>
      <c r="AC66" s="137"/>
      <c r="AD66" s="137"/>
      <c r="AE66" s="137"/>
      <c r="AF66" s="137"/>
    </row>
    <row r="67" spans="1:32" ht="78" customHeight="1" x14ac:dyDescent="0.3">
      <c r="A67" s="477"/>
      <c r="B67" s="254" t="str">
        <f t="shared" si="2"/>
        <v>CONC3</v>
      </c>
      <c r="C67" s="281" t="s">
        <v>495</v>
      </c>
      <c r="D67" s="287"/>
      <c r="E67" s="287"/>
      <c r="G67" s="22"/>
      <c r="H67" s="22"/>
      <c r="I67" s="22"/>
      <c r="J67" s="22"/>
      <c r="K67" s="22"/>
      <c r="L67" s="22"/>
      <c r="M67" s="22"/>
      <c r="N67" s="23"/>
      <c r="O67" s="23"/>
      <c r="P67" s="23"/>
      <c r="Q67" s="23"/>
      <c r="R67" s="23"/>
      <c r="S67" s="22"/>
      <c r="T67" s="22"/>
      <c r="U67" s="22"/>
      <c r="V67" s="23">
        <v>4</v>
      </c>
      <c r="W67" s="22">
        <v>4</v>
      </c>
      <c r="X67" s="22">
        <v>3</v>
      </c>
      <c r="Y67" s="22"/>
      <c r="Z67" s="22"/>
      <c r="AA67" s="22"/>
      <c r="AB67" s="22"/>
      <c r="AC67" s="137"/>
      <c r="AD67" s="137"/>
      <c r="AE67" s="137"/>
      <c r="AF67" s="137"/>
    </row>
    <row r="68" spans="1:32" ht="78" customHeight="1" x14ac:dyDescent="0.3">
      <c r="A68" s="477" t="s">
        <v>208</v>
      </c>
      <c r="B68" s="254" t="str">
        <f t="shared" si="2"/>
        <v>CONC4</v>
      </c>
      <c r="C68" s="281" t="s">
        <v>494</v>
      </c>
      <c r="D68" s="287"/>
      <c r="E68" s="287"/>
      <c r="G68" s="22"/>
      <c r="H68" s="22"/>
      <c r="I68" s="22"/>
      <c r="J68" s="22"/>
      <c r="K68" s="22"/>
      <c r="L68" s="22"/>
      <c r="M68" s="22"/>
      <c r="N68" s="23"/>
      <c r="O68" s="23"/>
      <c r="P68" s="23"/>
      <c r="Q68" s="23"/>
      <c r="R68" s="23"/>
      <c r="S68" s="22"/>
      <c r="T68" s="22"/>
      <c r="U68" s="22"/>
      <c r="V68" s="23">
        <v>4</v>
      </c>
      <c r="W68" s="22">
        <v>1</v>
      </c>
      <c r="X68" s="22">
        <v>1</v>
      </c>
      <c r="Y68" s="22"/>
      <c r="Z68" s="22"/>
      <c r="AA68" s="22"/>
      <c r="AB68" s="22"/>
      <c r="AC68" s="137"/>
      <c r="AD68" s="137"/>
      <c r="AE68" s="137"/>
      <c r="AF68" s="137"/>
    </row>
    <row r="69" spans="1:32" ht="78" customHeight="1" x14ac:dyDescent="0.3">
      <c r="A69" s="477"/>
      <c r="B69" s="254" t="str">
        <f t="shared" si="2"/>
        <v>CONC4</v>
      </c>
      <c r="C69" s="281" t="s">
        <v>495</v>
      </c>
      <c r="D69" s="287"/>
      <c r="E69" s="287"/>
      <c r="G69" s="22"/>
      <c r="H69" s="22"/>
      <c r="I69" s="22"/>
      <c r="J69" s="22"/>
      <c r="K69" s="22"/>
      <c r="L69" s="22"/>
      <c r="M69" s="22"/>
      <c r="N69" s="23"/>
      <c r="O69" s="23"/>
      <c r="P69" s="23"/>
      <c r="Q69" s="23"/>
      <c r="R69" s="23"/>
      <c r="S69" s="22"/>
      <c r="T69" s="22"/>
      <c r="U69" s="22"/>
      <c r="V69" s="22">
        <v>4</v>
      </c>
      <c r="W69" s="22">
        <v>4</v>
      </c>
      <c r="X69" s="22">
        <v>3</v>
      </c>
      <c r="Y69" s="22"/>
      <c r="Z69" s="22"/>
      <c r="AA69" s="22"/>
      <c r="AB69" s="22"/>
      <c r="AC69" s="137"/>
      <c r="AD69" s="137"/>
      <c r="AE69" s="137"/>
      <c r="AF69" s="137"/>
    </row>
    <row r="70" spans="1:32" ht="78" customHeight="1" x14ac:dyDescent="0.3">
      <c r="A70" s="477" t="s">
        <v>209</v>
      </c>
      <c r="B70" s="254" t="str">
        <f t="shared" si="2"/>
        <v>CONC5</v>
      </c>
      <c r="C70" s="476" t="s">
        <v>521</v>
      </c>
      <c r="D70" s="281" t="str">
        <f>IF(LEN(C70)&gt;0,C70,#REF!)</f>
        <v>Disconnecteur type BA (contrôle annuel)</v>
      </c>
      <c r="E70" s="281" t="s">
        <v>523</v>
      </c>
      <c r="G70" s="30"/>
      <c r="H70" s="269"/>
      <c r="J70" s="22"/>
      <c r="K70" s="269"/>
      <c r="L70" s="269"/>
      <c r="M70" s="269"/>
      <c r="N70" s="23"/>
      <c r="O70" s="23"/>
      <c r="P70" s="23"/>
      <c r="Q70" s="23"/>
      <c r="R70" s="23"/>
      <c r="S70" s="22"/>
      <c r="T70" s="22"/>
      <c r="U70" s="22"/>
      <c r="V70" s="22">
        <v>3</v>
      </c>
      <c r="W70" s="22">
        <v>1</v>
      </c>
      <c r="X70" s="22">
        <v>1</v>
      </c>
      <c r="Y70" s="22"/>
      <c r="Z70" s="22"/>
      <c r="AA70" s="22"/>
      <c r="AB70" s="22"/>
      <c r="AC70" s="137"/>
      <c r="AD70" s="137"/>
      <c r="AE70" s="137"/>
      <c r="AF70" s="137"/>
    </row>
    <row r="71" spans="1:32" ht="78" customHeight="1" x14ac:dyDescent="0.3">
      <c r="A71" s="477"/>
      <c r="B71" s="272" t="str">
        <f t="shared" si="2"/>
        <v>CONC5</v>
      </c>
      <c r="C71" s="474"/>
      <c r="D71" s="271" t="str">
        <f t="shared" ref="D71:D85" si="3">IF(LEN(C71)&gt;0,C71,D70)</f>
        <v>Disconnecteur type BA (contrôle annuel)</v>
      </c>
      <c r="E71" s="271" t="s">
        <v>641</v>
      </c>
      <c r="G71" s="30"/>
      <c r="H71" s="269"/>
      <c r="J71" s="22"/>
      <c r="K71" s="269"/>
      <c r="L71" s="269"/>
      <c r="M71" s="269"/>
      <c r="N71" s="23"/>
      <c r="O71" s="23"/>
      <c r="P71" s="23"/>
      <c r="Q71" s="23"/>
      <c r="R71" s="23"/>
      <c r="S71" s="22"/>
      <c r="T71" s="22"/>
      <c r="U71" s="22"/>
      <c r="V71" s="22">
        <v>3</v>
      </c>
      <c r="W71" s="22">
        <v>2</v>
      </c>
      <c r="X71" s="22">
        <v>2</v>
      </c>
      <c r="Y71" s="22"/>
      <c r="Z71" s="22"/>
      <c r="AA71" s="22"/>
      <c r="AB71" s="22"/>
      <c r="AC71" s="137"/>
      <c r="AD71" s="137"/>
      <c r="AE71" s="137"/>
      <c r="AF71" s="137"/>
    </row>
    <row r="72" spans="1:32" ht="78" customHeight="1" x14ac:dyDescent="0.3">
      <c r="A72" s="477"/>
      <c r="B72" s="272" t="str">
        <f t="shared" si="2"/>
        <v>CONC5</v>
      </c>
      <c r="C72" s="475"/>
      <c r="D72" s="271" t="str">
        <f t="shared" si="3"/>
        <v>Disconnecteur type BA (contrôle annuel)</v>
      </c>
      <c r="E72" s="271" t="s">
        <v>524</v>
      </c>
      <c r="G72" s="30"/>
      <c r="H72" s="269"/>
      <c r="J72" s="22"/>
      <c r="K72" s="269"/>
      <c r="L72" s="269"/>
      <c r="M72" s="269"/>
      <c r="N72" s="23"/>
      <c r="O72" s="23"/>
      <c r="P72" s="23"/>
      <c r="Q72" s="23"/>
      <c r="R72" s="23"/>
      <c r="S72" s="22"/>
      <c r="T72" s="22"/>
      <c r="U72" s="22"/>
      <c r="V72" s="22">
        <v>3</v>
      </c>
      <c r="W72" s="22">
        <v>2</v>
      </c>
      <c r="X72" s="22">
        <v>2</v>
      </c>
      <c r="Y72" s="22"/>
      <c r="Z72" s="22"/>
      <c r="AA72" s="22"/>
      <c r="AB72" s="22"/>
      <c r="AC72" s="137"/>
      <c r="AD72" s="137"/>
      <c r="AE72" s="137"/>
      <c r="AF72" s="137"/>
    </row>
    <row r="73" spans="1:32" ht="78" customHeight="1" x14ac:dyDescent="0.3">
      <c r="A73" s="477"/>
      <c r="B73" s="254" t="str">
        <f>IF(LEN(A73)&gt;0,A73,B72)</f>
        <v>CONC5</v>
      </c>
      <c r="C73" s="476" t="s">
        <v>522</v>
      </c>
      <c r="D73" s="271" t="str">
        <f t="shared" si="3"/>
        <v>Clapet contrôlable EA (contrôle bi-annuel)</v>
      </c>
      <c r="E73" s="271" t="s">
        <v>523</v>
      </c>
      <c r="G73" s="30"/>
      <c r="H73" s="269"/>
      <c r="I73" s="30"/>
      <c r="J73" s="22"/>
      <c r="K73" s="31"/>
      <c r="L73" s="269"/>
      <c r="M73" s="269"/>
      <c r="N73" s="23"/>
      <c r="O73" s="23"/>
      <c r="P73" s="23"/>
      <c r="Q73" s="23"/>
      <c r="R73" s="23"/>
      <c r="S73" s="22"/>
      <c r="T73" s="22"/>
      <c r="U73" s="22"/>
      <c r="V73" s="22">
        <v>3</v>
      </c>
      <c r="W73" s="22">
        <v>1</v>
      </c>
      <c r="X73" s="22">
        <v>1</v>
      </c>
      <c r="Y73" s="22"/>
      <c r="Z73" s="22"/>
      <c r="AA73" s="22"/>
      <c r="AB73" s="22"/>
      <c r="AC73" s="137"/>
      <c r="AD73" s="137"/>
      <c r="AE73" s="137"/>
      <c r="AF73" s="137"/>
    </row>
    <row r="74" spans="1:32" ht="78" customHeight="1" x14ac:dyDescent="0.3">
      <c r="A74" s="477"/>
      <c r="B74" s="272" t="str">
        <f>IF(LEN(A74)&gt;0,A74,B73)</f>
        <v>CONC5</v>
      </c>
      <c r="C74" s="474"/>
      <c r="D74" s="271" t="str">
        <f t="shared" si="3"/>
        <v>Clapet contrôlable EA (contrôle bi-annuel)</v>
      </c>
      <c r="E74" s="271" t="s">
        <v>641</v>
      </c>
      <c r="G74" s="30"/>
      <c r="H74" s="269"/>
      <c r="I74" s="30"/>
      <c r="J74" s="22"/>
      <c r="K74" s="31"/>
      <c r="L74" s="269"/>
      <c r="M74" s="269"/>
      <c r="N74" s="23"/>
      <c r="O74" s="23"/>
      <c r="P74" s="23"/>
      <c r="Q74" s="23"/>
      <c r="R74" s="23"/>
      <c r="S74" s="22"/>
      <c r="T74" s="22"/>
      <c r="U74" s="22"/>
      <c r="V74" s="22">
        <v>3</v>
      </c>
      <c r="W74" s="22">
        <v>2</v>
      </c>
      <c r="X74" s="22">
        <v>2</v>
      </c>
      <c r="Y74" s="22"/>
      <c r="Z74" s="22"/>
      <c r="AA74" s="22"/>
      <c r="AB74" s="22"/>
      <c r="AC74" s="137"/>
      <c r="AD74" s="137"/>
      <c r="AE74" s="137"/>
      <c r="AF74" s="137"/>
    </row>
    <row r="75" spans="1:32" ht="78" customHeight="1" x14ac:dyDescent="0.3">
      <c r="A75" s="477"/>
      <c r="B75" s="272" t="str">
        <f>IF(LEN(A75)&gt;0,A75,B74)</f>
        <v>CONC5</v>
      </c>
      <c r="C75" s="475"/>
      <c r="D75" s="271" t="str">
        <f t="shared" si="3"/>
        <v>Clapet contrôlable EA (contrôle bi-annuel)</v>
      </c>
      <c r="E75" s="271" t="s">
        <v>524</v>
      </c>
      <c r="G75" s="30"/>
      <c r="H75" s="269"/>
      <c r="I75" s="30"/>
      <c r="J75" s="22"/>
      <c r="K75" s="31"/>
      <c r="L75" s="269"/>
      <c r="M75" s="269"/>
      <c r="N75" s="23"/>
      <c r="O75" s="23"/>
      <c r="P75" s="23"/>
      <c r="Q75" s="23"/>
      <c r="R75" s="23"/>
      <c r="S75" s="22"/>
      <c r="T75" s="22"/>
      <c r="U75" s="22"/>
      <c r="V75" s="22">
        <v>3</v>
      </c>
      <c r="W75" s="22">
        <v>2</v>
      </c>
      <c r="X75" s="22">
        <v>2</v>
      </c>
      <c r="Y75" s="22"/>
      <c r="Z75" s="22"/>
      <c r="AA75" s="22"/>
      <c r="AB75" s="22"/>
      <c r="AC75" s="137"/>
      <c r="AD75" s="137"/>
      <c r="AE75" s="137"/>
      <c r="AF75" s="137"/>
    </row>
    <row r="76" spans="1:32" ht="78" customHeight="1" x14ac:dyDescent="0.3">
      <c r="A76" s="477"/>
      <c r="B76" s="254" t="str">
        <f>IF(LEN(A76)&gt;0,A76,B75)</f>
        <v>CONC5</v>
      </c>
      <c r="C76" s="273" t="s">
        <v>520</v>
      </c>
      <c r="D76" s="271" t="str">
        <f t="shared" si="3"/>
        <v>Clapet non contrôlable</v>
      </c>
      <c r="E76" s="271" t="s">
        <v>642</v>
      </c>
      <c r="G76" s="30"/>
      <c r="H76" s="269"/>
      <c r="J76" s="22"/>
      <c r="K76" s="31"/>
      <c r="L76" s="269"/>
      <c r="M76" s="269"/>
      <c r="N76" s="23"/>
      <c r="O76" s="23"/>
      <c r="P76" s="23"/>
      <c r="Q76" s="23"/>
      <c r="R76" s="23"/>
      <c r="S76" s="22"/>
      <c r="T76" s="22"/>
      <c r="U76" s="22"/>
      <c r="V76" s="22">
        <v>3</v>
      </c>
      <c r="W76" s="22">
        <v>4</v>
      </c>
      <c r="X76" s="22">
        <v>3</v>
      </c>
      <c r="Y76" s="22"/>
      <c r="Z76" s="22"/>
      <c r="AA76" s="22"/>
      <c r="AB76" s="22"/>
      <c r="AC76" s="137"/>
      <c r="AD76" s="137"/>
      <c r="AE76" s="137"/>
      <c r="AF76" s="137"/>
    </row>
    <row r="77" spans="1:32" ht="78" customHeight="1" x14ac:dyDescent="0.3">
      <c r="A77" s="477"/>
      <c r="B77" s="254" t="str">
        <f t="shared" si="2"/>
        <v>CONC5</v>
      </c>
      <c r="C77" s="271" t="s">
        <v>643</v>
      </c>
      <c r="D77" s="271" t="str">
        <f t="shared" si="3"/>
        <v>Pas de dispositif anti-retour</v>
      </c>
      <c r="E77" s="271" t="s">
        <v>644</v>
      </c>
      <c r="H77" s="269"/>
      <c r="I77" s="30"/>
      <c r="J77" s="269"/>
      <c r="K77" s="31"/>
      <c r="L77" s="269"/>
      <c r="M77" s="269"/>
      <c r="N77" s="23"/>
      <c r="O77" s="23"/>
      <c r="P77" s="23"/>
      <c r="Q77" s="23"/>
      <c r="R77" s="23"/>
      <c r="S77" s="22"/>
      <c r="T77" s="22"/>
      <c r="U77" s="22"/>
      <c r="V77" s="22">
        <v>3</v>
      </c>
      <c r="W77" s="22">
        <v>4</v>
      </c>
      <c r="X77" s="22">
        <v>3</v>
      </c>
      <c r="Y77" s="22"/>
      <c r="Z77" s="22"/>
      <c r="AA77" s="22"/>
      <c r="AB77" s="22"/>
      <c r="AC77" s="137"/>
      <c r="AD77" s="137"/>
      <c r="AE77" s="137"/>
      <c r="AF77" s="137"/>
    </row>
    <row r="78" spans="1:32" ht="88.5" customHeight="1" x14ac:dyDescent="0.3">
      <c r="A78" s="477" t="s">
        <v>210</v>
      </c>
      <c r="B78" s="254" t="str">
        <f t="shared" si="2"/>
        <v>CONC6</v>
      </c>
      <c r="C78" s="260" t="s">
        <v>528</v>
      </c>
      <c r="D78" s="252" t="str">
        <f t="shared" si="3"/>
        <v>Absence de zone surchauffée appoint d'eau</v>
      </c>
      <c r="E78" s="252" t="s">
        <v>420</v>
      </c>
      <c r="H78" s="30"/>
      <c r="J78" s="22"/>
      <c r="K78" s="22"/>
      <c r="L78" s="22"/>
      <c r="M78" s="22"/>
      <c r="N78" s="23"/>
      <c r="O78" s="23"/>
      <c r="P78" s="23"/>
      <c r="Q78" s="23"/>
      <c r="R78" s="23"/>
      <c r="S78" s="22"/>
      <c r="T78" s="22"/>
      <c r="U78" s="22"/>
      <c r="V78" s="22">
        <v>0</v>
      </c>
      <c r="W78" s="22">
        <v>0</v>
      </c>
      <c r="X78" s="22">
        <v>0</v>
      </c>
      <c r="Y78" s="22"/>
      <c r="Z78" s="22"/>
      <c r="AA78" s="22"/>
      <c r="AB78" s="22"/>
      <c r="AC78" s="137"/>
      <c r="AD78" s="137"/>
      <c r="AE78" s="137"/>
      <c r="AF78" s="137"/>
    </row>
    <row r="79" spans="1:32" ht="78" customHeight="1" x14ac:dyDescent="0.3">
      <c r="A79" s="477"/>
      <c r="B79" s="254" t="str">
        <f t="shared" si="2"/>
        <v>CONC6</v>
      </c>
      <c r="C79" s="476" t="s">
        <v>529</v>
      </c>
      <c r="D79" s="252" t="str">
        <f t="shared" si="3"/>
        <v>Présence de zone surchauffée appoint d'eau</v>
      </c>
      <c r="E79" s="252" t="s">
        <v>525</v>
      </c>
      <c r="J79" s="22"/>
      <c r="K79" s="22"/>
      <c r="L79" s="22"/>
      <c r="M79" s="22"/>
      <c r="N79" s="23"/>
      <c r="O79" s="23"/>
      <c r="P79" s="23"/>
      <c r="Q79" s="23"/>
      <c r="R79" s="23"/>
      <c r="S79" s="22"/>
      <c r="T79" s="22"/>
      <c r="U79" s="22"/>
      <c r="V79" s="22">
        <v>3</v>
      </c>
      <c r="W79" s="22">
        <v>1</v>
      </c>
      <c r="X79" s="22">
        <v>1</v>
      </c>
      <c r="Y79" s="22"/>
      <c r="Z79" s="22"/>
      <c r="AA79" s="22"/>
      <c r="AB79" s="22"/>
      <c r="AC79" s="137"/>
      <c r="AD79" s="137"/>
      <c r="AE79" s="137"/>
      <c r="AF79" s="137"/>
    </row>
    <row r="80" spans="1:32" ht="78" customHeight="1" x14ac:dyDescent="0.3">
      <c r="A80" s="477"/>
      <c r="B80" s="254" t="str">
        <f t="shared" si="2"/>
        <v>CONC6</v>
      </c>
      <c r="C80" s="474"/>
      <c r="D80" s="252" t="str">
        <f t="shared" si="3"/>
        <v>Présence de zone surchauffée appoint d'eau</v>
      </c>
      <c r="E80" s="252" t="s">
        <v>532</v>
      </c>
      <c r="J80" s="22"/>
      <c r="K80" s="22"/>
      <c r="L80" s="22"/>
      <c r="M80" s="22"/>
      <c r="N80" s="23"/>
      <c r="O80" s="23"/>
      <c r="P80" s="23"/>
      <c r="Q80" s="23"/>
      <c r="R80" s="23"/>
      <c r="S80" s="22"/>
      <c r="T80" s="22"/>
      <c r="U80" s="22"/>
      <c r="V80" s="22">
        <v>3</v>
      </c>
      <c r="W80" s="22">
        <v>3</v>
      </c>
      <c r="X80" s="22">
        <v>2</v>
      </c>
      <c r="Y80" s="22"/>
      <c r="Z80" s="22"/>
      <c r="AA80" s="22"/>
      <c r="AB80" s="22"/>
      <c r="AC80" s="137"/>
      <c r="AD80" s="137"/>
      <c r="AE80" s="137"/>
      <c r="AF80" s="137"/>
    </row>
    <row r="81" spans="1:32" ht="78" customHeight="1" x14ac:dyDescent="0.3">
      <c r="A81" s="477"/>
      <c r="B81" s="254" t="str">
        <f>IF(LEN(A81)&gt;0,A81,B80)</f>
        <v>CONC6</v>
      </c>
      <c r="C81" s="475"/>
      <c r="D81" s="252" t="str">
        <f t="shared" si="3"/>
        <v>Présence de zone surchauffée appoint d'eau</v>
      </c>
      <c r="E81" s="252" t="s">
        <v>526</v>
      </c>
      <c r="J81" s="22"/>
      <c r="K81" s="22"/>
      <c r="L81" s="22"/>
      <c r="M81" s="22"/>
      <c r="N81" s="23"/>
      <c r="O81" s="23"/>
      <c r="P81" s="23"/>
      <c r="Q81" s="23"/>
      <c r="R81" s="23"/>
      <c r="S81" s="22"/>
      <c r="T81" s="22"/>
      <c r="U81" s="22"/>
      <c r="V81" s="22">
        <v>3</v>
      </c>
      <c r="W81" s="22">
        <v>3</v>
      </c>
      <c r="X81" s="22">
        <v>3</v>
      </c>
      <c r="Y81" s="22"/>
      <c r="Z81" s="22"/>
      <c r="AA81" s="22"/>
      <c r="AB81" s="22"/>
      <c r="AC81" s="137"/>
      <c r="AD81" s="137"/>
      <c r="AE81" s="137"/>
      <c r="AF81" s="137"/>
    </row>
    <row r="82" spans="1:32" ht="78" customHeight="1" x14ac:dyDescent="0.3">
      <c r="A82" s="477" t="s">
        <v>211</v>
      </c>
      <c r="B82" s="254" t="str">
        <f t="shared" si="2"/>
        <v>CONC7</v>
      </c>
      <c r="C82" s="22" t="s">
        <v>530</v>
      </c>
      <c r="D82" s="252" t="str">
        <f t="shared" si="3"/>
        <v>Absence de zone surchauffée circuit</v>
      </c>
      <c r="E82" s="252" t="s">
        <v>420</v>
      </c>
      <c r="J82" s="22"/>
      <c r="K82" s="22"/>
      <c r="L82" s="22"/>
      <c r="M82" s="22"/>
      <c r="N82" s="23"/>
      <c r="O82" s="23"/>
      <c r="P82" s="23"/>
      <c r="Q82" s="23"/>
      <c r="R82" s="23"/>
      <c r="S82" s="22"/>
      <c r="T82" s="22"/>
      <c r="U82" s="22"/>
      <c r="V82" s="22">
        <v>0</v>
      </c>
      <c r="W82" s="22">
        <v>0</v>
      </c>
      <c r="X82" s="22">
        <v>0</v>
      </c>
      <c r="Y82" s="22"/>
      <c r="Z82" s="22"/>
      <c r="AA82" s="22"/>
      <c r="AB82" s="22"/>
      <c r="AC82" s="137"/>
      <c r="AD82" s="137"/>
      <c r="AE82" s="137"/>
      <c r="AF82" s="137"/>
    </row>
    <row r="83" spans="1:32" ht="78" customHeight="1" x14ac:dyDescent="0.3">
      <c r="A83" s="477"/>
      <c r="B83" s="254" t="str">
        <f t="shared" si="2"/>
        <v>CONC7</v>
      </c>
      <c r="C83" s="476" t="s">
        <v>531</v>
      </c>
      <c r="D83" s="252" t="str">
        <f t="shared" si="3"/>
        <v>Présence de zone surchauffée circuit</v>
      </c>
      <c r="E83" s="252" t="s">
        <v>525</v>
      </c>
      <c r="J83" s="22"/>
      <c r="K83" s="22"/>
      <c r="L83" s="22"/>
      <c r="M83" s="22"/>
      <c r="N83" s="23"/>
      <c r="O83" s="23"/>
      <c r="P83" s="23"/>
      <c r="Q83" s="23"/>
      <c r="R83" s="23"/>
      <c r="S83" s="22"/>
      <c r="T83" s="22"/>
      <c r="U83" s="22"/>
      <c r="V83" s="22">
        <v>3</v>
      </c>
      <c r="W83" s="22">
        <v>1</v>
      </c>
      <c r="X83" s="22">
        <v>1</v>
      </c>
      <c r="Y83" s="22"/>
      <c r="Z83" s="22"/>
      <c r="AA83" s="22"/>
      <c r="AB83" s="22"/>
      <c r="AC83" s="137"/>
      <c r="AD83" s="137"/>
      <c r="AE83" s="137"/>
      <c r="AF83" s="137"/>
    </row>
    <row r="84" spans="1:32" ht="78" customHeight="1" x14ac:dyDescent="0.3">
      <c r="A84" s="477"/>
      <c r="B84" s="254" t="str">
        <f t="shared" si="2"/>
        <v>CONC7</v>
      </c>
      <c r="C84" s="474"/>
      <c r="D84" s="252" t="str">
        <f t="shared" si="3"/>
        <v>Présence de zone surchauffée circuit</v>
      </c>
      <c r="E84" s="252" t="s">
        <v>532</v>
      </c>
      <c r="J84" s="22"/>
      <c r="K84" s="22"/>
      <c r="L84" s="22"/>
      <c r="M84" s="22"/>
      <c r="N84" s="23"/>
      <c r="O84" s="23"/>
      <c r="P84" s="23"/>
      <c r="Q84" s="23"/>
      <c r="R84" s="23"/>
      <c r="S84" s="22"/>
      <c r="T84" s="22"/>
      <c r="U84" s="22"/>
      <c r="V84" s="22">
        <v>3</v>
      </c>
      <c r="W84" s="22">
        <v>3</v>
      </c>
      <c r="X84" s="22">
        <v>2</v>
      </c>
      <c r="Y84" s="22"/>
      <c r="Z84" s="22"/>
      <c r="AA84" s="22"/>
      <c r="AB84" s="22"/>
      <c r="AC84" s="249"/>
      <c r="AD84" s="137"/>
      <c r="AE84" s="137"/>
      <c r="AF84" s="137"/>
    </row>
    <row r="85" spans="1:32" ht="78" customHeight="1" x14ac:dyDescent="0.3">
      <c r="A85" s="477"/>
      <c r="B85" s="254" t="str">
        <f t="shared" ref="B85:B142" si="4">IF(LEN(A85)&gt;0,A85,B84)</f>
        <v>CONC7</v>
      </c>
      <c r="C85" s="475"/>
      <c r="D85" s="252" t="str">
        <f t="shared" si="3"/>
        <v>Présence de zone surchauffée circuit</v>
      </c>
      <c r="E85" s="252" t="s">
        <v>526</v>
      </c>
      <c r="J85" s="22"/>
      <c r="K85" s="22"/>
      <c r="L85" s="22"/>
      <c r="M85" s="22"/>
      <c r="N85" s="23"/>
      <c r="O85" s="23"/>
      <c r="P85" s="23"/>
      <c r="Q85" s="23"/>
      <c r="R85" s="23"/>
      <c r="S85" s="22"/>
      <c r="T85" s="22"/>
      <c r="U85" s="22"/>
      <c r="V85" s="22">
        <v>3</v>
      </c>
      <c r="W85" s="22">
        <v>3</v>
      </c>
      <c r="X85" s="22">
        <v>3</v>
      </c>
      <c r="Y85" s="22"/>
      <c r="Z85" s="22"/>
      <c r="AA85" s="22"/>
      <c r="AB85" s="22"/>
      <c r="AC85" s="137"/>
      <c r="AD85" s="137"/>
      <c r="AE85" s="137"/>
      <c r="AF85" s="137"/>
    </row>
    <row r="86" spans="1:32" ht="78" customHeight="1" x14ac:dyDescent="0.3">
      <c r="A86" s="476" t="s">
        <v>212</v>
      </c>
      <c r="B86" s="254" t="str">
        <f t="shared" si="4"/>
        <v>CONC8</v>
      </c>
      <c r="C86" s="271" t="s">
        <v>535</v>
      </c>
      <c r="D86" s="22"/>
      <c r="E86" s="22"/>
      <c r="F86" s="22"/>
      <c r="J86" s="22"/>
      <c r="K86" s="22"/>
      <c r="L86" s="22"/>
      <c r="M86" s="22"/>
      <c r="N86" s="23"/>
      <c r="O86" s="23"/>
      <c r="P86" s="23"/>
      <c r="Q86" s="23"/>
      <c r="R86" s="23"/>
      <c r="S86" s="22"/>
      <c r="T86" s="22"/>
      <c r="U86" s="22"/>
      <c r="V86" s="22">
        <v>4</v>
      </c>
      <c r="W86" s="22">
        <v>1</v>
      </c>
      <c r="X86" s="22">
        <v>1</v>
      </c>
      <c r="Y86" s="22"/>
      <c r="Z86" s="22"/>
      <c r="AA86" s="22"/>
      <c r="AB86" s="22"/>
      <c r="AC86" s="137"/>
      <c r="AD86" s="137"/>
      <c r="AE86" s="137"/>
      <c r="AF86" s="137"/>
    </row>
    <row r="87" spans="1:32" ht="78" customHeight="1" x14ac:dyDescent="0.3">
      <c r="A87" s="475"/>
      <c r="B87" s="254" t="str">
        <f t="shared" si="4"/>
        <v>CONC8</v>
      </c>
      <c r="C87" s="271" t="s">
        <v>536</v>
      </c>
      <c r="D87" s="22"/>
      <c r="E87" s="22"/>
      <c r="F87" s="22"/>
      <c r="J87" s="22"/>
      <c r="K87" s="22"/>
      <c r="L87" s="22"/>
      <c r="M87" s="22"/>
      <c r="N87" s="23"/>
      <c r="O87" s="23"/>
      <c r="P87" s="23"/>
      <c r="Q87" s="23"/>
      <c r="R87" s="23"/>
      <c r="S87" s="22"/>
      <c r="T87" s="22"/>
      <c r="U87" s="22"/>
      <c r="V87" s="22">
        <v>4</v>
      </c>
      <c r="W87" s="22">
        <v>4</v>
      </c>
      <c r="X87" s="22">
        <v>2</v>
      </c>
      <c r="Y87" s="22"/>
      <c r="Z87" s="22"/>
      <c r="AA87" s="22"/>
      <c r="AB87" s="22"/>
      <c r="AC87" s="137"/>
      <c r="AD87" s="137"/>
      <c r="AE87" s="137"/>
      <c r="AF87" s="137"/>
    </row>
    <row r="88" spans="1:32" ht="78" customHeight="1" x14ac:dyDescent="0.3">
      <c r="A88" s="476" t="s">
        <v>213</v>
      </c>
      <c r="B88" s="254" t="str">
        <f t="shared" si="4"/>
        <v>CONC9</v>
      </c>
      <c r="C88" s="271" t="s">
        <v>537</v>
      </c>
      <c r="D88" s="22"/>
      <c r="E88" s="22"/>
      <c r="F88" s="22"/>
      <c r="J88" s="22"/>
      <c r="K88" s="22"/>
      <c r="L88" s="22"/>
      <c r="M88" s="22"/>
      <c r="N88" s="23"/>
      <c r="O88" s="23"/>
      <c r="P88" s="23"/>
      <c r="Q88" s="23"/>
      <c r="R88" s="23"/>
      <c r="S88" s="22"/>
      <c r="T88" s="22"/>
      <c r="U88" s="22"/>
      <c r="V88" s="22">
        <v>4</v>
      </c>
      <c r="W88" s="22">
        <v>1</v>
      </c>
      <c r="X88" s="22">
        <v>1</v>
      </c>
      <c r="Y88" s="22"/>
      <c r="Z88" s="22"/>
      <c r="AA88" s="22"/>
      <c r="AB88" s="22"/>
      <c r="AC88" s="137"/>
      <c r="AD88" s="137"/>
      <c r="AE88" s="137"/>
      <c r="AF88" s="137"/>
    </row>
    <row r="89" spans="1:32" ht="78" customHeight="1" x14ac:dyDescent="0.3">
      <c r="A89" s="475"/>
      <c r="B89" s="254" t="str">
        <f t="shared" si="4"/>
        <v>CONC9</v>
      </c>
      <c r="C89" s="271" t="s">
        <v>538</v>
      </c>
      <c r="D89" s="22"/>
      <c r="E89" s="22"/>
      <c r="F89" s="22"/>
      <c r="J89" s="22"/>
      <c r="K89" s="22"/>
      <c r="L89" s="22"/>
      <c r="M89" s="22"/>
      <c r="N89" s="23"/>
      <c r="O89" s="23"/>
      <c r="P89" s="23"/>
      <c r="Q89" s="23"/>
      <c r="R89" s="23"/>
      <c r="S89" s="22"/>
      <c r="T89" s="22"/>
      <c r="U89" s="22"/>
      <c r="V89" s="22">
        <v>4</v>
      </c>
      <c r="W89" s="22">
        <v>4</v>
      </c>
      <c r="X89" s="22">
        <v>2</v>
      </c>
      <c r="Y89" s="22"/>
      <c r="Z89" s="22"/>
      <c r="AA89" s="22"/>
      <c r="AB89" s="22"/>
      <c r="AC89" s="137"/>
      <c r="AD89" s="137"/>
      <c r="AE89" s="137"/>
      <c r="AF89" s="137"/>
    </row>
    <row r="90" spans="1:32" ht="127.5" customHeight="1" x14ac:dyDescent="0.3">
      <c r="A90" s="477" t="s">
        <v>214</v>
      </c>
      <c r="B90" s="254" t="str">
        <f t="shared" si="4"/>
        <v>CONC10</v>
      </c>
      <c r="C90" s="270" t="s">
        <v>539</v>
      </c>
      <c r="D90" s="252" t="str">
        <f>IF(LEN(C90)&gt;0,C90,D89)</f>
        <v>Présence d'un point de vidange au bas de la tour</v>
      </c>
      <c r="F90" s="137"/>
      <c r="J90" s="22"/>
      <c r="K90" s="22"/>
      <c r="L90" s="22"/>
      <c r="M90" s="22"/>
      <c r="N90" s="23"/>
      <c r="O90" s="23"/>
      <c r="P90" s="23"/>
      <c r="Q90" s="23"/>
      <c r="R90" s="23"/>
      <c r="S90" s="22"/>
      <c r="T90" s="22"/>
      <c r="U90" s="252" t="s">
        <v>543</v>
      </c>
      <c r="V90" s="22">
        <v>2</v>
      </c>
      <c r="W90" s="22">
        <v>2</v>
      </c>
      <c r="X90" s="22">
        <v>1</v>
      </c>
      <c r="Y90" s="22"/>
      <c r="Z90" s="22"/>
      <c r="AA90" s="22"/>
      <c r="AB90" s="22"/>
      <c r="AC90" s="137"/>
      <c r="AD90" s="137"/>
      <c r="AE90" s="137"/>
      <c r="AF90" s="137"/>
    </row>
    <row r="91" spans="1:32" ht="106.5" customHeight="1" x14ac:dyDescent="0.3">
      <c r="A91" s="477"/>
      <c r="B91" s="254" t="str">
        <f t="shared" si="4"/>
        <v>CONC10</v>
      </c>
      <c r="C91" s="271" t="s">
        <v>540</v>
      </c>
      <c r="D91" s="252" t="str">
        <f>IF(LEN(C91)&gt;0,C91,D90)</f>
        <v>Absence d'un point de vidange au bas de la tour</v>
      </c>
      <c r="F91" s="137"/>
      <c r="J91" s="22"/>
      <c r="K91" s="22"/>
      <c r="L91" s="22"/>
      <c r="M91" s="22"/>
      <c r="N91" s="23"/>
      <c r="O91" s="23"/>
      <c r="P91" s="23"/>
      <c r="Q91" s="23"/>
      <c r="R91" s="23"/>
      <c r="S91" s="22"/>
      <c r="T91" s="22"/>
      <c r="U91" s="252" t="s">
        <v>544</v>
      </c>
      <c r="V91" s="22">
        <v>4</v>
      </c>
      <c r="W91" s="22">
        <v>4</v>
      </c>
      <c r="X91" s="22">
        <v>2</v>
      </c>
      <c r="Y91" s="22"/>
      <c r="Z91" s="22"/>
      <c r="AA91" s="22"/>
      <c r="AB91" s="22"/>
      <c r="AC91" s="137"/>
      <c r="AD91" s="137"/>
      <c r="AE91" s="137"/>
      <c r="AF91" s="137"/>
    </row>
    <row r="92" spans="1:32" ht="116.25" customHeight="1" x14ac:dyDescent="0.3">
      <c r="A92" s="477" t="s">
        <v>215</v>
      </c>
      <c r="B92" s="254" t="str">
        <f t="shared" si="4"/>
        <v>CONC11</v>
      </c>
      <c r="C92" s="271" t="s">
        <v>541</v>
      </c>
      <c r="D92" s="252" t="str">
        <f>IF(LEN(C92)&gt;0,C92,D91)</f>
        <v>Présence d'un robinet ou vanne de purge en point bas du circuit</v>
      </c>
      <c r="F92" s="137"/>
      <c r="J92" s="22"/>
      <c r="K92" s="22"/>
      <c r="L92" s="22"/>
      <c r="M92" s="22"/>
      <c r="N92" s="23"/>
      <c r="O92" s="23"/>
      <c r="P92" s="23"/>
      <c r="Q92" s="23"/>
      <c r="R92" s="23"/>
      <c r="S92" s="22"/>
      <c r="T92" s="22"/>
      <c r="U92" s="252" t="s">
        <v>545</v>
      </c>
      <c r="V92" s="22">
        <v>2</v>
      </c>
      <c r="W92" s="22">
        <v>2</v>
      </c>
      <c r="X92" s="22">
        <v>1</v>
      </c>
      <c r="Y92" s="22"/>
      <c r="Z92" s="22"/>
      <c r="AA92" s="22"/>
      <c r="AB92" s="22"/>
      <c r="AC92" s="137"/>
      <c r="AD92" s="137"/>
      <c r="AE92" s="137"/>
      <c r="AF92" s="137"/>
    </row>
    <row r="93" spans="1:32" ht="111.75" customHeight="1" x14ac:dyDescent="0.3">
      <c r="A93" s="477"/>
      <c r="B93" s="254" t="str">
        <f t="shared" si="4"/>
        <v>CONC11</v>
      </c>
      <c r="C93" s="271" t="s">
        <v>542</v>
      </c>
      <c r="D93" s="252" t="str">
        <f>IF(LEN(C93)&gt;0,C93,D92)</f>
        <v>Absence d'un robinet ou vanne de purge en point bas du circuit</v>
      </c>
      <c r="F93" s="137"/>
      <c r="J93" s="22"/>
      <c r="K93" s="22"/>
      <c r="L93" s="22"/>
      <c r="M93" s="22"/>
      <c r="N93" s="23"/>
      <c r="O93" s="23"/>
      <c r="P93" s="23"/>
      <c r="Q93" s="23"/>
      <c r="R93" s="23"/>
      <c r="S93" s="22"/>
      <c r="T93" s="22"/>
      <c r="U93" s="252" t="s">
        <v>546</v>
      </c>
      <c r="V93" s="22">
        <v>4</v>
      </c>
      <c r="W93" s="22">
        <v>4</v>
      </c>
      <c r="X93" s="22">
        <v>2</v>
      </c>
      <c r="Y93" s="22"/>
      <c r="Z93" s="22"/>
      <c r="AA93" s="22"/>
      <c r="AB93" s="22"/>
      <c r="AC93" s="137"/>
      <c r="AD93" s="137"/>
      <c r="AE93" s="137"/>
      <c r="AF93" s="137"/>
    </row>
    <row r="94" spans="1:32" ht="78" customHeight="1" x14ac:dyDescent="0.3">
      <c r="A94" s="477" t="s">
        <v>216</v>
      </c>
      <c r="B94" s="254" t="str">
        <f t="shared" si="4"/>
        <v>CONC12</v>
      </c>
      <c r="C94" s="271" t="s">
        <v>547</v>
      </c>
      <c r="D94" s="22"/>
      <c r="E94" s="22"/>
      <c r="F94" s="22"/>
      <c r="J94" s="22"/>
      <c r="K94" s="22"/>
      <c r="L94" s="22"/>
      <c r="M94" s="22"/>
      <c r="N94" s="23"/>
      <c r="O94" s="23"/>
      <c r="P94" s="23"/>
      <c r="Q94" s="23"/>
      <c r="R94" s="23"/>
      <c r="S94" s="22"/>
      <c r="T94" s="22"/>
      <c r="U94" s="22"/>
      <c r="V94" s="22">
        <v>4</v>
      </c>
      <c r="W94" s="22">
        <v>2</v>
      </c>
      <c r="X94" s="22">
        <v>2</v>
      </c>
      <c r="Y94" s="22"/>
      <c r="Z94" s="22"/>
      <c r="AA94" s="22"/>
      <c r="AB94" s="22"/>
      <c r="AC94" s="137"/>
      <c r="AD94" s="137"/>
      <c r="AE94" s="137"/>
      <c r="AF94" s="137"/>
    </row>
    <row r="95" spans="1:32" ht="78" customHeight="1" x14ac:dyDescent="0.3">
      <c r="A95" s="477"/>
      <c r="B95" s="254" t="str">
        <f t="shared" si="4"/>
        <v>CONC12</v>
      </c>
      <c r="C95" s="271" t="s">
        <v>548</v>
      </c>
      <c r="D95" s="267"/>
      <c r="E95" s="31"/>
      <c r="F95" s="22"/>
      <c r="J95" s="22"/>
      <c r="K95" s="22"/>
      <c r="L95" s="22"/>
      <c r="M95" s="22"/>
      <c r="N95" s="23"/>
      <c r="O95" s="23"/>
      <c r="P95" s="23"/>
      <c r="Q95" s="23"/>
      <c r="R95" s="23"/>
      <c r="S95" s="22"/>
      <c r="T95" s="22"/>
      <c r="U95" s="22"/>
      <c r="V95" s="22">
        <v>4</v>
      </c>
      <c r="W95" s="22">
        <v>1</v>
      </c>
      <c r="X95" s="22">
        <v>1</v>
      </c>
      <c r="Y95" s="22"/>
      <c r="Z95" s="22"/>
      <c r="AA95" s="22"/>
      <c r="AB95" s="22"/>
      <c r="AC95" s="137"/>
      <c r="AD95" s="137"/>
      <c r="AE95" s="137"/>
      <c r="AF95" s="137"/>
    </row>
    <row r="96" spans="1:32" ht="104.25" customHeight="1" x14ac:dyDescent="0.3">
      <c r="A96" s="477" t="s">
        <v>217</v>
      </c>
      <c r="B96" s="254" t="str">
        <f t="shared" si="4"/>
        <v>CONC13</v>
      </c>
      <c r="C96" s="271" t="s">
        <v>549</v>
      </c>
      <c r="D96" s="267"/>
      <c r="E96" s="31"/>
      <c r="F96" s="22"/>
      <c r="J96" s="22"/>
      <c r="K96" s="22"/>
      <c r="L96" s="22"/>
      <c r="M96" s="22"/>
      <c r="N96" s="23"/>
      <c r="O96" s="23"/>
      <c r="P96" s="23"/>
      <c r="Q96" s="23"/>
      <c r="R96" s="23"/>
      <c r="S96" s="22"/>
      <c r="T96" s="22"/>
      <c r="U96" s="22"/>
      <c r="V96" s="22">
        <v>4</v>
      </c>
      <c r="W96" s="22">
        <v>2</v>
      </c>
      <c r="X96" s="22">
        <v>2</v>
      </c>
      <c r="Y96" s="22"/>
      <c r="Z96" s="22"/>
      <c r="AA96" s="22"/>
      <c r="AB96" s="22"/>
      <c r="AC96" s="137"/>
      <c r="AD96" s="137"/>
      <c r="AE96" s="137"/>
      <c r="AF96" s="137"/>
    </row>
    <row r="97" spans="1:32" ht="100.5" customHeight="1" x14ac:dyDescent="0.3">
      <c r="A97" s="477"/>
      <c r="B97" s="254" t="str">
        <f t="shared" si="4"/>
        <v>CONC13</v>
      </c>
      <c r="C97" s="271" t="s">
        <v>550</v>
      </c>
      <c r="D97" s="267"/>
      <c r="E97" s="31"/>
      <c r="F97" s="22"/>
      <c r="J97" s="22"/>
      <c r="K97" s="22"/>
      <c r="L97" s="22"/>
      <c r="M97" s="22"/>
      <c r="N97" s="23"/>
      <c r="O97" s="23"/>
      <c r="P97" s="23"/>
      <c r="Q97" s="23"/>
      <c r="R97" s="23"/>
      <c r="S97" s="22"/>
      <c r="T97" s="22"/>
      <c r="U97" s="22"/>
      <c r="V97" s="22">
        <v>4</v>
      </c>
      <c r="W97" s="22">
        <v>1</v>
      </c>
      <c r="X97" s="22">
        <v>1</v>
      </c>
      <c r="Y97" s="22"/>
      <c r="Z97" s="22"/>
      <c r="AA97" s="22"/>
      <c r="AB97" s="22"/>
      <c r="AC97" s="137"/>
      <c r="AD97" s="137"/>
      <c r="AE97" s="137"/>
      <c r="AF97" s="137"/>
    </row>
    <row r="98" spans="1:32" ht="110.25" customHeight="1" x14ac:dyDescent="0.3">
      <c r="A98" s="476" t="s">
        <v>218</v>
      </c>
      <c r="B98" s="254" t="str">
        <f>IF(LEN(A98)&gt;0,A98,B97)</f>
        <v>CONC14</v>
      </c>
      <c r="C98" s="260" t="s">
        <v>601</v>
      </c>
      <c r="D98" s="262" t="str">
        <f>IF(LEN(C98)&gt;0,C98,D97)</f>
        <v>Absence d'une stratégie de traitement</v>
      </c>
      <c r="E98" s="252" t="s">
        <v>87</v>
      </c>
      <c r="F98" s="252" t="str">
        <f>IF(LEN(E98)&gt;0,E98,J97)</f>
        <v>Absence</v>
      </c>
      <c r="G98" s="252" t="s">
        <v>87</v>
      </c>
      <c r="H98" s="2"/>
      <c r="I98" s="2"/>
      <c r="J98" s="2"/>
      <c r="K98" s="137"/>
      <c r="L98" s="22"/>
      <c r="M98" s="22"/>
      <c r="N98" s="23"/>
      <c r="O98" s="23"/>
      <c r="P98" s="23"/>
      <c r="Q98" s="23"/>
      <c r="R98" s="23"/>
      <c r="S98" s="22"/>
      <c r="T98" s="22"/>
      <c r="U98" s="22"/>
      <c r="V98" s="22">
        <v>4</v>
      </c>
      <c r="W98" s="22">
        <v>4</v>
      </c>
      <c r="X98" s="22">
        <v>4</v>
      </c>
      <c r="Y98" s="22"/>
      <c r="Z98" s="22"/>
      <c r="AA98" s="22"/>
      <c r="AB98" s="22"/>
      <c r="AC98" s="137"/>
      <c r="AD98" s="137"/>
      <c r="AE98" s="137"/>
      <c r="AF98" s="137"/>
    </row>
    <row r="99" spans="1:32" ht="201" customHeight="1" x14ac:dyDescent="0.3">
      <c r="A99" s="474"/>
      <c r="B99" s="254" t="str">
        <f>IF(LEN(A99)&gt;0,A99,B98)</f>
        <v>CONC14</v>
      </c>
      <c r="C99" s="476" t="s">
        <v>600</v>
      </c>
      <c r="D99" s="262" t="str">
        <f t="shared" ref="D99:D126" si="5">IF(LEN(C99)&gt;0,C99,D98)</f>
        <v>Présence d'une stratégie de traitement</v>
      </c>
      <c r="E99" s="476" t="s">
        <v>602</v>
      </c>
      <c r="F99" s="252" t="str">
        <f>IF(LEN(E99)&gt;0,E99,F98)</f>
        <v>Complète (produits, molécules actives, dosages, modes d'injection, asservissement (compteur, horloge))</v>
      </c>
      <c r="G99" s="252" t="s">
        <v>604</v>
      </c>
      <c r="H99" s="2"/>
      <c r="I99" s="2"/>
      <c r="J99" s="2"/>
      <c r="K99" s="137"/>
      <c r="L99" s="22"/>
      <c r="M99" s="256"/>
      <c r="N99" s="23"/>
      <c r="O99" s="23"/>
      <c r="P99" s="23"/>
      <c r="Q99" s="23"/>
      <c r="R99" s="23"/>
      <c r="S99" s="22"/>
      <c r="T99" s="22"/>
      <c r="U99" s="22"/>
      <c r="V99" s="22">
        <v>4</v>
      </c>
      <c r="W99" s="22">
        <v>1</v>
      </c>
      <c r="X99" s="22">
        <v>1</v>
      </c>
      <c r="Y99" s="22"/>
      <c r="Z99" s="22"/>
      <c r="AA99" s="22"/>
      <c r="AB99" s="22"/>
      <c r="AC99" s="137"/>
      <c r="AD99" s="137"/>
      <c r="AE99" s="137"/>
      <c r="AF99" s="137"/>
    </row>
    <row r="100" spans="1:32" ht="186" customHeight="1" x14ac:dyDescent="0.3">
      <c r="A100" s="474"/>
      <c r="B100" s="254" t="str">
        <f t="shared" si="4"/>
        <v>CONC14</v>
      </c>
      <c r="C100" s="474"/>
      <c r="D100" s="262" t="str">
        <f t="shared" si="5"/>
        <v>Présence d'une stratégie de traitement</v>
      </c>
      <c r="E100" s="475"/>
      <c r="F100" s="252" t="str">
        <f>IF(LEN(E100)&gt;0,E100,F99)</f>
        <v>Complète (produits, molécules actives, dosages, modes d'injection, asservissement (compteur, horloge))</v>
      </c>
      <c r="G100" s="252" t="s">
        <v>605</v>
      </c>
      <c r="H100" s="2"/>
      <c r="I100" s="2"/>
      <c r="J100" s="2"/>
      <c r="K100" s="137"/>
      <c r="L100" s="22"/>
      <c r="M100" s="256"/>
      <c r="N100" s="23"/>
      <c r="O100" s="23"/>
      <c r="P100" s="23"/>
      <c r="Q100" s="23"/>
      <c r="R100" s="23"/>
      <c r="S100" s="22"/>
      <c r="T100" s="22"/>
      <c r="U100" s="22"/>
      <c r="V100" s="22">
        <v>4</v>
      </c>
      <c r="W100" s="22">
        <v>3</v>
      </c>
      <c r="X100" s="22">
        <v>3</v>
      </c>
      <c r="Y100" s="22"/>
      <c r="Z100" s="22"/>
      <c r="AA100" s="22"/>
      <c r="AB100" s="22"/>
      <c r="AC100" s="137"/>
      <c r="AD100" s="137"/>
      <c r="AE100" s="137"/>
      <c r="AF100" s="137"/>
    </row>
    <row r="101" spans="1:32" ht="183" customHeight="1" x14ac:dyDescent="0.3">
      <c r="A101" s="474"/>
      <c r="B101" s="254" t="str">
        <f t="shared" si="4"/>
        <v>CONC14</v>
      </c>
      <c r="C101" s="475"/>
      <c r="D101" s="262" t="str">
        <f t="shared" si="5"/>
        <v>Présence d'une stratégie de traitement</v>
      </c>
      <c r="E101" s="252" t="s">
        <v>603</v>
      </c>
      <c r="F101" s="252" t="str">
        <f>IF(LEN(E101)&gt;0,E101,F100)</f>
        <v>Incomplète (produits, molécules actives, dosages, modes d'injection, asservissement (compteur, horloge))</v>
      </c>
      <c r="G101" s="252" t="s">
        <v>606</v>
      </c>
      <c r="H101" s="2"/>
      <c r="I101" s="2"/>
      <c r="J101" s="2"/>
      <c r="K101" s="137"/>
      <c r="L101" s="22"/>
      <c r="M101" s="256"/>
      <c r="N101" s="23"/>
      <c r="O101" s="23"/>
      <c r="P101" s="23"/>
      <c r="Q101" s="23"/>
      <c r="R101" s="23"/>
      <c r="S101" s="22"/>
      <c r="T101" s="22"/>
      <c r="U101" s="22"/>
      <c r="V101" s="22">
        <v>4</v>
      </c>
      <c r="W101" s="22">
        <v>3</v>
      </c>
      <c r="X101" s="22">
        <v>3</v>
      </c>
      <c r="Y101" s="22"/>
      <c r="Z101" s="22"/>
      <c r="AA101" s="22"/>
      <c r="AB101" s="22"/>
      <c r="AC101" s="137"/>
      <c r="AD101" s="137"/>
      <c r="AE101" s="137"/>
      <c r="AF101" s="137"/>
    </row>
    <row r="102" spans="1:32" ht="78" customHeight="1" x14ac:dyDescent="0.3">
      <c r="A102" s="477" t="s">
        <v>219</v>
      </c>
      <c r="B102" s="254" t="str">
        <f>IF(LEN(A102)&gt;0,A102,B101)</f>
        <v>CONC15</v>
      </c>
      <c r="C102" s="608" t="s">
        <v>607</v>
      </c>
      <c r="D102" s="253" t="str">
        <f t="shared" si="5"/>
        <v>MES &lt; 10  mg/l</v>
      </c>
      <c r="E102" s="254" t="s">
        <v>420</v>
      </c>
      <c r="I102" s="137"/>
      <c r="J102" s="22"/>
      <c r="K102" s="22"/>
      <c r="L102" s="22"/>
      <c r="M102" s="22"/>
      <c r="N102" s="23"/>
      <c r="O102" s="23"/>
      <c r="P102" s="23"/>
      <c r="Q102" s="23"/>
      <c r="R102" s="23"/>
      <c r="S102" s="22"/>
      <c r="T102" s="22"/>
      <c r="U102" s="22"/>
      <c r="V102" s="22">
        <v>0</v>
      </c>
      <c r="W102" s="22">
        <v>0</v>
      </c>
      <c r="X102" s="22">
        <v>0</v>
      </c>
      <c r="Y102" s="22"/>
      <c r="Z102" s="22"/>
      <c r="AA102" s="22"/>
      <c r="AB102" s="22"/>
      <c r="AC102" s="137"/>
      <c r="AD102" s="137"/>
      <c r="AE102" s="137"/>
      <c r="AF102" s="137"/>
    </row>
    <row r="103" spans="1:32" ht="78" customHeight="1" x14ac:dyDescent="0.3">
      <c r="A103" s="477"/>
      <c r="B103" s="254" t="str">
        <f t="shared" si="4"/>
        <v>CONC15</v>
      </c>
      <c r="C103" s="609"/>
      <c r="D103" s="253" t="str">
        <f t="shared" si="5"/>
        <v>MES &lt; 10  mg/l</v>
      </c>
      <c r="E103" s="429" t="s">
        <v>624</v>
      </c>
      <c r="I103" s="137"/>
      <c r="J103" s="22"/>
      <c r="K103" s="22"/>
      <c r="L103" s="22"/>
      <c r="M103" s="22"/>
      <c r="N103" s="23"/>
      <c r="O103" s="23"/>
      <c r="P103" s="23"/>
      <c r="Q103" s="23"/>
      <c r="R103" s="23"/>
      <c r="S103" s="22"/>
      <c r="T103" s="22"/>
      <c r="U103" s="22"/>
      <c r="V103" s="22">
        <v>3</v>
      </c>
      <c r="W103" s="22">
        <v>1</v>
      </c>
      <c r="X103" s="22">
        <v>1</v>
      </c>
      <c r="Y103" s="22"/>
      <c r="Z103" s="22"/>
      <c r="AA103" s="22"/>
      <c r="AB103" s="22"/>
      <c r="AC103" s="137"/>
      <c r="AD103" s="137"/>
      <c r="AE103" s="137"/>
      <c r="AF103" s="137"/>
    </row>
    <row r="104" spans="1:32" ht="78" customHeight="1" x14ac:dyDescent="0.3">
      <c r="A104" s="477"/>
      <c r="B104" s="254" t="str">
        <f t="shared" si="4"/>
        <v>CONC15</v>
      </c>
      <c r="C104" s="608" t="s">
        <v>608</v>
      </c>
      <c r="D104" s="253" t="str">
        <f t="shared" si="5"/>
        <v>MES &gt; 10  mg/l</v>
      </c>
      <c r="E104" s="254" t="s">
        <v>625</v>
      </c>
      <c r="I104" s="137"/>
      <c r="J104" s="22"/>
      <c r="K104" s="22"/>
      <c r="L104" s="22"/>
      <c r="M104" s="22"/>
      <c r="N104" s="23"/>
      <c r="O104" s="23"/>
      <c r="P104" s="23"/>
      <c r="Q104" s="23"/>
      <c r="R104" s="23"/>
      <c r="S104" s="22"/>
      <c r="T104" s="22"/>
      <c r="U104" s="22"/>
      <c r="V104" s="22">
        <v>4</v>
      </c>
      <c r="W104" s="22">
        <v>4</v>
      </c>
      <c r="X104" s="22">
        <v>2</v>
      </c>
      <c r="Y104" s="22"/>
      <c r="Z104" s="22"/>
      <c r="AA104" s="22"/>
      <c r="AB104" s="22"/>
      <c r="AC104" s="137"/>
      <c r="AD104" s="137"/>
      <c r="AE104" s="137"/>
      <c r="AF104" s="137"/>
    </row>
    <row r="105" spans="1:32" ht="78" customHeight="1" x14ac:dyDescent="0.3">
      <c r="A105" s="477"/>
      <c r="B105" s="254" t="str">
        <f>IF(LEN(A105)&gt;0,A105,B104)</f>
        <v>CONC15</v>
      </c>
      <c r="C105" s="609"/>
      <c r="D105" s="253" t="str">
        <f t="shared" si="5"/>
        <v>MES &gt; 10  mg/l</v>
      </c>
      <c r="E105" s="429" t="s">
        <v>626</v>
      </c>
      <c r="I105" s="137"/>
      <c r="J105" s="22"/>
      <c r="K105" s="22"/>
      <c r="L105" s="22"/>
      <c r="M105" s="22"/>
      <c r="N105" s="23"/>
      <c r="O105" s="23"/>
      <c r="P105" s="23"/>
      <c r="Q105" s="23"/>
      <c r="R105" s="23"/>
      <c r="S105" s="22"/>
      <c r="T105" s="22"/>
      <c r="U105" s="22"/>
      <c r="V105" s="22">
        <v>4</v>
      </c>
      <c r="W105" s="22">
        <v>1</v>
      </c>
      <c r="X105" s="22">
        <v>1</v>
      </c>
      <c r="Y105" s="22"/>
      <c r="Z105" s="22"/>
      <c r="AA105" s="22"/>
      <c r="AB105" s="22"/>
      <c r="AC105" s="137"/>
      <c r="AD105" s="137"/>
      <c r="AE105" s="137"/>
      <c r="AF105" s="137"/>
    </row>
    <row r="106" spans="1:32" ht="78" customHeight="1" x14ac:dyDescent="0.3">
      <c r="A106" s="476" t="s">
        <v>220</v>
      </c>
      <c r="B106" s="254" t="str">
        <f t="shared" si="4"/>
        <v>CONC16</v>
      </c>
      <c r="C106" s="476" t="s">
        <v>560</v>
      </c>
      <c r="D106" s="254" t="str">
        <f t="shared" si="5"/>
        <v>TH &lt; 10°F</v>
      </c>
      <c r="E106" s="251" t="s">
        <v>420</v>
      </c>
      <c r="I106" s="22"/>
      <c r="J106" s="22"/>
      <c r="K106" s="22"/>
      <c r="L106" s="22"/>
      <c r="M106" s="22"/>
      <c r="N106" s="23"/>
      <c r="O106" s="23"/>
      <c r="P106" s="23"/>
      <c r="Q106" s="23"/>
      <c r="R106" s="23"/>
      <c r="S106" s="22"/>
      <c r="T106" s="22"/>
      <c r="U106" s="22"/>
      <c r="V106" s="22">
        <v>0</v>
      </c>
      <c r="W106" s="22">
        <v>0</v>
      </c>
      <c r="X106" s="22">
        <v>0</v>
      </c>
      <c r="Y106" s="22"/>
      <c r="Z106" s="22"/>
      <c r="AA106" s="22"/>
      <c r="AB106" s="22"/>
      <c r="AC106" s="137"/>
      <c r="AD106" s="137"/>
      <c r="AE106" s="137"/>
      <c r="AF106" s="137"/>
    </row>
    <row r="107" spans="1:32" ht="78" customHeight="1" x14ac:dyDescent="0.3">
      <c r="A107" s="474"/>
      <c r="B107" s="254" t="str">
        <f t="shared" si="4"/>
        <v>CONC16</v>
      </c>
      <c r="C107" s="475"/>
      <c r="D107" s="254" t="str">
        <f t="shared" si="5"/>
        <v>TH &lt; 10°F</v>
      </c>
      <c r="E107" s="252" t="s">
        <v>509</v>
      </c>
      <c r="I107" s="22"/>
      <c r="J107" s="22"/>
      <c r="K107" s="22"/>
      <c r="L107" s="22"/>
      <c r="M107" s="22"/>
      <c r="N107" s="23"/>
      <c r="O107" s="23"/>
      <c r="P107" s="23"/>
      <c r="Q107" s="23"/>
      <c r="R107" s="23"/>
      <c r="S107" s="22"/>
      <c r="T107" s="22"/>
      <c r="U107" s="22"/>
      <c r="V107" s="22">
        <v>3</v>
      </c>
      <c r="W107" s="22">
        <v>1</v>
      </c>
      <c r="X107" s="22">
        <v>1</v>
      </c>
      <c r="Y107" s="22"/>
      <c r="Z107" s="22"/>
      <c r="AA107" s="22"/>
      <c r="AB107" s="22"/>
      <c r="AC107" s="137"/>
      <c r="AD107" s="137"/>
      <c r="AE107" s="137"/>
      <c r="AF107" s="137"/>
    </row>
    <row r="108" spans="1:32" ht="78" customHeight="1" x14ac:dyDescent="0.3">
      <c r="A108" s="474"/>
      <c r="B108" s="254" t="str">
        <f t="shared" si="4"/>
        <v>CONC16</v>
      </c>
      <c r="C108" s="476" t="s">
        <v>559</v>
      </c>
      <c r="D108" s="260" t="str">
        <f t="shared" si="5"/>
        <v>TH &gt; 10°F</v>
      </c>
      <c r="E108" s="428" t="s">
        <v>561</v>
      </c>
      <c r="H108" s="3"/>
      <c r="I108" s="22"/>
      <c r="J108" s="22"/>
      <c r="K108" s="22"/>
      <c r="L108" s="22"/>
      <c r="M108" s="22"/>
      <c r="N108" s="23"/>
      <c r="O108" s="23"/>
      <c r="P108" s="23"/>
      <c r="Q108" s="23"/>
      <c r="R108" s="23"/>
      <c r="S108" s="22"/>
      <c r="T108" s="22"/>
      <c r="U108" s="22"/>
      <c r="V108" s="22">
        <v>4</v>
      </c>
      <c r="W108" s="22">
        <v>4</v>
      </c>
      <c r="X108" s="22">
        <v>2</v>
      </c>
      <c r="Y108" s="22"/>
      <c r="Z108" s="22"/>
      <c r="AA108" s="22"/>
      <c r="AB108" s="22"/>
      <c r="AC108" s="137"/>
      <c r="AD108" s="137"/>
      <c r="AE108" s="137"/>
      <c r="AF108" s="137"/>
    </row>
    <row r="109" spans="1:32" ht="78" customHeight="1" x14ac:dyDescent="0.3">
      <c r="A109" s="474"/>
      <c r="B109" s="254" t="str">
        <f t="shared" si="4"/>
        <v>CONC16</v>
      </c>
      <c r="C109" s="475"/>
      <c r="D109" s="426" t="str">
        <f t="shared" si="5"/>
        <v>TH &gt; 10°F</v>
      </c>
      <c r="E109" s="429" t="s">
        <v>509</v>
      </c>
      <c r="F109" s="444"/>
      <c r="I109" s="22"/>
      <c r="J109" s="22"/>
      <c r="K109" s="22"/>
      <c r="L109" s="22"/>
      <c r="M109" s="22"/>
      <c r="N109" s="23"/>
      <c r="O109" s="23"/>
      <c r="P109" s="23"/>
      <c r="Q109" s="23"/>
      <c r="R109" s="23"/>
      <c r="S109" s="22"/>
      <c r="T109" s="22"/>
      <c r="U109" s="22"/>
      <c r="V109" s="22">
        <v>4</v>
      </c>
      <c r="W109" s="22">
        <v>1</v>
      </c>
      <c r="X109" s="22">
        <v>1</v>
      </c>
      <c r="Y109" s="22"/>
      <c r="Z109" s="22"/>
      <c r="AA109" s="22"/>
      <c r="AB109" s="22"/>
      <c r="AC109" s="137"/>
      <c r="AD109" s="137"/>
      <c r="AE109" s="137"/>
      <c r="AF109" s="137"/>
    </row>
    <row r="110" spans="1:32" ht="78" customHeight="1" x14ac:dyDescent="0.3">
      <c r="A110" s="476" t="s">
        <v>221</v>
      </c>
      <c r="B110" s="254" t="str">
        <f t="shared" si="4"/>
        <v>CONC17</v>
      </c>
      <c r="C110" s="476" t="s">
        <v>609</v>
      </c>
      <c r="D110" s="260" t="str">
        <f t="shared" si="5"/>
        <v>Biocide oxydant</v>
      </c>
      <c r="E110" s="427" t="s">
        <v>639</v>
      </c>
      <c r="F110" s="260" t="str">
        <f>IF(LEN(E110)&gt;0,E110,D109)</f>
        <v>Injection manuelle de biocide</v>
      </c>
      <c r="G110" s="260" t="s">
        <v>616</v>
      </c>
      <c r="H110" s="138" t="str">
        <f>IF(LEN(G110)&gt;0,G110,I109)</f>
        <v>Sans objet;</v>
      </c>
      <c r="I110" s="445" t="s">
        <v>420</v>
      </c>
      <c r="J110" s="22"/>
      <c r="K110" s="22"/>
      <c r="L110" s="22"/>
      <c r="M110" s="22"/>
      <c r="N110" s="23"/>
      <c r="O110" s="23"/>
      <c r="P110" s="23"/>
      <c r="Q110" s="23"/>
      <c r="R110" s="23"/>
      <c r="S110" s="22"/>
      <c r="T110" s="22"/>
      <c r="U110" s="22" t="s">
        <v>796</v>
      </c>
      <c r="V110" s="22">
        <v>4</v>
      </c>
      <c r="W110" s="22">
        <v>1</v>
      </c>
      <c r="X110" s="22">
        <v>1</v>
      </c>
      <c r="Y110" s="22"/>
      <c r="Z110" s="22"/>
      <c r="AA110" s="22"/>
      <c r="AB110" s="22"/>
      <c r="AC110" s="137"/>
      <c r="AD110" s="137"/>
      <c r="AE110" s="137"/>
      <c r="AF110" s="137"/>
    </row>
    <row r="111" spans="1:32" ht="78" customHeight="1" x14ac:dyDescent="0.3">
      <c r="A111" s="474"/>
      <c r="B111" s="254" t="str">
        <f t="shared" ref="B111:B131" si="6">IF(LEN(A111)&gt;0,A111,B110)</f>
        <v>CONC17</v>
      </c>
      <c r="C111" s="474"/>
      <c r="D111" s="260" t="str">
        <f t="shared" si="5"/>
        <v>Biocide oxydant</v>
      </c>
      <c r="E111" s="476" t="s">
        <v>640</v>
      </c>
      <c r="F111" s="260" t="str">
        <f t="shared" ref="F111:F126" si="7">IF(LEN(E111)&gt;0,E111,F110)</f>
        <v>Injection automatisée de biocide</v>
      </c>
      <c r="G111" s="260" t="s">
        <v>617</v>
      </c>
      <c r="H111" s="138" t="str">
        <f t="shared" ref="H111:H126" si="8">IF(LEN(G111)&gt;0,G111,H110)</f>
        <v>Chronométrique;</v>
      </c>
      <c r="I111" s="445" t="s">
        <v>420</v>
      </c>
      <c r="J111" s="22"/>
      <c r="K111" s="22"/>
      <c r="L111" s="22"/>
      <c r="M111" s="22"/>
      <c r="N111" s="23"/>
      <c r="O111" s="23"/>
      <c r="P111" s="23"/>
      <c r="Q111" s="23"/>
      <c r="R111" s="23"/>
      <c r="S111" s="22"/>
      <c r="T111" s="22"/>
      <c r="U111" s="22" t="s">
        <v>795</v>
      </c>
      <c r="V111" s="22">
        <v>4</v>
      </c>
      <c r="W111" s="22">
        <v>1</v>
      </c>
      <c r="X111" s="22">
        <v>1</v>
      </c>
      <c r="Y111" s="22"/>
      <c r="Z111" s="22"/>
      <c r="AA111" s="22"/>
      <c r="AB111" s="22"/>
      <c r="AC111" s="137"/>
      <c r="AD111" s="137"/>
      <c r="AE111" s="137"/>
      <c r="AF111" s="137"/>
    </row>
    <row r="112" spans="1:32" ht="78" customHeight="1" x14ac:dyDescent="0.3">
      <c r="A112" s="474"/>
      <c r="B112" s="254" t="str">
        <f t="shared" si="6"/>
        <v>CONC17</v>
      </c>
      <c r="C112" s="474"/>
      <c r="D112" s="260" t="str">
        <f t="shared" si="5"/>
        <v>Biocide oxydant</v>
      </c>
      <c r="E112" s="474"/>
      <c r="F112" s="260" t="str">
        <f t="shared" si="7"/>
        <v>Injection automatisée de biocide</v>
      </c>
      <c r="G112" s="260" t="s">
        <v>618</v>
      </c>
      <c r="H112" s="138" t="str">
        <f t="shared" si="8"/>
        <v>Choc;</v>
      </c>
      <c r="I112" s="445" t="s">
        <v>420</v>
      </c>
      <c r="J112" s="22"/>
      <c r="K112" s="22"/>
      <c r="L112" s="22"/>
      <c r="M112" s="22"/>
      <c r="N112" s="23"/>
      <c r="O112" s="23"/>
      <c r="P112" s="23"/>
      <c r="Q112" s="23"/>
      <c r="R112" s="23"/>
      <c r="S112" s="22"/>
      <c r="T112" s="22"/>
      <c r="U112" s="22" t="s">
        <v>794</v>
      </c>
      <c r="V112" s="22">
        <v>4</v>
      </c>
      <c r="W112" s="22">
        <v>1</v>
      </c>
      <c r="X112" s="22">
        <v>1</v>
      </c>
      <c r="Y112" s="22"/>
      <c r="Z112" s="22"/>
      <c r="AA112" s="22"/>
      <c r="AB112" s="22"/>
      <c r="AC112" s="137"/>
      <c r="AD112" s="137"/>
      <c r="AE112" s="137"/>
      <c r="AF112" s="137"/>
    </row>
    <row r="113" spans="1:32" ht="78" customHeight="1" x14ac:dyDescent="0.3">
      <c r="A113" s="474"/>
      <c r="B113" s="254" t="str">
        <f t="shared" si="6"/>
        <v>CONC17</v>
      </c>
      <c r="C113" s="474"/>
      <c r="D113" s="260" t="str">
        <f t="shared" si="5"/>
        <v>Biocide oxydant</v>
      </c>
      <c r="E113" s="474"/>
      <c r="F113" s="260" t="str">
        <f t="shared" si="7"/>
        <v>Injection automatisée de biocide</v>
      </c>
      <c r="G113" s="260" t="s">
        <v>619</v>
      </c>
      <c r="H113" s="138" t="str">
        <f t="shared" si="8"/>
        <v>Continu;</v>
      </c>
      <c r="I113" s="445" t="s">
        <v>420</v>
      </c>
      <c r="J113" s="22"/>
      <c r="K113" s="22"/>
      <c r="L113" s="22"/>
      <c r="M113" s="22"/>
      <c r="N113" s="23"/>
      <c r="O113" s="23"/>
      <c r="P113" s="23"/>
      <c r="Q113" s="23"/>
      <c r="R113" s="23"/>
      <c r="S113" s="22"/>
      <c r="T113" s="22"/>
      <c r="U113" s="22" t="s">
        <v>793</v>
      </c>
      <c r="V113" s="22">
        <v>4</v>
      </c>
      <c r="W113" s="22">
        <v>1</v>
      </c>
      <c r="X113" s="22">
        <v>1</v>
      </c>
      <c r="Y113" s="22"/>
      <c r="Z113" s="22"/>
      <c r="AA113" s="22"/>
      <c r="AB113" s="22"/>
      <c r="AC113" s="137"/>
      <c r="AD113" s="137"/>
      <c r="AE113" s="137"/>
      <c r="AF113" s="137"/>
    </row>
    <row r="114" spans="1:32" ht="78" customHeight="1" x14ac:dyDescent="0.3">
      <c r="A114" s="474"/>
      <c r="B114" s="378" t="str">
        <f t="shared" si="6"/>
        <v>CONC17</v>
      </c>
      <c r="C114" s="475"/>
      <c r="D114" s="373" t="str">
        <f t="shared" si="5"/>
        <v>Biocide oxydant</v>
      </c>
      <c r="E114" s="475"/>
      <c r="F114" s="373" t="str">
        <f t="shared" si="7"/>
        <v>Injection automatisée de biocide</v>
      </c>
      <c r="G114" s="373" t="s">
        <v>791</v>
      </c>
      <c r="H114" s="426" t="str">
        <f t="shared" si="8"/>
        <v>En fonction du résiduel;</v>
      </c>
      <c r="I114" s="445" t="s">
        <v>420</v>
      </c>
      <c r="J114" s="22"/>
      <c r="K114" s="22"/>
      <c r="L114" s="22"/>
      <c r="M114" s="22"/>
      <c r="N114" s="23"/>
      <c r="O114" s="23"/>
      <c r="P114" s="23"/>
      <c r="Q114" s="23"/>
      <c r="R114" s="23"/>
      <c r="S114" s="22"/>
      <c r="T114" s="22"/>
      <c r="U114" s="22" t="s">
        <v>792</v>
      </c>
      <c r="V114" s="22">
        <v>4</v>
      </c>
      <c r="W114" s="22">
        <v>1</v>
      </c>
      <c r="X114" s="22">
        <v>1</v>
      </c>
      <c r="Y114" s="22"/>
      <c r="Z114" s="22"/>
      <c r="AA114" s="22"/>
      <c r="AB114" s="22"/>
      <c r="AC114" s="137"/>
      <c r="AD114" s="137"/>
      <c r="AE114" s="137"/>
      <c r="AF114" s="137"/>
    </row>
    <row r="115" spans="1:32" ht="135" customHeight="1" x14ac:dyDescent="0.3">
      <c r="A115" s="474"/>
      <c r="B115" s="254" t="str">
        <f>IF(LEN(A115)&gt;0,A115,B114)</f>
        <v>CONC17</v>
      </c>
      <c r="C115" s="476" t="s">
        <v>613</v>
      </c>
      <c r="D115" s="260" t="str">
        <f>IF(LEN(C115)&gt;0,C115,D114)</f>
        <v>Biocide non oxydant</v>
      </c>
      <c r="E115" s="476" t="s">
        <v>637</v>
      </c>
      <c r="F115" s="260" t="str">
        <f>IF(LEN(E115)&gt;0,E115,F114)</f>
        <v>Injection manuelle de biocide;</v>
      </c>
      <c r="G115" s="476" t="s">
        <v>420</v>
      </c>
      <c r="H115" s="138" t="str">
        <f>IF(LEN(G115)&gt;0,G115,H114)</f>
        <v>Sans objet</v>
      </c>
      <c r="I115" s="445" t="s">
        <v>902</v>
      </c>
      <c r="J115" s="22"/>
      <c r="K115" s="22"/>
      <c r="L115" s="22"/>
      <c r="M115" s="22"/>
      <c r="N115" s="23"/>
      <c r="O115" s="23"/>
      <c r="P115" s="23"/>
      <c r="Q115" s="23"/>
      <c r="R115" s="23"/>
      <c r="S115" s="22"/>
      <c r="T115" s="22"/>
      <c r="U115" s="22" t="s">
        <v>920</v>
      </c>
      <c r="V115" s="22">
        <v>4</v>
      </c>
      <c r="W115" s="22">
        <v>1</v>
      </c>
      <c r="X115" s="22">
        <v>1</v>
      </c>
      <c r="Y115" s="22"/>
      <c r="Z115" s="22"/>
      <c r="AA115" s="22"/>
      <c r="AB115" s="22"/>
      <c r="AC115" s="137"/>
      <c r="AD115" s="137"/>
      <c r="AE115" s="137"/>
      <c r="AF115" s="137"/>
    </row>
    <row r="116" spans="1:32" ht="117" customHeight="1" x14ac:dyDescent="0.3">
      <c r="A116" s="474"/>
      <c r="B116" s="439" t="str">
        <f>IF(LEN(A116)&gt;0,A116,B115)</f>
        <v>CONC17</v>
      </c>
      <c r="C116" s="474"/>
      <c r="D116" s="429" t="str">
        <f>IF(LEN(C116)&gt;0,C116,D115)</f>
        <v>Biocide non oxydant</v>
      </c>
      <c r="E116" s="475"/>
      <c r="F116" s="429" t="str">
        <f>IF(LEN(E116)&gt;0,E116,F115)</f>
        <v>Injection manuelle de biocide;</v>
      </c>
      <c r="G116" s="475"/>
      <c r="H116" s="138" t="str">
        <f>IF(LEN(G116)&gt;0,G116,H115)</f>
        <v>Sans objet</v>
      </c>
      <c r="I116" s="445" t="s">
        <v>903</v>
      </c>
      <c r="J116" s="443"/>
      <c r="K116" s="443"/>
      <c r="L116" s="443"/>
      <c r="M116" s="443"/>
      <c r="N116" s="23"/>
      <c r="O116" s="23"/>
      <c r="P116" s="23"/>
      <c r="Q116" s="23"/>
      <c r="R116" s="23"/>
      <c r="S116" s="443"/>
      <c r="T116" s="443"/>
      <c r="U116" s="443" t="s">
        <v>919</v>
      </c>
      <c r="V116" s="443">
        <v>4</v>
      </c>
      <c r="W116" s="443">
        <v>3</v>
      </c>
      <c r="X116" s="443">
        <v>3</v>
      </c>
      <c r="Y116" s="443"/>
      <c r="Z116" s="443"/>
      <c r="AA116" s="443"/>
      <c r="AB116" s="443"/>
      <c r="AC116" s="137"/>
      <c r="AD116" s="137"/>
      <c r="AE116" s="137"/>
      <c r="AF116" s="137"/>
    </row>
    <row r="117" spans="1:32" ht="129" customHeight="1" x14ac:dyDescent="0.3">
      <c r="A117" s="474"/>
      <c r="B117" s="439" t="str">
        <f>IF(LEN(A117)&gt;0,A117,B116)</f>
        <v>CONC17</v>
      </c>
      <c r="C117" s="474"/>
      <c r="D117" s="429" t="str">
        <f>IF(LEN(C117)&gt;0,C117,D116)</f>
        <v>Biocide non oxydant</v>
      </c>
      <c r="E117" s="476" t="s">
        <v>638</v>
      </c>
      <c r="F117" s="429" t="str">
        <f>IF(LEN(E117)&gt;0,E117,F116)</f>
        <v>Injection automatisée de biocide;</v>
      </c>
      <c r="G117" s="476" t="s">
        <v>610</v>
      </c>
      <c r="H117" s="138" t="str">
        <f>IF(LEN(G117)&gt;0,G117,H116)</f>
        <v>Chronométrique</v>
      </c>
      <c r="I117" s="445" t="s">
        <v>902</v>
      </c>
      <c r="J117" s="22"/>
      <c r="K117" s="22"/>
      <c r="L117" s="22"/>
      <c r="M117" s="22"/>
      <c r="N117" s="23"/>
      <c r="O117" s="23"/>
      <c r="P117" s="23"/>
      <c r="Q117" s="23"/>
      <c r="R117" s="23"/>
      <c r="S117" s="22"/>
      <c r="T117" s="22"/>
      <c r="U117" s="22" t="s">
        <v>918</v>
      </c>
      <c r="V117" s="22">
        <v>4</v>
      </c>
      <c r="W117" s="22">
        <v>1</v>
      </c>
      <c r="X117" s="22">
        <v>1</v>
      </c>
      <c r="Y117" s="22"/>
      <c r="Z117" s="22"/>
      <c r="AA117" s="22"/>
      <c r="AB117" s="22"/>
      <c r="AC117" s="137"/>
      <c r="AD117" s="137"/>
      <c r="AE117" s="137"/>
      <c r="AF117" s="137"/>
    </row>
    <row r="118" spans="1:32" ht="135" customHeight="1" x14ac:dyDescent="0.3">
      <c r="A118" s="474"/>
      <c r="B118" s="439" t="str">
        <f t="shared" si="6"/>
        <v>CONC17</v>
      </c>
      <c r="C118" s="474"/>
      <c r="D118" s="429" t="str">
        <f t="shared" si="5"/>
        <v>Biocide non oxydant</v>
      </c>
      <c r="E118" s="474"/>
      <c r="F118" s="429" t="str">
        <f t="shared" si="7"/>
        <v>Injection automatisée de biocide;</v>
      </c>
      <c r="G118" s="475"/>
      <c r="H118" s="138" t="str">
        <f t="shared" si="8"/>
        <v>Chronométrique</v>
      </c>
      <c r="I118" s="445" t="s">
        <v>903</v>
      </c>
      <c r="J118" s="443"/>
      <c r="K118" s="443"/>
      <c r="L118" s="443"/>
      <c r="M118" s="443"/>
      <c r="N118" s="23"/>
      <c r="O118" s="23"/>
      <c r="P118" s="23"/>
      <c r="Q118" s="23"/>
      <c r="R118" s="23"/>
      <c r="S118" s="443"/>
      <c r="T118" s="443"/>
      <c r="U118" s="443" t="s">
        <v>917</v>
      </c>
      <c r="V118" s="443">
        <v>4</v>
      </c>
      <c r="W118" s="443">
        <v>3</v>
      </c>
      <c r="X118" s="443">
        <v>3</v>
      </c>
      <c r="Y118" s="443"/>
      <c r="Z118" s="443"/>
      <c r="AA118" s="443"/>
      <c r="AB118" s="443"/>
      <c r="AC118" s="137"/>
      <c r="AD118" s="137"/>
      <c r="AE118" s="137"/>
      <c r="AF118" s="137"/>
    </row>
    <row r="119" spans="1:32" ht="142.5" customHeight="1" x14ac:dyDescent="0.3">
      <c r="A119" s="474"/>
      <c r="B119" s="439" t="str">
        <f t="shared" si="6"/>
        <v>CONC17</v>
      </c>
      <c r="C119" s="474"/>
      <c r="D119" s="429" t="str">
        <f t="shared" si="5"/>
        <v>Biocide non oxydant</v>
      </c>
      <c r="E119" s="474"/>
      <c r="F119" s="429" t="str">
        <f t="shared" si="7"/>
        <v>Injection automatisée de biocide;</v>
      </c>
      <c r="G119" s="476" t="s">
        <v>611</v>
      </c>
      <c r="H119" s="138" t="str">
        <f t="shared" si="8"/>
        <v>Choc</v>
      </c>
      <c r="I119" s="445" t="s">
        <v>902</v>
      </c>
      <c r="J119" s="22"/>
      <c r="K119" s="22"/>
      <c r="L119" s="22"/>
      <c r="M119" s="22"/>
      <c r="N119" s="23"/>
      <c r="O119" s="23"/>
      <c r="P119" s="23"/>
      <c r="Q119" s="23"/>
      <c r="R119" s="23"/>
      <c r="S119" s="22"/>
      <c r="T119" s="22"/>
      <c r="U119" s="22" t="s">
        <v>916</v>
      </c>
      <c r="V119" s="22">
        <v>4</v>
      </c>
      <c r="W119" s="22">
        <v>1</v>
      </c>
      <c r="X119" s="22">
        <v>1</v>
      </c>
      <c r="Y119" s="22"/>
      <c r="Z119" s="22"/>
      <c r="AA119" s="22"/>
      <c r="AB119" s="22"/>
      <c r="AC119" s="137"/>
      <c r="AD119" s="137"/>
      <c r="AE119" s="137"/>
      <c r="AF119" s="137"/>
    </row>
    <row r="120" spans="1:32" ht="129" customHeight="1" x14ac:dyDescent="0.3">
      <c r="A120" s="474"/>
      <c r="B120" s="439" t="str">
        <f t="shared" si="6"/>
        <v>CONC17</v>
      </c>
      <c r="C120" s="474"/>
      <c r="D120" s="429" t="str">
        <f t="shared" si="5"/>
        <v>Biocide non oxydant</v>
      </c>
      <c r="E120" s="474"/>
      <c r="F120" s="429" t="str">
        <f t="shared" si="7"/>
        <v>Injection automatisée de biocide;</v>
      </c>
      <c r="G120" s="475"/>
      <c r="H120" s="138" t="str">
        <f t="shared" si="8"/>
        <v>Choc</v>
      </c>
      <c r="I120" s="445" t="s">
        <v>903</v>
      </c>
      <c r="J120" s="443"/>
      <c r="K120" s="443"/>
      <c r="L120" s="443"/>
      <c r="M120" s="443"/>
      <c r="N120" s="23"/>
      <c r="O120" s="23"/>
      <c r="P120" s="23"/>
      <c r="Q120" s="23"/>
      <c r="R120" s="23"/>
      <c r="S120" s="443"/>
      <c r="T120" s="443"/>
      <c r="U120" s="443" t="s">
        <v>915</v>
      </c>
      <c r="V120" s="443">
        <v>4</v>
      </c>
      <c r="W120" s="443">
        <v>3</v>
      </c>
      <c r="X120" s="443">
        <v>3</v>
      </c>
      <c r="Y120" s="443"/>
      <c r="Z120" s="443"/>
      <c r="AA120" s="443"/>
      <c r="AB120" s="443"/>
      <c r="AC120" s="137"/>
      <c r="AD120" s="137"/>
      <c r="AE120" s="137"/>
      <c r="AF120" s="137"/>
    </row>
    <row r="121" spans="1:32" ht="118.5" customHeight="1" x14ac:dyDescent="0.3">
      <c r="A121" s="474"/>
      <c r="B121" s="439" t="str">
        <f t="shared" si="6"/>
        <v>CONC17</v>
      </c>
      <c r="C121" s="474"/>
      <c r="D121" s="429" t="str">
        <f t="shared" si="5"/>
        <v>Biocide non oxydant</v>
      </c>
      <c r="E121" s="474"/>
      <c r="F121" s="429" t="str">
        <f t="shared" si="7"/>
        <v>Injection automatisée de biocide;</v>
      </c>
      <c r="G121" s="476" t="s">
        <v>612</v>
      </c>
      <c r="H121" s="138" t="str">
        <f t="shared" si="8"/>
        <v>Continu</v>
      </c>
      <c r="I121" s="445" t="s">
        <v>902</v>
      </c>
      <c r="J121" s="22"/>
      <c r="K121" s="22"/>
      <c r="L121" s="22"/>
      <c r="M121" s="22"/>
      <c r="N121" s="23"/>
      <c r="O121" s="23"/>
      <c r="P121" s="23"/>
      <c r="Q121" s="23"/>
      <c r="R121" s="23"/>
      <c r="S121" s="22"/>
      <c r="T121" s="22"/>
      <c r="U121" s="22" t="s">
        <v>914</v>
      </c>
      <c r="V121" s="22">
        <v>4</v>
      </c>
      <c r="W121" s="22">
        <v>1</v>
      </c>
      <c r="X121" s="22">
        <v>1</v>
      </c>
      <c r="Y121" s="22"/>
      <c r="Z121" s="22"/>
      <c r="AA121" s="22"/>
      <c r="AB121" s="22"/>
      <c r="AC121" s="137"/>
      <c r="AD121" s="137"/>
      <c r="AE121" s="137"/>
      <c r="AF121" s="137"/>
    </row>
    <row r="122" spans="1:32" ht="117" customHeight="1" x14ac:dyDescent="0.3">
      <c r="A122" s="474"/>
      <c r="B122" s="439" t="str">
        <f t="shared" si="6"/>
        <v>CONC17</v>
      </c>
      <c r="C122" s="474"/>
      <c r="D122" s="429" t="str">
        <f t="shared" si="5"/>
        <v>Biocide non oxydant</v>
      </c>
      <c r="E122" s="474"/>
      <c r="F122" s="429" t="str">
        <f t="shared" si="7"/>
        <v>Injection automatisée de biocide;</v>
      </c>
      <c r="G122" s="475"/>
      <c r="H122" s="138" t="str">
        <f t="shared" si="8"/>
        <v>Continu</v>
      </c>
      <c r="I122" s="445" t="s">
        <v>903</v>
      </c>
      <c r="J122" s="443"/>
      <c r="K122" s="443"/>
      <c r="L122" s="443"/>
      <c r="M122" s="443"/>
      <c r="N122" s="23"/>
      <c r="O122" s="23"/>
      <c r="P122" s="23"/>
      <c r="Q122" s="23"/>
      <c r="R122" s="23"/>
      <c r="S122" s="443"/>
      <c r="T122" s="443"/>
      <c r="U122" s="443" t="s">
        <v>913</v>
      </c>
      <c r="V122" s="443">
        <v>4</v>
      </c>
      <c r="W122" s="443">
        <v>3</v>
      </c>
      <c r="X122" s="443">
        <v>3</v>
      </c>
      <c r="Y122" s="443"/>
      <c r="Z122" s="443"/>
      <c r="AA122" s="443"/>
      <c r="AB122" s="443"/>
      <c r="AC122" s="137"/>
      <c r="AD122" s="137"/>
      <c r="AE122" s="137"/>
      <c r="AF122" s="137"/>
    </row>
    <row r="123" spans="1:32" ht="135" customHeight="1" x14ac:dyDescent="0.3">
      <c r="A123" s="474"/>
      <c r="B123" s="378" t="str">
        <f>IF(LEN(A123)&gt;0,A123,B119)</f>
        <v>CONC17</v>
      </c>
      <c r="C123" s="474"/>
      <c r="D123" s="429" t="str">
        <f t="shared" si="5"/>
        <v>Biocide non oxydant</v>
      </c>
      <c r="E123" s="474"/>
      <c r="F123" s="429" t="str">
        <f t="shared" si="7"/>
        <v>Injection automatisée de biocide;</v>
      </c>
      <c r="G123" s="476" t="s">
        <v>791</v>
      </c>
      <c r="H123" s="426" t="str">
        <f t="shared" si="8"/>
        <v>En fonction du résiduel;</v>
      </c>
      <c r="I123" s="445" t="s">
        <v>902</v>
      </c>
      <c r="J123" s="22"/>
      <c r="K123" s="22"/>
      <c r="L123" s="22"/>
      <c r="M123" s="22"/>
      <c r="N123" s="23"/>
      <c r="O123" s="23"/>
      <c r="P123" s="23"/>
      <c r="Q123" s="23"/>
      <c r="R123" s="23"/>
      <c r="S123" s="22"/>
      <c r="T123" s="22"/>
      <c r="U123" s="22" t="s">
        <v>911</v>
      </c>
      <c r="V123" s="22">
        <v>4</v>
      </c>
      <c r="W123" s="22">
        <v>1</v>
      </c>
      <c r="X123" s="22">
        <v>1</v>
      </c>
      <c r="Y123" s="22"/>
      <c r="Z123" s="22"/>
      <c r="AA123" s="22"/>
      <c r="AB123" s="22"/>
      <c r="AC123" s="137"/>
      <c r="AD123" s="137"/>
      <c r="AE123" s="137"/>
      <c r="AF123" s="137"/>
    </row>
    <row r="124" spans="1:32" ht="132" customHeight="1" x14ac:dyDescent="0.3">
      <c r="A124" s="474"/>
      <c r="B124" s="439" t="str">
        <f>IF(LEN(A124)&gt;0,A124,B120)</f>
        <v>CONC17</v>
      </c>
      <c r="C124" s="475"/>
      <c r="D124" s="429" t="str">
        <f t="shared" si="5"/>
        <v>Biocide non oxydant</v>
      </c>
      <c r="E124" s="475"/>
      <c r="F124" s="429" t="str">
        <f t="shared" si="7"/>
        <v>Injection automatisée de biocide;</v>
      </c>
      <c r="G124" s="475"/>
      <c r="H124" s="426" t="str">
        <f t="shared" si="8"/>
        <v>En fonction du résiduel;</v>
      </c>
      <c r="I124" s="445" t="s">
        <v>903</v>
      </c>
      <c r="J124" s="443"/>
      <c r="K124" s="443"/>
      <c r="L124" s="443"/>
      <c r="M124" s="443"/>
      <c r="N124" s="23"/>
      <c r="O124" s="23"/>
      <c r="P124" s="23"/>
      <c r="Q124" s="23"/>
      <c r="R124" s="23"/>
      <c r="S124" s="443"/>
      <c r="T124" s="443"/>
      <c r="U124" s="443" t="s">
        <v>912</v>
      </c>
      <c r="V124" s="443">
        <v>4</v>
      </c>
      <c r="W124" s="443">
        <v>3</v>
      </c>
      <c r="X124" s="443">
        <v>3</v>
      </c>
      <c r="Y124" s="443"/>
      <c r="Z124" s="443"/>
      <c r="AA124" s="443"/>
      <c r="AB124" s="443"/>
      <c r="AC124" s="137"/>
      <c r="AD124" s="137"/>
      <c r="AE124" s="137"/>
      <c r="AF124" s="137"/>
    </row>
    <row r="125" spans="1:32" ht="78" customHeight="1" x14ac:dyDescent="0.3">
      <c r="A125" s="474"/>
      <c r="B125" s="254" t="str">
        <f>IF(LEN(A125)&gt;0,A125,B121)</f>
        <v>CONC17</v>
      </c>
      <c r="C125" s="260" t="s">
        <v>614</v>
      </c>
      <c r="D125" s="429" t="str">
        <f t="shared" si="5"/>
        <v>Autre type de traitement</v>
      </c>
      <c r="E125" s="260" t="s">
        <v>630</v>
      </c>
      <c r="F125" s="429" t="str">
        <f t="shared" si="7"/>
        <v>A compléter</v>
      </c>
      <c r="G125" s="260" t="s">
        <v>921</v>
      </c>
      <c r="H125" s="426" t="str">
        <f t="shared" si="8"/>
        <v>A compléter,</v>
      </c>
      <c r="I125" s="445" t="s">
        <v>922</v>
      </c>
      <c r="J125" s="22"/>
      <c r="K125" s="22"/>
      <c r="L125" s="22"/>
      <c r="M125" s="22"/>
      <c r="N125" s="23"/>
      <c r="O125" s="23"/>
      <c r="P125" s="23"/>
      <c r="Q125" s="23"/>
      <c r="R125" s="23"/>
      <c r="S125" s="22"/>
      <c r="T125" s="22"/>
      <c r="U125" s="22" t="s">
        <v>797</v>
      </c>
      <c r="V125" s="22">
        <v>4</v>
      </c>
      <c r="W125" s="22">
        <v>1</v>
      </c>
      <c r="X125" s="22">
        <v>1</v>
      </c>
      <c r="Y125" s="22"/>
      <c r="Z125" s="22"/>
      <c r="AA125" s="22"/>
      <c r="AB125" s="22"/>
      <c r="AC125" s="137"/>
      <c r="AD125" s="137"/>
      <c r="AF125" s="137"/>
    </row>
    <row r="126" spans="1:32" ht="78" customHeight="1" x14ac:dyDescent="0.3">
      <c r="A126" s="475"/>
      <c r="B126" s="254" t="str">
        <f t="shared" si="6"/>
        <v>CONC17</v>
      </c>
      <c r="C126" s="260" t="s">
        <v>615</v>
      </c>
      <c r="D126" s="260" t="str">
        <f t="shared" si="5"/>
        <v>Pas de traitement biocide</v>
      </c>
      <c r="E126" s="429" t="s">
        <v>420</v>
      </c>
      <c r="F126" s="429" t="str">
        <f t="shared" si="7"/>
        <v>Sans objet</v>
      </c>
      <c r="G126" s="260" t="s">
        <v>623</v>
      </c>
      <c r="H126" s="138" t="str">
        <f t="shared" si="8"/>
        <v>Pas de traitement</v>
      </c>
      <c r="I126" s="445" t="s">
        <v>420</v>
      </c>
      <c r="J126" s="22"/>
      <c r="K126" s="22"/>
      <c r="L126" s="22"/>
      <c r="M126" s="22"/>
      <c r="N126" s="23"/>
      <c r="O126" s="23"/>
      <c r="P126" s="23"/>
      <c r="Q126" s="23"/>
      <c r="R126" s="23"/>
      <c r="S126" s="22"/>
      <c r="T126" s="22"/>
      <c r="U126" s="22" t="s">
        <v>636</v>
      </c>
      <c r="V126" s="22">
        <v>4</v>
      </c>
      <c r="W126" s="22">
        <v>4</v>
      </c>
      <c r="X126" s="22">
        <v>4</v>
      </c>
      <c r="Y126" s="22"/>
      <c r="Z126" s="22"/>
      <c r="AA126" s="22"/>
      <c r="AB126" s="22"/>
      <c r="AC126" s="137"/>
      <c r="AD126" s="137"/>
      <c r="AF126" s="137"/>
    </row>
    <row r="127" spans="1:32" ht="78" customHeight="1" x14ac:dyDescent="0.3">
      <c r="A127" s="476" t="s">
        <v>222</v>
      </c>
      <c r="B127" s="439" t="str">
        <f t="shared" si="6"/>
        <v>CONC18</v>
      </c>
      <c r="C127" s="429" t="s">
        <v>646</v>
      </c>
      <c r="D127" s="440"/>
      <c r="E127" s="440"/>
      <c r="F127" s="443"/>
      <c r="G127" s="443"/>
      <c r="H127" s="443"/>
      <c r="I127" s="443"/>
      <c r="J127" s="443"/>
      <c r="K127" s="443"/>
      <c r="L127" s="443"/>
      <c r="M127" s="443"/>
      <c r="N127" s="23"/>
      <c r="O127" s="23"/>
      <c r="P127" s="23"/>
      <c r="Q127" s="23"/>
      <c r="R127" s="23"/>
      <c r="S127" s="443"/>
      <c r="T127" s="443"/>
      <c r="U127" s="443"/>
      <c r="V127" s="443">
        <v>3</v>
      </c>
      <c r="W127" s="443">
        <v>4</v>
      </c>
      <c r="X127" s="443">
        <v>2</v>
      </c>
      <c r="Y127" s="443"/>
      <c r="Z127" s="443"/>
      <c r="AA127" s="443"/>
      <c r="AB127" s="443"/>
      <c r="AC127" s="137"/>
      <c r="AD127" s="137"/>
      <c r="AE127" s="137"/>
      <c r="AF127" s="137"/>
    </row>
    <row r="128" spans="1:32" ht="78" customHeight="1" x14ac:dyDescent="0.3">
      <c r="A128" s="474"/>
      <c r="B128" s="439" t="str">
        <f t="shared" si="6"/>
        <v>CONC18</v>
      </c>
      <c r="C128" s="429" t="s">
        <v>645</v>
      </c>
      <c r="D128" s="440"/>
      <c r="E128" s="440"/>
      <c r="F128" s="443"/>
      <c r="G128" s="443"/>
      <c r="H128" s="443"/>
      <c r="I128" s="443"/>
      <c r="J128" s="443"/>
      <c r="K128" s="443"/>
      <c r="L128" s="443"/>
      <c r="M128" s="443"/>
      <c r="N128" s="23"/>
      <c r="O128" s="23"/>
      <c r="P128" s="23"/>
      <c r="Q128" s="23"/>
      <c r="R128" s="23"/>
      <c r="S128" s="443"/>
      <c r="T128" s="443"/>
      <c r="U128" s="443"/>
      <c r="V128" s="443">
        <v>3</v>
      </c>
      <c r="W128" s="443">
        <v>1</v>
      </c>
      <c r="X128" s="443">
        <v>1</v>
      </c>
      <c r="Y128" s="443"/>
      <c r="Z128" s="443"/>
      <c r="AA128" s="443"/>
      <c r="AB128" s="443"/>
      <c r="AC128" s="137"/>
      <c r="AD128" s="137"/>
      <c r="AE128" s="137" t="s">
        <v>368</v>
      </c>
      <c r="AF128" s="137"/>
    </row>
    <row r="129" spans="1:32" ht="78" customHeight="1" x14ac:dyDescent="0.3">
      <c r="A129" s="474"/>
      <c r="B129" s="439" t="str">
        <f t="shared" si="6"/>
        <v>CONC18</v>
      </c>
      <c r="C129" s="442" t="s">
        <v>420</v>
      </c>
      <c r="D129" s="198"/>
      <c r="E129" s="440"/>
      <c r="F129" s="443"/>
      <c r="G129" s="443"/>
      <c r="H129" s="443"/>
      <c r="I129" s="443"/>
      <c r="J129" s="443"/>
      <c r="K129" s="443"/>
      <c r="L129" s="443"/>
      <c r="M129" s="443"/>
      <c r="N129" s="23"/>
      <c r="O129" s="23"/>
      <c r="P129" s="23"/>
      <c r="Q129" s="23"/>
      <c r="R129" s="23"/>
      <c r="S129" s="443"/>
      <c r="T129" s="443"/>
      <c r="U129" s="443"/>
      <c r="V129" s="443">
        <v>0</v>
      </c>
      <c r="W129" s="443">
        <v>0</v>
      </c>
      <c r="X129" s="443">
        <v>0</v>
      </c>
      <c r="Y129" s="443"/>
      <c r="Z129" s="443"/>
      <c r="AA129" s="443"/>
      <c r="AB129" s="443"/>
      <c r="AC129" s="137"/>
      <c r="AD129" s="137"/>
      <c r="AE129" s="137" t="s">
        <v>369</v>
      </c>
      <c r="AF129" s="137"/>
    </row>
    <row r="130" spans="1:32" ht="96" customHeight="1" x14ac:dyDescent="0.3">
      <c r="A130" s="476" t="s">
        <v>223</v>
      </c>
      <c r="B130" s="439" t="str">
        <f t="shared" si="6"/>
        <v>CONC19</v>
      </c>
      <c r="C130" s="260" t="s">
        <v>628</v>
      </c>
      <c r="D130" s="260" t="str">
        <f>IF(LEN(C130)&gt;0,C130,D126)</f>
        <v>Injection manuelle de biodispersant</v>
      </c>
      <c r="E130" s="260" t="s">
        <v>420</v>
      </c>
      <c r="F130" s="265" t="str">
        <f>IF(LEN(E130)&gt;0,E130,F126)</f>
        <v>Sans objet</v>
      </c>
      <c r="G130" s="137"/>
      <c r="H130" s="137"/>
      <c r="I130" s="23"/>
      <c r="J130" s="22"/>
      <c r="K130" s="22"/>
      <c r="L130" s="22"/>
      <c r="M130" s="22"/>
      <c r="N130" s="23"/>
      <c r="O130" s="23"/>
      <c r="P130" s="23"/>
      <c r="Q130" s="23"/>
      <c r="R130" s="23"/>
      <c r="S130" s="22"/>
      <c r="T130" s="22"/>
      <c r="U130" s="22" t="s">
        <v>799</v>
      </c>
      <c r="V130" s="22">
        <v>4</v>
      </c>
      <c r="W130" s="22">
        <v>1</v>
      </c>
      <c r="X130" s="22">
        <v>1</v>
      </c>
      <c r="Y130" s="22"/>
      <c r="Z130" s="22"/>
      <c r="AA130" s="22"/>
      <c r="AB130" s="22"/>
      <c r="AC130" s="137"/>
      <c r="AD130" s="137"/>
      <c r="AE130" s="137" t="s">
        <v>371</v>
      </c>
      <c r="AF130" s="137"/>
    </row>
    <row r="131" spans="1:32" ht="90" x14ac:dyDescent="0.3">
      <c r="A131" s="474"/>
      <c r="B131" s="439" t="str">
        <f t="shared" si="6"/>
        <v>CONC19</v>
      </c>
      <c r="C131" s="476" t="s">
        <v>627</v>
      </c>
      <c r="D131" s="260" t="str">
        <f t="shared" ref="D131:D133" si="9">IF(LEN(C131)&gt;0,C131,D130)</f>
        <v>Injection automatisée de biodispersant</v>
      </c>
      <c r="E131" s="260" t="s">
        <v>610</v>
      </c>
      <c r="F131" s="260" t="str">
        <f t="shared" ref="F131:F133" si="10">IF(LEN(E131)&gt;0,E131,F130)</f>
        <v>Chronométrique</v>
      </c>
      <c r="G131" s="137"/>
      <c r="H131" s="137"/>
      <c r="I131" s="23"/>
      <c r="J131" s="22"/>
      <c r="K131" s="22"/>
      <c r="L131" s="22"/>
      <c r="M131" s="22"/>
      <c r="N131" s="23"/>
      <c r="O131" s="23"/>
      <c r="P131" s="23"/>
      <c r="Q131" s="23"/>
      <c r="R131" s="23"/>
      <c r="S131" s="22"/>
      <c r="T131" s="22"/>
      <c r="U131" s="22" t="s">
        <v>800</v>
      </c>
      <c r="V131" s="22">
        <v>4</v>
      </c>
      <c r="W131" s="22">
        <v>1</v>
      </c>
      <c r="X131" s="22">
        <v>1</v>
      </c>
      <c r="Y131" s="22"/>
      <c r="Z131" s="22"/>
      <c r="AA131" s="22"/>
      <c r="AB131" s="22"/>
      <c r="AC131" s="137"/>
      <c r="AD131" s="137"/>
      <c r="AE131" s="137" t="s">
        <v>904</v>
      </c>
      <c r="AF131" s="137"/>
    </row>
    <row r="132" spans="1:32" ht="99.75" customHeight="1" x14ac:dyDescent="0.3">
      <c r="A132" s="474"/>
      <c r="B132" s="265" t="str">
        <f t="shared" si="4"/>
        <v>CONC19</v>
      </c>
      <c r="C132" s="474"/>
      <c r="D132" s="260" t="str">
        <f t="shared" si="9"/>
        <v>Injection automatisée de biodispersant</v>
      </c>
      <c r="E132" s="260" t="s">
        <v>611</v>
      </c>
      <c r="F132" s="260" t="str">
        <f t="shared" si="10"/>
        <v>Choc</v>
      </c>
      <c r="G132" s="137"/>
      <c r="H132" s="137"/>
      <c r="I132" s="23"/>
      <c r="J132" s="22"/>
      <c r="K132" s="22"/>
      <c r="L132" s="22"/>
      <c r="M132" s="22"/>
      <c r="N132" s="23"/>
      <c r="O132" s="23"/>
      <c r="P132" s="23"/>
      <c r="Q132" s="23"/>
      <c r="R132" s="23"/>
      <c r="S132" s="22"/>
      <c r="T132" s="22"/>
      <c r="U132" s="22" t="s">
        <v>801</v>
      </c>
      <c r="V132" s="22">
        <v>4</v>
      </c>
      <c r="W132" s="22">
        <v>1</v>
      </c>
      <c r="X132" s="22">
        <v>1</v>
      </c>
      <c r="Y132" s="22"/>
      <c r="Z132" s="22"/>
      <c r="AA132" s="22"/>
      <c r="AB132" s="22"/>
      <c r="AC132" s="137"/>
      <c r="AD132" s="137"/>
      <c r="AE132" s="137" t="s">
        <v>372</v>
      </c>
      <c r="AF132" s="137"/>
    </row>
    <row r="133" spans="1:32" ht="99" customHeight="1" x14ac:dyDescent="0.3">
      <c r="A133" s="474"/>
      <c r="B133" s="265" t="str">
        <f t="shared" si="4"/>
        <v>CONC19</v>
      </c>
      <c r="C133" s="474"/>
      <c r="D133" s="260" t="str">
        <f t="shared" si="9"/>
        <v>Injection automatisée de biodispersant</v>
      </c>
      <c r="E133" s="260" t="s">
        <v>612</v>
      </c>
      <c r="F133" s="260" t="str">
        <f t="shared" si="10"/>
        <v>Continu</v>
      </c>
      <c r="G133" s="137"/>
      <c r="H133" s="137"/>
      <c r="I133" s="23"/>
      <c r="J133" s="22"/>
      <c r="K133" s="22"/>
      <c r="L133" s="22"/>
      <c r="M133" s="22"/>
      <c r="N133" s="23"/>
      <c r="O133" s="23"/>
      <c r="P133" s="23"/>
      <c r="Q133" s="23"/>
      <c r="R133" s="23"/>
      <c r="S133" s="22"/>
      <c r="T133" s="22"/>
      <c r="U133" s="22" t="s">
        <v>802</v>
      </c>
      <c r="V133" s="22">
        <v>4</v>
      </c>
      <c r="W133" s="22">
        <v>1</v>
      </c>
      <c r="X133" s="22">
        <v>1</v>
      </c>
      <c r="Y133" s="22"/>
      <c r="Z133" s="22"/>
      <c r="AA133" s="22"/>
      <c r="AB133" s="22"/>
      <c r="AC133" s="137"/>
      <c r="AD133" s="137"/>
      <c r="AE133" s="137" t="s">
        <v>373</v>
      </c>
      <c r="AF133" s="137"/>
    </row>
    <row r="134" spans="1:32" ht="99" customHeight="1" x14ac:dyDescent="0.3">
      <c r="A134" s="474"/>
      <c r="B134" s="378" t="str">
        <f>IF(LEN(A134)&gt;0,A134,B132)</f>
        <v>CONC19</v>
      </c>
      <c r="C134" s="475"/>
      <c r="D134" s="373" t="str">
        <f>IF(LEN(C134)&gt;0,C134,D132)</f>
        <v>Injection automatisée de biodispersant</v>
      </c>
      <c r="E134" s="373" t="s">
        <v>798</v>
      </c>
      <c r="F134" s="373" t="str">
        <f>IF(LEN(E134)&gt;0,E134,F132)</f>
        <v>En fonction du résiduel</v>
      </c>
      <c r="G134" s="137"/>
      <c r="H134" s="137"/>
      <c r="I134" s="23"/>
      <c r="J134" s="22"/>
      <c r="K134" s="22"/>
      <c r="L134" s="22"/>
      <c r="M134" s="22"/>
      <c r="N134" s="23"/>
      <c r="O134" s="23"/>
      <c r="P134" s="23"/>
      <c r="Q134" s="23"/>
      <c r="R134" s="23"/>
      <c r="S134" s="22"/>
      <c r="T134" s="22"/>
      <c r="U134" s="22" t="s">
        <v>803</v>
      </c>
      <c r="V134" s="22">
        <v>4</v>
      </c>
      <c r="W134" s="22">
        <v>1</v>
      </c>
      <c r="X134" s="22">
        <v>1</v>
      </c>
      <c r="Y134" s="22"/>
      <c r="Z134" s="22"/>
      <c r="AA134" s="22"/>
      <c r="AB134" s="22"/>
      <c r="AC134" s="137"/>
      <c r="AD134" s="137"/>
      <c r="AE134" s="137" t="s">
        <v>374</v>
      </c>
      <c r="AF134" s="137"/>
    </row>
    <row r="135" spans="1:32" ht="79.5" customHeight="1" x14ac:dyDescent="0.3">
      <c r="A135" s="475"/>
      <c r="B135" s="265" t="str">
        <f>IF(LEN(A135)&gt;0,A135,B133)</f>
        <v>CONC19</v>
      </c>
      <c r="C135" s="259" t="s">
        <v>629</v>
      </c>
      <c r="D135" s="260" t="str">
        <f>IF(LEN(C135)&gt;0,C135,D133)</f>
        <v>Pas de traitement biodispersant</v>
      </c>
      <c r="E135" s="260" t="s">
        <v>420</v>
      </c>
      <c r="F135" s="260" t="str">
        <f>IF(LEN(E135)&gt;0,E135,F133)</f>
        <v>Sans objet</v>
      </c>
      <c r="G135" s="137"/>
      <c r="H135" s="137"/>
      <c r="I135" s="23"/>
      <c r="J135" s="22"/>
      <c r="K135" s="22"/>
      <c r="L135" s="22"/>
      <c r="M135" s="22"/>
      <c r="N135" s="23"/>
      <c r="O135" s="23"/>
      <c r="P135" s="23"/>
      <c r="Q135" s="23"/>
      <c r="R135" s="23"/>
      <c r="S135" s="22"/>
      <c r="T135" s="22"/>
      <c r="U135" s="22" t="s">
        <v>635</v>
      </c>
      <c r="V135" s="22">
        <v>4</v>
      </c>
      <c r="W135" s="22">
        <v>4</v>
      </c>
      <c r="X135" s="22">
        <v>4</v>
      </c>
      <c r="Y135" s="22"/>
      <c r="Z135" s="22"/>
      <c r="AA135" s="22"/>
      <c r="AB135" s="22"/>
      <c r="AC135" s="137"/>
      <c r="AD135" s="137"/>
      <c r="AE135" s="137" t="s">
        <v>375</v>
      </c>
      <c r="AF135" s="137"/>
    </row>
    <row r="136" spans="1:32" ht="79.5" customHeight="1" x14ac:dyDescent="0.3">
      <c r="A136" s="667" t="s">
        <v>909</v>
      </c>
      <c r="B136" s="439" t="str">
        <f>IF(LEN(A136)&gt;0,A136,B134)</f>
        <v>CONC20</v>
      </c>
      <c r="C136" s="429" t="s">
        <v>646</v>
      </c>
      <c r="D136" s="440"/>
      <c r="E136" s="440"/>
      <c r="F136" s="443"/>
      <c r="G136" s="443"/>
      <c r="H136" s="443"/>
      <c r="I136" s="443"/>
      <c r="J136" s="443"/>
      <c r="K136" s="443"/>
      <c r="L136" s="443"/>
      <c r="M136" s="443"/>
      <c r="N136" s="23"/>
      <c r="O136" s="23"/>
      <c r="P136" s="23"/>
      <c r="Q136" s="23"/>
      <c r="R136" s="23"/>
      <c r="S136" s="443"/>
      <c r="T136" s="443"/>
      <c r="U136" s="443"/>
      <c r="V136" s="443">
        <v>3</v>
      </c>
      <c r="W136" s="443">
        <v>4</v>
      </c>
      <c r="X136" s="443">
        <v>2</v>
      </c>
      <c r="Y136" s="443"/>
      <c r="Z136" s="443"/>
      <c r="AA136" s="443"/>
      <c r="AB136" s="443"/>
      <c r="AC136" s="137"/>
      <c r="AD136" s="137"/>
      <c r="AE136" s="137" t="s">
        <v>905</v>
      </c>
      <c r="AF136" s="137"/>
    </row>
    <row r="137" spans="1:32" ht="79.5" customHeight="1" x14ac:dyDescent="0.3">
      <c r="A137" s="668"/>
      <c r="B137" s="439" t="str">
        <f>IF(LEN(A137)&gt;0,A137,B135)</f>
        <v>CONC19</v>
      </c>
      <c r="C137" s="429" t="s">
        <v>645</v>
      </c>
      <c r="D137" s="440"/>
      <c r="E137" s="440"/>
      <c r="F137" s="443"/>
      <c r="G137" s="443"/>
      <c r="H137" s="443"/>
      <c r="I137" s="443"/>
      <c r="J137" s="443"/>
      <c r="K137" s="443"/>
      <c r="L137" s="443"/>
      <c r="M137" s="443"/>
      <c r="N137" s="23"/>
      <c r="O137" s="23"/>
      <c r="P137" s="23"/>
      <c r="Q137" s="23"/>
      <c r="R137" s="23"/>
      <c r="S137" s="443"/>
      <c r="T137" s="443"/>
      <c r="U137" s="443"/>
      <c r="V137" s="443">
        <v>3</v>
      </c>
      <c r="W137" s="443">
        <v>1</v>
      </c>
      <c r="X137" s="443">
        <v>1</v>
      </c>
      <c r="Y137" s="443"/>
      <c r="Z137" s="443"/>
      <c r="AA137" s="443"/>
      <c r="AB137" s="443"/>
      <c r="AC137" s="137"/>
      <c r="AD137" s="137"/>
      <c r="AE137" s="137" t="s">
        <v>377</v>
      </c>
      <c r="AF137" s="137"/>
    </row>
    <row r="138" spans="1:32" ht="79.5" customHeight="1" x14ac:dyDescent="0.3">
      <c r="A138" s="669"/>
      <c r="B138" s="439" t="str">
        <f>IF(LEN(A138)&gt;0,A138,B136)</f>
        <v>CONC20</v>
      </c>
      <c r="C138" s="442" t="s">
        <v>420</v>
      </c>
      <c r="D138" s="198"/>
      <c r="E138" s="440"/>
      <c r="F138" s="443"/>
      <c r="G138" s="443"/>
      <c r="H138" s="443"/>
      <c r="I138" s="443"/>
      <c r="J138" s="443"/>
      <c r="K138" s="443"/>
      <c r="L138" s="443"/>
      <c r="M138" s="443"/>
      <c r="N138" s="23"/>
      <c r="O138" s="23"/>
      <c r="P138" s="23"/>
      <c r="Q138" s="23"/>
      <c r="R138" s="23"/>
      <c r="S138" s="443"/>
      <c r="T138" s="443"/>
      <c r="U138" s="443"/>
      <c r="V138" s="443">
        <v>0</v>
      </c>
      <c r="W138" s="443">
        <v>0</v>
      </c>
      <c r="X138" s="443">
        <v>0</v>
      </c>
      <c r="Y138" s="443"/>
      <c r="Z138" s="443"/>
      <c r="AA138" s="443"/>
      <c r="AB138" s="443"/>
      <c r="AC138" s="137"/>
      <c r="AD138" s="137"/>
      <c r="AE138" s="137"/>
      <c r="AF138" s="137"/>
    </row>
    <row r="139" spans="1:32" ht="94.5" customHeight="1" x14ac:dyDescent="0.3">
      <c r="A139" s="667" t="s">
        <v>224</v>
      </c>
      <c r="B139" s="254" t="str">
        <f>IF(LEN(A139)&gt;0,A139,B135)</f>
        <v>CONC21</v>
      </c>
      <c r="C139" s="260" t="s">
        <v>634</v>
      </c>
      <c r="D139" s="260" t="str">
        <f>IF(LEN(C139)&gt;0,C139,D135)</f>
        <v>Injection manuelle d'anti-tartre/anti-corrosion</v>
      </c>
      <c r="E139" s="260" t="s">
        <v>420</v>
      </c>
      <c r="F139" s="260" t="str">
        <f>IF(LEN(E139)&gt;0,E139,F135)</f>
        <v>Sans objet</v>
      </c>
      <c r="G139" s="137"/>
      <c r="H139" s="137"/>
      <c r="I139" s="23"/>
      <c r="J139" s="22"/>
      <c r="K139" s="22"/>
      <c r="L139" s="22"/>
      <c r="M139" s="22"/>
      <c r="N139" s="23"/>
      <c r="O139" s="23"/>
      <c r="P139" s="23"/>
      <c r="Q139" s="23"/>
      <c r="R139" s="23"/>
      <c r="S139" s="22"/>
      <c r="T139" s="22"/>
      <c r="U139" s="22" t="s">
        <v>808</v>
      </c>
      <c r="V139" s="22">
        <v>4</v>
      </c>
      <c r="W139" s="22">
        <v>1</v>
      </c>
      <c r="X139" s="22">
        <v>1</v>
      </c>
      <c r="Y139" s="22"/>
      <c r="Z139" s="22"/>
      <c r="AA139" s="22"/>
      <c r="AB139" s="22"/>
      <c r="AC139" s="137"/>
      <c r="AD139" s="137"/>
      <c r="AF139" s="137"/>
    </row>
    <row r="140" spans="1:32" ht="98.25" customHeight="1" x14ac:dyDescent="0.3">
      <c r="A140" s="668"/>
      <c r="B140" s="254" t="str">
        <f t="shared" si="4"/>
        <v>CONC21</v>
      </c>
      <c r="C140" s="476" t="s">
        <v>633</v>
      </c>
      <c r="D140" s="260" t="str">
        <f t="shared" ref="D140:D142" si="11">IF(LEN(C140)&gt;0,C140,D139)</f>
        <v>Injection automatisée d'anti-tartre/anti-corrosion</v>
      </c>
      <c r="E140" s="260" t="s">
        <v>610</v>
      </c>
      <c r="F140" s="260" t="str">
        <f t="shared" ref="F140:F142" si="12">IF(LEN(E140)&gt;0,E140,F139)</f>
        <v>Chronométrique</v>
      </c>
      <c r="G140" s="137"/>
      <c r="H140" s="137"/>
      <c r="I140" s="137"/>
      <c r="J140" s="22"/>
      <c r="K140" s="22"/>
      <c r="L140" s="22"/>
      <c r="M140" s="22"/>
      <c r="N140" s="23"/>
      <c r="O140" s="23"/>
      <c r="P140" s="23"/>
      <c r="Q140" s="23"/>
      <c r="R140" s="23"/>
      <c r="S140" s="22"/>
      <c r="T140" s="22"/>
      <c r="U140" s="22" t="s">
        <v>807</v>
      </c>
      <c r="V140" s="22">
        <v>4</v>
      </c>
      <c r="W140" s="22">
        <v>1</v>
      </c>
      <c r="X140" s="22">
        <v>1</v>
      </c>
      <c r="Y140" s="22"/>
      <c r="Z140" s="22"/>
      <c r="AA140" s="22"/>
      <c r="AB140" s="22"/>
      <c r="AC140" s="137"/>
      <c r="AD140" s="137"/>
      <c r="AF140" s="137"/>
    </row>
    <row r="141" spans="1:32" ht="93" customHeight="1" x14ac:dyDescent="0.3">
      <c r="A141" s="668"/>
      <c r="B141" s="254" t="str">
        <f t="shared" si="4"/>
        <v>CONC21</v>
      </c>
      <c r="C141" s="474"/>
      <c r="D141" s="260" t="str">
        <f t="shared" si="11"/>
        <v>Injection automatisée d'anti-tartre/anti-corrosion</v>
      </c>
      <c r="E141" s="260" t="s">
        <v>611</v>
      </c>
      <c r="F141" s="260" t="str">
        <f t="shared" si="12"/>
        <v>Choc</v>
      </c>
      <c r="G141" s="137"/>
      <c r="H141" s="137"/>
      <c r="I141" s="137"/>
      <c r="J141" s="22"/>
      <c r="K141" s="22"/>
      <c r="L141" s="22"/>
      <c r="M141" s="22"/>
      <c r="N141" s="23"/>
      <c r="O141" s="23"/>
      <c r="P141" s="23"/>
      <c r="Q141" s="23"/>
      <c r="R141" s="23"/>
      <c r="S141" s="22"/>
      <c r="T141" s="22"/>
      <c r="U141" s="22" t="s">
        <v>806</v>
      </c>
      <c r="V141" s="22">
        <v>4</v>
      </c>
      <c r="W141" s="22">
        <v>1</v>
      </c>
      <c r="X141" s="22">
        <v>1</v>
      </c>
      <c r="Y141" s="22"/>
      <c r="Z141" s="22"/>
      <c r="AA141" s="22"/>
      <c r="AB141" s="22"/>
      <c r="AC141" s="137"/>
      <c r="AD141" s="137"/>
      <c r="AE141" s="137"/>
      <c r="AF141" s="137"/>
    </row>
    <row r="142" spans="1:32" ht="96" customHeight="1" x14ac:dyDescent="0.3">
      <c r="A142" s="668"/>
      <c r="B142" s="254" t="str">
        <f t="shared" si="4"/>
        <v>CONC21</v>
      </c>
      <c r="C142" s="474"/>
      <c r="D142" s="260" t="str">
        <f t="shared" si="11"/>
        <v>Injection automatisée d'anti-tartre/anti-corrosion</v>
      </c>
      <c r="E142" s="260" t="s">
        <v>612</v>
      </c>
      <c r="F142" s="260" t="str">
        <f t="shared" si="12"/>
        <v>Continu</v>
      </c>
      <c r="G142" s="22"/>
      <c r="H142" s="22"/>
      <c r="I142" s="22"/>
      <c r="J142" s="22"/>
      <c r="K142" s="22"/>
      <c r="L142" s="22"/>
      <c r="M142" s="22"/>
      <c r="N142" s="23"/>
      <c r="O142" s="23"/>
      <c r="P142" s="23"/>
      <c r="Q142" s="23"/>
      <c r="R142" s="23"/>
      <c r="S142" s="22"/>
      <c r="T142" s="22"/>
      <c r="U142" s="22" t="s">
        <v>805</v>
      </c>
      <c r="V142" s="22">
        <v>4</v>
      </c>
      <c r="W142" s="22">
        <v>1</v>
      </c>
      <c r="X142" s="22">
        <v>1</v>
      </c>
      <c r="Y142" s="22"/>
      <c r="Z142" s="22"/>
      <c r="AA142" s="22"/>
      <c r="AB142" s="22"/>
      <c r="AC142" s="137"/>
      <c r="AD142" s="137"/>
      <c r="AE142" s="137"/>
      <c r="AF142" s="137"/>
    </row>
    <row r="143" spans="1:32" ht="96" customHeight="1" x14ac:dyDescent="0.3">
      <c r="A143" s="668"/>
      <c r="B143" s="378" t="str">
        <f>IF(LEN(A143)&gt;0,A143,B141)</f>
        <v>CONC21</v>
      </c>
      <c r="C143" s="474"/>
      <c r="D143" s="373" t="str">
        <f>IF(LEN(C143)&gt;0,C143,D141)</f>
        <v>Injection automatisée d'anti-tartre/anti-corrosion</v>
      </c>
      <c r="E143" s="373" t="s">
        <v>798</v>
      </c>
      <c r="F143" s="373" t="str">
        <f>IF(LEN(E143)&gt;0,E143,F141)</f>
        <v>En fonction du résiduel</v>
      </c>
      <c r="G143" s="22"/>
      <c r="H143" s="22"/>
      <c r="I143" s="22"/>
      <c r="J143" s="22"/>
      <c r="K143" s="22"/>
      <c r="L143" s="22"/>
      <c r="M143" s="22"/>
      <c r="N143" s="23"/>
      <c r="O143" s="23"/>
      <c r="P143" s="23"/>
      <c r="Q143" s="23"/>
      <c r="R143" s="23"/>
      <c r="S143" s="22"/>
      <c r="T143" s="22"/>
      <c r="U143" s="22" t="s">
        <v>804</v>
      </c>
      <c r="V143" s="22">
        <v>4</v>
      </c>
      <c r="W143" s="22">
        <v>1</v>
      </c>
      <c r="X143" s="22">
        <v>1</v>
      </c>
      <c r="Y143" s="22"/>
      <c r="Z143" s="22"/>
      <c r="AA143" s="22"/>
      <c r="AB143" s="22"/>
      <c r="AC143" s="137"/>
      <c r="AD143" s="137"/>
      <c r="AE143" s="137"/>
      <c r="AF143" s="137"/>
    </row>
    <row r="144" spans="1:32" ht="100.5" customHeight="1" x14ac:dyDescent="0.3">
      <c r="A144" s="669"/>
      <c r="B144" s="254" t="str">
        <f>IF(LEN(A144)&gt;0,A144,B142)</f>
        <v>CONC21</v>
      </c>
      <c r="C144" s="373" t="s">
        <v>632</v>
      </c>
      <c r="D144" s="260" t="str">
        <f>IF(LEN(C144)&gt;0,C144,D142)</f>
        <v>Pas de traitement anti-tartre/anti-corrosion</v>
      </c>
      <c r="E144" s="260" t="s">
        <v>420</v>
      </c>
      <c r="F144" s="260" t="str">
        <f>IF(LEN(E144)&gt;0,E144,F142)</f>
        <v>Sans objet</v>
      </c>
      <c r="G144" s="22"/>
      <c r="H144" s="22"/>
      <c r="I144" s="22"/>
      <c r="J144" s="22"/>
      <c r="K144" s="22"/>
      <c r="L144" s="22"/>
      <c r="M144" s="22"/>
      <c r="N144" s="23"/>
      <c r="O144" s="23"/>
      <c r="P144" s="23"/>
      <c r="Q144" s="23"/>
      <c r="R144" s="23"/>
      <c r="S144" s="22"/>
      <c r="T144" s="22"/>
      <c r="U144" s="22" t="s">
        <v>809</v>
      </c>
      <c r="V144" s="22">
        <v>4</v>
      </c>
      <c r="W144" s="22">
        <v>4</v>
      </c>
      <c r="X144" s="22">
        <v>4</v>
      </c>
      <c r="Y144" s="22"/>
      <c r="Z144" s="22"/>
      <c r="AA144" s="22"/>
      <c r="AB144" s="22"/>
      <c r="AC144" s="137"/>
      <c r="AD144" s="137"/>
      <c r="AE144" s="137"/>
      <c r="AF144" s="137"/>
    </row>
    <row r="145" spans="1:32" ht="78" customHeight="1" x14ac:dyDescent="0.3">
      <c r="A145" s="476" t="s">
        <v>225</v>
      </c>
      <c r="B145" s="138" t="str">
        <f>IF(LEN(A145)&gt;0,A145,B144)</f>
        <v>CONC22</v>
      </c>
      <c r="C145" s="281" t="s">
        <v>646</v>
      </c>
      <c r="D145" s="255"/>
      <c r="E145" s="255"/>
      <c r="F145" s="22"/>
      <c r="G145" s="22"/>
      <c r="H145" s="22"/>
      <c r="I145" s="22"/>
      <c r="J145" s="22"/>
      <c r="K145" s="22"/>
      <c r="L145" s="22"/>
      <c r="M145" s="22"/>
      <c r="N145" s="23"/>
      <c r="O145" s="23"/>
      <c r="P145" s="23"/>
      <c r="Q145" s="23"/>
      <c r="R145" s="23"/>
      <c r="S145" s="22"/>
      <c r="T145" s="22"/>
      <c r="U145" s="22"/>
      <c r="V145" s="22">
        <v>3</v>
      </c>
      <c r="W145" s="22">
        <v>4</v>
      </c>
      <c r="X145" s="22">
        <v>2</v>
      </c>
      <c r="Y145" s="22"/>
      <c r="Z145" s="22"/>
      <c r="AA145" s="22"/>
      <c r="AB145" s="22"/>
      <c r="AC145" s="137"/>
      <c r="AD145" s="137"/>
      <c r="AE145" s="137"/>
      <c r="AF145" s="137"/>
    </row>
    <row r="146" spans="1:32" ht="78" customHeight="1" x14ac:dyDescent="0.3">
      <c r="A146" s="474"/>
      <c r="B146" s="138" t="str">
        <f t="shared" ref="B146:F177" si="13">IF(LEN(A146)&gt;0,A146,B145)</f>
        <v>CONC22</v>
      </c>
      <c r="C146" s="281" t="s">
        <v>645</v>
      </c>
      <c r="D146" s="255"/>
      <c r="E146" s="255"/>
      <c r="F146" s="22"/>
      <c r="G146" s="22"/>
      <c r="H146" s="22"/>
      <c r="I146" s="22"/>
      <c r="J146" s="22"/>
      <c r="K146" s="22"/>
      <c r="L146" s="22"/>
      <c r="M146" s="22"/>
      <c r="N146" s="23"/>
      <c r="O146" s="23"/>
      <c r="P146" s="23"/>
      <c r="Q146" s="23"/>
      <c r="R146" s="23"/>
      <c r="S146" s="22"/>
      <c r="T146" s="22"/>
      <c r="U146" s="22"/>
      <c r="V146" s="22">
        <v>3</v>
      </c>
      <c r="W146" s="22">
        <v>1</v>
      </c>
      <c r="X146" s="22">
        <v>1</v>
      </c>
      <c r="Y146" s="22"/>
      <c r="Z146" s="22"/>
      <c r="AA146" s="22"/>
      <c r="AB146" s="22"/>
      <c r="AC146" s="137"/>
      <c r="AD146" s="137"/>
      <c r="AE146" s="137"/>
      <c r="AF146" s="137"/>
    </row>
    <row r="147" spans="1:32" ht="78" customHeight="1" x14ac:dyDescent="0.3">
      <c r="A147" s="475"/>
      <c r="B147" s="138" t="str">
        <f>IF(LEN(A146)&gt;0,A147,B146)</f>
        <v>CONC22</v>
      </c>
      <c r="C147" s="285" t="s">
        <v>420</v>
      </c>
      <c r="D147" s="198"/>
      <c r="E147" s="287"/>
      <c r="F147" s="22"/>
      <c r="G147" s="22"/>
      <c r="H147" s="22"/>
      <c r="I147" s="22"/>
      <c r="J147" s="22"/>
      <c r="K147" s="22"/>
      <c r="L147" s="22"/>
      <c r="M147" s="22"/>
      <c r="N147" s="23"/>
      <c r="O147" s="23"/>
      <c r="P147" s="23"/>
      <c r="Q147" s="23"/>
      <c r="R147" s="23"/>
      <c r="S147" s="22"/>
      <c r="T147" s="22"/>
      <c r="U147" s="22"/>
      <c r="V147" s="22">
        <v>0</v>
      </c>
      <c r="W147" s="22">
        <v>0</v>
      </c>
      <c r="X147" s="22">
        <v>0</v>
      </c>
      <c r="Y147" s="22"/>
      <c r="Z147" s="22"/>
      <c r="AA147" s="22"/>
      <c r="AB147" s="22"/>
      <c r="AC147" s="137"/>
      <c r="AD147" s="137"/>
      <c r="AE147" s="137"/>
      <c r="AF147" s="137"/>
    </row>
    <row r="148" spans="1:32" ht="78" customHeight="1" x14ac:dyDescent="0.3">
      <c r="A148" s="477" t="s">
        <v>910</v>
      </c>
      <c r="B148" s="283" t="str">
        <f>IF(LEN(A148)&gt;0,A148,#REF!)</f>
        <v>CONC23</v>
      </c>
      <c r="C148" s="265" t="s">
        <v>705</v>
      </c>
      <c r="D148" s="254"/>
      <c r="E148" s="254"/>
      <c r="F148" s="2"/>
      <c r="G148" s="22"/>
      <c r="H148" s="22"/>
      <c r="I148" s="22"/>
      <c r="J148" s="22"/>
      <c r="K148" s="22"/>
      <c r="L148" s="22"/>
      <c r="M148" s="22"/>
      <c r="N148" s="23"/>
      <c r="O148" s="23"/>
      <c r="P148" s="23"/>
      <c r="Q148" s="23"/>
      <c r="R148" s="23"/>
      <c r="S148" s="22"/>
      <c r="T148" s="22"/>
      <c r="U148" s="22"/>
      <c r="V148" s="22">
        <v>3</v>
      </c>
      <c r="W148" s="22">
        <v>1</v>
      </c>
      <c r="X148" s="22">
        <v>1</v>
      </c>
      <c r="Y148" s="22"/>
      <c r="Z148" s="22"/>
      <c r="AA148" s="22"/>
      <c r="AB148" s="22"/>
      <c r="AC148" s="137"/>
      <c r="AD148" s="137"/>
      <c r="AE148" s="137"/>
      <c r="AF148" s="137"/>
    </row>
    <row r="149" spans="1:32" ht="78" customHeight="1" x14ac:dyDescent="0.3">
      <c r="A149" s="477"/>
      <c r="B149" s="315" t="str">
        <f t="shared" si="13"/>
        <v>CONC23</v>
      </c>
      <c r="C149" s="311" t="s">
        <v>706</v>
      </c>
      <c r="D149" s="315"/>
      <c r="E149" s="315"/>
      <c r="F149" s="2"/>
      <c r="G149" s="22"/>
      <c r="H149" s="22"/>
      <c r="I149" s="22"/>
      <c r="J149" s="22"/>
      <c r="K149" s="22"/>
      <c r="L149" s="22"/>
      <c r="M149" s="22"/>
      <c r="N149" s="23"/>
      <c r="O149" s="23"/>
      <c r="P149" s="23"/>
      <c r="Q149" s="23"/>
      <c r="R149" s="23"/>
      <c r="S149" s="22"/>
      <c r="T149" s="22"/>
      <c r="U149" s="22"/>
      <c r="V149" s="22">
        <v>3</v>
      </c>
      <c r="W149" s="22">
        <v>2</v>
      </c>
      <c r="X149" s="22">
        <v>2</v>
      </c>
      <c r="Y149" s="22"/>
      <c r="Z149" s="22"/>
      <c r="AA149" s="22"/>
      <c r="AB149" s="22"/>
      <c r="AC149" s="137"/>
      <c r="AD149" s="137"/>
      <c r="AE149" s="137"/>
      <c r="AF149" s="137"/>
    </row>
    <row r="150" spans="1:32" ht="78" customHeight="1" x14ac:dyDescent="0.3">
      <c r="A150" s="477"/>
      <c r="B150" s="254" t="str">
        <f>IF(LEN(A150)&gt;0,A150,B149)</f>
        <v>CONC23</v>
      </c>
      <c r="C150" s="265" t="s">
        <v>707</v>
      </c>
      <c r="D150" s="254"/>
      <c r="E150" s="254"/>
      <c r="F150" s="2"/>
      <c r="G150" s="22"/>
      <c r="H150" s="22"/>
      <c r="I150" s="22"/>
      <c r="J150" s="22"/>
      <c r="K150" s="22"/>
      <c r="L150" s="22"/>
      <c r="M150" s="22"/>
      <c r="N150" s="23"/>
      <c r="O150" s="23"/>
      <c r="P150" s="23"/>
      <c r="Q150" s="23"/>
      <c r="R150" s="23"/>
      <c r="S150" s="22"/>
      <c r="T150" s="22"/>
      <c r="U150" s="22"/>
      <c r="V150" s="22">
        <v>3</v>
      </c>
      <c r="W150" s="22">
        <v>3</v>
      </c>
      <c r="X150" s="22">
        <v>3</v>
      </c>
      <c r="Y150" s="22"/>
      <c r="Z150" s="22"/>
      <c r="AA150" s="22"/>
      <c r="AB150" s="22"/>
      <c r="AC150" s="137"/>
      <c r="AD150" s="137"/>
      <c r="AE150" s="137"/>
      <c r="AF150" s="137"/>
    </row>
    <row r="151" spans="1:32" ht="78" customHeight="1" x14ac:dyDescent="0.3">
      <c r="A151" s="664" t="s">
        <v>226</v>
      </c>
      <c r="B151" s="254" t="str">
        <f t="shared" si="13"/>
        <v>CONC24</v>
      </c>
      <c r="C151" s="252" t="s">
        <v>571</v>
      </c>
      <c r="D151" s="287"/>
      <c r="E151" s="287"/>
      <c r="F151" s="2"/>
      <c r="G151" s="280"/>
      <c r="H151" s="2"/>
      <c r="I151" s="2"/>
      <c r="J151" s="2"/>
      <c r="K151" s="2"/>
      <c r="L151" s="22"/>
      <c r="M151" s="22"/>
      <c r="N151" s="23"/>
      <c r="O151" s="23"/>
      <c r="P151" s="23"/>
      <c r="Q151" s="23"/>
      <c r="R151" s="23"/>
      <c r="S151" s="22"/>
      <c r="T151" s="22"/>
      <c r="U151" s="22"/>
      <c r="V151" s="22">
        <v>2</v>
      </c>
      <c r="W151" s="22">
        <v>1</v>
      </c>
      <c r="X151" s="22">
        <v>1</v>
      </c>
      <c r="Y151" s="22"/>
      <c r="Z151" s="22"/>
      <c r="AA151" s="22"/>
      <c r="AB151" s="22"/>
      <c r="AC151" s="137"/>
      <c r="AD151" s="137"/>
      <c r="AE151" s="137"/>
      <c r="AF151" s="137"/>
    </row>
    <row r="152" spans="1:32" ht="78" customHeight="1" x14ac:dyDescent="0.3">
      <c r="A152" s="666"/>
      <c r="B152" s="254" t="str">
        <f t="shared" si="13"/>
        <v>CONC24</v>
      </c>
      <c r="C152" s="280" t="s">
        <v>572</v>
      </c>
      <c r="D152" s="287"/>
      <c r="E152" s="287"/>
      <c r="F152" s="2"/>
      <c r="G152" s="279"/>
      <c r="H152" s="2"/>
      <c r="I152" s="2"/>
      <c r="J152" s="2"/>
      <c r="K152" s="2"/>
      <c r="L152" s="22"/>
      <c r="M152" s="22"/>
      <c r="N152" s="23"/>
      <c r="O152" s="23"/>
      <c r="P152" s="23"/>
      <c r="Q152" s="23"/>
      <c r="R152" s="23"/>
      <c r="S152" s="22"/>
      <c r="T152" s="22"/>
      <c r="U152" s="22"/>
      <c r="V152" s="22">
        <v>2</v>
      </c>
      <c r="W152" s="22">
        <v>3</v>
      </c>
      <c r="X152" s="22">
        <v>3</v>
      </c>
      <c r="Y152" s="22"/>
      <c r="Z152" s="22"/>
      <c r="AA152" s="22"/>
      <c r="AB152" s="22"/>
      <c r="AC152" s="137"/>
      <c r="AD152" s="137"/>
      <c r="AE152" s="137"/>
      <c r="AF152" s="137"/>
    </row>
    <row r="153" spans="1:32" ht="78" customHeight="1" x14ac:dyDescent="0.3">
      <c r="A153" s="664" t="s">
        <v>227</v>
      </c>
      <c r="B153" s="138" t="str">
        <f t="shared" si="13"/>
        <v>CONC25</v>
      </c>
      <c r="C153" s="281" t="s">
        <v>573</v>
      </c>
      <c r="D153" s="287"/>
      <c r="E153" s="287"/>
      <c r="F153" s="276"/>
      <c r="G153" s="279"/>
      <c r="H153" s="2"/>
      <c r="I153" s="2"/>
      <c r="J153" s="2"/>
      <c r="K153" s="2"/>
      <c r="L153" s="22"/>
      <c r="M153" s="22"/>
      <c r="N153" s="23"/>
      <c r="O153" s="23"/>
      <c r="P153" s="23"/>
      <c r="Q153" s="23"/>
      <c r="R153" s="23"/>
      <c r="S153" s="22"/>
      <c r="T153" s="22"/>
      <c r="U153" s="22"/>
      <c r="V153" s="22">
        <v>2</v>
      </c>
      <c r="W153" s="22">
        <v>1</v>
      </c>
      <c r="X153" s="22">
        <v>1</v>
      </c>
      <c r="Y153" s="22"/>
      <c r="Z153" s="22"/>
      <c r="AA153" s="22"/>
      <c r="AB153" s="22"/>
      <c r="AC153" s="137"/>
      <c r="AD153" s="137"/>
      <c r="AE153" s="137"/>
      <c r="AF153" s="137"/>
    </row>
    <row r="154" spans="1:32" ht="78" customHeight="1" x14ac:dyDescent="0.3">
      <c r="A154" s="666"/>
      <c r="B154" s="138" t="str">
        <f t="shared" si="13"/>
        <v>CONC25</v>
      </c>
      <c r="C154" s="281" t="s">
        <v>574</v>
      </c>
      <c r="D154" s="287"/>
      <c r="E154" s="287"/>
      <c r="F154" s="276"/>
      <c r="G154" s="279"/>
      <c r="H154" s="2"/>
      <c r="I154" s="2"/>
      <c r="J154" s="2"/>
      <c r="K154" s="2"/>
      <c r="L154" s="22"/>
      <c r="M154" s="22"/>
      <c r="N154" s="23"/>
      <c r="O154" s="23"/>
      <c r="P154" s="23"/>
      <c r="Q154" s="23"/>
      <c r="R154" s="23"/>
      <c r="S154" s="22"/>
      <c r="T154" s="22"/>
      <c r="U154" s="22"/>
      <c r="V154" s="22">
        <v>2</v>
      </c>
      <c r="W154" s="22">
        <v>3</v>
      </c>
      <c r="X154" s="22">
        <v>3</v>
      </c>
      <c r="Y154" s="22"/>
      <c r="Z154" s="22"/>
      <c r="AA154" s="22"/>
      <c r="AB154" s="22"/>
      <c r="AC154" s="137"/>
      <c r="AD154" s="137"/>
      <c r="AE154" s="137"/>
      <c r="AF154" s="137"/>
    </row>
    <row r="155" spans="1:32" ht="78" customHeight="1" x14ac:dyDescent="0.3">
      <c r="A155" s="664" t="s">
        <v>228</v>
      </c>
      <c r="B155" s="254" t="str">
        <f t="shared" si="13"/>
        <v>CONC26</v>
      </c>
      <c r="C155" s="476" t="s">
        <v>267</v>
      </c>
      <c r="D155" s="281" t="str">
        <f t="shared" si="13"/>
        <v>Automatisée</v>
      </c>
      <c r="E155" s="476" t="s">
        <v>387</v>
      </c>
      <c r="F155" s="281" t="str">
        <f t="shared" si="13"/>
        <v>Conductimérique</v>
      </c>
      <c r="G155" s="281" t="s">
        <v>388</v>
      </c>
      <c r="H155" s="4"/>
      <c r="I155" s="4"/>
      <c r="J155" s="4"/>
      <c r="K155" s="4"/>
      <c r="L155" s="276"/>
      <c r="M155" s="276"/>
      <c r="N155" s="23"/>
      <c r="O155" s="23"/>
      <c r="P155" s="23"/>
      <c r="Q155" s="23"/>
      <c r="R155" s="23"/>
      <c r="S155" s="22"/>
      <c r="T155" s="22"/>
      <c r="U155" s="22"/>
      <c r="V155" s="276">
        <v>4</v>
      </c>
      <c r="W155" s="276">
        <v>1</v>
      </c>
      <c r="X155" s="276">
        <v>1</v>
      </c>
      <c r="Y155" s="22"/>
      <c r="Z155" s="22"/>
      <c r="AA155" s="22"/>
      <c r="AB155" s="22"/>
      <c r="AC155" s="137"/>
      <c r="AD155" s="137"/>
      <c r="AE155" s="137"/>
      <c r="AF155" s="137"/>
    </row>
    <row r="156" spans="1:32" ht="78" customHeight="1" x14ac:dyDescent="0.3">
      <c r="A156" s="665"/>
      <c r="B156" s="254" t="str">
        <f t="shared" si="13"/>
        <v>CONC26</v>
      </c>
      <c r="C156" s="474"/>
      <c r="D156" s="281" t="str">
        <f t="shared" si="13"/>
        <v>Automatisée</v>
      </c>
      <c r="E156" s="474"/>
      <c r="F156" s="281" t="str">
        <f t="shared" si="13"/>
        <v>Conductimérique</v>
      </c>
      <c r="G156" s="281" t="s">
        <v>389</v>
      </c>
      <c r="H156" s="4"/>
      <c r="I156" s="4"/>
      <c r="J156" s="4"/>
      <c r="K156" s="4"/>
      <c r="L156" s="276"/>
      <c r="M156" s="276"/>
      <c r="N156" s="23"/>
      <c r="O156" s="23"/>
      <c r="P156" s="23"/>
      <c r="Q156" s="23"/>
      <c r="R156" s="23"/>
      <c r="S156" s="22"/>
      <c r="T156" s="22"/>
      <c r="U156" s="22"/>
      <c r="V156" s="276">
        <v>4</v>
      </c>
      <c r="W156" s="276">
        <v>3</v>
      </c>
      <c r="X156" s="276">
        <v>3</v>
      </c>
      <c r="Y156" s="22"/>
      <c r="Z156" s="22"/>
      <c r="AA156" s="22"/>
      <c r="AB156" s="22"/>
      <c r="AC156" s="137"/>
      <c r="AD156" s="137"/>
      <c r="AE156" s="137"/>
      <c r="AF156" s="137"/>
    </row>
    <row r="157" spans="1:32" ht="78" customHeight="1" x14ac:dyDescent="0.3">
      <c r="A157" s="665"/>
      <c r="B157" s="283" t="str">
        <f t="shared" si="13"/>
        <v>CONC26</v>
      </c>
      <c r="C157" s="474"/>
      <c r="D157" s="281" t="str">
        <f t="shared" si="13"/>
        <v>Automatisée</v>
      </c>
      <c r="E157" s="476" t="s">
        <v>272</v>
      </c>
      <c r="F157" s="281" t="str">
        <f t="shared" si="13"/>
        <v>Volumétrique</v>
      </c>
      <c r="G157" s="281" t="s">
        <v>388</v>
      </c>
      <c r="H157" s="276"/>
      <c r="I157" s="276"/>
      <c r="J157" s="276"/>
      <c r="K157" s="276"/>
      <c r="L157" s="276"/>
      <c r="M157" s="276"/>
      <c r="N157" s="23"/>
      <c r="O157" s="23"/>
      <c r="P157" s="23"/>
      <c r="Q157" s="23"/>
      <c r="R157" s="23"/>
      <c r="S157" s="22"/>
      <c r="T157" s="22"/>
      <c r="U157" s="22"/>
      <c r="V157" s="276">
        <v>4</v>
      </c>
      <c r="W157" s="276">
        <v>2</v>
      </c>
      <c r="X157" s="276">
        <v>1</v>
      </c>
      <c r="Y157" s="22"/>
      <c r="Z157" s="22"/>
      <c r="AA157" s="22"/>
      <c r="AB157" s="22"/>
      <c r="AC157" s="137"/>
      <c r="AD157" s="137"/>
      <c r="AE157" s="137"/>
      <c r="AF157" s="137"/>
    </row>
    <row r="158" spans="1:32" ht="78" customHeight="1" x14ac:dyDescent="0.3">
      <c r="A158" s="665"/>
      <c r="B158" s="283" t="str">
        <f t="shared" si="13"/>
        <v>CONC26</v>
      </c>
      <c r="C158" s="474"/>
      <c r="D158" s="281" t="str">
        <f t="shared" si="13"/>
        <v>Automatisée</v>
      </c>
      <c r="E158" s="474"/>
      <c r="F158" s="281" t="str">
        <f t="shared" si="13"/>
        <v>Volumétrique</v>
      </c>
      <c r="G158" s="281" t="s">
        <v>389</v>
      </c>
      <c r="H158" s="276"/>
      <c r="I158" s="276"/>
      <c r="J158" s="276"/>
      <c r="K158" s="276"/>
      <c r="L158" s="276"/>
      <c r="M158" s="276"/>
      <c r="N158" s="23"/>
      <c r="O158" s="23"/>
      <c r="P158" s="23"/>
      <c r="Q158" s="23"/>
      <c r="R158" s="23"/>
      <c r="S158" s="22"/>
      <c r="T158" s="22"/>
      <c r="U158" s="22"/>
      <c r="V158" s="276">
        <v>4</v>
      </c>
      <c r="W158" s="276">
        <v>3</v>
      </c>
      <c r="X158" s="276">
        <v>3</v>
      </c>
      <c r="Y158" s="22"/>
      <c r="Z158" s="22"/>
      <c r="AA158" s="22"/>
      <c r="AB158" s="22"/>
      <c r="AC158" s="137"/>
      <c r="AD158" s="137"/>
      <c r="AE158" s="137"/>
      <c r="AF158" s="137"/>
    </row>
    <row r="159" spans="1:32" ht="78" customHeight="1" x14ac:dyDescent="0.3">
      <c r="A159" s="665"/>
      <c r="B159" s="283" t="str">
        <f t="shared" si="13"/>
        <v>CONC26</v>
      </c>
      <c r="C159" s="474"/>
      <c r="D159" s="281" t="str">
        <f t="shared" si="13"/>
        <v>Automatisée</v>
      </c>
      <c r="E159" s="477" t="s">
        <v>271</v>
      </c>
      <c r="F159" s="281" t="str">
        <f t="shared" si="13"/>
        <v>Séquentielle (chronométrique)</v>
      </c>
      <c r="G159" s="281" t="s">
        <v>388</v>
      </c>
      <c r="H159" s="276"/>
      <c r="I159" s="276"/>
      <c r="J159" s="276"/>
      <c r="K159" s="276"/>
      <c r="L159" s="276"/>
      <c r="M159" s="276"/>
      <c r="N159" s="23"/>
      <c r="O159" s="23"/>
      <c r="P159" s="23"/>
      <c r="Q159" s="23"/>
      <c r="R159" s="23"/>
      <c r="S159" s="22"/>
      <c r="T159" s="22"/>
      <c r="U159" s="22"/>
      <c r="V159" s="276">
        <v>4</v>
      </c>
      <c r="W159" s="276">
        <v>3</v>
      </c>
      <c r="X159" s="276">
        <v>1</v>
      </c>
      <c r="Y159" s="22"/>
      <c r="Z159" s="22"/>
      <c r="AA159" s="22"/>
      <c r="AB159" s="22"/>
      <c r="AC159" s="137"/>
      <c r="AD159" s="137"/>
      <c r="AE159" s="137"/>
      <c r="AF159" s="137"/>
    </row>
    <row r="160" spans="1:32" ht="78" customHeight="1" x14ac:dyDescent="0.3">
      <c r="A160" s="665"/>
      <c r="B160" s="283" t="str">
        <f t="shared" si="13"/>
        <v>CONC26</v>
      </c>
      <c r="C160" s="474"/>
      <c r="D160" s="281" t="str">
        <f t="shared" si="13"/>
        <v>Automatisée</v>
      </c>
      <c r="E160" s="477"/>
      <c r="F160" s="281" t="str">
        <f t="shared" si="13"/>
        <v>Séquentielle (chronométrique)</v>
      </c>
      <c r="G160" s="281" t="s">
        <v>389</v>
      </c>
      <c r="H160" s="276"/>
      <c r="I160" s="276"/>
      <c r="J160" s="276"/>
      <c r="K160" s="276"/>
      <c r="L160" s="276"/>
      <c r="M160" s="276"/>
      <c r="N160" s="23"/>
      <c r="O160" s="23"/>
      <c r="P160" s="23"/>
      <c r="Q160" s="23"/>
      <c r="R160" s="23"/>
      <c r="S160" s="22"/>
      <c r="T160" s="22"/>
      <c r="U160" s="22"/>
      <c r="V160" s="276">
        <v>4</v>
      </c>
      <c r="W160" s="276">
        <v>3</v>
      </c>
      <c r="X160" s="276">
        <v>3</v>
      </c>
      <c r="Y160" s="22"/>
      <c r="Z160" s="22"/>
      <c r="AA160" s="22"/>
      <c r="AB160" s="22"/>
      <c r="AC160" s="137"/>
      <c r="AD160" s="137"/>
      <c r="AE160" s="137"/>
      <c r="AF160" s="137"/>
    </row>
    <row r="161" spans="1:32" ht="78" customHeight="1" x14ac:dyDescent="0.3">
      <c r="A161" s="665"/>
      <c r="B161" s="283" t="str">
        <f t="shared" si="13"/>
        <v>CONC26</v>
      </c>
      <c r="C161" s="476" t="s">
        <v>285</v>
      </c>
      <c r="D161" s="281" t="str">
        <f t="shared" si="13"/>
        <v>Non automatisée</v>
      </c>
      <c r="E161" s="476" t="s">
        <v>273</v>
      </c>
      <c r="F161" s="281" t="str">
        <f t="shared" si="13"/>
        <v>Aléatoire</v>
      </c>
      <c r="G161" s="281" t="s">
        <v>388</v>
      </c>
      <c r="H161" s="276"/>
      <c r="I161" s="276"/>
      <c r="J161" s="276"/>
      <c r="K161" s="276"/>
      <c r="L161" s="276"/>
      <c r="M161" s="276"/>
      <c r="N161" s="23"/>
      <c r="O161" s="23"/>
      <c r="P161" s="23"/>
      <c r="Q161" s="23"/>
      <c r="R161" s="23"/>
      <c r="S161" s="22"/>
      <c r="T161" s="22"/>
      <c r="U161" s="22"/>
      <c r="V161" s="276">
        <v>4</v>
      </c>
      <c r="W161" s="276">
        <v>3</v>
      </c>
      <c r="X161" s="276">
        <v>2</v>
      </c>
      <c r="Y161" s="22"/>
      <c r="Z161" s="22"/>
      <c r="AA161" s="22"/>
      <c r="AB161" s="22"/>
      <c r="AC161" s="137"/>
      <c r="AD161" s="137"/>
      <c r="AE161" s="137"/>
      <c r="AF161" s="137"/>
    </row>
    <row r="162" spans="1:32" ht="78" customHeight="1" x14ac:dyDescent="0.3">
      <c r="A162" s="665"/>
      <c r="B162" s="283" t="str">
        <f t="shared" si="13"/>
        <v>CONC26</v>
      </c>
      <c r="C162" s="474"/>
      <c r="D162" s="281" t="str">
        <f t="shared" si="13"/>
        <v>Non automatisée</v>
      </c>
      <c r="E162" s="475"/>
      <c r="F162" s="281" t="str">
        <f t="shared" si="13"/>
        <v>Aléatoire</v>
      </c>
      <c r="G162" s="281" t="s">
        <v>389</v>
      </c>
      <c r="H162" s="276"/>
      <c r="I162" s="276"/>
      <c r="J162" s="276"/>
      <c r="K162" s="276"/>
      <c r="L162" s="276"/>
      <c r="M162" s="276"/>
      <c r="N162" s="23"/>
      <c r="O162" s="23"/>
      <c r="P162" s="23"/>
      <c r="Q162" s="23"/>
      <c r="R162" s="23"/>
      <c r="S162" s="22"/>
      <c r="T162" s="22"/>
      <c r="U162" s="22"/>
      <c r="V162" s="276">
        <v>4</v>
      </c>
      <c r="W162" s="276">
        <v>4</v>
      </c>
      <c r="X162" s="276">
        <v>4</v>
      </c>
      <c r="Y162" s="22"/>
      <c r="Z162" s="22"/>
      <c r="AA162" s="22"/>
      <c r="AB162" s="22"/>
      <c r="AC162" s="137"/>
      <c r="AD162" s="137"/>
      <c r="AE162" s="137"/>
      <c r="AF162" s="137"/>
    </row>
    <row r="163" spans="1:32" ht="78" customHeight="1" x14ac:dyDescent="0.3">
      <c r="A163" s="665"/>
      <c r="B163" s="254" t="str">
        <f>IF(LEN(A163)&gt;0,A163,B162)</f>
        <v>CONC26</v>
      </c>
      <c r="C163" s="474"/>
      <c r="D163" s="281" t="str">
        <f t="shared" si="13"/>
        <v>Non automatisée</v>
      </c>
      <c r="E163" s="477" t="s">
        <v>274</v>
      </c>
      <c r="F163" s="281" t="str">
        <f t="shared" si="13"/>
        <v>Planifié</v>
      </c>
      <c r="G163" s="281" t="s">
        <v>388</v>
      </c>
      <c r="H163" s="287"/>
      <c r="I163" s="28"/>
      <c r="J163" s="2"/>
      <c r="K163" s="2"/>
      <c r="L163" s="22"/>
      <c r="M163" s="22"/>
      <c r="N163" s="23"/>
      <c r="O163" s="23"/>
      <c r="P163" s="23"/>
      <c r="Q163" s="23"/>
      <c r="R163" s="23"/>
      <c r="S163" s="22"/>
      <c r="T163" s="22"/>
      <c r="U163" s="22"/>
      <c r="V163" s="276">
        <v>4</v>
      </c>
      <c r="W163" s="276">
        <v>4</v>
      </c>
      <c r="X163" s="276">
        <v>1</v>
      </c>
      <c r="Y163" s="22"/>
      <c r="Z163" s="22"/>
      <c r="AA163" s="22"/>
      <c r="AB163" s="22"/>
      <c r="AC163" s="137"/>
      <c r="AD163" s="137"/>
      <c r="AE163" s="137"/>
      <c r="AF163" s="137"/>
    </row>
    <row r="164" spans="1:32" ht="78" customHeight="1" x14ac:dyDescent="0.3">
      <c r="A164" s="666"/>
      <c r="B164" s="254" t="str">
        <f t="shared" si="13"/>
        <v>CONC26</v>
      </c>
      <c r="C164" s="474"/>
      <c r="D164" s="281" t="str">
        <f t="shared" si="13"/>
        <v>Non automatisée</v>
      </c>
      <c r="E164" s="477"/>
      <c r="F164" s="281" t="str">
        <f t="shared" si="13"/>
        <v>Planifié</v>
      </c>
      <c r="G164" s="281" t="s">
        <v>389</v>
      </c>
      <c r="H164" s="287"/>
      <c r="I164" s="28"/>
      <c r="J164" s="2"/>
      <c r="K164" s="2"/>
      <c r="L164" s="22"/>
      <c r="M164" s="22"/>
      <c r="N164" s="23"/>
      <c r="O164" s="23"/>
      <c r="P164" s="23"/>
      <c r="Q164" s="23"/>
      <c r="R164" s="23"/>
      <c r="S164" s="22"/>
      <c r="T164" s="22"/>
      <c r="U164" s="22"/>
      <c r="V164" s="276">
        <v>4</v>
      </c>
      <c r="W164" s="276">
        <v>4</v>
      </c>
      <c r="X164" s="276">
        <v>3</v>
      </c>
      <c r="Y164" s="22"/>
      <c r="Z164" s="22"/>
      <c r="AA164" s="22"/>
      <c r="AB164" s="22"/>
      <c r="AC164" s="137"/>
      <c r="AD164" s="137"/>
      <c r="AE164" s="137"/>
      <c r="AF164" s="137"/>
    </row>
    <row r="165" spans="1:32" ht="78" customHeight="1" x14ac:dyDescent="0.3">
      <c r="A165" s="477" t="s">
        <v>229</v>
      </c>
      <c r="B165" s="138" t="str">
        <f t="shared" si="13"/>
        <v>CONC27</v>
      </c>
      <c r="C165" s="281" t="s">
        <v>576</v>
      </c>
      <c r="D165" s="287"/>
      <c r="E165" s="299"/>
      <c r="F165" s="299"/>
      <c r="G165" s="31"/>
      <c r="H165" s="287"/>
      <c r="I165" s="28"/>
      <c r="J165" s="2"/>
      <c r="K165" s="2"/>
      <c r="L165" s="22"/>
      <c r="M165" s="22"/>
      <c r="N165" s="23"/>
      <c r="O165" s="23"/>
      <c r="P165" s="23"/>
      <c r="Q165" s="23"/>
      <c r="R165" s="23"/>
      <c r="S165" s="22"/>
      <c r="T165" s="22"/>
      <c r="U165" s="22"/>
      <c r="V165" s="22">
        <v>1</v>
      </c>
      <c r="W165" s="22">
        <v>4</v>
      </c>
      <c r="X165" s="22">
        <v>1</v>
      </c>
      <c r="Y165" s="22"/>
      <c r="Z165" s="22"/>
      <c r="AA165" s="22"/>
      <c r="AB165" s="22"/>
      <c r="AC165" s="137"/>
      <c r="AD165" s="137"/>
      <c r="AE165" s="137"/>
      <c r="AF165" s="137"/>
    </row>
    <row r="166" spans="1:32" ht="78" customHeight="1" x14ac:dyDescent="0.3">
      <c r="A166" s="477"/>
      <c r="B166" s="138" t="str">
        <f t="shared" si="13"/>
        <v>CONC27</v>
      </c>
      <c r="C166" s="281" t="s">
        <v>577</v>
      </c>
      <c r="D166" s="287"/>
      <c r="E166" s="299"/>
      <c r="F166" s="30"/>
      <c r="G166" s="31"/>
      <c r="H166" s="276"/>
      <c r="I166" s="28"/>
      <c r="J166" s="2"/>
      <c r="K166" s="2"/>
      <c r="L166" s="22"/>
      <c r="M166" s="22"/>
      <c r="N166" s="23"/>
      <c r="O166" s="23"/>
      <c r="P166" s="23"/>
      <c r="Q166" s="23"/>
      <c r="R166" s="23"/>
      <c r="S166" s="22"/>
      <c r="T166" s="22"/>
      <c r="U166" s="22"/>
      <c r="V166" s="22">
        <v>1</v>
      </c>
      <c r="W166" s="22">
        <v>4</v>
      </c>
      <c r="X166" s="22">
        <v>3</v>
      </c>
      <c r="Y166" s="22"/>
      <c r="Z166" s="22"/>
      <c r="AA166" s="22"/>
      <c r="AB166" s="22"/>
      <c r="AC166" s="137"/>
      <c r="AD166" s="137"/>
      <c r="AE166" s="137"/>
      <c r="AF166" s="137"/>
    </row>
    <row r="167" spans="1:32" ht="78" customHeight="1" x14ac:dyDescent="0.3">
      <c r="A167" s="477" t="s">
        <v>924</v>
      </c>
      <c r="B167" s="254" t="str">
        <f t="shared" si="13"/>
        <v>CONC28</v>
      </c>
      <c r="C167" s="281" t="s">
        <v>579</v>
      </c>
      <c r="D167" s="282" t="str">
        <f t="shared" si="13"/>
        <v>Absence de zones non videngeables</v>
      </c>
      <c r="E167" s="283" t="s">
        <v>420</v>
      </c>
      <c r="F167" s="286"/>
      <c r="G167" s="276"/>
      <c r="I167" s="22"/>
      <c r="J167" s="22"/>
      <c r="K167" s="22"/>
      <c r="L167" s="22"/>
      <c r="M167" s="22"/>
      <c r="N167" s="23"/>
      <c r="O167" s="23"/>
      <c r="P167" s="23"/>
      <c r="Q167" s="23"/>
      <c r="R167" s="23"/>
      <c r="S167" s="22"/>
      <c r="T167" s="22"/>
      <c r="U167" s="22"/>
      <c r="V167" s="22">
        <v>0</v>
      </c>
      <c r="W167" s="22">
        <v>0</v>
      </c>
      <c r="X167" s="22">
        <v>0</v>
      </c>
      <c r="Y167" s="22"/>
      <c r="Z167" s="22"/>
      <c r="AA167" s="22"/>
      <c r="AB167" s="22"/>
      <c r="AC167" s="137"/>
      <c r="AD167" s="137"/>
      <c r="AE167" s="137"/>
      <c r="AF167" s="137"/>
    </row>
    <row r="168" spans="1:32" ht="78" customHeight="1" x14ac:dyDescent="0.3">
      <c r="A168" s="477"/>
      <c r="B168" s="283" t="str">
        <f t="shared" si="13"/>
        <v>CONC28</v>
      </c>
      <c r="C168" s="476" t="s">
        <v>578</v>
      </c>
      <c r="D168" s="282" t="str">
        <f t="shared" si="13"/>
        <v>Présence de zones non videngeables</v>
      </c>
      <c r="E168" s="281" t="s">
        <v>659</v>
      </c>
      <c r="F168" s="276"/>
      <c r="G168" s="276"/>
      <c r="I168" s="22"/>
      <c r="J168" s="22"/>
      <c r="K168" s="22"/>
      <c r="L168" s="22"/>
      <c r="M168" s="22"/>
      <c r="N168" s="23"/>
      <c r="O168" s="23"/>
      <c r="P168" s="23"/>
      <c r="Q168" s="23"/>
      <c r="R168" s="23"/>
      <c r="S168" s="22"/>
      <c r="T168" s="22"/>
      <c r="U168" s="22"/>
      <c r="V168" s="22">
        <v>4</v>
      </c>
      <c r="W168" s="22">
        <v>1</v>
      </c>
      <c r="X168" s="22">
        <v>1</v>
      </c>
      <c r="Y168" s="22"/>
      <c r="Z168" s="22"/>
      <c r="AA168" s="22"/>
      <c r="AB168" s="22"/>
      <c r="AC168" s="137"/>
      <c r="AD168" s="137"/>
      <c r="AE168" s="137"/>
      <c r="AF168" s="137"/>
    </row>
    <row r="169" spans="1:32" ht="78" customHeight="1" x14ac:dyDescent="0.3">
      <c r="A169" s="477"/>
      <c r="B169" s="254" t="str">
        <f>IF(LEN(A169)&gt;0,A169,B168)</f>
        <v>CONC28</v>
      </c>
      <c r="C169" s="475"/>
      <c r="D169" s="282" t="str">
        <f t="shared" si="13"/>
        <v>Présence de zones non videngeables</v>
      </c>
      <c r="E169" s="302" t="s">
        <v>660</v>
      </c>
      <c r="F169" s="286"/>
      <c r="G169" s="276"/>
      <c r="H169" s="22"/>
      <c r="I169" s="22"/>
      <c r="J169" s="22"/>
      <c r="K169" s="22"/>
      <c r="L169" s="22"/>
      <c r="M169" s="22"/>
      <c r="N169" s="23"/>
      <c r="O169" s="23"/>
      <c r="P169" s="23"/>
      <c r="Q169" s="23"/>
      <c r="R169" s="23"/>
      <c r="S169" s="22"/>
      <c r="T169" s="22"/>
      <c r="U169" s="22"/>
      <c r="V169" s="22">
        <v>4</v>
      </c>
      <c r="W169" s="22">
        <v>4</v>
      </c>
      <c r="X169" s="22">
        <v>4</v>
      </c>
      <c r="Y169" s="22"/>
      <c r="Z169" s="22"/>
      <c r="AA169" s="22"/>
      <c r="AB169" s="22"/>
      <c r="AC169" s="137"/>
      <c r="AD169" s="137"/>
      <c r="AE169" s="137"/>
      <c r="AF169" s="137"/>
    </row>
    <row r="170" spans="1:32" ht="125.25" customHeight="1" x14ac:dyDescent="0.3">
      <c r="A170" s="476" t="s">
        <v>499</v>
      </c>
      <c r="B170" s="254" t="str">
        <f t="shared" si="13"/>
        <v>CONC29</v>
      </c>
      <c r="C170" s="476" t="s">
        <v>649</v>
      </c>
      <c r="D170" s="281" t="str">
        <f t="shared" si="13"/>
        <v>Mise en service avant le 01/07/2005</v>
      </c>
      <c r="E170" s="281" t="s">
        <v>651</v>
      </c>
      <c r="F170" s="276"/>
      <c r="G170" s="287"/>
      <c r="H170" s="276"/>
      <c r="I170" s="300"/>
      <c r="J170" s="22"/>
      <c r="K170" s="22"/>
      <c r="L170" s="22"/>
      <c r="M170" s="22"/>
      <c r="N170" s="23"/>
      <c r="O170" s="23"/>
      <c r="P170" s="23"/>
      <c r="Q170" s="23"/>
      <c r="R170" s="23"/>
      <c r="S170" s="22"/>
      <c r="T170" s="22"/>
      <c r="U170" s="22"/>
      <c r="V170" s="22">
        <v>4</v>
      </c>
      <c r="W170" s="22">
        <v>1</v>
      </c>
      <c r="X170" s="22">
        <v>1</v>
      </c>
      <c r="Y170" s="22"/>
      <c r="Z170" s="22"/>
      <c r="AA170" s="22"/>
      <c r="AB170" s="22"/>
      <c r="AC170" s="137"/>
      <c r="AD170" s="137"/>
      <c r="AE170" s="137"/>
      <c r="AF170" s="137"/>
    </row>
    <row r="171" spans="1:32" ht="111.75" customHeight="1" x14ac:dyDescent="0.3">
      <c r="A171" s="474"/>
      <c r="B171" s="254" t="str">
        <f t="shared" si="13"/>
        <v>CONC29</v>
      </c>
      <c r="C171" s="475"/>
      <c r="D171" s="281" t="str">
        <f t="shared" si="13"/>
        <v>Mise en service avant le 01/07/2005</v>
      </c>
      <c r="E171" s="281" t="s">
        <v>657</v>
      </c>
      <c r="F171" s="276"/>
      <c r="G171" s="301"/>
      <c r="H171" s="301"/>
      <c r="I171" s="300"/>
      <c r="J171" s="22"/>
      <c r="K171" s="22"/>
      <c r="L171" s="22"/>
      <c r="M171" s="22"/>
      <c r="N171" s="23"/>
      <c r="O171" s="23"/>
      <c r="P171" s="23"/>
      <c r="Q171" s="23"/>
      <c r="R171" s="23"/>
      <c r="S171" s="22"/>
      <c r="T171" s="22"/>
      <c r="U171" s="22"/>
      <c r="V171" s="22">
        <v>3</v>
      </c>
      <c r="W171" s="22">
        <v>2</v>
      </c>
      <c r="X171" s="22">
        <v>2</v>
      </c>
      <c r="Y171" s="22"/>
      <c r="Z171" s="22"/>
      <c r="AA171" s="22"/>
      <c r="AB171" s="22"/>
      <c r="AC171" s="137"/>
      <c r="AD171" s="137"/>
      <c r="AE171" s="137"/>
      <c r="AF171" s="137"/>
    </row>
    <row r="172" spans="1:32" ht="128.25" customHeight="1" x14ac:dyDescent="0.3">
      <c r="A172" s="474"/>
      <c r="B172" s="283" t="str">
        <f t="shared" si="13"/>
        <v>CONC29</v>
      </c>
      <c r="C172" s="476" t="s">
        <v>650</v>
      </c>
      <c r="D172" s="281" t="str">
        <f t="shared" si="13"/>
        <v>Mise en service après le 01/07/2005</v>
      </c>
      <c r="E172" s="280" t="s">
        <v>651</v>
      </c>
      <c r="F172" s="22"/>
      <c r="G172" s="276"/>
      <c r="H172" s="276"/>
      <c r="I172" s="22"/>
      <c r="J172" s="22"/>
      <c r="K172" s="22"/>
      <c r="L172" s="22"/>
      <c r="M172" s="22"/>
      <c r="N172" s="23"/>
      <c r="O172" s="23"/>
      <c r="P172" s="23"/>
      <c r="Q172" s="23"/>
      <c r="R172" s="23"/>
      <c r="S172" s="22"/>
      <c r="T172" s="22"/>
      <c r="U172" s="22"/>
      <c r="V172" s="22">
        <v>4</v>
      </c>
      <c r="W172" s="22">
        <v>1</v>
      </c>
      <c r="X172" s="22">
        <v>1</v>
      </c>
      <c r="Y172" s="22"/>
      <c r="Z172" s="22"/>
      <c r="AA172" s="22"/>
      <c r="AB172" s="22"/>
      <c r="AC172" s="137"/>
      <c r="AD172" s="137"/>
      <c r="AE172" s="137"/>
      <c r="AF172" s="137"/>
    </row>
    <row r="173" spans="1:32" ht="130.5" customHeight="1" x14ac:dyDescent="0.3">
      <c r="A173" s="475"/>
      <c r="B173" s="283" t="str">
        <f t="shared" si="13"/>
        <v>CONC29</v>
      </c>
      <c r="C173" s="475"/>
      <c r="D173" s="282" t="str">
        <f t="shared" si="13"/>
        <v>Mise en service après le 01/07/2005</v>
      </c>
      <c r="E173" s="280" t="s">
        <v>652</v>
      </c>
      <c r="F173" s="286"/>
      <c r="G173" s="22"/>
      <c r="H173" s="22"/>
      <c r="I173" s="22"/>
      <c r="J173" s="22"/>
      <c r="K173" s="22"/>
      <c r="L173" s="22"/>
      <c r="M173" s="22"/>
      <c r="N173" s="23"/>
      <c r="O173" s="23"/>
      <c r="P173" s="23"/>
      <c r="Q173" s="23"/>
      <c r="R173" s="23"/>
      <c r="S173" s="22"/>
      <c r="T173" s="22"/>
      <c r="U173" s="22"/>
      <c r="V173" s="22">
        <v>4</v>
      </c>
      <c r="W173" s="22">
        <v>3</v>
      </c>
      <c r="X173" s="22">
        <v>4</v>
      </c>
      <c r="Y173" s="22"/>
      <c r="Z173" s="22"/>
      <c r="AA173" s="22"/>
      <c r="AB173" s="22"/>
      <c r="AC173" s="137"/>
      <c r="AD173" s="137"/>
      <c r="AE173" s="137"/>
      <c r="AF173" s="137"/>
    </row>
    <row r="174" spans="1:32" ht="94.5" customHeight="1" x14ac:dyDescent="0.3">
      <c r="A174" s="476" t="s">
        <v>500</v>
      </c>
      <c r="B174" s="283" t="str">
        <f t="shared" si="13"/>
        <v>CONC30</v>
      </c>
      <c r="C174" s="476" t="s">
        <v>655</v>
      </c>
      <c r="D174" s="281" t="str">
        <f t="shared" si="13"/>
        <v>Mise en service avant le 01/07/2005,</v>
      </c>
      <c r="E174" s="281" t="s">
        <v>653</v>
      </c>
      <c r="G174" s="22"/>
      <c r="H174" s="22"/>
      <c r="I174" s="22"/>
      <c r="J174" s="22"/>
      <c r="K174" s="22"/>
      <c r="L174" s="22"/>
      <c r="M174" s="22"/>
      <c r="N174" s="23"/>
      <c r="O174" s="23"/>
      <c r="P174" s="23"/>
      <c r="Q174" s="23"/>
      <c r="R174" s="23"/>
      <c r="S174" s="22"/>
      <c r="T174" s="22"/>
      <c r="U174" s="22"/>
      <c r="V174" s="22">
        <v>4</v>
      </c>
      <c r="W174" s="22">
        <v>1</v>
      </c>
      <c r="X174" s="22">
        <v>1</v>
      </c>
      <c r="Y174" s="22"/>
      <c r="Z174" s="22"/>
      <c r="AA174" s="22"/>
      <c r="AB174" s="22"/>
      <c r="AC174" s="137"/>
      <c r="AD174" s="137"/>
      <c r="AE174" s="137"/>
      <c r="AF174" s="137"/>
    </row>
    <row r="175" spans="1:32" ht="104.25" customHeight="1" x14ac:dyDescent="0.3">
      <c r="A175" s="474"/>
      <c r="B175" s="283" t="str">
        <f t="shared" si="13"/>
        <v>CONC30</v>
      </c>
      <c r="C175" s="475"/>
      <c r="D175" s="281" t="str">
        <f t="shared" si="13"/>
        <v>Mise en service avant le 01/07/2005,</v>
      </c>
      <c r="E175" s="281" t="s">
        <v>654</v>
      </c>
      <c r="G175" s="22"/>
      <c r="H175" s="22"/>
      <c r="I175" s="22"/>
      <c r="J175" s="22"/>
      <c r="K175" s="22"/>
      <c r="L175" s="22"/>
      <c r="M175" s="22"/>
      <c r="N175" s="23"/>
      <c r="O175" s="23"/>
      <c r="P175" s="23"/>
      <c r="Q175" s="23"/>
      <c r="R175" s="23"/>
      <c r="S175" s="22"/>
      <c r="T175" s="22"/>
      <c r="U175" s="22"/>
      <c r="V175" s="22">
        <v>4</v>
      </c>
      <c r="W175" s="22">
        <v>3</v>
      </c>
      <c r="X175" s="22">
        <v>1</v>
      </c>
      <c r="Y175" s="22"/>
      <c r="Z175" s="22"/>
      <c r="AA175" s="22"/>
      <c r="AB175" s="22"/>
      <c r="AC175" s="137"/>
      <c r="AD175" s="137"/>
      <c r="AE175" s="137"/>
      <c r="AF175" s="137"/>
    </row>
    <row r="176" spans="1:32" ht="101.25" customHeight="1" x14ac:dyDescent="0.3">
      <c r="A176" s="474"/>
      <c r="B176" s="283" t="str">
        <f t="shared" si="13"/>
        <v>CONC30</v>
      </c>
      <c r="C176" s="476" t="s">
        <v>656</v>
      </c>
      <c r="D176" s="281" t="str">
        <f t="shared" si="13"/>
        <v>Mise en service après le 01/07/2005,</v>
      </c>
      <c r="E176" s="281" t="s">
        <v>653</v>
      </c>
      <c r="G176" s="22"/>
      <c r="H176" s="22"/>
      <c r="I176" s="22"/>
      <c r="J176" s="22"/>
      <c r="K176" s="22"/>
      <c r="L176" s="22"/>
      <c r="M176" s="22"/>
      <c r="N176" s="23"/>
      <c r="O176" s="23"/>
      <c r="P176" s="23"/>
      <c r="Q176" s="23"/>
      <c r="R176" s="23"/>
      <c r="S176" s="22"/>
      <c r="T176" s="22"/>
      <c r="U176" s="22"/>
      <c r="V176" s="22">
        <v>4</v>
      </c>
      <c r="W176" s="22">
        <v>1</v>
      </c>
      <c r="X176" s="22">
        <v>1</v>
      </c>
      <c r="Y176" s="22"/>
      <c r="Z176" s="22"/>
      <c r="AA176" s="22"/>
      <c r="AB176" s="22"/>
      <c r="AC176" s="137"/>
      <c r="AD176" s="137"/>
      <c r="AE176" s="137"/>
      <c r="AF176" s="137"/>
    </row>
    <row r="177" spans="1:32" ht="108.75" customHeight="1" x14ac:dyDescent="0.3">
      <c r="A177" s="475"/>
      <c r="B177" s="283" t="str">
        <f t="shared" si="13"/>
        <v>CONC30</v>
      </c>
      <c r="C177" s="475"/>
      <c r="D177" s="281" t="str">
        <f t="shared" si="13"/>
        <v>Mise en service après le 01/07/2005,</v>
      </c>
      <c r="E177" s="281" t="s">
        <v>654</v>
      </c>
      <c r="G177" s="22"/>
      <c r="H177" s="22"/>
      <c r="I177" s="22"/>
      <c r="J177" s="22"/>
      <c r="K177" s="22"/>
      <c r="L177" s="22"/>
      <c r="M177" s="22"/>
      <c r="N177" s="23"/>
      <c r="O177" s="23"/>
      <c r="P177" s="23"/>
      <c r="Q177" s="23"/>
      <c r="R177" s="23"/>
      <c r="S177" s="22"/>
      <c r="T177" s="22"/>
      <c r="U177" s="22"/>
      <c r="V177" s="22">
        <v>4</v>
      </c>
      <c r="W177" s="22">
        <v>3</v>
      </c>
      <c r="X177" s="22">
        <v>4</v>
      </c>
      <c r="Y177" s="22"/>
      <c r="Z177" s="22"/>
      <c r="AA177" s="22"/>
      <c r="AB177" s="22"/>
      <c r="AC177" s="137"/>
      <c r="AD177" s="137"/>
      <c r="AE177" s="137"/>
      <c r="AF177" s="137"/>
    </row>
    <row r="178" spans="1:32" ht="78" customHeight="1" x14ac:dyDescent="0.3">
      <c r="A178" s="22"/>
      <c r="B178" s="268"/>
      <c r="C178" s="268"/>
      <c r="D178" s="268"/>
      <c r="E178" s="268"/>
      <c r="G178" s="22"/>
      <c r="H178" s="22"/>
      <c r="I178" s="22"/>
      <c r="J178" s="22"/>
      <c r="K178" s="22"/>
      <c r="L178" s="22"/>
      <c r="M178" s="22"/>
      <c r="N178" s="23"/>
      <c r="O178" s="23"/>
      <c r="P178" s="23"/>
      <c r="Q178" s="23"/>
      <c r="R178" s="23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137"/>
      <c r="AD178" s="137"/>
      <c r="AE178" s="137"/>
      <c r="AF178" s="137"/>
    </row>
    <row r="179" spans="1:32" ht="78" customHeight="1" x14ac:dyDescent="0.3">
      <c r="A179" s="22"/>
      <c r="B179" s="22"/>
      <c r="C179" s="22"/>
      <c r="D179" s="22"/>
      <c r="E179" s="281" t="s">
        <v>551</v>
      </c>
      <c r="F179" s="22"/>
      <c r="G179" s="22"/>
      <c r="H179" s="22"/>
      <c r="I179" s="22"/>
      <c r="J179" s="22"/>
      <c r="K179" s="22"/>
      <c r="L179" s="22"/>
      <c r="M179" s="22"/>
      <c r="N179" s="23"/>
      <c r="O179" s="23"/>
      <c r="P179" s="23"/>
      <c r="Q179" s="23"/>
      <c r="R179" s="23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137"/>
      <c r="AD179" s="137"/>
      <c r="AE179" s="137"/>
      <c r="AF179" s="137"/>
    </row>
    <row r="180" spans="1:32" ht="78" customHeight="1" x14ac:dyDescent="0.3">
      <c r="A180" s="22"/>
      <c r="B180" s="22"/>
      <c r="C180" s="22"/>
      <c r="D180" s="22"/>
      <c r="E180" s="281" t="s">
        <v>552</v>
      </c>
      <c r="F180" s="22"/>
      <c r="G180" s="22"/>
      <c r="H180" s="22"/>
      <c r="I180" s="22"/>
      <c r="J180" s="22"/>
      <c r="K180" s="22"/>
      <c r="L180" s="22"/>
      <c r="M180" s="22"/>
      <c r="N180" s="23"/>
      <c r="O180" s="23"/>
      <c r="P180" s="23"/>
      <c r="Q180" s="23"/>
      <c r="R180" s="23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137"/>
      <c r="AD180" s="137"/>
      <c r="AE180" s="137"/>
      <c r="AF180" s="137"/>
    </row>
    <row r="181" spans="1:32" ht="78" customHeight="1" x14ac:dyDescent="0.3">
      <c r="A181" s="22"/>
      <c r="B181" s="22"/>
      <c r="C181" s="22"/>
      <c r="D181" s="22"/>
      <c r="E181" s="281" t="s">
        <v>553</v>
      </c>
      <c r="F181" s="22"/>
      <c r="G181" s="22"/>
      <c r="H181" s="22"/>
      <c r="I181" s="22"/>
      <c r="J181" s="22"/>
      <c r="K181" s="22"/>
      <c r="L181" s="22"/>
      <c r="M181" s="22"/>
      <c r="N181" s="23"/>
      <c r="O181" s="23"/>
      <c r="P181" s="23"/>
      <c r="Q181" s="23"/>
      <c r="R181" s="23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137"/>
      <c r="AD181" s="137"/>
      <c r="AE181" s="137"/>
      <c r="AF181" s="137"/>
    </row>
    <row r="182" spans="1:32" ht="78" customHeight="1" x14ac:dyDescent="0.3">
      <c r="A182" s="22"/>
      <c r="B182" s="22"/>
      <c r="C182" s="22"/>
      <c r="D182" s="22"/>
      <c r="E182" s="252" t="s">
        <v>554</v>
      </c>
      <c r="F182" s="22"/>
      <c r="G182" s="22"/>
      <c r="H182" s="22"/>
      <c r="I182" s="22"/>
      <c r="J182" s="22"/>
      <c r="K182" s="22"/>
      <c r="L182" s="22"/>
      <c r="M182" s="22"/>
      <c r="N182" s="23"/>
      <c r="O182" s="23"/>
      <c r="P182" s="23"/>
      <c r="Q182" s="23"/>
      <c r="R182" s="23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137"/>
      <c r="AD182" s="137"/>
      <c r="AE182" s="137"/>
      <c r="AF182" s="137"/>
    </row>
    <row r="183" spans="1:32" ht="78" customHeight="1" x14ac:dyDescent="0.3">
      <c r="A183" s="22"/>
      <c r="B183" s="22"/>
      <c r="C183" s="22"/>
      <c r="D183" s="22"/>
      <c r="E183" s="252" t="s">
        <v>555</v>
      </c>
      <c r="F183" s="22"/>
      <c r="G183" s="22"/>
      <c r="H183" s="22"/>
      <c r="I183" s="22"/>
      <c r="J183" s="22"/>
      <c r="K183" s="22"/>
      <c r="L183" s="22"/>
      <c r="M183" s="22"/>
      <c r="N183" s="23"/>
      <c r="O183" s="23"/>
      <c r="P183" s="23"/>
      <c r="Q183" s="23"/>
      <c r="R183" s="23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137"/>
      <c r="AD183" s="137"/>
      <c r="AE183" s="137"/>
      <c r="AF183" s="137"/>
    </row>
    <row r="184" spans="1:32" ht="78" customHeight="1" x14ac:dyDescent="0.3">
      <c r="A184" s="22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3"/>
      <c r="O184" s="23"/>
      <c r="P184" s="23"/>
      <c r="Q184" s="23"/>
      <c r="R184" s="23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137"/>
      <c r="AD184" s="137"/>
      <c r="AE184" s="137"/>
      <c r="AF184" s="137"/>
    </row>
    <row r="185" spans="1:32" ht="78" customHeight="1" x14ac:dyDescent="0.3">
      <c r="A185" s="22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3"/>
      <c r="O185" s="23"/>
      <c r="P185" s="23"/>
      <c r="Q185" s="23"/>
      <c r="R185" s="23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137"/>
      <c r="AD185" s="137"/>
      <c r="AE185" s="137"/>
      <c r="AF185" s="137"/>
    </row>
    <row r="186" spans="1:32" ht="78" customHeight="1" x14ac:dyDescent="0.3">
      <c r="A186" s="22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3"/>
      <c r="O186" s="23"/>
      <c r="P186" s="23"/>
      <c r="Q186" s="23"/>
      <c r="R186" s="23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137"/>
      <c r="AD186" s="137"/>
      <c r="AE186" s="137"/>
      <c r="AF186" s="137"/>
    </row>
    <row r="187" spans="1:32" ht="78" customHeight="1" x14ac:dyDescent="0.3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3"/>
      <c r="O187" s="23"/>
      <c r="P187" s="23"/>
      <c r="Q187" s="23"/>
      <c r="R187" s="23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137"/>
      <c r="AD187" s="137"/>
      <c r="AE187" s="137"/>
      <c r="AF187" s="137"/>
    </row>
    <row r="188" spans="1:32" ht="78" customHeight="1" x14ac:dyDescent="0.3">
      <c r="A188" s="22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3"/>
      <c r="O188" s="23"/>
      <c r="P188" s="23"/>
      <c r="Q188" s="23"/>
      <c r="R188" s="23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137"/>
      <c r="AD188" s="137"/>
      <c r="AE188" s="137"/>
      <c r="AF188" s="137"/>
    </row>
    <row r="189" spans="1:32" ht="78" customHeight="1" x14ac:dyDescent="0.3">
      <c r="A189" s="22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3"/>
      <c r="O189" s="23"/>
      <c r="P189" s="23"/>
      <c r="Q189" s="23"/>
      <c r="R189" s="23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137"/>
      <c r="AD189" s="137"/>
      <c r="AE189" s="137"/>
      <c r="AF189" s="137"/>
    </row>
    <row r="190" spans="1:32" ht="78" customHeight="1" x14ac:dyDescent="0.3">
      <c r="A190" s="22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3"/>
      <c r="O190" s="23"/>
      <c r="P190" s="23"/>
      <c r="Q190" s="23"/>
      <c r="R190" s="23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137"/>
      <c r="AD190" s="137"/>
      <c r="AE190" s="137"/>
      <c r="AF190" s="137"/>
    </row>
    <row r="191" spans="1:32" ht="78" customHeight="1" x14ac:dyDescent="0.3">
      <c r="A191" s="22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3"/>
      <c r="O191" s="23"/>
      <c r="P191" s="23"/>
      <c r="Q191" s="23"/>
      <c r="R191" s="23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137"/>
      <c r="AD191" s="137"/>
      <c r="AE191" s="137"/>
      <c r="AF191" s="137"/>
    </row>
    <row r="192" spans="1:32" ht="78" customHeight="1" x14ac:dyDescent="0.3">
      <c r="A192" s="22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3"/>
      <c r="O192" s="23"/>
      <c r="P192" s="23"/>
      <c r="Q192" s="23"/>
      <c r="R192" s="23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137"/>
      <c r="AD192" s="137"/>
      <c r="AE192" s="137"/>
      <c r="AF192" s="137"/>
    </row>
    <row r="193" spans="1:32" ht="78" customHeight="1" x14ac:dyDescent="0.3">
      <c r="A193" s="22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3"/>
      <c r="O193" s="23"/>
      <c r="P193" s="23"/>
      <c r="Q193" s="23"/>
      <c r="R193" s="23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137"/>
      <c r="AD193" s="137"/>
      <c r="AE193" s="137"/>
      <c r="AF193" s="137"/>
    </row>
    <row r="194" spans="1:32" ht="78" customHeight="1" x14ac:dyDescent="0.3">
      <c r="A194" s="22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3"/>
      <c r="O194" s="23"/>
      <c r="P194" s="23"/>
      <c r="Q194" s="23"/>
      <c r="R194" s="23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137"/>
      <c r="AD194" s="137"/>
      <c r="AE194" s="137"/>
      <c r="AF194" s="137"/>
    </row>
    <row r="195" spans="1:32" ht="78" customHeight="1" x14ac:dyDescent="0.3">
      <c r="A195" s="22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3"/>
      <c r="O195" s="23"/>
      <c r="P195" s="23"/>
      <c r="Q195" s="23"/>
      <c r="R195" s="23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137"/>
      <c r="AD195" s="137"/>
      <c r="AE195" s="137"/>
      <c r="AF195" s="137"/>
    </row>
    <row r="196" spans="1:32" ht="78" customHeight="1" x14ac:dyDescent="0.3">
      <c r="A196" s="22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3"/>
      <c r="O196" s="23"/>
      <c r="P196" s="23"/>
      <c r="Q196" s="23"/>
      <c r="R196" s="23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137"/>
      <c r="AD196" s="137"/>
      <c r="AE196" s="137"/>
      <c r="AF196" s="137"/>
    </row>
    <row r="197" spans="1:32" ht="78" customHeight="1" x14ac:dyDescent="0.3">
      <c r="A197" s="22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3"/>
      <c r="O197" s="23"/>
      <c r="P197" s="23"/>
      <c r="Q197" s="23"/>
      <c r="R197" s="23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137"/>
      <c r="AD197" s="137"/>
      <c r="AE197" s="137"/>
      <c r="AF197" s="137"/>
    </row>
    <row r="198" spans="1:32" ht="78" customHeight="1" x14ac:dyDescent="0.3">
      <c r="A198" s="22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3"/>
      <c r="O198" s="23"/>
      <c r="P198" s="23"/>
      <c r="Q198" s="23"/>
      <c r="R198" s="23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137"/>
      <c r="AD198" s="137"/>
      <c r="AE198" s="137"/>
      <c r="AF198" s="137"/>
    </row>
    <row r="199" spans="1:32" ht="78" customHeight="1" x14ac:dyDescent="0.3">
      <c r="A199" s="22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3"/>
      <c r="O199" s="23"/>
      <c r="P199" s="23"/>
      <c r="Q199" s="23"/>
      <c r="R199" s="23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137"/>
      <c r="AD199" s="137"/>
      <c r="AE199" s="137"/>
      <c r="AF199" s="137"/>
    </row>
    <row r="200" spans="1:32" ht="78" customHeight="1" x14ac:dyDescent="0.3">
      <c r="A200" s="22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3"/>
      <c r="O200" s="23"/>
      <c r="P200" s="23"/>
      <c r="Q200" s="23"/>
      <c r="R200" s="23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137"/>
      <c r="AD200" s="137"/>
      <c r="AE200" s="137"/>
      <c r="AF200" s="137"/>
    </row>
    <row r="201" spans="1:32" ht="78" customHeight="1" x14ac:dyDescent="0.3">
      <c r="A201" s="22"/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3"/>
      <c r="O201" s="23"/>
      <c r="P201" s="23"/>
      <c r="Q201" s="23"/>
      <c r="R201" s="23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137"/>
      <c r="AD201" s="137"/>
      <c r="AE201" s="137"/>
      <c r="AF201" s="137"/>
    </row>
    <row r="202" spans="1:32" ht="78" customHeight="1" x14ac:dyDescent="0.3">
      <c r="A202" s="22"/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3"/>
      <c r="O202" s="23"/>
      <c r="P202" s="23"/>
      <c r="Q202" s="23"/>
      <c r="R202" s="23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137"/>
      <c r="AD202" s="137"/>
      <c r="AE202" s="137"/>
      <c r="AF202" s="137"/>
    </row>
    <row r="203" spans="1:32" ht="78" customHeight="1" x14ac:dyDescent="0.3">
      <c r="A203" s="22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3"/>
      <c r="O203" s="23"/>
      <c r="P203" s="23"/>
      <c r="Q203" s="23"/>
      <c r="R203" s="23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C203" s="137"/>
      <c r="AD203" s="137"/>
      <c r="AE203" s="137"/>
      <c r="AF203" s="137"/>
    </row>
    <row r="204" spans="1:32" ht="78" customHeight="1" x14ac:dyDescent="0.3">
      <c r="A204" s="22"/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3"/>
      <c r="O204" s="23"/>
      <c r="P204" s="23"/>
      <c r="Q204" s="23"/>
      <c r="R204" s="23"/>
      <c r="S204" s="22"/>
      <c r="T204" s="22"/>
      <c r="U204" s="22"/>
      <c r="V204" s="22"/>
      <c r="W204" s="22"/>
      <c r="X204" s="22"/>
      <c r="Y204" s="22"/>
      <c r="Z204" s="22"/>
      <c r="AA204" s="22"/>
      <c r="AB204" s="22"/>
      <c r="AC204" s="137"/>
      <c r="AD204" s="137"/>
      <c r="AE204" s="137"/>
      <c r="AF204" s="137"/>
    </row>
    <row r="205" spans="1:32" ht="78" customHeight="1" x14ac:dyDescent="0.3">
      <c r="A205" s="22"/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3"/>
      <c r="O205" s="23"/>
      <c r="P205" s="23"/>
      <c r="Q205" s="23"/>
      <c r="R205" s="23"/>
      <c r="S205" s="22"/>
      <c r="T205" s="22"/>
      <c r="U205" s="22"/>
      <c r="V205" s="22"/>
      <c r="W205" s="22"/>
      <c r="X205" s="22"/>
      <c r="Y205" s="22"/>
      <c r="Z205" s="22"/>
      <c r="AA205" s="22"/>
      <c r="AB205" s="22"/>
      <c r="AC205" s="137"/>
      <c r="AD205" s="137"/>
      <c r="AE205" s="137"/>
      <c r="AF205" s="137"/>
    </row>
    <row r="206" spans="1:32" ht="78" customHeight="1" x14ac:dyDescent="0.3">
      <c r="A206" s="22"/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3"/>
      <c r="O206" s="23"/>
      <c r="P206" s="23"/>
      <c r="Q206" s="23"/>
      <c r="R206" s="23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137"/>
      <c r="AD206" s="137"/>
      <c r="AE206" s="137"/>
      <c r="AF206" s="137"/>
    </row>
    <row r="207" spans="1:32" ht="78" customHeight="1" x14ac:dyDescent="0.3">
      <c r="A207" s="22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3"/>
      <c r="O207" s="23"/>
      <c r="P207" s="23"/>
      <c r="Q207" s="23"/>
      <c r="R207" s="23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137"/>
      <c r="AD207" s="137"/>
      <c r="AE207" s="137"/>
      <c r="AF207" s="137"/>
    </row>
    <row r="208" spans="1:32" ht="78" customHeight="1" x14ac:dyDescent="0.3">
      <c r="A208" s="22"/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3"/>
      <c r="O208" s="23"/>
      <c r="P208" s="23"/>
      <c r="Q208" s="23"/>
      <c r="R208" s="23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C208" s="137"/>
      <c r="AD208" s="137"/>
      <c r="AE208" s="137"/>
      <c r="AF208" s="137"/>
    </row>
    <row r="209" spans="1:32" ht="78" customHeight="1" x14ac:dyDescent="0.3">
      <c r="A209" s="22"/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3"/>
      <c r="O209" s="23"/>
      <c r="P209" s="23"/>
      <c r="Q209" s="23"/>
      <c r="R209" s="23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137"/>
      <c r="AD209" s="137"/>
      <c r="AE209" s="137"/>
      <c r="AF209" s="137"/>
    </row>
    <row r="210" spans="1:32" ht="78" customHeight="1" x14ac:dyDescent="0.3">
      <c r="A210" s="22"/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3"/>
      <c r="O210" s="23"/>
      <c r="P210" s="23"/>
      <c r="Q210" s="23"/>
      <c r="R210" s="23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C210" s="137"/>
      <c r="AD210" s="137"/>
      <c r="AE210" s="137"/>
      <c r="AF210" s="137"/>
    </row>
    <row r="211" spans="1:32" ht="78" customHeight="1" x14ac:dyDescent="0.3">
      <c r="A211" s="22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3"/>
      <c r="O211" s="23"/>
      <c r="P211" s="23"/>
      <c r="Q211" s="23"/>
      <c r="R211" s="23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137"/>
      <c r="AD211" s="137"/>
      <c r="AE211" s="137"/>
      <c r="AF211" s="137"/>
    </row>
    <row r="212" spans="1:32" ht="78" customHeight="1" x14ac:dyDescent="0.3">
      <c r="A212" s="22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3"/>
      <c r="O212" s="23"/>
      <c r="P212" s="23"/>
      <c r="Q212" s="23"/>
      <c r="R212" s="23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  <c r="AC212" s="137"/>
      <c r="AD212" s="137"/>
      <c r="AE212" s="137"/>
      <c r="AF212" s="137"/>
    </row>
    <row r="213" spans="1:32" ht="78" customHeight="1" x14ac:dyDescent="0.3">
      <c r="A213" s="22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3"/>
      <c r="O213" s="23"/>
      <c r="P213" s="23"/>
      <c r="Q213" s="23"/>
      <c r="R213" s="23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137"/>
      <c r="AD213" s="137"/>
      <c r="AE213" s="137"/>
      <c r="AF213" s="137"/>
    </row>
    <row r="214" spans="1:32" ht="78" customHeight="1" x14ac:dyDescent="0.3">
      <c r="A214" s="22"/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3"/>
      <c r="O214" s="23"/>
      <c r="P214" s="23"/>
      <c r="Q214" s="23"/>
      <c r="R214" s="23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C214" s="137"/>
      <c r="AD214" s="137"/>
      <c r="AE214" s="137"/>
      <c r="AF214" s="137"/>
    </row>
    <row r="215" spans="1:32" ht="78" customHeight="1" x14ac:dyDescent="0.3">
      <c r="A215" s="22"/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3"/>
      <c r="O215" s="23"/>
      <c r="P215" s="23"/>
      <c r="Q215" s="23"/>
      <c r="R215" s="23"/>
      <c r="S215" s="22"/>
      <c r="T215" s="22"/>
      <c r="U215" s="22"/>
      <c r="V215" s="22"/>
      <c r="W215" s="22"/>
      <c r="X215" s="22"/>
      <c r="Y215" s="22"/>
      <c r="Z215" s="22"/>
      <c r="AA215" s="22"/>
      <c r="AB215" s="22"/>
      <c r="AC215" s="137"/>
      <c r="AD215" s="137"/>
      <c r="AE215" s="137"/>
      <c r="AF215" s="137"/>
    </row>
    <row r="216" spans="1:32" ht="78" customHeight="1" x14ac:dyDescent="0.3">
      <c r="A216" s="22"/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3"/>
      <c r="O216" s="23"/>
      <c r="P216" s="23"/>
      <c r="Q216" s="23"/>
      <c r="R216" s="23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137"/>
      <c r="AD216" s="137"/>
      <c r="AE216" s="137"/>
      <c r="AF216" s="137"/>
    </row>
    <row r="217" spans="1:32" ht="78" customHeight="1" x14ac:dyDescent="0.3">
      <c r="A217" s="22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3"/>
      <c r="O217" s="23"/>
      <c r="P217" s="23"/>
      <c r="Q217" s="23"/>
      <c r="R217" s="23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137"/>
      <c r="AD217" s="137"/>
      <c r="AE217" s="137"/>
      <c r="AF217" s="137"/>
    </row>
    <row r="218" spans="1:32" ht="78" customHeight="1" x14ac:dyDescent="0.3">
      <c r="A218" s="22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3"/>
      <c r="O218" s="23"/>
      <c r="P218" s="23"/>
      <c r="Q218" s="23"/>
      <c r="R218" s="23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137"/>
      <c r="AD218" s="137"/>
      <c r="AE218" s="137"/>
      <c r="AF218" s="137"/>
    </row>
    <row r="219" spans="1:32" ht="78" customHeight="1" x14ac:dyDescent="0.3">
      <c r="A219" s="22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3"/>
      <c r="O219" s="23"/>
      <c r="P219" s="23"/>
      <c r="Q219" s="23"/>
      <c r="R219" s="23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137"/>
      <c r="AD219" s="137"/>
      <c r="AE219" s="137"/>
      <c r="AF219" s="137"/>
    </row>
    <row r="220" spans="1:32" ht="78" customHeight="1" x14ac:dyDescent="0.3">
      <c r="A220" s="22"/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3"/>
      <c r="O220" s="23"/>
      <c r="P220" s="23"/>
      <c r="Q220" s="23"/>
      <c r="R220" s="23"/>
      <c r="S220" s="22"/>
      <c r="T220" s="22"/>
      <c r="U220" s="22"/>
      <c r="V220" s="22"/>
      <c r="W220" s="22"/>
      <c r="X220" s="22"/>
      <c r="Y220" s="22"/>
      <c r="Z220" s="22"/>
      <c r="AA220" s="22"/>
      <c r="AB220" s="22"/>
      <c r="AC220" s="137"/>
      <c r="AD220" s="137"/>
      <c r="AE220" s="137"/>
      <c r="AF220" s="137"/>
    </row>
    <row r="221" spans="1:32" ht="78" customHeight="1" x14ac:dyDescent="0.3">
      <c r="A221" s="22"/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3"/>
      <c r="O221" s="23"/>
      <c r="P221" s="23"/>
      <c r="Q221" s="23"/>
      <c r="R221" s="23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  <c r="AC221" s="137"/>
      <c r="AD221" s="137"/>
      <c r="AE221" s="137"/>
      <c r="AF221" s="137"/>
    </row>
    <row r="222" spans="1:32" ht="78" customHeight="1" x14ac:dyDescent="0.3">
      <c r="A222" s="22"/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3"/>
      <c r="O222" s="23"/>
      <c r="P222" s="23"/>
      <c r="Q222" s="23"/>
      <c r="R222" s="23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137"/>
      <c r="AD222" s="137"/>
      <c r="AE222" s="137"/>
      <c r="AF222" s="137"/>
    </row>
    <row r="223" spans="1:32" ht="78" customHeight="1" x14ac:dyDescent="0.3">
      <c r="A223" s="22"/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3"/>
      <c r="O223" s="23"/>
      <c r="P223" s="23"/>
      <c r="Q223" s="23"/>
      <c r="R223" s="23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137"/>
      <c r="AD223" s="137"/>
      <c r="AE223" s="137"/>
      <c r="AF223" s="137"/>
    </row>
    <row r="224" spans="1:32" ht="78" customHeight="1" x14ac:dyDescent="0.3">
      <c r="A224" s="22"/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3"/>
      <c r="O224" s="23"/>
      <c r="P224" s="23"/>
      <c r="Q224" s="23"/>
      <c r="R224" s="23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137"/>
      <c r="AD224" s="137"/>
      <c r="AE224" s="137"/>
      <c r="AF224" s="137"/>
    </row>
    <row r="225" spans="1:32" ht="78" customHeight="1" x14ac:dyDescent="0.3">
      <c r="A225" s="22"/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3"/>
      <c r="O225" s="23"/>
      <c r="P225" s="23"/>
      <c r="Q225" s="23"/>
      <c r="R225" s="23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137"/>
      <c r="AD225" s="137"/>
      <c r="AE225" s="137"/>
      <c r="AF225" s="137"/>
    </row>
    <row r="226" spans="1:32" ht="78" customHeight="1" x14ac:dyDescent="0.3">
      <c r="A226" s="22"/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3"/>
      <c r="O226" s="23"/>
      <c r="P226" s="23"/>
      <c r="Q226" s="23"/>
      <c r="R226" s="23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137"/>
      <c r="AD226" s="137"/>
      <c r="AE226" s="137"/>
      <c r="AF226" s="137"/>
    </row>
    <row r="227" spans="1:32" ht="78" customHeight="1" x14ac:dyDescent="0.3">
      <c r="A227" s="22"/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3"/>
      <c r="O227" s="23"/>
      <c r="P227" s="23"/>
      <c r="Q227" s="23"/>
      <c r="R227" s="23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137"/>
      <c r="AD227" s="137"/>
      <c r="AE227" s="137"/>
      <c r="AF227" s="137"/>
    </row>
    <row r="228" spans="1:32" ht="78" customHeight="1" x14ac:dyDescent="0.3">
      <c r="A228" s="22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3"/>
      <c r="O228" s="23"/>
      <c r="P228" s="23"/>
      <c r="Q228" s="23"/>
      <c r="R228" s="23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137"/>
      <c r="AD228" s="137"/>
      <c r="AE228" s="137"/>
      <c r="AF228" s="137"/>
    </row>
    <row r="229" spans="1:32" ht="78" customHeight="1" x14ac:dyDescent="0.3">
      <c r="A229" s="22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3"/>
      <c r="O229" s="23"/>
      <c r="P229" s="23"/>
      <c r="Q229" s="23"/>
      <c r="R229" s="23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137"/>
      <c r="AD229" s="137"/>
      <c r="AE229" s="137"/>
      <c r="AF229" s="137"/>
    </row>
    <row r="230" spans="1:32" ht="78" customHeight="1" x14ac:dyDescent="0.3">
      <c r="A230" s="22"/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3"/>
      <c r="O230" s="23"/>
      <c r="P230" s="23"/>
      <c r="Q230" s="23"/>
      <c r="R230" s="23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137"/>
      <c r="AD230" s="137"/>
      <c r="AE230" s="137"/>
      <c r="AF230" s="137"/>
    </row>
    <row r="231" spans="1:32" ht="78" customHeight="1" x14ac:dyDescent="0.3">
      <c r="A231" s="22"/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3"/>
      <c r="O231" s="23"/>
      <c r="P231" s="23"/>
      <c r="Q231" s="23"/>
      <c r="R231" s="23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137"/>
      <c r="AD231" s="137"/>
      <c r="AE231" s="137"/>
      <c r="AF231" s="137"/>
    </row>
    <row r="232" spans="1:32" ht="78" customHeight="1" x14ac:dyDescent="0.3">
      <c r="A232" s="22"/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3"/>
      <c r="O232" s="23"/>
      <c r="P232" s="23"/>
      <c r="Q232" s="23"/>
      <c r="R232" s="23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137"/>
      <c r="AD232" s="137"/>
      <c r="AE232" s="137"/>
      <c r="AF232" s="137"/>
    </row>
    <row r="233" spans="1:32" ht="78" customHeight="1" x14ac:dyDescent="0.3">
      <c r="A233" s="22"/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3"/>
      <c r="O233" s="23"/>
      <c r="P233" s="23"/>
      <c r="Q233" s="23"/>
      <c r="R233" s="23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  <c r="AC233" s="137"/>
      <c r="AD233" s="137"/>
      <c r="AE233" s="137"/>
      <c r="AF233" s="137"/>
    </row>
    <row r="234" spans="1:32" ht="78" customHeight="1" x14ac:dyDescent="0.3">
      <c r="A234" s="22"/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3"/>
      <c r="O234" s="23"/>
      <c r="P234" s="23"/>
      <c r="Q234" s="23"/>
      <c r="R234" s="23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  <c r="AC234" s="137"/>
      <c r="AD234" s="137"/>
      <c r="AE234" s="137"/>
      <c r="AF234" s="137"/>
    </row>
    <row r="235" spans="1:32" ht="78" customHeight="1" x14ac:dyDescent="0.3">
      <c r="A235" s="22"/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3"/>
      <c r="O235" s="23"/>
      <c r="P235" s="23"/>
      <c r="Q235" s="23"/>
      <c r="R235" s="23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137"/>
      <c r="AD235" s="137"/>
      <c r="AE235" s="137"/>
      <c r="AF235" s="137"/>
    </row>
    <row r="236" spans="1:32" ht="78" customHeight="1" x14ac:dyDescent="0.3">
      <c r="A236" s="22"/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3"/>
      <c r="O236" s="23"/>
      <c r="P236" s="23"/>
      <c r="Q236" s="23"/>
      <c r="R236" s="23"/>
      <c r="S236" s="22"/>
      <c r="T236" s="22"/>
      <c r="U236" s="22"/>
      <c r="V236" s="22"/>
      <c r="W236" s="22"/>
      <c r="X236" s="22"/>
      <c r="Y236" s="22"/>
      <c r="Z236" s="22"/>
      <c r="AA236" s="22"/>
      <c r="AB236" s="22"/>
      <c r="AC236" s="137"/>
      <c r="AD236" s="137"/>
      <c r="AE236" s="137"/>
      <c r="AF236" s="137"/>
    </row>
    <row r="237" spans="1:32" ht="78" customHeight="1" x14ac:dyDescent="0.3">
      <c r="A237" s="22"/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3"/>
      <c r="O237" s="23"/>
      <c r="P237" s="23"/>
      <c r="Q237" s="23"/>
      <c r="R237" s="23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137"/>
      <c r="AD237" s="137"/>
      <c r="AE237" s="137"/>
      <c r="AF237" s="137"/>
    </row>
    <row r="238" spans="1:32" ht="78" customHeight="1" x14ac:dyDescent="0.3">
      <c r="A238" s="22"/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3"/>
      <c r="O238" s="23"/>
      <c r="P238" s="23"/>
      <c r="Q238" s="23"/>
      <c r="R238" s="23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137"/>
      <c r="AD238" s="137"/>
      <c r="AE238" s="137"/>
      <c r="AF238" s="137"/>
    </row>
    <row r="239" spans="1:32" ht="78" customHeight="1" x14ac:dyDescent="0.3">
      <c r="A239" s="22"/>
      <c r="B239" s="22"/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3"/>
      <c r="O239" s="23"/>
      <c r="P239" s="23"/>
      <c r="Q239" s="23"/>
      <c r="R239" s="23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  <c r="AC239" s="137"/>
      <c r="AD239" s="137"/>
      <c r="AE239" s="137"/>
      <c r="AF239" s="137"/>
    </row>
    <row r="240" spans="1:32" ht="78" customHeight="1" x14ac:dyDescent="0.3">
      <c r="A240" s="22"/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3"/>
      <c r="O240" s="23"/>
      <c r="P240" s="23"/>
      <c r="Q240" s="23"/>
      <c r="R240" s="23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137"/>
      <c r="AD240" s="137"/>
      <c r="AE240" s="137"/>
      <c r="AF240" s="137"/>
    </row>
    <row r="241" spans="1:32" ht="78" customHeight="1" x14ac:dyDescent="0.3">
      <c r="A241" s="22"/>
      <c r="B241" s="22"/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3"/>
      <c r="O241" s="23"/>
      <c r="P241" s="23"/>
      <c r="Q241" s="23"/>
      <c r="R241" s="23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  <c r="AC241" s="137"/>
      <c r="AD241" s="137"/>
      <c r="AE241" s="137"/>
      <c r="AF241" s="137"/>
    </row>
    <row r="242" spans="1:32" ht="78" customHeight="1" x14ac:dyDescent="0.3">
      <c r="A242" s="22"/>
      <c r="B242" s="22"/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3"/>
      <c r="O242" s="23"/>
      <c r="P242" s="23"/>
      <c r="Q242" s="23"/>
      <c r="R242" s="23"/>
      <c r="S242" s="22"/>
      <c r="T242" s="22"/>
      <c r="U242" s="22"/>
      <c r="V242" s="22"/>
      <c r="W242" s="22"/>
      <c r="X242" s="22"/>
      <c r="Y242" s="22"/>
      <c r="Z242" s="22"/>
      <c r="AA242" s="22"/>
      <c r="AB242" s="22"/>
      <c r="AC242" s="137"/>
      <c r="AD242" s="137"/>
      <c r="AE242" s="137"/>
      <c r="AF242" s="137"/>
    </row>
    <row r="243" spans="1:32" ht="78" customHeight="1" x14ac:dyDescent="0.3">
      <c r="A243" s="22"/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3"/>
      <c r="O243" s="23"/>
      <c r="P243" s="23"/>
      <c r="Q243" s="23"/>
      <c r="R243" s="23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137"/>
      <c r="AD243" s="137"/>
      <c r="AE243" s="137"/>
      <c r="AF243" s="137"/>
    </row>
    <row r="244" spans="1:32" ht="78" customHeight="1" x14ac:dyDescent="0.3">
      <c r="A244" s="22"/>
      <c r="B244" s="22"/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3"/>
      <c r="O244" s="23"/>
      <c r="P244" s="23"/>
      <c r="Q244" s="23"/>
      <c r="R244" s="23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137"/>
      <c r="AD244" s="137"/>
      <c r="AE244" s="137"/>
      <c r="AF244" s="137"/>
    </row>
    <row r="245" spans="1:32" ht="78" customHeight="1" x14ac:dyDescent="0.3">
      <c r="A245" s="22"/>
      <c r="B245" s="22"/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3"/>
      <c r="O245" s="23"/>
      <c r="P245" s="23"/>
      <c r="Q245" s="23"/>
      <c r="R245" s="23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137"/>
      <c r="AD245" s="137"/>
      <c r="AE245" s="137"/>
      <c r="AF245" s="137"/>
    </row>
    <row r="246" spans="1:32" ht="78" customHeight="1" x14ac:dyDescent="0.3">
      <c r="A246" s="22"/>
      <c r="B246" s="22"/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3"/>
      <c r="O246" s="23"/>
      <c r="P246" s="23"/>
      <c r="Q246" s="23"/>
      <c r="R246" s="23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137"/>
      <c r="AD246" s="137"/>
      <c r="AE246" s="137"/>
      <c r="AF246" s="137"/>
    </row>
    <row r="247" spans="1:32" ht="78" customHeight="1" x14ac:dyDescent="0.3">
      <c r="A247" s="22"/>
      <c r="B247" s="22"/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3"/>
      <c r="O247" s="23"/>
      <c r="P247" s="23"/>
      <c r="Q247" s="23"/>
      <c r="R247" s="23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  <c r="AC247" s="137"/>
      <c r="AD247" s="137"/>
      <c r="AE247" s="137"/>
      <c r="AF247" s="137"/>
    </row>
    <row r="248" spans="1:32" ht="78" customHeight="1" x14ac:dyDescent="0.3">
      <c r="A248" s="22"/>
      <c r="B248" s="22"/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3"/>
      <c r="O248" s="23"/>
      <c r="P248" s="23"/>
      <c r="Q248" s="23"/>
      <c r="R248" s="23"/>
      <c r="S248" s="22"/>
      <c r="T248" s="22"/>
      <c r="U248" s="22"/>
      <c r="V248" s="22"/>
      <c r="W248" s="22"/>
      <c r="X248" s="22"/>
      <c r="Y248" s="22"/>
      <c r="Z248" s="22"/>
      <c r="AA248" s="22"/>
      <c r="AB248" s="22"/>
      <c r="AC248" s="137"/>
      <c r="AD248" s="137"/>
      <c r="AE248" s="137"/>
      <c r="AF248" s="137"/>
    </row>
    <row r="249" spans="1:32" ht="78" customHeight="1" x14ac:dyDescent="0.3">
      <c r="A249" s="22"/>
      <c r="B249" s="22"/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3"/>
      <c r="O249" s="23"/>
      <c r="P249" s="23"/>
      <c r="Q249" s="23"/>
      <c r="R249" s="23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137"/>
      <c r="AD249" s="137"/>
      <c r="AE249" s="137"/>
      <c r="AF249" s="137"/>
    </row>
    <row r="250" spans="1:32" ht="78" customHeight="1" x14ac:dyDescent="0.3">
      <c r="A250" s="22"/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3"/>
      <c r="O250" s="23"/>
      <c r="P250" s="23"/>
      <c r="Q250" s="23"/>
      <c r="R250" s="23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  <c r="AC250" s="137"/>
      <c r="AD250" s="137"/>
      <c r="AE250" s="137"/>
      <c r="AF250" s="137"/>
    </row>
    <row r="251" spans="1:32" ht="78" customHeight="1" x14ac:dyDescent="0.3">
      <c r="A251" s="22"/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3"/>
      <c r="O251" s="23"/>
      <c r="P251" s="23"/>
      <c r="Q251" s="23"/>
      <c r="R251" s="23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  <c r="AC251" s="137"/>
      <c r="AD251" s="137"/>
      <c r="AE251" s="137"/>
      <c r="AF251" s="137"/>
    </row>
    <row r="252" spans="1:32" ht="78" customHeight="1" x14ac:dyDescent="0.3">
      <c r="A252" s="22"/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3"/>
      <c r="O252" s="23"/>
      <c r="P252" s="23"/>
      <c r="Q252" s="23"/>
      <c r="R252" s="23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137"/>
      <c r="AD252" s="137"/>
      <c r="AE252" s="137"/>
      <c r="AF252" s="137"/>
    </row>
    <row r="253" spans="1:32" ht="78" customHeight="1" x14ac:dyDescent="0.3">
      <c r="A253" s="22"/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3"/>
      <c r="O253" s="23"/>
      <c r="P253" s="23"/>
      <c r="Q253" s="23"/>
      <c r="R253" s="23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137"/>
      <c r="AD253" s="137"/>
      <c r="AE253" s="137"/>
      <c r="AF253" s="137"/>
    </row>
    <row r="254" spans="1:32" ht="78" customHeight="1" x14ac:dyDescent="0.3">
      <c r="A254" s="22"/>
      <c r="B254" s="22"/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3"/>
      <c r="O254" s="23"/>
      <c r="P254" s="23"/>
      <c r="Q254" s="23"/>
      <c r="R254" s="23"/>
      <c r="S254" s="22"/>
      <c r="T254" s="22"/>
      <c r="U254" s="22"/>
      <c r="V254" s="22"/>
      <c r="W254" s="22"/>
      <c r="X254" s="22"/>
      <c r="Y254" s="22"/>
      <c r="Z254" s="22"/>
      <c r="AA254" s="22"/>
      <c r="AB254" s="22"/>
      <c r="AC254" s="137"/>
      <c r="AD254" s="137"/>
      <c r="AE254" s="137"/>
      <c r="AF254" s="137"/>
    </row>
    <row r="255" spans="1:32" ht="78" customHeight="1" x14ac:dyDescent="0.3">
      <c r="A255" s="22"/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3"/>
      <c r="O255" s="23"/>
      <c r="P255" s="23"/>
      <c r="Q255" s="23"/>
      <c r="R255" s="23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  <c r="AC255" s="137"/>
      <c r="AD255" s="137"/>
      <c r="AE255" s="137"/>
      <c r="AF255" s="137"/>
    </row>
    <row r="256" spans="1:32" ht="78" customHeight="1" x14ac:dyDescent="0.3">
      <c r="A256" s="22"/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3"/>
      <c r="O256" s="23"/>
      <c r="P256" s="23"/>
      <c r="Q256" s="23"/>
      <c r="R256" s="23"/>
      <c r="S256" s="22"/>
      <c r="T256" s="22"/>
      <c r="U256" s="22"/>
      <c r="V256" s="22"/>
      <c r="W256" s="22"/>
      <c r="X256" s="22"/>
      <c r="Y256" s="22"/>
      <c r="Z256" s="22"/>
      <c r="AA256" s="22"/>
      <c r="AB256" s="22"/>
      <c r="AC256" s="137"/>
      <c r="AD256" s="137"/>
      <c r="AE256" s="137"/>
      <c r="AF256" s="137"/>
    </row>
    <row r="257" spans="1:32" ht="78" customHeight="1" x14ac:dyDescent="0.3">
      <c r="A257" s="22"/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3"/>
      <c r="O257" s="23"/>
      <c r="P257" s="23"/>
      <c r="Q257" s="23"/>
      <c r="R257" s="23"/>
      <c r="S257" s="22"/>
      <c r="T257" s="22"/>
      <c r="U257" s="22"/>
      <c r="V257" s="22"/>
      <c r="W257" s="22"/>
      <c r="X257" s="22"/>
      <c r="Y257" s="22"/>
      <c r="Z257" s="22"/>
      <c r="AA257" s="22"/>
      <c r="AB257" s="22"/>
      <c r="AC257" s="137"/>
      <c r="AD257" s="137"/>
      <c r="AE257" s="137"/>
      <c r="AF257" s="137"/>
    </row>
    <row r="258" spans="1:32" ht="78" customHeight="1" x14ac:dyDescent="0.3">
      <c r="A258" s="22"/>
      <c r="B258" s="22"/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3"/>
      <c r="O258" s="23"/>
      <c r="P258" s="23"/>
      <c r="Q258" s="23"/>
      <c r="R258" s="23"/>
      <c r="S258" s="22"/>
      <c r="T258" s="22"/>
      <c r="U258" s="22"/>
      <c r="V258" s="22"/>
      <c r="W258" s="22"/>
      <c r="X258" s="22"/>
      <c r="Y258" s="22"/>
      <c r="Z258" s="22"/>
      <c r="AA258" s="22"/>
      <c r="AB258" s="22"/>
      <c r="AC258" s="137"/>
      <c r="AD258" s="137"/>
      <c r="AE258" s="137"/>
      <c r="AF258" s="137"/>
    </row>
    <row r="259" spans="1:32" ht="78" customHeight="1" x14ac:dyDescent="0.3">
      <c r="A259" s="22"/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3"/>
      <c r="O259" s="23"/>
      <c r="P259" s="23"/>
      <c r="Q259" s="23"/>
      <c r="R259" s="23"/>
      <c r="S259" s="22"/>
      <c r="T259" s="22"/>
      <c r="U259" s="22"/>
      <c r="V259" s="22"/>
      <c r="W259" s="22"/>
      <c r="X259" s="22"/>
      <c r="Y259" s="22"/>
      <c r="Z259" s="22"/>
      <c r="AA259" s="22"/>
      <c r="AB259" s="22"/>
      <c r="AC259" s="137"/>
      <c r="AD259" s="137"/>
      <c r="AE259" s="137"/>
      <c r="AF259" s="137"/>
    </row>
    <row r="260" spans="1:32" ht="78" customHeight="1" x14ac:dyDescent="0.3">
      <c r="A260" s="22"/>
      <c r="B260" s="22"/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3"/>
      <c r="O260" s="23"/>
      <c r="P260" s="23"/>
      <c r="Q260" s="23"/>
      <c r="R260" s="23"/>
      <c r="S260" s="22"/>
      <c r="T260" s="22"/>
      <c r="U260" s="22"/>
      <c r="V260" s="22"/>
      <c r="W260" s="22"/>
      <c r="X260" s="22"/>
      <c r="Y260" s="22"/>
      <c r="Z260" s="22"/>
      <c r="AA260" s="22"/>
      <c r="AB260" s="22"/>
      <c r="AC260" s="137"/>
      <c r="AD260" s="137"/>
      <c r="AE260" s="137"/>
      <c r="AF260" s="137"/>
    </row>
    <row r="261" spans="1:32" ht="78" customHeight="1" x14ac:dyDescent="0.3">
      <c r="A261" s="22"/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3"/>
      <c r="O261" s="23"/>
      <c r="P261" s="23"/>
      <c r="Q261" s="23"/>
      <c r="R261" s="23"/>
      <c r="S261" s="22"/>
      <c r="T261" s="22"/>
      <c r="U261" s="22"/>
      <c r="V261" s="22"/>
      <c r="W261" s="22"/>
      <c r="X261" s="22"/>
      <c r="Y261" s="22"/>
      <c r="Z261" s="22"/>
      <c r="AA261" s="22"/>
      <c r="AB261" s="22"/>
      <c r="AC261" s="137"/>
      <c r="AD261" s="137"/>
      <c r="AE261" s="137"/>
      <c r="AF261" s="137"/>
    </row>
    <row r="262" spans="1:32" ht="78" customHeight="1" x14ac:dyDescent="0.3">
      <c r="A262" s="22"/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3"/>
      <c r="O262" s="23"/>
      <c r="P262" s="23"/>
      <c r="Q262" s="23"/>
      <c r="R262" s="23"/>
      <c r="S262" s="22"/>
      <c r="T262" s="22"/>
      <c r="U262" s="22"/>
      <c r="V262" s="22"/>
      <c r="W262" s="22"/>
      <c r="X262" s="22"/>
      <c r="Y262" s="22"/>
      <c r="Z262" s="22"/>
      <c r="AA262" s="22"/>
      <c r="AB262" s="22"/>
      <c r="AC262" s="137"/>
      <c r="AD262" s="137"/>
      <c r="AE262" s="137"/>
      <c r="AF262" s="137"/>
    </row>
    <row r="263" spans="1:32" ht="78" customHeight="1" x14ac:dyDescent="0.3">
      <c r="A263" s="22"/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3"/>
      <c r="O263" s="23"/>
      <c r="P263" s="23"/>
      <c r="Q263" s="23"/>
      <c r="R263" s="23"/>
      <c r="S263" s="22"/>
      <c r="T263" s="22"/>
      <c r="U263" s="22"/>
      <c r="V263" s="22"/>
      <c r="W263" s="22"/>
      <c r="X263" s="22"/>
      <c r="Y263" s="22"/>
      <c r="Z263" s="22"/>
      <c r="AA263" s="22"/>
      <c r="AB263" s="22"/>
      <c r="AC263" s="137"/>
      <c r="AD263" s="137"/>
      <c r="AE263" s="137"/>
      <c r="AF263" s="137"/>
    </row>
    <row r="264" spans="1:32" ht="78" customHeight="1" x14ac:dyDescent="0.3">
      <c r="A264" s="22"/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3"/>
      <c r="O264" s="23"/>
      <c r="P264" s="23"/>
      <c r="Q264" s="23"/>
      <c r="R264" s="23"/>
      <c r="S264" s="22"/>
      <c r="T264" s="22"/>
      <c r="U264" s="22"/>
      <c r="V264" s="22"/>
      <c r="W264" s="22"/>
      <c r="X264" s="22"/>
      <c r="Y264" s="22"/>
      <c r="Z264" s="22"/>
      <c r="AA264" s="22"/>
      <c r="AB264" s="22"/>
      <c r="AC264" s="137"/>
      <c r="AD264" s="137"/>
      <c r="AE264" s="137"/>
      <c r="AF264" s="137"/>
    </row>
    <row r="265" spans="1:32" ht="78" customHeight="1" x14ac:dyDescent="0.3">
      <c r="A265" s="22"/>
      <c r="B265" s="22"/>
      <c r="C265" s="2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3"/>
      <c r="O265" s="23"/>
      <c r="P265" s="23"/>
      <c r="Q265" s="23"/>
      <c r="R265" s="23"/>
      <c r="S265" s="22"/>
      <c r="T265" s="22"/>
      <c r="U265" s="22"/>
      <c r="V265" s="22"/>
      <c r="W265" s="22"/>
      <c r="X265" s="22"/>
      <c r="Y265" s="22"/>
      <c r="Z265" s="22"/>
      <c r="AA265" s="22"/>
      <c r="AB265" s="22"/>
      <c r="AC265" s="137"/>
      <c r="AD265" s="137"/>
      <c r="AE265" s="137"/>
      <c r="AF265" s="137"/>
    </row>
    <row r="266" spans="1:32" ht="78" customHeight="1" x14ac:dyDescent="0.3">
      <c r="A266" s="22"/>
      <c r="B266" s="22"/>
      <c r="C266" s="2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3"/>
      <c r="O266" s="23"/>
      <c r="P266" s="23"/>
      <c r="Q266" s="23"/>
      <c r="R266" s="23"/>
      <c r="S266" s="22"/>
      <c r="T266" s="22"/>
      <c r="U266" s="22"/>
      <c r="V266" s="22"/>
      <c r="W266" s="22"/>
      <c r="X266" s="22"/>
      <c r="Y266" s="22"/>
      <c r="Z266" s="22"/>
      <c r="AA266" s="22"/>
      <c r="AB266" s="22"/>
      <c r="AC266" s="137"/>
      <c r="AD266" s="137"/>
      <c r="AE266" s="137"/>
      <c r="AF266" s="137"/>
    </row>
    <row r="267" spans="1:32" ht="78" customHeight="1" x14ac:dyDescent="0.3">
      <c r="A267" s="22"/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3"/>
      <c r="O267" s="23"/>
      <c r="P267" s="23"/>
      <c r="Q267" s="23"/>
      <c r="R267" s="23"/>
      <c r="S267" s="22"/>
      <c r="T267" s="22"/>
      <c r="U267" s="22"/>
      <c r="V267" s="22"/>
      <c r="W267" s="22"/>
      <c r="X267" s="22"/>
      <c r="Y267" s="22"/>
      <c r="Z267" s="22"/>
      <c r="AA267" s="22"/>
      <c r="AB267" s="22"/>
      <c r="AC267" s="137"/>
      <c r="AD267" s="137"/>
      <c r="AE267" s="137"/>
      <c r="AF267" s="137"/>
    </row>
    <row r="268" spans="1:32" ht="78" customHeight="1" x14ac:dyDescent="0.3">
      <c r="A268" s="22"/>
      <c r="B268" s="22"/>
      <c r="C268" s="2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3"/>
      <c r="O268" s="23"/>
      <c r="P268" s="23"/>
      <c r="Q268" s="23"/>
      <c r="R268" s="23"/>
      <c r="S268" s="22"/>
      <c r="T268" s="22"/>
      <c r="U268" s="22"/>
      <c r="V268" s="22"/>
      <c r="W268" s="22"/>
      <c r="X268" s="22"/>
      <c r="Y268" s="22"/>
      <c r="Z268" s="22"/>
      <c r="AA268" s="22"/>
      <c r="AB268" s="22"/>
      <c r="AC268" s="137"/>
      <c r="AD268" s="137"/>
      <c r="AE268" s="137"/>
      <c r="AF268" s="137"/>
    </row>
    <row r="269" spans="1:32" ht="78" customHeight="1" x14ac:dyDescent="0.3">
      <c r="A269" s="22"/>
      <c r="B269" s="22"/>
      <c r="C269" s="2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3"/>
      <c r="O269" s="23"/>
      <c r="P269" s="23"/>
      <c r="Q269" s="23"/>
      <c r="R269" s="23"/>
      <c r="S269" s="22"/>
      <c r="T269" s="22"/>
      <c r="U269" s="22"/>
      <c r="V269" s="22"/>
      <c r="W269" s="22"/>
      <c r="X269" s="22"/>
      <c r="Y269" s="22"/>
      <c r="Z269" s="22"/>
      <c r="AA269" s="22"/>
      <c r="AB269" s="22"/>
      <c r="AC269" s="137"/>
      <c r="AD269" s="137"/>
      <c r="AE269" s="137"/>
      <c r="AF269" s="137"/>
    </row>
    <row r="270" spans="1:32" ht="78" customHeight="1" x14ac:dyDescent="0.3">
      <c r="A270" s="22"/>
      <c r="B270" s="22"/>
      <c r="C270" s="22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3"/>
      <c r="O270" s="23"/>
      <c r="P270" s="23"/>
      <c r="Q270" s="23"/>
      <c r="R270" s="23"/>
      <c r="S270" s="22"/>
      <c r="T270" s="22"/>
      <c r="U270" s="22"/>
      <c r="V270" s="22"/>
      <c r="W270" s="22"/>
      <c r="X270" s="22"/>
      <c r="Y270" s="22"/>
      <c r="Z270" s="22"/>
      <c r="AA270" s="22"/>
      <c r="AB270" s="22"/>
      <c r="AC270" s="137"/>
      <c r="AD270" s="137"/>
      <c r="AE270" s="137"/>
      <c r="AF270" s="137"/>
    </row>
    <row r="271" spans="1:32" ht="78" customHeight="1" x14ac:dyDescent="0.3">
      <c r="A271" s="22"/>
      <c r="B271" s="22"/>
      <c r="C271" s="22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3"/>
      <c r="O271" s="23"/>
      <c r="P271" s="23"/>
      <c r="Q271" s="23"/>
      <c r="R271" s="23"/>
      <c r="S271" s="22"/>
      <c r="T271" s="22"/>
      <c r="U271" s="22"/>
      <c r="V271" s="22"/>
      <c r="W271" s="22"/>
      <c r="X271" s="22"/>
      <c r="Y271" s="22"/>
      <c r="Z271" s="22"/>
      <c r="AA271" s="22"/>
      <c r="AB271" s="22"/>
      <c r="AC271" s="137"/>
      <c r="AD271" s="137"/>
      <c r="AE271" s="137"/>
      <c r="AF271" s="137"/>
    </row>
    <row r="272" spans="1:32" ht="78" customHeight="1" x14ac:dyDescent="0.3">
      <c r="A272" s="22"/>
      <c r="B272" s="22"/>
      <c r="C272" s="22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3"/>
      <c r="O272" s="23"/>
      <c r="P272" s="23"/>
      <c r="Q272" s="23"/>
      <c r="R272" s="23"/>
      <c r="S272" s="22"/>
      <c r="T272" s="22"/>
      <c r="U272" s="22"/>
      <c r="V272" s="22"/>
      <c r="W272" s="22"/>
      <c r="X272" s="22"/>
      <c r="Y272" s="22"/>
      <c r="Z272" s="22"/>
      <c r="AA272" s="22"/>
      <c r="AB272" s="22"/>
      <c r="AC272" s="137"/>
      <c r="AD272" s="137"/>
      <c r="AE272" s="137"/>
      <c r="AF272" s="137"/>
    </row>
    <row r="273" spans="1:32" ht="78" customHeight="1" x14ac:dyDescent="0.3">
      <c r="A273" s="22"/>
      <c r="B273" s="22"/>
      <c r="C273" s="22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3"/>
      <c r="O273" s="23"/>
      <c r="P273" s="23"/>
      <c r="Q273" s="23"/>
      <c r="R273" s="23"/>
      <c r="S273" s="22"/>
      <c r="T273" s="22"/>
      <c r="U273" s="22"/>
      <c r="V273" s="22"/>
      <c r="W273" s="22"/>
      <c r="X273" s="22"/>
      <c r="Y273" s="22"/>
      <c r="Z273" s="22"/>
      <c r="AA273" s="22"/>
      <c r="AB273" s="22"/>
      <c r="AC273" s="137"/>
      <c r="AD273" s="137"/>
      <c r="AE273" s="137"/>
      <c r="AF273" s="137"/>
    </row>
    <row r="274" spans="1:32" ht="78" customHeight="1" x14ac:dyDescent="0.3">
      <c r="A274" s="22"/>
      <c r="B274" s="22"/>
      <c r="C274" s="22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3"/>
      <c r="O274" s="23"/>
      <c r="P274" s="23"/>
      <c r="Q274" s="23"/>
      <c r="R274" s="23"/>
      <c r="S274" s="22"/>
      <c r="T274" s="22"/>
      <c r="U274" s="22"/>
      <c r="V274" s="22"/>
      <c r="W274" s="22"/>
      <c r="X274" s="22"/>
      <c r="Y274" s="22"/>
      <c r="Z274" s="22"/>
      <c r="AA274" s="22"/>
      <c r="AB274" s="22"/>
      <c r="AC274" s="137"/>
      <c r="AD274" s="137"/>
      <c r="AE274" s="137"/>
      <c r="AF274" s="137"/>
    </row>
    <row r="275" spans="1:32" ht="78" customHeight="1" x14ac:dyDescent="0.3">
      <c r="A275" s="22"/>
      <c r="B275" s="22"/>
      <c r="C275" s="22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3"/>
      <c r="O275" s="23"/>
      <c r="P275" s="23"/>
      <c r="Q275" s="23"/>
      <c r="R275" s="23"/>
      <c r="S275" s="22"/>
      <c r="T275" s="22"/>
      <c r="U275" s="22"/>
      <c r="V275" s="22"/>
      <c r="W275" s="22"/>
      <c r="X275" s="22"/>
      <c r="Y275" s="22"/>
      <c r="Z275" s="22"/>
      <c r="AA275" s="22"/>
      <c r="AB275" s="22"/>
      <c r="AC275" s="137"/>
      <c r="AD275" s="137"/>
      <c r="AE275" s="137"/>
      <c r="AF275" s="137"/>
    </row>
    <row r="276" spans="1:32" ht="78" customHeight="1" x14ac:dyDescent="0.3">
      <c r="A276" s="22"/>
      <c r="B276" s="22"/>
      <c r="C276" s="22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3"/>
      <c r="O276" s="23"/>
      <c r="P276" s="23"/>
      <c r="Q276" s="23"/>
      <c r="R276" s="23"/>
      <c r="S276" s="22"/>
      <c r="T276" s="22"/>
      <c r="U276" s="22"/>
      <c r="V276" s="22"/>
      <c r="W276" s="22"/>
      <c r="X276" s="22"/>
      <c r="Y276" s="22"/>
      <c r="Z276" s="22"/>
      <c r="AA276" s="22"/>
      <c r="AB276" s="22"/>
      <c r="AC276" s="137"/>
      <c r="AD276" s="137"/>
      <c r="AE276" s="137"/>
      <c r="AF276" s="137"/>
    </row>
    <row r="277" spans="1:32" ht="78" customHeight="1" x14ac:dyDescent="0.3">
      <c r="A277" s="22"/>
      <c r="B277" s="22"/>
      <c r="C277" s="22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3"/>
      <c r="O277" s="23"/>
      <c r="P277" s="23"/>
      <c r="Q277" s="23"/>
      <c r="R277" s="23"/>
      <c r="S277" s="22"/>
      <c r="T277" s="22"/>
      <c r="U277" s="22"/>
      <c r="V277" s="22"/>
      <c r="W277" s="22"/>
      <c r="X277" s="22"/>
      <c r="Y277" s="22"/>
      <c r="Z277" s="22"/>
      <c r="AA277" s="22"/>
      <c r="AB277" s="22"/>
      <c r="AC277" s="137"/>
      <c r="AD277" s="137"/>
      <c r="AE277" s="137"/>
      <c r="AF277" s="137"/>
    </row>
    <row r="278" spans="1:32" ht="78" customHeight="1" x14ac:dyDescent="0.3">
      <c r="A278" s="22"/>
      <c r="B278" s="22"/>
      <c r="C278" s="22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3"/>
      <c r="O278" s="23"/>
      <c r="P278" s="23"/>
      <c r="Q278" s="23"/>
      <c r="R278" s="23"/>
      <c r="S278" s="22"/>
      <c r="T278" s="22"/>
      <c r="U278" s="22"/>
      <c r="V278" s="22"/>
      <c r="W278" s="22"/>
      <c r="X278" s="22"/>
      <c r="Y278" s="22"/>
      <c r="Z278" s="22"/>
      <c r="AA278" s="22"/>
      <c r="AB278" s="22"/>
      <c r="AC278" s="137"/>
      <c r="AD278" s="137"/>
      <c r="AE278" s="137"/>
      <c r="AF278" s="137"/>
    </row>
    <row r="279" spans="1:32" ht="78" customHeight="1" x14ac:dyDescent="0.3">
      <c r="A279" s="22"/>
      <c r="B279" s="22"/>
      <c r="C279" s="22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3"/>
      <c r="O279" s="23"/>
      <c r="P279" s="23"/>
      <c r="Q279" s="23"/>
      <c r="R279" s="23"/>
      <c r="S279" s="22"/>
      <c r="T279" s="22"/>
      <c r="U279" s="22"/>
      <c r="V279" s="22"/>
      <c r="W279" s="22"/>
      <c r="X279" s="22"/>
      <c r="Y279" s="22"/>
      <c r="Z279" s="22"/>
      <c r="AA279" s="22"/>
      <c r="AB279" s="22"/>
      <c r="AC279" s="137"/>
      <c r="AD279" s="137"/>
      <c r="AE279" s="137"/>
      <c r="AF279" s="137"/>
    </row>
    <row r="280" spans="1:32" ht="78" customHeight="1" x14ac:dyDescent="0.3">
      <c r="A280" s="22"/>
      <c r="B280" s="22"/>
      <c r="C280" s="22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3"/>
      <c r="O280" s="23"/>
      <c r="P280" s="23"/>
      <c r="Q280" s="23"/>
      <c r="R280" s="23"/>
      <c r="S280" s="22"/>
      <c r="T280" s="22"/>
      <c r="U280" s="22"/>
      <c r="V280" s="22"/>
      <c r="W280" s="22"/>
      <c r="X280" s="22"/>
      <c r="Y280" s="22"/>
      <c r="Z280" s="22"/>
      <c r="AA280" s="22"/>
      <c r="AB280" s="22"/>
      <c r="AC280" s="137"/>
      <c r="AD280" s="137"/>
      <c r="AE280" s="137"/>
      <c r="AF280" s="137"/>
    </row>
    <row r="281" spans="1:32" ht="78" customHeight="1" x14ac:dyDescent="0.3">
      <c r="A281" s="22"/>
      <c r="B281" s="22"/>
      <c r="C281" s="22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3"/>
      <c r="O281" s="23"/>
      <c r="P281" s="23"/>
      <c r="Q281" s="23"/>
      <c r="R281" s="23"/>
      <c r="S281" s="22"/>
      <c r="T281" s="22"/>
      <c r="U281" s="22"/>
      <c r="V281" s="22"/>
      <c r="W281" s="22"/>
      <c r="X281" s="22"/>
      <c r="Y281" s="22"/>
      <c r="Z281" s="22"/>
      <c r="AA281" s="22"/>
      <c r="AB281" s="22"/>
      <c r="AC281" s="137"/>
      <c r="AD281" s="137"/>
      <c r="AE281" s="137"/>
      <c r="AF281" s="137"/>
    </row>
    <row r="282" spans="1:32" ht="78" customHeight="1" x14ac:dyDescent="0.3">
      <c r="A282" s="22"/>
      <c r="B282" s="22"/>
      <c r="C282" s="22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3"/>
      <c r="O282" s="23"/>
      <c r="P282" s="23"/>
      <c r="Q282" s="23"/>
      <c r="R282" s="23"/>
      <c r="S282" s="22"/>
      <c r="T282" s="22"/>
      <c r="U282" s="22"/>
      <c r="V282" s="22"/>
      <c r="W282" s="22"/>
      <c r="X282" s="22"/>
      <c r="Y282" s="22"/>
      <c r="Z282" s="22"/>
      <c r="AA282" s="22"/>
      <c r="AB282" s="22"/>
      <c r="AC282" s="137"/>
      <c r="AD282" s="137"/>
      <c r="AE282" s="137"/>
      <c r="AF282" s="137"/>
    </row>
    <row r="283" spans="1:32" ht="78" customHeight="1" x14ac:dyDescent="0.3">
      <c r="A283" s="22"/>
      <c r="B283" s="22"/>
      <c r="C283" s="22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3"/>
      <c r="O283" s="23"/>
      <c r="P283" s="23"/>
      <c r="Q283" s="23"/>
      <c r="R283" s="23"/>
      <c r="S283" s="22"/>
      <c r="T283" s="22"/>
      <c r="U283" s="22"/>
      <c r="V283" s="22"/>
      <c r="W283" s="22"/>
      <c r="X283" s="22"/>
      <c r="Y283" s="22"/>
      <c r="Z283" s="22"/>
      <c r="AA283" s="22"/>
      <c r="AB283" s="22"/>
      <c r="AC283" s="137"/>
      <c r="AD283" s="137"/>
      <c r="AE283" s="137"/>
      <c r="AF283" s="137"/>
    </row>
    <row r="284" spans="1:32" ht="78" customHeight="1" x14ac:dyDescent="0.3">
      <c r="A284" s="22"/>
      <c r="B284" s="22"/>
      <c r="C284" s="22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3"/>
      <c r="O284" s="23"/>
      <c r="P284" s="23"/>
      <c r="Q284" s="23"/>
      <c r="R284" s="23"/>
      <c r="S284" s="22"/>
      <c r="T284" s="22"/>
      <c r="U284" s="22"/>
      <c r="V284" s="22"/>
      <c r="W284" s="22"/>
      <c r="X284" s="22"/>
      <c r="Y284" s="22"/>
      <c r="Z284" s="22"/>
      <c r="AA284" s="22"/>
      <c r="AB284" s="22"/>
      <c r="AC284" s="137"/>
      <c r="AD284" s="137"/>
      <c r="AE284" s="137"/>
      <c r="AF284" s="137"/>
    </row>
    <row r="285" spans="1:32" ht="78" customHeight="1" x14ac:dyDescent="0.3">
      <c r="A285" s="22"/>
      <c r="B285" s="22"/>
      <c r="C285" s="22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3"/>
      <c r="O285" s="23"/>
      <c r="P285" s="23"/>
      <c r="Q285" s="23"/>
      <c r="R285" s="23"/>
      <c r="S285" s="22"/>
      <c r="T285" s="22"/>
      <c r="U285" s="22"/>
      <c r="V285" s="22"/>
      <c r="W285" s="22"/>
      <c r="X285" s="22"/>
      <c r="Y285" s="22"/>
      <c r="Z285" s="22"/>
      <c r="AA285" s="22"/>
      <c r="AB285" s="22"/>
      <c r="AC285" s="137"/>
      <c r="AD285" s="137"/>
      <c r="AE285" s="137"/>
      <c r="AF285" s="137"/>
    </row>
    <row r="286" spans="1:32" ht="78" customHeight="1" x14ac:dyDescent="0.3">
      <c r="A286" s="22"/>
      <c r="B286" s="22"/>
      <c r="C286" s="22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3"/>
      <c r="O286" s="23"/>
      <c r="P286" s="23"/>
      <c r="Q286" s="23"/>
      <c r="R286" s="23"/>
      <c r="S286" s="22"/>
      <c r="T286" s="22"/>
      <c r="U286" s="22"/>
      <c r="V286" s="22"/>
      <c r="W286" s="22"/>
      <c r="X286" s="22"/>
      <c r="Y286" s="22"/>
      <c r="Z286" s="22"/>
      <c r="AA286" s="22"/>
      <c r="AB286" s="22"/>
      <c r="AC286" s="137"/>
      <c r="AD286" s="137"/>
      <c r="AE286" s="137"/>
      <c r="AF286" s="137"/>
    </row>
    <row r="287" spans="1:32" ht="78" customHeight="1" x14ac:dyDescent="0.3">
      <c r="A287" s="22"/>
      <c r="B287" s="22"/>
      <c r="C287" s="22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3"/>
      <c r="O287" s="23"/>
      <c r="P287" s="23"/>
      <c r="Q287" s="23"/>
      <c r="R287" s="23"/>
      <c r="S287" s="22"/>
      <c r="T287" s="22"/>
      <c r="U287" s="22"/>
      <c r="V287" s="22"/>
      <c r="W287" s="22"/>
      <c r="X287" s="22"/>
      <c r="Y287" s="22"/>
      <c r="Z287" s="22"/>
      <c r="AA287" s="22"/>
      <c r="AB287" s="22"/>
      <c r="AC287" s="137"/>
      <c r="AD287" s="137"/>
      <c r="AE287" s="137"/>
      <c r="AF287" s="137"/>
    </row>
    <row r="288" spans="1:32" ht="78" customHeight="1" x14ac:dyDescent="0.3">
      <c r="A288" s="22"/>
      <c r="B288" s="22"/>
      <c r="C288" s="22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3"/>
      <c r="O288" s="23"/>
      <c r="P288" s="23"/>
      <c r="Q288" s="23"/>
      <c r="R288" s="23"/>
      <c r="S288" s="22"/>
      <c r="T288" s="22"/>
      <c r="U288" s="22"/>
      <c r="V288" s="22"/>
      <c r="W288" s="22"/>
      <c r="X288" s="22"/>
      <c r="Y288" s="22"/>
      <c r="Z288" s="22"/>
      <c r="AA288" s="22"/>
      <c r="AB288" s="22"/>
      <c r="AC288" s="137"/>
      <c r="AD288" s="137"/>
      <c r="AE288" s="137"/>
      <c r="AF288" s="137"/>
    </row>
    <row r="289" spans="1:32" ht="78" customHeight="1" x14ac:dyDescent="0.3">
      <c r="A289" s="22"/>
      <c r="B289" s="22"/>
      <c r="C289" s="22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3"/>
      <c r="O289" s="23"/>
      <c r="P289" s="23"/>
      <c r="Q289" s="23"/>
      <c r="R289" s="23"/>
      <c r="S289" s="22"/>
      <c r="T289" s="22"/>
      <c r="U289" s="22"/>
      <c r="V289" s="22"/>
      <c r="W289" s="22"/>
      <c r="X289" s="22"/>
      <c r="Y289" s="22"/>
      <c r="Z289" s="22"/>
      <c r="AA289" s="22"/>
      <c r="AB289" s="22"/>
      <c r="AC289" s="137"/>
      <c r="AD289" s="137"/>
      <c r="AE289" s="137"/>
      <c r="AF289" s="137"/>
    </row>
    <row r="290" spans="1:32" ht="78" customHeight="1" x14ac:dyDescent="0.3">
      <c r="A290" s="22"/>
      <c r="B290" s="22"/>
      <c r="C290" s="22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3"/>
      <c r="O290" s="23"/>
      <c r="P290" s="23"/>
      <c r="Q290" s="23"/>
      <c r="R290" s="23"/>
      <c r="S290" s="22"/>
      <c r="T290" s="22"/>
      <c r="U290" s="22"/>
      <c r="V290" s="22"/>
      <c r="W290" s="22"/>
      <c r="X290" s="22"/>
      <c r="Y290" s="22"/>
      <c r="Z290" s="22"/>
      <c r="AA290" s="22"/>
      <c r="AB290" s="22"/>
      <c r="AC290" s="137"/>
      <c r="AD290" s="137"/>
      <c r="AE290" s="137"/>
      <c r="AF290" s="137"/>
    </row>
    <row r="291" spans="1:32" ht="78" customHeight="1" x14ac:dyDescent="0.3">
      <c r="A291" s="22"/>
      <c r="B291" s="22"/>
      <c r="C291" s="22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3"/>
      <c r="O291" s="23"/>
      <c r="P291" s="23"/>
      <c r="Q291" s="23"/>
      <c r="R291" s="23"/>
      <c r="S291" s="22"/>
      <c r="T291" s="22"/>
      <c r="U291" s="22"/>
      <c r="V291" s="22"/>
      <c r="W291" s="22"/>
      <c r="X291" s="22"/>
      <c r="Y291" s="22"/>
      <c r="Z291" s="22"/>
      <c r="AA291" s="22"/>
      <c r="AB291" s="22"/>
      <c r="AC291" s="137"/>
      <c r="AD291" s="137"/>
      <c r="AE291" s="137"/>
      <c r="AF291" s="137"/>
    </row>
    <row r="292" spans="1:32" ht="78" customHeight="1" x14ac:dyDescent="0.3">
      <c r="A292" s="22"/>
      <c r="B292" s="22"/>
      <c r="C292" s="22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3"/>
      <c r="O292" s="23"/>
      <c r="P292" s="23"/>
      <c r="Q292" s="23"/>
      <c r="R292" s="23"/>
      <c r="S292" s="22"/>
      <c r="T292" s="22"/>
      <c r="U292" s="22"/>
      <c r="V292" s="22"/>
      <c r="W292" s="22"/>
      <c r="X292" s="22"/>
      <c r="Y292" s="22"/>
      <c r="Z292" s="22"/>
      <c r="AA292" s="22"/>
      <c r="AB292" s="22"/>
      <c r="AC292" s="137"/>
      <c r="AD292" s="137"/>
      <c r="AE292" s="137"/>
      <c r="AF292" s="137"/>
    </row>
    <row r="293" spans="1:32" ht="78" customHeight="1" x14ac:dyDescent="0.3">
      <c r="A293" s="22"/>
      <c r="B293" s="22"/>
      <c r="C293" s="22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3"/>
      <c r="O293" s="23"/>
      <c r="P293" s="23"/>
      <c r="Q293" s="23"/>
      <c r="R293" s="23"/>
      <c r="S293" s="22"/>
      <c r="T293" s="22"/>
      <c r="U293" s="22"/>
      <c r="V293" s="22"/>
      <c r="W293" s="22"/>
      <c r="X293" s="22"/>
      <c r="Y293" s="22"/>
      <c r="Z293" s="22"/>
      <c r="AA293" s="22"/>
      <c r="AB293" s="22"/>
      <c r="AC293" s="137"/>
      <c r="AD293" s="137"/>
      <c r="AE293" s="137"/>
      <c r="AF293" s="137"/>
    </row>
    <row r="294" spans="1:32" ht="78" customHeight="1" x14ac:dyDescent="0.3">
      <c r="A294" s="22"/>
      <c r="B294" s="22"/>
      <c r="C294" s="22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3"/>
      <c r="O294" s="23"/>
      <c r="P294" s="23"/>
      <c r="Q294" s="23"/>
      <c r="R294" s="23"/>
      <c r="S294" s="22"/>
      <c r="T294" s="22"/>
      <c r="U294" s="22"/>
      <c r="V294" s="22"/>
      <c r="W294" s="22"/>
      <c r="X294" s="22"/>
      <c r="Y294" s="22"/>
      <c r="Z294" s="22"/>
      <c r="AA294" s="22"/>
      <c r="AB294" s="22"/>
      <c r="AC294" s="137"/>
      <c r="AD294" s="137"/>
      <c r="AE294" s="137"/>
      <c r="AF294" s="137"/>
    </row>
    <row r="295" spans="1:32" ht="78" customHeight="1" x14ac:dyDescent="0.3">
      <c r="A295" s="22"/>
      <c r="B295" s="22"/>
      <c r="C295" s="22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3"/>
      <c r="O295" s="23"/>
      <c r="P295" s="23"/>
      <c r="Q295" s="23"/>
      <c r="R295" s="23"/>
      <c r="S295" s="22"/>
      <c r="T295" s="22"/>
      <c r="U295" s="22"/>
      <c r="V295" s="22"/>
      <c r="W295" s="22"/>
      <c r="X295" s="22"/>
      <c r="Y295" s="22"/>
      <c r="Z295" s="22"/>
      <c r="AA295" s="22"/>
      <c r="AB295" s="22"/>
      <c r="AC295" s="137"/>
      <c r="AD295" s="137"/>
      <c r="AE295" s="137"/>
      <c r="AF295" s="137"/>
    </row>
    <row r="296" spans="1:32" ht="78" customHeight="1" x14ac:dyDescent="0.3">
      <c r="A296" s="22"/>
      <c r="B296" s="22"/>
      <c r="C296" s="22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3"/>
      <c r="O296" s="23"/>
      <c r="P296" s="23"/>
      <c r="Q296" s="23"/>
      <c r="R296" s="23"/>
      <c r="S296" s="22"/>
      <c r="T296" s="22"/>
      <c r="U296" s="22"/>
      <c r="V296" s="22"/>
      <c r="W296" s="22"/>
      <c r="X296" s="22"/>
      <c r="Y296" s="22"/>
      <c r="Z296" s="22"/>
      <c r="AA296" s="22"/>
      <c r="AB296" s="22"/>
      <c r="AC296" s="137"/>
      <c r="AD296" s="137"/>
      <c r="AE296" s="137"/>
      <c r="AF296" s="137"/>
    </row>
    <row r="297" spans="1:32" ht="78" customHeight="1" x14ac:dyDescent="0.3">
      <c r="A297" s="22"/>
      <c r="B297" s="22"/>
      <c r="C297" s="22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3"/>
      <c r="O297" s="23"/>
      <c r="P297" s="23"/>
      <c r="Q297" s="23"/>
      <c r="R297" s="23"/>
      <c r="S297" s="22"/>
      <c r="T297" s="22"/>
      <c r="U297" s="22"/>
      <c r="V297" s="22"/>
      <c r="W297" s="22"/>
      <c r="X297" s="22"/>
      <c r="Y297" s="22"/>
      <c r="Z297" s="22"/>
      <c r="AA297" s="22"/>
      <c r="AB297" s="22"/>
      <c r="AC297" s="137"/>
      <c r="AD297" s="137"/>
      <c r="AE297" s="137"/>
      <c r="AF297" s="137"/>
    </row>
    <row r="298" spans="1:32" ht="78" customHeight="1" x14ac:dyDescent="0.3">
      <c r="A298" s="22"/>
      <c r="B298" s="22"/>
      <c r="C298" s="22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3"/>
      <c r="O298" s="23"/>
      <c r="P298" s="23"/>
      <c r="Q298" s="23"/>
      <c r="R298" s="23"/>
      <c r="S298" s="22"/>
      <c r="T298" s="22"/>
      <c r="U298" s="22"/>
      <c r="V298" s="22"/>
      <c r="W298" s="22"/>
      <c r="X298" s="22"/>
      <c r="Y298" s="22"/>
      <c r="Z298" s="22"/>
      <c r="AA298" s="22"/>
      <c r="AB298" s="22"/>
      <c r="AC298" s="137"/>
      <c r="AD298" s="137"/>
      <c r="AE298" s="137"/>
      <c r="AF298" s="137"/>
    </row>
    <row r="299" spans="1:32" ht="78" customHeight="1" x14ac:dyDescent="0.3">
      <c r="A299" s="22"/>
      <c r="B299" s="22"/>
      <c r="C299" s="22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3"/>
      <c r="O299" s="23"/>
      <c r="P299" s="23"/>
      <c r="Q299" s="23"/>
      <c r="R299" s="23"/>
      <c r="S299" s="22"/>
      <c r="T299" s="22"/>
      <c r="U299" s="22"/>
      <c r="V299" s="22"/>
      <c r="W299" s="22"/>
      <c r="X299" s="22"/>
      <c r="Y299" s="22"/>
      <c r="Z299" s="22"/>
      <c r="AA299" s="22"/>
      <c r="AB299" s="22"/>
      <c r="AC299" s="137"/>
      <c r="AD299" s="137"/>
      <c r="AE299" s="137"/>
      <c r="AF299" s="137"/>
    </row>
    <row r="300" spans="1:32" ht="78" customHeight="1" x14ac:dyDescent="0.3">
      <c r="A300" s="22"/>
      <c r="B300" s="22"/>
      <c r="C300" s="22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3"/>
      <c r="O300" s="23"/>
      <c r="P300" s="23"/>
      <c r="Q300" s="23"/>
      <c r="R300" s="23"/>
      <c r="S300" s="22"/>
      <c r="T300" s="22"/>
      <c r="U300" s="22"/>
      <c r="V300" s="22"/>
      <c r="W300" s="22"/>
      <c r="X300" s="22"/>
      <c r="Y300" s="22"/>
      <c r="Z300" s="22"/>
      <c r="AA300" s="22"/>
      <c r="AB300" s="22"/>
      <c r="AC300" s="137"/>
      <c r="AD300" s="137"/>
      <c r="AE300" s="137"/>
      <c r="AF300" s="137"/>
    </row>
    <row r="301" spans="1:32" ht="78" customHeight="1" x14ac:dyDescent="0.3">
      <c r="A301" s="22"/>
      <c r="B301" s="22"/>
      <c r="C301" s="22"/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3"/>
      <c r="O301" s="23"/>
      <c r="P301" s="23"/>
      <c r="Q301" s="23"/>
      <c r="R301" s="23"/>
      <c r="S301" s="22"/>
      <c r="T301" s="22"/>
      <c r="U301" s="22"/>
      <c r="V301" s="22"/>
      <c r="W301" s="22"/>
      <c r="X301" s="22"/>
      <c r="Y301" s="22"/>
      <c r="Z301" s="22"/>
      <c r="AA301" s="22"/>
      <c r="AB301" s="22"/>
    </row>
    <row r="302" spans="1:32" ht="78" customHeight="1" x14ac:dyDescent="0.3">
      <c r="A302" s="22"/>
      <c r="B302" s="22"/>
      <c r="C302" s="22"/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23"/>
      <c r="O302" s="23"/>
      <c r="P302" s="23"/>
      <c r="Q302" s="23"/>
      <c r="R302" s="23"/>
      <c r="S302" s="22"/>
      <c r="T302" s="22"/>
      <c r="U302" s="22"/>
      <c r="V302" s="22"/>
      <c r="W302" s="22"/>
      <c r="X302" s="22"/>
      <c r="Y302" s="22"/>
      <c r="Z302" s="22"/>
      <c r="AA302" s="22"/>
      <c r="AB302" s="22"/>
    </row>
    <row r="303" spans="1:32" ht="78" customHeight="1" x14ac:dyDescent="0.3">
      <c r="A303" s="22"/>
      <c r="B303" s="22"/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3"/>
      <c r="O303" s="23"/>
      <c r="P303" s="23"/>
      <c r="Q303" s="23"/>
      <c r="R303" s="23"/>
      <c r="S303" s="22"/>
      <c r="T303" s="22"/>
      <c r="U303" s="22"/>
      <c r="V303" s="22"/>
      <c r="W303" s="22"/>
      <c r="X303" s="22"/>
      <c r="Y303" s="22"/>
      <c r="Z303" s="22"/>
      <c r="AA303" s="22"/>
      <c r="AB303" s="22"/>
    </row>
    <row r="304" spans="1:32" ht="78" customHeight="1" x14ac:dyDescent="0.3">
      <c r="A304" s="22"/>
      <c r="B304" s="22"/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3"/>
      <c r="O304" s="23"/>
      <c r="P304" s="23"/>
      <c r="Q304" s="23"/>
      <c r="R304" s="23"/>
      <c r="S304" s="22"/>
      <c r="T304" s="22"/>
      <c r="U304" s="22"/>
      <c r="V304" s="22"/>
      <c r="W304" s="22"/>
      <c r="X304" s="22"/>
      <c r="Y304" s="22"/>
      <c r="Z304" s="22"/>
      <c r="AA304" s="22"/>
      <c r="AB304" s="22"/>
    </row>
    <row r="305" spans="1:28" ht="78" customHeight="1" x14ac:dyDescent="0.3">
      <c r="A305" s="22"/>
      <c r="B305" s="22"/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3"/>
      <c r="O305" s="23"/>
      <c r="P305" s="23"/>
      <c r="Q305" s="23"/>
      <c r="R305" s="23"/>
      <c r="S305" s="22"/>
      <c r="T305" s="22"/>
      <c r="U305" s="22"/>
      <c r="V305" s="22"/>
      <c r="W305" s="22"/>
      <c r="X305" s="22"/>
      <c r="Y305" s="22"/>
      <c r="Z305" s="22"/>
      <c r="AA305" s="22"/>
      <c r="AB305" s="22"/>
    </row>
    <row r="306" spans="1:28" ht="78" customHeight="1" x14ac:dyDescent="0.3">
      <c r="A306" s="22"/>
      <c r="B306" s="22"/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3"/>
      <c r="O306" s="23"/>
      <c r="P306" s="23"/>
      <c r="Q306" s="23"/>
      <c r="R306" s="23"/>
      <c r="S306" s="22"/>
      <c r="T306" s="22"/>
      <c r="U306" s="22"/>
      <c r="V306" s="22"/>
      <c r="W306" s="22"/>
      <c r="X306" s="22"/>
      <c r="Y306" s="22"/>
      <c r="Z306" s="22"/>
      <c r="AA306" s="22"/>
      <c r="AB306" s="22"/>
    </row>
    <row r="307" spans="1:28" ht="78" customHeight="1" x14ac:dyDescent="0.3">
      <c r="A307" s="22"/>
      <c r="B307" s="22"/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3"/>
      <c r="O307" s="23"/>
      <c r="P307" s="23"/>
      <c r="Q307" s="23"/>
      <c r="R307" s="23"/>
      <c r="S307" s="22"/>
      <c r="T307" s="22"/>
      <c r="U307" s="22"/>
      <c r="V307" s="22"/>
      <c r="W307" s="22"/>
      <c r="X307" s="22"/>
      <c r="Y307" s="22"/>
      <c r="Z307" s="22"/>
      <c r="AA307" s="22"/>
      <c r="AB307" s="22"/>
    </row>
    <row r="308" spans="1:28" ht="78" customHeight="1" x14ac:dyDescent="0.3">
      <c r="A308" s="22"/>
      <c r="B308" s="22"/>
      <c r="C308" s="22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3"/>
      <c r="O308" s="23"/>
      <c r="P308" s="23"/>
      <c r="Q308" s="23"/>
      <c r="R308" s="23"/>
      <c r="S308" s="22"/>
      <c r="T308" s="22"/>
      <c r="U308" s="22"/>
      <c r="V308" s="22"/>
      <c r="W308" s="22"/>
      <c r="X308" s="22"/>
      <c r="Y308" s="22"/>
      <c r="Z308" s="22"/>
      <c r="AA308" s="22"/>
      <c r="AB308" s="22"/>
    </row>
    <row r="309" spans="1:28" ht="78" customHeight="1" x14ac:dyDescent="0.3">
      <c r="A309" s="22"/>
      <c r="B309" s="22"/>
      <c r="C309" s="22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3"/>
      <c r="O309" s="23"/>
      <c r="P309" s="23"/>
      <c r="Q309" s="23"/>
      <c r="R309" s="23"/>
      <c r="S309" s="22"/>
      <c r="T309" s="22"/>
      <c r="U309" s="22"/>
      <c r="V309" s="22"/>
      <c r="W309" s="22"/>
      <c r="X309" s="22"/>
      <c r="Y309" s="22"/>
      <c r="Z309" s="22"/>
      <c r="AA309" s="22"/>
      <c r="AB309" s="22"/>
    </row>
    <row r="310" spans="1:28" ht="78" customHeight="1" x14ac:dyDescent="0.3">
      <c r="A310" s="22"/>
      <c r="B310" s="22"/>
      <c r="C310" s="22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3"/>
      <c r="O310" s="23"/>
      <c r="P310" s="23"/>
      <c r="Q310" s="23"/>
      <c r="R310" s="23"/>
      <c r="S310" s="22"/>
      <c r="T310" s="22"/>
      <c r="U310" s="22"/>
      <c r="V310" s="22"/>
      <c r="W310" s="22"/>
      <c r="X310" s="22"/>
      <c r="Y310" s="22"/>
      <c r="Z310" s="22"/>
      <c r="AA310" s="22"/>
      <c r="AB310" s="22"/>
    </row>
    <row r="311" spans="1:28" ht="78" customHeight="1" x14ac:dyDescent="0.3">
      <c r="A311" s="22"/>
      <c r="B311" s="22"/>
      <c r="C311" s="22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3"/>
      <c r="O311" s="23"/>
      <c r="P311" s="23"/>
      <c r="Q311" s="23"/>
      <c r="R311" s="23"/>
      <c r="S311" s="22"/>
      <c r="T311" s="22"/>
      <c r="U311" s="22"/>
      <c r="V311" s="22"/>
      <c r="W311" s="22"/>
      <c r="X311" s="22"/>
      <c r="Y311" s="22"/>
      <c r="Z311" s="22"/>
      <c r="AA311" s="22"/>
      <c r="AB311" s="22"/>
    </row>
    <row r="312" spans="1:28" ht="78" customHeight="1" x14ac:dyDescent="0.3">
      <c r="A312" s="22"/>
      <c r="B312" s="22"/>
      <c r="C312" s="22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3"/>
      <c r="O312" s="23"/>
      <c r="P312" s="23"/>
      <c r="Q312" s="23"/>
      <c r="R312" s="23"/>
      <c r="S312" s="22"/>
      <c r="T312" s="22"/>
      <c r="U312" s="22"/>
      <c r="V312" s="22"/>
      <c r="W312" s="22"/>
      <c r="X312" s="22"/>
      <c r="Y312" s="22"/>
      <c r="Z312" s="22"/>
      <c r="AA312" s="22"/>
      <c r="AB312" s="22"/>
    </row>
    <row r="313" spans="1:28" ht="78" customHeight="1" x14ac:dyDescent="0.3">
      <c r="A313" s="22"/>
      <c r="B313" s="22"/>
      <c r="C313" s="22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3"/>
      <c r="O313" s="23"/>
      <c r="P313" s="23"/>
      <c r="Q313" s="23"/>
      <c r="R313" s="23"/>
      <c r="S313" s="22"/>
      <c r="T313" s="22"/>
      <c r="U313" s="22"/>
      <c r="V313" s="22"/>
      <c r="W313" s="22"/>
      <c r="X313" s="22"/>
      <c r="Y313" s="22"/>
      <c r="Z313" s="22"/>
      <c r="AA313" s="22"/>
      <c r="AB313" s="22"/>
    </row>
    <row r="314" spans="1:28" ht="78" customHeight="1" x14ac:dyDescent="0.3">
      <c r="A314" s="22"/>
      <c r="B314" s="22"/>
      <c r="C314" s="22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3"/>
      <c r="O314" s="23"/>
      <c r="P314" s="23"/>
      <c r="Q314" s="23"/>
      <c r="R314" s="23"/>
      <c r="S314" s="22"/>
      <c r="T314" s="22"/>
      <c r="U314" s="22"/>
      <c r="V314" s="22"/>
      <c r="W314" s="22"/>
      <c r="X314" s="22"/>
      <c r="Y314" s="22"/>
      <c r="Z314" s="22"/>
      <c r="AA314" s="22"/>
      <c r="AB314" s="22"/>
    </row>
    <row r="315" spans="1:28" ht="78" customHeight="1" x14ac:dyDescent="0.3">
      <c r="A315" s="22"/>
      <c r="B315" s="22"/>
      <c r="C315" s="22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3"/>
      <c r="O315" s="23"/>
      <c r="P315" s="23"/>
      <c r="Q315" s="23"/>
      <c r="R315" s="23"/>
      <c r="S315" s="22"/>
      <c r="T315" s="22"/>
      <c r="U315" s="22"/>
      <c r="V315" s="22"/>
      <c r="W315" s="22"/>
      <c r="X315" s="22"/>
      <c r="Y315" s="22"/>
      <c r="Z315" s="22"/>
      <c r="AA315" s="22"/>
      <c r="AB315" s="22"/>
    </row>
    <row r="316" spans="1:28" ht="78" customHeight="1" x14ac:dyDescent="0.3">
      <c r="A316" s="22"/>
      <c r="B316" s="22"/>
      <c r="C316" s="22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3"/>
      <c r="O316" s="23"/>
      <c r="P316" s="23"/>
      <c r="Q316" s="23"/>
      <c r="R316" s="23"/>
      <c r="S316" s="22"/>
      <c r="T316" s="22"/>
      <c r="U316" s="22"/>
      <c r="V316" s="22"/>
      <c r="W316" s="22"/>
      <c r="X316" s="22"/>
      <c r="Y316" s="22"/>
      <c r="Z316" s="22"/>
      <c r="AA316" s="22"/>
      <c r="AB316" s="22"/>
    </row>
    <row r="317" spans="1:28" ht="78" customHeight="1" x14ac:dyDescent="0.3">
      <c r="A317" s="22"/>
      <c r="B317" s="22"/>
      <c r="C317" s="22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3"/>
      <c r="O317" s="23"/>
      <c r="P317" s="23"/>
      <c r="Q317" s="23"/>
      <c r="R317" s="23"/>
      <c r="S317" s="22"/>
      <c r="T317" s="22"/>
      <c r="U317" s="22"/>
      <c r="V317" s="22"/>
      <c r="W317" s="22"/>
      <c r="X317" s="22"/>
      <c r="Y317" s="22"/>
      <c r="Z317" s="22"/>
      <c r="AA317" s="22"/>
      <c r="AB317" s="22"/>
    </row>
    <row r="318" spans="1:28" ht="78" customHeight="1" x14ac:dyDescent="0.3">
      <c r="A318" s="22"/>
      <c r="B318" s="22"/>
      <c r="C318" s="22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3"/>
      <c r="O318" s="23"/>
      <c r="P318" s="23"/>
      <c r="Q318" s="23"/>
      <c r="R318" s="23"/>
      <c r="S318" s="22"/>
      <c r="T318" s="22"/>
      <c r="U318" s="22"/>
      <c r="V318" s="22"/>
      <c r="W318" s="22"/>
      <c r="X318" s="22"/>
      <c r="Y318" s="22"/>
      <c r="Z318" s="22"/>
      <c r="AA318" s="22"/>
      <c r="AB318" s="22"/>
    </row>
    <row r="319" spans="1:28" ht="78" customHeight="1" x14ac:dyDescent="0.3">
      <c r="A319" s="22"/>
      <c r="B319" s="22"/>
      <c r="C319" s="22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3"/>
      <c r="O319" s="23"/>
      <c r="P319" s="23"/>
      <c r="Q319" s="23"/>
      <c r="R319" s="23"/>
      <c r="S319" s="22"/>
      <c r="T319" s="22"/>
      <c r="U319" s="22"/>
      <c r="V319" s="22"/>
      <c r="W319" s="22"/>
      <c r="X319" s="22"/>
      <c r="Y319" s="22"/>
      <c r="Z319" s="22"/>
      <c r="AA319" s="22"/>
      <c r="AB319" s="22"/>
    </row>
    <row r="320" spans="1:28" ht="78" customHeight="1" x14ac:dyDescent="0.3">
      <c r="A320" s="22"/>
      <c r="B320" s="22"/>
      <c r="C320" s="22"/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3"/>
      <c r="O320" s="23"/>
      <c r="P320" s="23"/>
      <c r="Q320" s="23"/>
      <c r="R320" s="23"/>
      <c r="S320" s="22"/>
      <c r="T320" s="22"/>
      <c r="U320" s="22"/>
      <c r="V320" s="22"/>
      <c r="W320" s="22"/>
      <c r="X320" s="22"/>
      <c r="Y320" s="22"/>
      <c r="Z320" s="22"/>
      <c r="AA320" s="22"/>
      <c r="AB320" s="22"/>
    </row>
    <row r="321" spans="1:28" ht="78" customHeight="1" x14ac:dyDescent="0.3">
      <c r="A321" s="22"/>
      <c r="B321" s="22"/>
      <c r="C321" s="22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3"/>
      <c r="O321" s="23"/>
      <c r="P321" s="23"/>
      <c r="Q321" s="23"/>
      <c r="R321" s="23"/>
      <c r="S321" s="22"/>
      <c r="T321" s="22"/>
      <c r="U321" s="22"/>
      <c r="V321" s="22"/>
      <c r="W321" s="22"/>
      <c r="X321" s="22"/>
      <c r="Y321" s="22"/>
      <c r="Z321" s="22"/>
      <c r="AA321" s="22"/>
      <c r="AB321" s="22"/>
    </row>
    <row r="322" spans="1:28" ht="78" customHeight="1" x14ac:dyDescent="0.3">
      <c r="A322" s="22"/>
      <c r="B322" s="22"/>
      <c r="C322" s="22"/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3"/>
      <c r="O322" s="23"/>
      <c r="P322" s="23"/>
      <c r="Q322" s="23"/>
      <c r="R322" s="23"/>
      <c r="S322" s="22"/>
      <c r="T322" s="22"/>
      <c r="U322" s="22"/>
      <c r="V322" s="22"/>
      <c r="W322" s="22"/>
      <c r="X322" s="22"/>
      <c r="Y322" s="22"/>
      <c r="Z322" s="22"/>
      <c r="AA322" s="22"/>
      <c r="AB322" s="22"/>
    </row>
    <row r="323" spans="1:28" ht="78" customHeight="1" x14ac:dyDescent="0.3">
      <c r="A323" s="22"/>
      <c r="B323" s="22"/>
      <c r="C323" s="22"/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3"/>
      <c r="O323" s="23"/>
      <c r="P323" s="23"/>
      <c r="Q323" s="23"/>
      <c r="R323" s="23"/>
      <c r="S323" s="22"/>
      <c r="T323" s="22"/>
      <c r="U323" s="22"/>
      <c r="V323" s="22"/>
      <c r="W323" s="22"/>
      <c r="X323" s="22"/>
      <c r="Y323" s="22"/>
      <c r="Z323" s="22"/>
      <c r="AA323" s="22"/>
      <c r="AB323" s="22"/>
    </row>
    <row r="324" spans="1:28" ht="78" customHeight="1" x14ac:dyDescent="0.3">
      <c r="A324" s="22"/>
      <c r="B324" s="22"/>
      <c r="C324" s="22"/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3"/>
      <c r="O324" s="23"/>
      <c r="P324" s="23"/>
      <c r="Q324" s="23"/>
      <c r="R324" s="23"/>
      <c r="S324" s="22"/>
      <c r="T324" s="22"/>
      <c r="U324" s="22"/>
      <c r="V324" s="22"/>
      <c r="W324" s="22"/>
      <c r="X324" s="22"/>
      <c r="Y324" s="22"/>
      <c r="Z324" s="22"/>
      <c r="AA324" s="22"/>
      <c r="AB324" s="22"/>
    </row>
    <row r="325" spans="1:28" ht="78" customHeight="1" x14ac:dyDescent="0.3">
      <c r="A325" s="22"/>
      <c r="B325" s="22"/>
      <c r="C325" s="22"/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3"/>
      <c r="O325" s="23"/>
      <c r="P325" s="23"/>
      <c r="Q325" s="23"/>
      <c r="R325" s="23"/>
      <c r="S325" s="22"/>
      <c r="T325" s="22"/>
      <c r="U325" s="22"/>
      <c r="V325" s="22"/>
      <c r="W325" s="22"/>
      <c r="X325" s="22"/>
      <c r="Y325" s="22"/>
      <c r="Z325" s="22"/>
      <c r="AA325" s="22"/>
      <c r="AB325" s="22"/>
    </row>
    <row r="326" spans="1:28" ht="78" customHeight="1" x14ac:dyDescent="0.3">
      <c r="A326" s="22"/>
      <c r="B326" s="22"/>
      <c r="C326" s="22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3"/>
      <c r="O326" s="23"/>
      <c r="P326" s="23"/>
      <c r="Q326" s="23"/>
      <c r="R326" s="23"/>
      <c r="S326" s="22"/>
      <c r="T326" s="22"/>
      <c r="U326" s="22"/>
      <c r="V326" s="22"/>
      <c r="W326" s="22"/>
      <c r="X326" s="22"/>
      <c r="Y326" s="22"/>
      <c r="Z326" s="22"/>
      <c r="AA326" s="22"/>
      <c r="AB326" s="22"/>
    </row>
    <row r="327" spans="1:28" ht="78" customHeight="1" x14ac:dyDescent="0.3">
      <c r="A327" s="22"/>
      <c r="B327" s="22"/>
      <c r="C327" s="22"/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3"/>
      <c r="O327" s="23"/>
      <c r="P327" s="23"/>
      <c r="Q327" s="23"/>
      <c r="R327" s="23"/>
      <c r="S327" s="22"/>
      <c r="T327" s="22"/>
      <c r="U327" s="22"/>
      <c r="V327" s="22"/>
      <c r="W327" s="22"/>
      <c r="X327" s="22"/>
      <c r="Y327" s="22"/>
      <c r="Z327" s="22"/>
      <c r="AA327" s="22"/>
      <c r="AB327" s="22"/>
    </row>
    <row r="328" spans="1:28" ht="78" customHeight="1" x14ac:dyDescent="0.3">
      <c r="A328" s="22"/>
      <c r="B328" s="22"/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3"/>
      <c r="O328" s="23"/>
      <c r="P328" s="23"/>
      <c r="Q328" s="23"/>
      <c r="R328" s="23"/>
      <c r="S328" s="22"/>
      <c r="T328" s="22"/>
      <c r="U328" s="22"/>
      <c r="V328" s="22"/>
      <c r="W328" s="22"/>
      <c r="X328" s="22"/>
      <c r="Y328" s="22"/>
      <c r="Z328" s="22"/>
      <c r="AA328" s="22"/>
      <c r="AB328" s="22"/>
    </row>
    <row r="329" spans="1:28" ht="78" customHeight="1" x14ac:dyDescent="0.3">
      <c r="A329" s="22"/>
      <c r="B329" s="22"/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3"/>
      <c r="O329" s="23"/>
      <c r="P329" s="23"/>
      <c r="Q329" s="23"/>
      <c r="R329" s="23"/>
      <c r="S329" s="22"/>
      <c r="T329" s="22"/>
      <c r="U329" s="22"/>
      <c r="V329" s="22"/>
      <c r="W329" s="22"/>
      <c r="X329" s="22"/>
      <c r="Y329" s="22"/>
      <c r="Z329" s="22"/>
      <c r="AA329" s="22"/>
      <c r="AB329" s="22"/>
    </row>
    <row r="330" spans="1:28" ht="78" customHeight="1" x14ac:dyDescent="0.3">
      <c r="A330" s="22"/>
      <c r="B330" s="22"/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3"/>
      <c r="O330" s="23"/>
      <c r="P330" s="23"/>
      <c r="Q330" s="23"/>
      <c r="R330" s="23"/>
      <c r="S330" s="22"/>
      <c r="T330" s="22"/>
      <c r="U330" s="22"/>
      <c r="V330" s="22"/>
      <c r="W330" s="22"/>
      <c r="X330" s="22"/>
      <c r="Y330" s="22"/>
      <c r="Z330" s="22"/>
      <c r="AA330" s="22"/>
      <c r="AB330" s="22"/>
    </row>
    <row r="331" spans="1:28" ht="78" customHeight="1" x14ac:dyDescent="0.3">
      <c r="A331" s="22"/>
      <c r="B331" s="22"/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3"/>
      <c r="O331" s="23"/>
      <c r="P331" s="23"/>
      <c r="Q331" s="23"/>
      <c r="R331" s="23"/>
      <c r="S331" s="22"/>
      <c r="T331" s="22"/>
      <c r="U331" s="22"/>
      <c r="V331" s="22"/>
      <c r="W331" s="22"/>
      <c r="X331" s="22"/>
      <c r="Y331" s="22"/>
      <c r="Z331" s="22"/>
      <c r="AA331" s="22"/>
      <c r="AB331" s="22"/>
    </row>
    <row r="332" spans="1:28" ht="78" customHeight="1" x14ac:dyDescent="0.3">
      <c r="A332" s="22"/>
      <c r="B332" s="22"/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3"/>
      <c r="O332" s="23"/>
      <c r="P332" s="23"/>
      <c r="Q332" s="23"/>
      <c r="R332" s="23"/>
      <c r="S332" s="22"/>
      <c r="T332" s="22"/>
      <c r="U332" s="22"/>
      <c r="V332" s="22"/>
      <c r="W332" s="22"/>
      <c r="X332" s="22"/>
      <c r="Y332" s="22"/>
      <c r="Z332" s="22"/>
      <c r="AA332" s="22"/>
      <c r="AB332" s="22"/>
    </row>
    <row r="333" spans="1:28" ht="78" customHeight="1" x14ac:dyDescent="0.3">
      <c r="A333" s="22"/>
      <c r="B333" s="22"/>
      <c r="C333" s="22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3"/>
      <c r="O333" s="23"/>
      <c r="P333" s="23"/>
      <c r="Q333" s="23"/>
      <c r="R333" s="23"/>
      <c r="S333" s="22"/>
      <c r="T333" s="22"/>
      <c r="U333" s="22"/>
      <c r="V333" s="22"/>
      <c r="W333" s="22"/>
      <c r="X333" s="22"/>
      <c r="Y333" s="22"/>
      <c r="Z333" s="22"/>
      <c r="AA333" s="22"/>
      <c r="AB333" s="22"/>
    </row>
    <row r="334" spans="1:28" ht="78" customHeight="1" x14ac:dyDescent="0.3">
      <c r="A334" s="22"/>
      <c r="B334" s="22"/>
      <c r="C334" s="22"/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3"/>
      <c r="O334" s="23"/>
      <c r="P334" s="23"/>
      <c r="Q334" s="23"/>
      <c r="R334" s="23"/>
      <c r="S334" s="22"/>
      <c r="T334" s="22"/>
      <c r="U334" s="22"/>
      <c r="V334" s="22"/>
      <c r="W334" s="22"/>
      <c r="X334" s="22"/>
      <c r="Y334" s="22"/>
      <c r="Z334" s="22"/>
      <c r="AA334" s="22"/>
      <c r="AB334" s="22"/>
    </row>
    <row r="335" spans="1:28" ht="78" customHeight="1" x14ac:dyDescent="0.3">
      <c r="A335" s="22"/>
      <c r="B335" s="22"/>
      <c r="C335" s="22"/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3"/>
      <c r="O335" s="23"/>
      <c r="P335" s="23"/>
      <c r="Q335" s="23"/>
      <c r="R335" s="23"/>
      <c r="S335" s="22"/>
      <c r="T335" s="22"/>
      <c r="U335" s="22"/>
      <c r="V335" s="22"/>
      <c r="W335" s="22"/>
      <c r="X335" s="22"/>
      <c r="Y335" s="22"/>
      <c r="Z335" s="22"/>
      <c r="AA335" s="22"/>
      <c r="AB335" s="22"/>
    </row>
    <row r="336" spans="1:28" ht="78" customHeight="1" x14ac:dyDescent="0.3">
      <c r="A336" s="22"/>
      <c r="B336" s="22"/>
      <c r="C336" s="22"/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3"/>
      <c r="O336" s="23"/>
      <c r="P336" s="23"/>
      <c r="Q336" s="23"/>
      <c r="R336" s="23"/>
      <c r="S336" s="22"/>
      <c r="T336" s="22"/>
      <c r="U336" s="22"/>
      <c r="V336" s="22"/>
      <c r="W336" s="22"/>
      <c r="X336" s="22"/>
      <c r="Y336" s="22"/>
      <c r="Z336" s="22"/>
      <c r="AA336" s="22"/>
      <c r="AB336" s="22"/>
    </row>
    <row r="337" spans="1:28" ht="78" customHeight="1" x14ac:dyDescent="0.3">
      <c r="A337" s="22"/>
      <c r="B337" s="22"/>
      <c r="C337" s="22"/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3"/>
      <c r="O337" s="23"/>
      <c r="P337" s="23"/>
      <c r="Q337" s="23"/>
      <c r="R337" s="23"/>
      <c r="S337" s="22"/>
      <c r="T337" s="22"/>
      <c r="U337" s="22"/>
      <c r="V337" s="22"/>
      <c r="W337" s="22"/>
      <c r="X337" s="22"/>
      <c r="Y337" s="22"/>
      <c r="Z337" s="22"/>
      <c r="AA337" s="22"/>
      <c r="AB337" s="22"/>
    </row>
    <row r="338" spans="1:28" ht="78" customHeight="1" x14ac:dyDescent="0.3">
      <c r="A338" s="22"/>
      <c r="B338" s="22"/>
      <c r="C338" s="22"/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3"/>
      <c r="O338" s="23"/>
      <c r="P338" s="23"/>
      <c r="Q338" s="23"/>
      <c r="R338" s="23"/>
      <c r="S338" s="22"/>
      <c r="T338" s="22"/>
      <c r="U338" s="22"/>
      <c r="V338" s="22"/>
      <c r="W338" s="22"/>
      <c r="X338" s="22"/>
      <c r="Y338" s="22"/>
      <c r="Z338" s="22"/>
      <c r="AA338" s="22"/>
      <c r="AB338" s="22"/>
    </row>
    <row r="339" spans="1:28" ht="78" customHeight="1" x14ac:dyDescent="0.3">
      <c r="A339" s="22"/>
      <c r="B339" s="22"/>
      <c r="C339" s="22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3"/>
      <c r="O339" s="23"/>
      <c r="P339" s="23"/>
      <c r="Q339" s="23"/>
      <c r="R339" s="23"/>
      <c r="S339" s="22"/>
      <c r="T339" s="22"/>
      <c r="U339" s="22"/>
      <c r="V339" s="22"/>
      <c r="W339" s="22"/>
      <c r="X339" s="22"/>
      <c r="Y339" s="22"/>
      <c r="Z339" s="22"/>
      <c r="AA339" s="22"/>
      <c r="AB339" s="22"/>
    </row>
    <row r="340" spans="1:28" ht="78" customHeight="1" x14ac:dyDescent="0.3">
      <c r="A340" s="22"/>
      <c r="B340" s="22"/>
      <c r="C340" s="22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3"/>
      <c r="O340" s="23"/>
      <c r="P340" s="23"/>
      <c r="Q340" s="23"/>
      <c r="R340" s="23"/>
      <c r="S340" s="22"/>
      <c r="T340" s="22"/>
      <c r="U340" s="22"/>
      <c r="V340" s="22"/>
      <c r="W340" s="22"/>
      <c r="X340" s="22"/>
      <c r="Y340" s="22"/>
      <c r="Z340" s="22"/>
      <c r="AA340" s="22"/>
      <c r="AB340" s="22"/>
    </row>
    <row r="341" spans="1:28" ht="78" customHeight="1" x14ac:dyDescent="0.3">
      <c r="A341" s="22"/>
      <c r="B341" s="22"/>
      <c r="C341" s="22"/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3"/>
      <c r="O341" s="23"/>
      <c r="P341" s="23"/>
      <c r="Q341" s="23"/>
      <c r="R341" s="23"/>
      <c r="S341" s="22"/>
      <c r="T341" s="22"/>
      <c r="U341" s="22"/>
      <c r="V341" s="22"/>
      <c r="W341" s="22"/>
      <c r="X341" s="22"/>
      <c r="Y341" s="22"/>
      <c r="Z341" s="22"/>
      <c r="AA341" s="22"/>
      <c r="AB341" s="22"/>
    </row>
    <row r="342" spans="1:28" ht="78" customHeight="1" x14ac:dyDescent="0.3">
      <c r="A342" s="22"/>
      <c r="B342" s="22"/>
      <c r="C342" s="22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3"/>
      <c r="O342" s="23"/>
      <c r="P342" s="23"/>
      <c r="Q342" s="23"/>
      <c r="R342" s="23"/>
      <c r="S342" s="22"/>
      <c r="T342" s="22"/>
      <c r="U342" s="22"/>
      <c r="V342" s="22"/>
      <c r="W342" s="22"/>
      <c r="X342" s="22"/>
      <c r="Y342" s="22"/>
      <c r="Z342" s="22"/>
      <c r="AA342" s="22"/>
      <c r="AB342" s="22"/>
    </row>
    <row r="343" spans="1:28" ht="78" customHeight="1" x14ac:dyDescent="0.3">
      <c r="A343" s="22"/>
      <c r="B343" s="22"/>
      <c r="C343" s="22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3"/>
      <c r="O343" s="23"/>
      <c r="P343" s="23"/>
      <c r="Q343" s="23"/>
      <c r="R343" s="23"/>
      <c r="S343" s="22"/>
      <c r="T343" s="22"/>
      <c r="U343" s="22"/>
      <c r="V343" s="22"/>
      <c r="W343" s="22"/>
      <c r="X343" s="22"/>
      <c r="Y343" s="22"/>
      <c r="Z343" s="22"/>
      <c r="AA343" s="22"/>
      <c r="AB343" s="22"/>
    </row>
    <row r="344" spans="1:28" ht="78" customHeight="1" x14ac:dyDescent="0.3">
      <c r="A344" s="22"/>
      <c r="B344" s="22"/>
      <c r="C344" s="22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3"/>
      <c r="O344" s="23"/>
      <c r="P344" s="23"/>
      <c r="Q344" s="23"/>
      <c r="R344" s="23"/>
      <c r="S344" s="22"/>
      <c r="T344" s="22"/>
      <c r="U344" s="22"/>
      <c r="V344" s="22"/>
      <c r="W344" s="22"/>
      <c r="X344" s="22"/>
      <c r="Y344" s="22"/>
      <c r="Z344" s="22"/>
      <c r="AA344" s="22"/>
      <c r="AB344" s="22"/>
    </row>
    <row r="345" spans="1:28" ht="78" customHeight="1" x14ac:dyDescent="0.3">
      <c r="A345" s="22"/>
      <c r="B345" s="22"/>
      <c r="C345" s="22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3"/>
      <c r="O345" s="23"/>
      <c r="P345" s="23"/>
      <c r="Q345" s="23"/>
      <c r="R345" s="23"/>
      <c r="S345" s="22"/>
      <c r="T345" s="22"/>
      <c r="U345" s="22"/>
      <c r="V345" s="22"/>
      <c r="W345" s="22"/>
      <c r="X345" s="22"/>
      <c r="Y345" s="22"/>
      <c r="Z345" s="22"/>
      <c r="AA345" s="22"/>
      <c r="AB345" s="22"/>
    </row>
    <row r="346" spans="1:28" ht="78" customHeight="1" x14ac:dyDescent="0.3">
      <c r="A346" s="22"/>
      <c r="B346" s="22"/>
      <c r="C346" s="22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3"/>
      <c r="O346" s="23"/>
      <c r="P346" s="23"/>
      <c r="Q346" s="23"/>
      <c r="R346" s="23"/>
      <c r="S346" s="22"/>
      <c r="T346" s="22"/>
      <c r="U346" s="22"/>
      <c r="V346" s="22"/>
      <c r="W346" s="22"/>
      <c r="X346" s="22"/>
      <c r="Y346" s="22"/>
      <c r="Z346" s="22"/>
      <c r="AA346" s="22"/>
      <c r="AB346" s="22"/>
    </row>
    <row r="347" spans="1:28" ht="78" customHeight="1" x14ac:dyDescent="0.3">
      <c r="A347" s="22"/>
      <c r="B347" s="22"/>
      <c r="C347" s="22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3"/>
      <c r="O347" s="23"/>
      <c r="P347" s="23"/>
      <c r="Q347" s="23"/>
      <c r="R347" s="23"/>
      <c r="S347" s="22"/>
      <c r="T347" s="22"/>
      <c r="U347" s="22"/>
      <c r="V347" s="22"/>
      <c r="W347" s="22"/>
      <c r="X347" s="22"/>
      <c r="Y347" s="22"/>
      <c r="Z347" s="22"/>
      <c r="AA347" s="22"/>
      <c r="AB347" s="22"/>
    </row>
    <row r="348" spans="1:28" ht="78" customHeight="1" x14ac:dyDescent="0.3">
      <c r="A348" s="22"/>
      <c r="B348" s="22"/>
      <c r="C348" s="22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3"/>
      <c r="O348" s="23"/>
      <c r="P348" s="23"/>
      <c r="Q348" s="23"/>
      <c r="R348" s="23"/>
      <c r="S348" s="22"/>
      <c r="T348" s="22"/>
      <c r="U348" s="22"/>
      <c r="V348" s="22"/>
      <c r="W348" s="22"/>
      <c r="X348" s="22"/>
      <c r="Y348" s="22"/>
      <c r="Z348" s="22"/>
      <c r="AA348" s="22"/>
      <c r="AB348" s="22"/>
    </row>
    <row r="349" spans="1:28" ht="78" customHeight="1" x14ac:dyDescent="0.3">
      <c r="A349" s="22"/>
      <c r="B349" s="22"/>
      <c r="C349" s="22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3"/>
      <c r="O349" s="23"/>
      <c r="P349" s="23"/>
      <c r="Q349" s="23"/>
      <c r="R349" s="23"/>
      <c r="S349" s="22"/>
      <c r="T349" s="22"/>
      <c r="U349" s="22"/>
      <c r="V349" s="22"/>
      <c r="W349" s="22"/>
      <c r="X349" s="22"/>
      <c r="Y349" s="22"/>
      <c r="Z349" s="22"/>
      <c r="AA349" s="22"/>
      <c r="AB349" s="22"/>
    </row>
    <row r="350" spans="1:28" ht="78" customHeight="1" x14ac:dyDescent="0.3">
      <c r="A350" s="22"/>
      <c r="B350" s="22"/>
      <c r="C350" s="2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3"/>
      <c r="O350" s="23"/>
      <c r="P350" s="23"/>
      <c r="Q350" s="23"/>
      <c r="R350" s="23"/>
      <c r="S350" s="22"/>
      <c r="T350" s="22"/>
      <c r="U350" s="22"/>
      <c r="V350" s="22"/>
      <c r="W350" s="22"/>
      <c r="X350" s="22"/>
      <c r="Y350" s="22"/>
      <c r="Z350" s="22"/>
      <c r="AA350" s="22"/>
      <c r="AB350" s="22"/>
    </row>
    <row r="351" spans="1:28" ht="78" customHeight="1" x14ac:dyDescent="0.3">
      <c r="A351" s="22"/>
      <c r="B351" s="22"/>
      <c r="C351" s="22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3"/>
      <c r="O351" s="23"/>
      <c r="P351" s="23"/>
      <c r="Q351" s="23"/>
      <c r="R351" s="23"/>
      <c r="S351" s="22"/>
      <c r="T351" s="22"/>
      <c r="U351" s="22"/>
      <c r="V351" s="22"/>
      <c r="W351" s="22"/>
      <c r="X351" s="22"/>
      <c r="Y351" s="22"/>
      <c r="Z351" s="22"/>
      <c r="AA351" s="22"/>
      <c r="AB351" s="22"/>
    </row>
    <row r="352" spans="1:28" ht="78" customHeight="1" x14ac:dyDescent="0.3">
      <c r="A352" s="22"/>
      <c r="B352" s="22"/>
      <c r="C352" s="22"/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3"/>
      <c r="O352" s="23"/>
      <c r="P352" s="23"/>
      <c r="Q352" s="23"/>
      <c r="R352" s="23"/>
      <c r="S352" s="22"/>
      <c r="T352" s="22"/>
      <c r="U352" s="22"/>
      <c r="V352" s="22"/>
      <c r="W352" s="22"/>
      <c r="X352" s="22"/>
      <c r="Y352" s="22"/>
      <c r="Z352" s="22"/>
      <c r="AA352" s="22"/>
      <c r="AB352" s="22"/>
    </row>
    <row r="353" spans="1:28" ht="78" customHeight="1" x14ac:dyDescent="0.3">
      <c r="A353" s="22"/>
      <c r="B353" s="22"/>
      <c r="C353" s="2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3"/>
      <c r="O353" s="23"/>
      <c r="P353" s="23"/>
      <c r="Q353" s="23"/>
      <c r="R353" s="23"/>
      <c r="S353" s="22"/>
      <c r="T353" s="22"/>
      <c r="U353" s="22"/>
      <c r="V353" s="22"/>
      <c r="W353" s="22"/>
      <c r="X353" s="22"/>
      <c r="Y353" s="22"/>
      <c r="Z353" s="22"/>
      <c r="AA353" s="22"/>
      <c r="AB353" s="22"/>
    </row>
    <row r="354" spans="1:28" ht="78" customHeight="1" x14ac:dyDescent="0.3">
      <c r="A354" s="22"/>
      <c r="B354" s="22"/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3"/>
      <c r="O354" s="23"/>
      <c r="P354" s="23"/>
      <c r="Q354" s="23"/>
      <c r="R354" s="23"/>
      <c r="S354" s="22"/>
      <c r="T354" s="22"/>
      <c r="U354" s="22"/>
      <c r="V354" s="22"/>
      <c r="W354" s="22"/>
      <c r="X354" s="22"/>
      <c r="Y354" s="22"/>
      <c r="Z354" s="22"/>
      <c r="AA354" s="22"/>
      <c r="AB354" s="22"/>
    </row>
    <row r="355" spans="1:28" ht="78" customHeight="1" x14ac:dyDescent="0.3">
      <c r="A355" s="22"/>
      <c r="B355" s="22"/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3"/>
      <c r="O355" s="23"/>
      <c r="P355" s="23"/>
      <c r="Q355" s="23"/>
      <c r="R355" s="23"/>
      <c r="S355" s="22"/>
      <c r="T355" s="22"/>
      <c r="U355" s="22"/>
      <c r="V355" s="22"/>
      <c r="W355" s="22"/>
      <c r="X355" s="22"/>
      <c r="Y355" s="22"/>
      <c r="Z355" s="22"/>
      <c r="AA355" s="22"/>
      <c r="AB355" s="22"/>
    </row>
  </sheetData>
  <dataConsolidate/>
  <mergeCells count="223">
    <mergeCell ref="E2:E3"/>
    <mergeCell ref="G48:I48"/>
    <mergeCell ref="G56:I56"/>
    <mergeCell ref="G50:I50"/>
    <mergeCell ref="G53:I53"/>
    <mergeCell ref="C41:D41"/>
    <mergeCell ref="C49:F49"/>
    <mergeCell ref="G34:I34"/>
    <mergeCell ref="G27:I27"/>
    <mergeCell ref="G49:I49"/>
    <mergeCell ref="A35:AB35"/>
    <mergeCell ref="G28:I28"/>
    <mergeCell ref="A30:AB30"/>
    <mergeCell ref="Z36:Z37"/>
    <mergeCell ref="AB40:AB41"/>
    <mergeCell ref="B36:B37"/>
    <mergeCell ref="A36:A37"/>
    <mergeCell ref="E36:F36"/>
    <mergeCell ref="E40:F40"/>
    <mergeCell ref="C44:D44"/>
    <mergeCell ref="G55:I55"/>
    <mergeCell ref="C56:F56"/>
    <mergeCell ref="C50:F50"/>
    <mergeCell ref="C51:F51"/>
    <mergeCell ref="C140:C143"/>
    <mergeCell ref="A155:A164"/>
    <mergeCell ref="E161:E162"/>
    <mergeCell ref="E163:E164"/>
    <mergeCell ref="A170:A173"/>
    <mergeCell ref="A90:A91"/>
    <mergeCell ref="A92:A93"/>
    <mergeCell ref="A86:A87"/>
    <mergeCell ref="A88:A89"/>
    <mergeCell ref="A139:A144"/>
    <mergeCell ref="C106:C107"/>
    <mergeCell ref="C108:C109"/>
    <mergeCell ref="A151:A152"/>
    <mergeCell ref="A153:A154"/>
    <mergeCell ref="A136:A138"/>
    <mergeCell ref="A174:A177"/>
    <mergeCell ref="E155:E156"/>
    <mergeCell ref="E157:E158"/>
    <mergeCell ref="E159:E160"/>
    <mergeCell ref="A98:A101"/>
    <mergeCell ref="A106:A109"/>
    <mergeCell ref="C170:C171"/>
    <mergeCell ref="C172:C173"/>
    <mergeCell ref="C174:C175"/>
    <mergeCell ref="C176:C177"/>
    <mergeCell ref="C168:C169"/>
    <mergeCell ref="C155:C160"/>
    <mergeCell ref="C161:C164"/>
    <mergeCell ref="C102:C103"/>
    <mergeCell ref="A148:A150"/>
    <mergeCell ref="A165:A166"/>
    <mergeCell ref="A167:A169"/>
    <mergeCell ref="A145:A147"/>
    <mergeCell ref="A110:A126"/>
    <mergeCell ref="C110:C114"/>
    <mergeCell ref="E111:E114"/>
    <mergeCell ref="A130:A135"/>
    <mergeCell ref="A127:A129"/>
    <mergeCell ref="C131:C134"/>
    <mergeCell ref="C20:F20"/>
    <mergeCell ref="C22:F22"/>
    <mergeCell ref="C23:F23"/>
    <mergeCell ref="G25:I25"/>
    <mergeCell ref="G24:I24"/>
    <mergeCell ref="G38:I38"/>
    <mergeCell ref="G18:I18"/>
    <mergeCell ref="G20:I20"/>
    <mergeCell ref="G22:I22"/>
    <mergeCell ref="G23:I23"/>
    <mergeCell ref="A21:AB21"/>
    <mergeCell ref="J36:J37"/>
    <mergeCell ref="K36:K37"/>
    <mergeCell ref="L36:L37"/>
    <mergeCell ref="X36:X37"/>
    <mergeCell ref="Y36:Y37"/>
    <mergeCell ref="R36:R37"/>
    <mergeCell ref="S36:S37"/>
    <mergeCell ref="T36:T37"/>
    <mergeCell ref="U36:U37"/>
    <mergeCell ref="M36:M37"/>
    <mergeCell ref="N36:N37"/>
    <mergeCell ref="V36:V37"/>
    <mergeCell ref="W36:W37"/>
    <mergeCell ref="O1:T1"/>
    <mergeCell ref="U1:AB2"/>
    <mergeCell ref="J7:N7"/>
    <mergeCell ref="U3:AB5"/>
    <mergeCell ref="G6:N6"/>
    <mergeCell ref="Y6:AB7"/>
    <mergeCell ref="G7:I8"/>
    <mergeCell ref="U6:U8"/>
    <mergeCell ref="V6:X7"/>
    <mergeCell ref="O6:T7"/>
    <mergeCell ref="O2:T2"/>
    <mergeCell ref="O3:T5"/>
    <mergeCell ref="G1:N2"/>
    <mergeCell ref="G3:N5"/>
    <mergeCell ref="C45:D45"/>
    <mergeCell ref="C42:F42"/>
    <mergeCell ref="I59:M59"/>
    <mergeCell ref="A68:A69"/>
    <mergeCell ref="A78:A81"/>
    <mergeCell ref="C79:C81"/>
    <mergeCell ref="A70:A77"/>
    <mergeCell ref="C104:C105"/>
    <mergeCell ref="A66:A67"/>
    <mergeCell ref="C83:C85"/>
    <mergeCell ref="C70:C72"/>
    <mergeCell ref="C73:C75"/>
    <mergeCell ref="A62:A63"/>
    <mergeCell ref="A64:A65"/>
    <mergeCell ref="A94:A95"/>
    <mergeCell ref="A96:A97"/>
    <mergeCell ref="A102:A105"/>
    <mergeCell ref="A82:A85"/>
    <mergeCell ref="C99:C101"/>
    <mergeCell ref="E99:E100"/>
    <mergeCell ref="L44:L45"/>
    <mergeCell ref="C53:F53"/>
    <mergeCell ref="C54:F54"/>
    <mergeCell ref="G54:H54"/>
    <mergeCell ref="Z40:Z41"/>
    <mergeCell ref="T40:T41"/>
    <mergeCell ref="O40:O41"/>
    <mergeCell ref="P40:P41"/>
    <mergeCell ref="Q40:Q41"/>
    <mergeCell ref="R40:R41"/>
    <mergeCell ref="A43:AB43"/>
    <mergeCell ref="L40:L41"/>
    <mergeCell ref="X40:X41"/>
    <mergeCell ref="G42:I42"/>
    <mergeCell ref="AA40:AA41"/>
    <mergeCell ref="G40:I41"/>
    <mergeCell ref="J40:J41"/>
    <mergeCell ref="K40:K41"/>
    <mergeCell ref="S40:S41"/>
    <mergeCell ref="V40:V41"/>
    <mergeCell ref="U40:U41"/>
    <mergeCell ref="W40:W41"/>
    <mergeCell ref="C40:D40"/>
    <mergeCell ref="B40:B41"/>
    <mergeCell ref="A40:A41"/>
    <mergeCell ref="M40:M41"/>
    <mergeCell ref="N40:N41"/>
    <mergeCell ref="Y40:Y41"/>
    <mergeCell ref="G117:G118"/>
    <mergeCell ref="G119:G120"/>
    <mergeCell ref="G121:G122"/>
    <mergeCell ref="C115:C124"/>
    <mergeCell ref="A52:AB52"/>
    <mergeCell ref="A47:AB47"/>
    <mergeCell ref="C46:F46"/>
    <mergeCell ref="E117:E124"/>
    <mergeCell ref="G123:G124"/>
    <mergeCell ref="E115:E116"/>
    <mergeCell ref="G115:G116"/>
    <mergeCell ref="G46:I46"/>
    <mergeCell ref="C55:F55"/>
    <mergeCell ref="N44:N45"/>
    <mergeCell ref="O44:O45"/>
    <mergeCell ref="P44:P45"/>
    <mergeCell ref="Q44:Q45"/>
    <mergeCell ref="R44:R45"/>
    <mergeCell ref="V44:V45"/>
    <mergeCell ref="J44:J45"/>
    <mergeCell ref="K44:K45"/>
    <mergeCell ref="M44:M45"/>
    <mergeCell ref="H36:I37"/>
    <mergeCell ref="G36:G37"/>
    <mergeCell ref="A29:AB29"/>
    <mergeCell ref="A32:AB32"/>
    <mergeCell ref="AB36:AB37"/>
    <mergeCell ref="C38:F38"/>
    <mergeCell ref="AA36:AA37"/>
    <mergeCell ref="Q36:Q37"/>
    <mergeCell ref="O36:O37"/>
    <mergeCell ref="P36:P37"/>
    <mergeCell ref="C13:F13"/>
    <mergeCell ref="A6:B8"/>
    <mergeCell ref="A12:AB12"/>
    <mergeCell ref="A16:AB16"/>
    <mergeCell ref="A17:AB17"/>
    <mergeCell ref="A19:AB19"/>
    <mergeCell ref="C6:F8"/>
    <mergeCell ref="C10:F10"/>
    <mergeCell ref="C11:F11"/>
    <mergeCell ref="A9:AB9"/>
    <mergeCell ref="G10:I10"/>
    <mergeCell ref="G11:I11"/>
    <mergeCell ref="G13:I13"/>
    <mergeCell ref="G15:I15"/>
    <mergeCell ref="G14:I14"/>
    <mergeCell ref="C14:F14"/>
    <mergeCell ref="C15:F15"/>
    <mergeCell ref="C18:F18"/>
    <mergeCell ref="A44:A45"/>
    <mergeCell ref="B44:B45"/>
    <mergeCell ref="C24:F24"/>
    <mergeCell ref="C25:F25"/>
    <mergeCell ref="C27:F27"/>
    <mergeCell ref="C28:F28"/>
    <mergeCell ref="C31:F31"/>
    <mergeCell ref="C33:D33"/>
    <mergeCell ref="E33:F33"/>
    <mergeCell ref="E44:F44"/>
    <mergeCell ref="C34:F34"/>
    <mergeCell ref="A39:AB39"/>
    <mergeCell ref="G44:I45"/>
    <mergeCell ref="Z44:Z45"/>
    <mergeCell ref="AA44:AA45"/>
    <mergeCell ref="AB44:AB45"/>
    <mergeCell ref="Y44:Y45"/>
    <mergeCell ref="S44:S45"/>
    <mergeCell ref="T44:T45"/>
    <mergeCell ref="U44:U45"/>
    <mergeCell ref="W44:W45"/>
    <mergeCell ref="X44:X45"/>
    <mergeCell ref="A26:AB26"/>
    <mergeCell ref="G33:I33"/>
  </mergeCells>
  <conditionalFormatting sqref="AB10:AB11 AB48">
    <cfRule type="cellIs" dxfId="211" priority="157" stopIfTrue="1" operator="between">
      <formula>1</formula>
      <formula>9</formula>
    </cfRule>
    <cfRule type="cellIs" dxfId="210" priority="158" stopIfTrue="1" operator="between">
      <formula>12</formula>
      <formula>32</formula>
    </cfRule>
    <cfRule type="cellIs" dxfId="209" priority="159" stopIfTrue="1" operator="between">
      <formula>36</formula>
      <formula>64</formula>
    </cfRule>
  </conditionalFormatting>
  <conditionalFormatting sqref="AB27:AB28 AB33:AB34">
    <cfRule type="cellIs" dxfId="208" priority="118" stopIfTrue="1" operator="between">
      <formula>1</formula>
      <formula>9</formula>
    </cfRule>
    <cfRule type="cellIs" dxfId="207" priority="119" stopIfTrue="1" operator="between">
      <formula>12</formula>
      <formula>32</formula>
    </cfRule>
    <cfRule type="cellIs" dxfId="206" priority="120" stopIfTrue="1" operator="between">
      <formula>36</formula>
      <formula>64</formula>
    </cfRule>
  </conditionalFormatting>
  <conditionalFormatting sqref="AB15">
    <cfRule type="cellIs" dxfId="205" priority="112" stopIfTrue="1" operator="between">
      <formula>1</formula>
      <formula>9</formula>
    </cfRule>
    <cfRule type="cellIs" dxfId="204" priority="113" stopIfTrue="1" operator="between">
      <formula>12</formula>
      <formula>32</formula>
    </cfRule>
    <cfRule type="cellIs" dxfId="203" priority="114" stopIfTrue="1" operator="between">
      <formula>36</formula>
      <formula>64</formula>
    </cfRule>
  </conditionalFormatting>
  <conditionalFormatting sqref="AB13">
    <cfRule type="cellIs" dxfId="202" priority="106" stopIfTrue="1" operator="between">
      <formula>1</formula>
      <formula>9</formula>
    </cfRule>
    <cfRule type="cellIs" dxfId="201" priority="107" stopIfTrue="1" operator="between">
      <formula>12</formula>
      <formula>32</formula>
    </cfRule>
    <cfRule type="cellIs" dxfId="200" priority="108" stopIfTrue="1" operator="between">
      <formula>36</formula>
      <formula>64</formula>
    </cfRule>
  </conditionalFormatting>
  <conditionalFormatting sqref="AB36">
    <cfRule type="cellIs" dxfId="199" priority="88" stopIfTrue="1" operator="between">
      <formula>1</formula>
      <formula>9</formula>
    </cfRule>
    <cfRule type="cellIs" dxfId="198" priority="89" stopIfTrue="1" operator="between">
      <formula>12</formula>
      <formula>32</formula>
    </cfRule>
    <cfRule type="cellIs" dxfId="197" priority="90" stopIfTrue="1" operator="between">
      <formula>36</formula>
      <formula>64</formula>
    </cfRule>
  </conditionalFormatting>
  <conditionalFormatting sqref="AB18">
    <cfRule type="cellIs" dxfId="196" priority="100" stopIfTrue="1" operator="between">
      <formula>1</formula>
      <formula>9</formula>
    </cfRule>
    <cfRule type="cellIs" dxfId="195" priority="101" stopIfTrue="1" operator="between">
      <formula>12</formula>
      <formula>32</formula>
    </cfRule>
    <cfRule type="cellIs" dxfId="194" priority="102" stopIfTrue="1" operator="between">
      <formula>36</formula>
      <formula>64</formula>
    </cfRule>
  </conditionalFormatting>
  <conditionalFormatting sqref="AB49">
    <cfRule type="cellIs" dxfId="193" priority="82" stopIfTrue="1" operator="between">
      <formula>1</formula>
      <formula>9</formula>
    </cfRule>
    <cfRule type="cellIs" dxfId="192" priority="83" stopIfTrue="1" operator="between">
      <formula>12</formula>
      <formula>32</formula>
    </cfRule>
    <cfRule type="cellIs" dxfId="191" priority="84" stopIfTrue="1" operator="between">
      <formula>36</formula>
      <formula>64</formula>
    </cfRule>
  </conditionalFormatting>
  <conditionalFormatting sqref="AB53">
    <cfRule type="cellIs" dxfId="190" priority="76" stopIfTrue="1" operator="between">
      <formula>1</formula>
      <formula>9</formula>
    </cfRule>
    <cfRule type="cellIs" dxfId="189" priority="77" stopIfTrue="1" operator="between">
      <formula>12</formula>
      <formula>32</formula>
    </cfRule>
    <cfRule type="cellIs" dxfId="188" priority="78" stopIfTrue="1" operator="between">
      <formula>36</formula>
      <formula>64</formula>
    </cfRule>
  </conditionalFormatting>
  <conditionalFormatting sqref="AB56">
    <cfRule type="cellIs" dxfId="187" priority="67" stopIfTrue="1" operator="between">
      <formula>1</formula>
      <formula>9</formula>
    </cfRule>
    <cfRule type="cellIs" dxfId="186" priority="68" stopIfTrue="1" operator="between">
      <formula>12</formula>
      <formula>32</formula>
    </cfRule>
    <cfRule type="cellIs" dxfId="185" priority="69" stopIfTrue="1" operator="between">
      <formula>36</formula>
      <formula>64</formula>
    </cfRule>
  </conditionalFormatting>
  <conditionalFormatting sqref="AB54">
    <cfRule type="cellIs" dxfId="184" priority="73" stopIfTrue="1" operator="between">
      <formula>1</formula>
      <formula>9</formula>
    </cfRule>
    <cfRule type="cellIs" dxfId="183" priority="74" stopIfTrue="1" operator="between">
      <formula>12</formula>
      <formula>32</formula>
    </cfRule>
    <cfRule type="cellIs" dxfId="182" priority="75" stopIfTrue="1" operator="between">
      <formula>36</formula>
      <formula>64</formula>
    </cfRule>
  </conditionalFormatting>
  <conditionalFormatting sqref="AB55">
    <cfRule type="cellIs" dxfId="181" priority="70" stopIfTrue="1" operator="between">
      <formula>1</formula>
      <formula>9</formula>
    </cfRule>
    <cfRule type="cellIs" dxfId="180" priority="71" stopIfTrue="1" operator="between">
      <formula>12</formula>
      <formula>32</formula>
    </cfRule>
    <cfRule type="cellIs" dxfId="179" priority="72" stopIfTrue="1" operator="between">
      <formula>36</formula>
      <formula>64</formula>
    </cfRule>
  </conditionalFormatting>
  <conditionalFormatting sqref="AB14">
    <cfRule type="cellIs" dxfId="178" priority="58" stopIfTrue="1" operator="between">
      <formula>1</formula>
      <formula>9</formula>
    </cfRule>
    <cfRule type="cellIs" dxfId="177" priority="59" stopIfTrue="1" operator="between">
      <formula>12</formula>
      <formula>32</formula>
    </cfRule>
    <cfRule type="cellIs" dxfId="176" priority="60" stopIfTrue="1" operator="between">
      <formula>36</formula>
      <formula>64</formula>
    </cfRule>
  </conditionalFormatting>
  <conditionalFormatting sqref="AB24">
    <cfRule type="cellIs" dxfId="175" priority="52" stopIfTrue="1" operator="between">
      <formula>1</formula>
      <formula>9</formula>
    </cfRule>
    <cfRule type="cellIs" dxfId="174" priority="53" stopIfTrue="1" operator="between">
      <formula>12</formula>
      <formula>32</formula>
    </cfRule>
    <cfRule type="cellIs" dxfId="173" priority="54" stopIfTrue="1" operator="between">
      <formula>36</formula>
      <formula>64</formula>
    </cfRule>
  </conditionalFormatting>
  <conditionalFormatting sqref="AB25">
    <cfRule type="cellIs" dxfId="172" priority="46" stopIfTrue="1" operator="between">
      <formula>1</formula>
      <formula>9</formula>
    </cfRule>
    <cfRule type="cellIs" dxfId="171" priority="47" stopIfTrue="1" operator="between">
      <formula>12</formula>
      <formula>32</formula>
    </cfRule>
    <cfRule type="cellIs" dxfId="170" priority="48" stopIfTrue="1" operator="between">
      <formula>36</formula>
      <formula>64</formula>
    </cfRule>
  </conditionalFormatting>
  <conditionalFormatting sqref="AB40">
    <cfRule type="cellIs" dxfId="169" priority="43" stopIfTrue="1" operator="between">
      <formula>1</formula>
      <formula>9</formula>
    </cfRule>
    <cfRule type="cellIs" dxfId="168" priority="44" stopIfTrue="1" operator="between">
      <formula>12</formula>
      <formula>32</formula>
    </cfRule>
    <cfRule type="cellIs" dxfId="167" priority="45" stopIfTrue="1" operator="between">
      <formula>36</formula>
      <formula>64</formula>
    </cfRule>
  </conditionalFormatting>
  <conditionalFormatting sqref="AB44">
    <cfRule type="cellIs" dxfId="166" priority="40" stopIfTrue="1" operator="between">
      <formula>1</formula>
      <formula>9</formula>
    </cfRule>
    <cfRule type="cellIs" dxfId="165" priority="41" stopIfTrue="1" operator="between">
      <formula>12</formula>
      <formula>32</formula>
    </cfRule>
    <cfRule type="cellIs" dxfId="164" priority="42" stopIfTrue="1" operator="between">
      <formula>36</formula>
      <formula>64</formula>
    </cfRule>
  </conditionalFormatting>
  <conditionalFormatting sqref="AB20">
    <cfRule type="cellIs" dxfId="163" priority="37" stopIfTrue="1" operator="between">
      <formula>1</formula>
      <formula>9</formula>
    </cfRule>
    <cfRule type="cellIs" dxfId="162" priority="38" stopIfTrue="1" operator="between">
      <formula>12</formula>
      <formula>32</formula>
    </cfRule>
    <cfRule type="cellIs" dxfId="161" priority="39" stopIfTrue="1" operator="between">
      <formula>36</formula>
      <formula>64</formula>
    </cfRule>
  </conditionalFormatting>
  <conditionalFormatting sqref="AB50:AB51">
    <cfRule type="cellIs" dxfId="160" priority="25" stopIfTrue="1" operator="between">
      <formula>1</formula>
      <formula>9</formula>
    </cfRule>
    <cfRule type="cellIs" dxfId="159" priority="26" stopIfTrue="1" operator="between">
      <formula>12</formula>
      <formula>32</formula>
    </cfRule>
    <cfRule type="cellIs" dxfId="158" priority="27" stopIfTrue="1" operator="between">
      <formula>36</formula>
      <formula>64</formula>
    </cfRule>
  </conditionalFormatting>
  <conditionalFormatting sqref="AB22:AB23">
    <cfRule type="cellIs" dxfId="157" priority="22" stopIfTrue="1" operator="between">
      <formula>1</formula>
      <formula>9</formula>
    </cfRule>
    <cfRule type="cellIs" dxfId="156" priority="23" stopIfTrue="1" operator="between">
      <formula>12</formula>
      <formula>32</formula>
    </cfRule>
    <cfRule type="cellIs" dxfId="155" priority="24" stopIfTrue="1" operator="between">
      <formula>36</formula>
      <formula>64</formula>
    </cfRule>
  </conditionalFormatting>
  <conditionalFormatting sqref="AB31">
    <cfRule type="cellIs" dxfId="154" priority="13" stopIfTrue="1" operator="between">
      <formula>1</formula>
      <formula>9</formula>
    </cfRule>
    <cfRule type="cellIs" dxfId="153" priority="14" stopIfTrue="1" operator="between">
      <formula>12</formula>
      <formula>32</formula>
    </cfRule>
    <cfRule type="cellIs" dxfId="152" priority="15" stopIfTrue="1" operator="between">
      <formula>36</formula>
      <formula>64</formula>
    </cfRule>
  </conditionalFormatting>
  <conditionalFormatting sqref="AB38">
    <cfRule type="cellIs" dxfId="151" priority="7" operator="greaterThanOrEqual">
      <formula>32</formula>
    </cfRule>
    <cfRule type="cellIs" dxfId="150" priority="8" operator="between">
      <formula>9</formula>
      <formula>32</formula>
    </cfRule>
    <cfRule type="cellIs" dxfId="149" priority="9" operator="lessThanOrEqual">
      <formula>9</formula>
    </cfRule>
  </conditionalFormatting>
  <conditionalFormatting sqref="AB42">
    <cfRule type="cellIs" dxfId="148" priority="4" operator="greaterThanOrEqual">
      <formula>32</formula>
    </cfRule>
    <cfRule type="cellIs" dxfId="147" priority="5" operator="between">
      <formula>9</formula>
      <formula>32</formula>
    </cfRule>
    <cfRule type="cellIs" dxfId="146" priority="6" operator="lessThanOrEqual">
      <formula>9</formula>
    </cfRule>
  </conditionalFormatting>
  <conditionalFormatting sqref="AB46">
    <cfRule type="cellIs" dxfId="145" priority="1" operator="greaterThanOrEqual">
      <formula>32</formula>
    </cfRule>
    <cfRule type="cellIs" dxfId="144" priority="2" operator="between">
      <formula>9</formula>
      <formula>32</formula>
    </cfRule>
    <cfRule type="cellIs" dxfId="143" priority="3" operator="lessThanOrEqual">
      <formula>9</formula>
    </cfRule>
  </conditionalFormatting>
  <dataValidations disablePrompts="1" count="48">
    <dataValidation type="list" allowBlank="1" showInputMessage="1" showErrorMessage="1" sqref="C33:D33">
      <formula1>$E$179:$E$184</formula1>
    </dataValidation>
    <dataValidation type="list" allowBlank="1" showInputMessage="1" showErrorMessage="1" sqref="C38:F38 C42:F42 C46:F46">
      <formula1>$AE$129:$AE$138</formula1>
    </dataValidation>
    <dataValidation type="list" allowBlank="1" showInputMessage="1" showErrorMessage="1" sqref="C55">
      <formula1>OFFSET($C$61,MATCH($A$55,$A$62:$A$264,0),,COUNTIF($B$62:$B$305,$A$55),1)</formula1>
    </dataValidation>
    <dataValidation type="list" allowBlank="1" showInputMessage="1" showErrorMessage="1" sqref="G53:I53">
      <formula1>OFFSET($C$61,MATCH($A$53,$A$62:$A$264,0),,COUNTIF($B$62:$B$305,$A$53),1)</formula1>
    </dataValidation>
    <dataValidation type="list" allowBlank="1" showInputMessage="1" showErrorMessage="1" sqref="G54">
      <formula1>OFFSET($C$61,MATCH($A$54,$A$62:$A$264,0),,COUNTIF($B$62:$B$305,$A$54),1)</formula1>
    </dataValidation>
    <dataValidation type="list" allowBlank="1" showInputMessage="1" showErrorMessage="1" sqref="C56">
      <formula1>OFFSET($C$61,MATCH($A$56,$A$62:$A$264,0),,COUNTIF($B$62:$B$305,$A$56),1)</formula1>
    </dataValidation>
    <dataValidation type="list" allowBlank="1" showInputMessage="1" showErrorMessage="1" sqref="G55">
      <formula1>OFFSET($E$61,MATCH($C$55,$C$62:$C$182,0),,COUNTIF($D$62:$D$192,$C55),1)</formula1>
    </dataValidation>
    <dataValidation type="list" allowBlank="1" showInputMessage="1" showErrorMessage="1" sqref="G56:I56">
      <formula1>OFFSET($E$61,MATCH($C$56,$C$62:$C$182,0),,COUNTIF($D$62:$D$192,$C56),1)</formula1>
    </dataValidation>
    <dataValidation type="list" allowBlank="1" showInputMessage="1" showErrorMessage="1" sqref="I54">
      <formula1>OFFSET($E$61,MATCH($G$54,$C$62:$C$182,0),,COUNTIF($D$62:$D$192,$G$54),1)</formula1>
    </dataValidation>
    <dataValidation type="list" allowBlank="1" showInputMessage="1" showErrorMessage="1" sqref="I51">
      <formula1>OFFSET($G$61,MATCH($H$51,$E$62:$E$205,0),,COUNTIF($F$62:$F$187,$H$51),1)</formula1>
    </dataValidation>
    <dataValidation type="list" allowBlank="1" showInputMessage="1" showErrorMessage="1" sqref="G49:I49">
      <formula1>OFFSET($C$61,MATCH($A$49,$A$62:$A$264,0),,COUNTIF($B$62:$B$305,$A$49),1)</formula1>
    </dataValidation>
    <dataValidation type="list" allowBlank="1" showInputMessage="1" showErrorMessage="1" sqref="G50:I50">
      <formula1>OFFSET($C$61,MATCH($A$50,$A$62:$A$264,0),,COUNTIF($B$62:$B$305,$A$50),1)</formula1>
    </dataValidation>
    <dataValidation type="list" allowBlank="1" showInputMessage="1" showErrorMessage="1" sqref="G51">
      <formula1>OFFSET($C$61,MATCH($A$51,$A$62:$A$264,0),,COUNTIF($B$62:$B$305,$A$51),1)</formula1>
    </dataValidation>
    <dataValidation type="list" allowBlank="1" showInputMessage="1" showErrorMessage="1" sqref="H51">
      <formula1>OFFSET($E$61,MATCH($G$51,$C$62:$C$182,0),,COUNTIF($D$62:$D$192,$G$51),1)</formula1>
    </dataValidation>
    <dataValidation type="list" allowBlank="1" showInputMessage="1" showErrorMessage="1" sqref="G48">
      <formula1>OFFSET($C$61,MATCH($A$48,$A$62:$A$264,0),,COUNTIF($B$62:$B$305,$A$48),1)</formula1>
    </dataValidation>
    <dataValidation type="list" allowBlank="1" showInputMessage="1" showErrorMessage="1" sqref="F37">
      <formula1>OFFSET($G$61,MATCH($E$37,$E$62:$E$196,0),,COUNTIF($F$62:$F$183,$E$37),1)</formula1>
    </dataValidation>
    <dataValidation type="list" allowBlank="1" showInputMessage="1" showErrorMessage="1" sqref="C15:F15">
      <formula1>OFFSET($C$61,MATCH($A$15,$A$62:$A$264,0),,COUNTIF($B$62:$B$305,$A$15),1)</formula1>
    </dataValidation>
    <dataValidation type="list" allowBlank="1" showInputMessage="1" showErrorMessage="1" sqref="D37">
      <formula1>OFFSET($C$61,MATCH($A$36,$A$62:$A$285,0),,COUNTIF($B$62:$B$194,$A$36),1)</formula1>
    </dataValidation>
    <dataValidation type="list" allowBlank="1" showInputMessage="1" showErrorMessage="1" sqref="E41">
      <formula1>OFFSET($C$61,MATCH($A$40,$A$62:$A$207,0),,COUNTIF($B$62:$B$192,$A$40),1)</formula1>
    </dataValidation>
    <dataValidation type="list" allowBlank="1" showInputMessage="1" showErrorMessage="1" sqref="E45">
      <formula1>OFFSET($C$61,MATCH($A$44,$A$62:$A$207,0),,COUNTIF($B$62:$B$192,$A$44),1)</formula1>
    </dataValidation>
    <dataValidation type="list" allowBlank="1" showInputMessage="1" showErrorMessage="1" sqref="E33">
      <formula1>OFFSET($C$61,MATCH($A$33,$A$62:$A$264,0),,COUNTIF($B$62:$B$305,$A$33),1)</formula1>
    </dataValidation>
    <dataValidation type="list" allowBlank="1" showInputMessage="1" showErrorMessage="1" sqref="C34:F34">
      <formula1>OFFSET($C$61,MATCH($A$34,$A$62:$A$264,0),,COUNTIF($B$62:$B$305,$A$34),1)</formula1>
    </dataValidation>
    <dataValidation type="list" allowBlank="1" showInputMessage="1" showErrorMessage="1" sqref="G22:I22">
      <formula1>OFFSET($C$61,MATCH($A$22,$A$62:$A$264,0),,COUNTIF($B$62:$B$305,$A$22),1)</formula1>
    </dataValidation>
    <dataValidation type="list" allowBlank="1" showInputMessage="1" showErrorMessage="1" sqref="G23:I23">
      <formula1>OFFSET($C$61,MATCH($A$23,$A$62:$A$264,0),,COUNTIF($B$62:$B$305,$A$23),1)</formula1>
    </dataValidation>
    <dataValidation type="list" allowBlank="1" showInputMessage="1" showErrorMessage="1" sqref="G24:I24">
      <formula1>OFFSET($C$61,MATCH($A$24,$A$62:$A$264,0),,COUNTIF($B$62:$B$305,$A$24),1)</formula1>
    </dataValidation>
    <dataValidation type="list" allowBlank="1" showInputMessage="1" showErrorMessage="1" sqref="G11:I11">
      <formula1>OFFSET($C$61,MATCH($A$11,$A$62:$A$264,0),,COUNTIF($B$62:$B$305,$A$11),1)</formula1>
    </dataValidation>
    <dataValidation type="list" allowBlank="1" showInputMessage="1" showErrorMessage="1" sqref="G13:I14">
      <formula1>OFFSET($C$61,MATCH($A$13,$A$62:$A$264,0),,COUNTIF($B$62:$B$305,$A$13),1)</formula1>
    </dataValidation>
    <dataValidation type="list" allowBlank="1" showInputMessage="1" showErrorMessage="1" sqref="C18:F18">
      <formula1>OFFSET($C$61,MATCH($A$18,$A$62:$A$264,0),,COUNTIF($B$62:$B$305,$A$18),1)</formula1>
    </dataValidation>
    <dataValidation type="list" allowBlank="1" showInputMessage="1" showErrorMessage="1" sqref="C20:F20">
      <formula1>OFFSET($C$61,MATCH($A$20,$A$62:$A$264,0),,COUNTIF($B$62:$B$305,$A$20),1)</formula1>
    </dataValidation>
    <dataValidation type="list" allowBlank="1" showInputMessage="1" showErrorMessage="1" sqref="G27:I27">
      <formula1>OFFSET($C$61,MATCH($A$27,$A$62:$A$264,0),,COUNTIF($B$62:$B$305,$A$27),1)</formula1>
    </dataValidation>
    <dataValidation type="list" allowBlank="1" showInputMessage="1" showErrorMessage="1" sqref="G28:I28">
      <formula1>OFFSET($C$61,MATCH($A$28,$A$62:$A$264,0),,COUNTIF($B$62:$B$305,$A$28),1)</formula1>
    </dataValidation>
    <dataValidation type="list" allowBlank="1" showInputMessage="1" showErrorMessage="1" sqref="G31">
      <formula1>OFFSET($C$61,MATCH($A$31,$A$62:$A$264,0),,COUNTIF($B$62:$B$305,$A$31),1)</formula1>
    </dataValidation>
    <dataValidation type="list" allowBlank="1" showInputMessage="1" showErrorMessage="1" sqref="G25:I25">
      <formula1>OFFSET($D$61,MATCH($A$25,$A$62:$A$264,0),,COUNTIF($B$62:$B$305,$A$25),1)</formula1>
    </dataValidation>
    <dataValidation type="list" allowBlank="1" showInputMessage="1" showErrorMessage="1" sqref="E37">
      <formula1>OFFSET($E$61,MATCH($D$37,$C$62:$C$285,0),,COUNTIF($D$62:$D$194,$D$37),1)</formula1>
    </dataValidation>
    <dataValidation type="list" allowBlank="1" showInputMessage="1" showErrorMessage="1" sqref="F41">
      <formula1>OFFSET($E$61,MATCH($E$41,$C$62:$C$274,0),,COUNTIF($D$62:$D$274,$E$41),1)</formula1>
    </dataValidation>
    <dataValidation type="list" allowBlank="1" showInputMessage="1" showErrorMessage="1" sqref="G34:I34">
      <formula1>OFFSET($E$61,MATCH($C$34,$C$62:$C$255,0),,COUNTIF($D$62:$D$258,$C$34),1)</formula1>
    </dataValidation>
    <dataValidation type="list" allowBlank="1" showInputMessage="1" showErrorMessage="1" sqref="F45">
      <formula1>OFFSET($E$61,MATCH($E$45,$C$62:$C$274,0),,COUNTIF($D$62:$D$274,$E$45),1)</formula1>
    </dataValidation>
    <dataValidation type="list" allowBlank="1" showInputMessage="1" showErrorMessage="1" sqref="G33">
      <formula1>OFFSET($E$61,MATCH($E$33,$C$62:$C$255,0),,COUNTIF($D$62:$D$258,$E$33),1)</formula1>
    </dataValidation>
    <dataValidation type="list" allowBlank="1" showInputMessage="1" showErrorMessage="1" sqref="G10:I10">
      <formula1>OFFSET(C$61,MATCH($A$10,$A$62:$A$264,0),,COUNTIF($B$62:$B$305,$A$10),1)</formula1>
    </dataValidation>
    <dataValidation type="list" allowBlank="1" showInputMessage="1" showErrorMessage="1" sqref="G18:I18">
      <formula1>OFFSET($E$61,MATCH($C$18,$C$62:$C$177,0),,COUNTIF($D$62:$D$258,$C$18),1)</formula1>
    </dataValidation>
    <dataValidation type="list" allowBlank="1" showInputMessage="1" showErrorMessage="1" sqref="G15:I15">
      <formula1>OFFSET($E$61,MATCH($C$15,$C$62:$C$264,0),,COUNTIF($D$62:$D$305,$C$15),1)</formula1>
    </dataValidation>
    <dataValidation type="list" allowBlank="1" showInputMessage="1" showErrorMessage="1" sqref="G20:I20">
      <formula1>OFFSET($E$61,MATCH($C$20,$C$62:$C$177,0),,COUNTIF($D$62:$D$258,$C$20),1)</formula1>
    </dataValidation>
    <dataValidation type="list" allowBlank="1" showInputMessage="1" showErrorMessage="1" sqref="H31">
      <formula1>OFFSET($E$61,MATCH($G$31,$C$62:$C$182,0),,COUNTIF($D$62:$D$192,$G$31),1)</formula1>
    </dataValidation>
    <dataValidation type="list" allowBlank="1" showInputMessage="1" showErrorMessage="1" sqref="I31">
      <formula1>OFFSET($G$61,MATCH($H$31,$E$62:$E$205,0),,COUNTIF($F$62:$F$187,$H$31),1)</formula1>
    </dataValidation>
    <dataValidation type="list" allowBlank="1" showInputMessage="1" showErrorMessage="1" sqref="G36:G37">
      <formula1>OFFSET($I$61,MATCH($F$37,$G$62:$G$196,0),,COUNTIF($H$62:$H$183,$F$37),1)</formula1>
    </dataValidation>
    <dataValidation type="list" allowBlank="1" showInputMessage="1" showErrorMessage="1" sqref="G38:I38">
      <formula1>OFFSET($C$61,MATCH($A$38,$A$62:$A$264,0),,COUNTIF($B$62:$B$305,$A$38),1)</formula1>
    </dataValidation>
    <dataValidation type="list" allowBlank="1" showInputMessage="1" showErrorMessage="1" sqref="G42:I42">
      <formula1>OFFSET($C$61,MATCH($A$42,$A$62:$A$264,0),,COUNTIF($B$62:$B$305,$A$42),1)</formula1>
    </dataValidation>
    <dataValidation type="list" allowBlank="1" showInputMessage="1" showErrorMessage="1" sqref="G46:I46">
      <formula1>OFFSET($C$61,MATCH($A$46,$A$62:$A$264,0),,COUNTIF($B$62:$B$305,$A$46),1)</formula1>
    </dataValidation>
  </dataValidations>
  <pageMargins left="0.25" right="0.25" top="0.75" bottom="0.75" header="0.3" footer="0.3"/>
  <pageSetup paperSize="9" scale="38" firstPageNumber="30" fitToHeight="0" orientation="landscape" r:id="rId1"/>
  <rowBreaks count="4" manualBreakCount="4">
    <brk id="18" max="16383" man="1"/>
    <brk id="28" max="16383" man="1"/>
    <brk id="59" max="16383" man="1"/>
    <brk id="61" max="16383" man="1"/>
  </rowBreaks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E65572"/>
  <sheetViews>
    <sheetView zoomScale="40" zoomScaleNormal="40" zoomScaleSheetLayoutView="50" workbookViewId="0">
      <pane ySplit="1" topLeftCell="A38" activePane="bottomLeft" state="frozen"/>
      <selection pane="bottomLeft" activeCell="A42" sqref="A42:XFD191"/>
    </sheetView>
  </sheetViews>
  <sheetFormatPr baseColWidth="10" defaultRowHeight="78" customHeight="1" x14ac:dyDescent="0.3"/>
  <cols>
    <col min="1" max="1" width="12.7109375" style="1" customWidth="1"/>
    <col min="2" max="4" width="31.5703125" style="1" customWidth="1"/>
    <col min="5" max="5" width="21.85546875" style="1" customWidth="1"/>
    <col min="6" max="6" width="25.28515625" style="1" customWidth="1"/>
    <col min="7" max="7" width="18" style="1" customWidth="1"/>
    <col min="8" max="8" width="15.5703125" style="1" customWidth="1"/>
    <col min="9" max="9" width="32" style="1" customWidth="1"/>
    <col min="10" max="11" width="7.28515625" style="1" customWidth="1"/>
    <col min="12" max="12" width="10" style="1" customWidth="1"/>
    <col min="13" max="13" width="7.28515625" style="1" customWidth="1"/>
    <col min="14" max="16" width="7.28515625" style="3" customWidth="1"/>
    <col min="17" max="17" width="7.5703125" style="3" customWidth="1"/>
    <col min="18" max="18" width="7.28515625" style="3" customWidth="1"/>
    <col min="19" max="20" width="7.28515625" style="1" customWidth="1"/>
    <col min="21" max="21" width="31.140625" style="1" customWidth="1"/>
    <col min="22" max="22" width="7.28515625" style="1" customWidth="1"/>
    <col min="23" max="23" width="8.42578125" style="1" customWidth="1"/>
    <col min="24" max="26" width="7.28515625" style="1" customWidth="1"/>
    <col min="27" max="27" width="9.5703125" style="1" customWidth="1"/>
    <col min="28" max="28" width="7.28515625" style="1" customWidth="1"/>
    <col min="29" max="16384" width="11.42578125" style="2"/>
  </cols>
  <sheetData>
    <row r="1" spans="1:30" ht="30" customHeight="1" thickTop="1" thickBot="1" x14ac:dyDescent="0.35">
      <c r="A1" s="140"/>
      <c r="B1" s="141"/>
      <c r="C1" s="141"/>
      <c r="D1" s="141"/>
      <c r="E1" s="141"/>
      <c r="F1" s="416"/>
      <c r="G1" s="689" t="s">
        <v>305</v>
      </c>
      <c r="H1" s="690"/>
      <c r="I1" s="691"/>
      <c r="J1" s="691"/>
      <c r="K1" s="691"/>
      <c r="L1" s="691"/>
      <c r="M1" s="691"/>
      <c r="N1" s="692"/>
      <c r="O1" s="712" t="s">
        <v>302</v>
      </c>
      <c r="P1" s="713"/>
      <c r="Q1" s="713"/>
      <c r="R1" s="713"/>
      <c r="S1" s="713"/>
      <c r="T1" s="714"/>
      <c r="U1" s="706" t="s">
        <v>323</v>
      </c>
      <c r="V1" s="707"/>
      <c r="W1" s="707"/>
      <c r="X1" s="707"/>
      <c r="Y1" s="707"/>
      <c r="Z1" s="707"/>
      <c r="AA1" s="707"/>
      <c r="AB1" s="708"/>
      <c r="AC1" s="6"/>
      <c r="AD1" s="4"/>
    </row>
    <row r="2" spans="1:30" ht="45" customHeight="1" thickTop="1" thickBot="1" x14ac:dyDescent="0.35">
      <c r="A2" s="144"/>
      <c r="B2" s="145"/>
      <c r="C2" s="145"/>
      <c r="D2" s="145"/>
      <c r="E2" s="145"/>
      <c r="F2" s="339" t="s">
        <v>677</v>
      </c>
      <c r="G2" s="693" t="s">
        <v>676</v>
      </c>
      <c r="H2" s="694"/>
      <c r="I2" s="695"/>
      <c r="J2" s="695"/>
      <c r="K2" s="695"/>
      <c r="L2" s="695"/>
      <c r="M2" s="695"/>
      <c r="N2" s="696"/>
      <c r="O2" s="536" t="s">
        <v>304</v>
      </c>
      <c r="P2" s="536"/>
      <c r="Q2" s="536"/>
      <c r="R2" s="536"/>
      <c r="S2" s="536"/>
      <c r="T2" s="536"/>
      <c r="U2" s="709"/>
      <c r="V2" s="710"/>
      <c r="W2" s="710"/>
      <c r="X2" s="710"/>
      <c r="Y2" s="710"/>
      <c r="Z2" s="710"/>
      <c r="AA2" s="710"/>
      <c r="AB2" s="711"/>
      <c r="AC2" s="6"/>
      <c r="AD2" s="4"/>
    </row>
    <row r="3" spans="1:30" ht="30" customHeight="1" thickTop="1" thickBot="1" x14ac:dyDescent="0.35">
      <c r="A3" s="144"/>
      <c r="B3" s="145"/>
      <c r="C3" s="145"/>
      <c r="D3" s="145"/>
      <c r="E3" s="145"/>
      <c r="F3" s="333"/>
      <c r="G3" s="697"/>
      <c r="H3" s="698"/>
      <c r="I3" s="699"/>
      <c r="J3" s="699"/>
      <c r="K3" s="699"/>
      <c r="L3" s="699"/>
      <c r="M3" s="699"/>
      <c r="N3" s="700"/>
      <c r="O3" s="716"/>
      <c r="P3" s="717"/>
      <c r="Q3" s="717"/>
      <c r="R3" s="717"/>
      <c r="S3" s="717"/>
      <c r="T3" s="718"/>
      <c r="U3" s="620" t="s">
        <v>301</v>
      </c>
      <c r="V3" s="621"/>
      <c r="W3" s="621"/>
      <c r="X3" s="621"/>
      <c r="Y3" s="621"/>
      <c r="Z3" s="621"/>
      <c r="AA3" s="621"/>
      <c r="AB3" s="621"/>
      <c r="AC3" s="6"/>
      <c r="AD3" s="4"/>
    </row>
    <row r="4" spans="1:30" ht="30" customHeight="1" thickBot="1" x14ac:dyDescent="0.35">
      <c r="A4" s="144"/>
      <c r="B4" s="145"/>
      <c r="C4" s="145"/>
      <c r="D4" s="145"/>
      <c r="E4" s="145"/>
      <c r="F4" s="146"/>
      <c r="G4" s="697"/>
      <c r="H4" s="698"/>
      <c r="I4" s="699"/>
      <c r="J4" s="699"/>
      <c r="K4" s="699"/>
      <c r="L4" s="699"/>
      <c r="M4" s="699"/>
      <c r="N4" s="701"/>
      <c r="O4" s="719"/>
      <c r="P4" s="473"/>
      <c r="Q4" s="473"/>
      <c r="R4" s="473"/>
      <c r="S4" s="473"/>
      <c r="T4" s="522"/>
      <c r="U4" s="623"/>
      <c r="V4" s="624"/>
      <c r="W4" s="624"/>
      <c r="X4" s="624"/>
      <c r="Y4" s="624"/>
      <c r="Z4" s="624"/>
      <c r="AA4" s="624"/>
      <c r="AB4" s="624"/>
      <c r="AC4" s="6"/>
      <c r="AD4" s="4"/>
    </row>
    <row r="5" spans="1:30" ht="30" customHeight="1" thickBot="1" x14ac:dyDescent="0.35">
      <c r="A5" s="147"/>
      <c r="B5" s="145"/>
      <c r="C5" s="145"/>
      <c r="D5" s="145"/>
      <c r="E5" s="145"/>
      <c r="F5" s="146"/>
      <c r="G5" s="702"/>
      <c r="H5" s="703"/>
      <c r="I5" s="704"/>
      <c r="J5" s="704"/>
      <c r="K5" s="704"/>
      <c r="L5" s="704"/>
      <c r="M5" s="704"/>
      <c r="N5" s="705"/>
      <c r="O5" s="720"/>
      <c r="P5" s="721"/>
      <c r="Q5" s="721"/>
      <c r="R5" s="721"/>
      <c r="S5" s="721"/>
      <c r="T5" s="722"/>
      <c r="U5" s="626"/>
      <c r="V5" s="627"/>
      <c r="W5" s="627"/>
      <c r="X5" s="627"/>
      <c r="Y5" s="627"/>
      <c r="Z5" s="627"/>
      <c r="AA5" s="627"/>
      <c r="AB5" s="715"/>
      <c r="AC5" s="421"/>
      <c r="AD5" s="4"/>
    </row>
    <row r="6" spans="1:30" ht="27" customHeight="1" thickTop="1" x14ac:dyDescent="0.3">
      <c r="A6" s="511" t="s">
        <v>0</v>
      </c>
      <c r="B6" s="513"/>
      <c r="C6" s="511" t="s">
        <v>365</v>
      </c>
      <c r="D6" s="512"/>
      <c r="E6" s="512"/>
      <c r="F6" s="513"/>
      <c r="G6" s="680" t="s">
        <v>97</v>
      </c>
      <c r="H6" s="681"/>
      <c r="I6" s="681"/>
      <c r="J6" s="681"/>
      <c r="K6" s="681"/>
      <c r="L6" s="681"/>
      <c r="M6" s="681"/>
      <c r="N6" s="682"/>
      <c r="O6" s="511" t="s">
        <v>3</v>
      </c>
      <c r="P6" s="512"/>
      <c r="Q6" s="512"/>
      <c r="R6" s="512"/>
      <c r="S6" s="512"/>
      <c r="T6" s="513"/>
      <c r="U6" s="518" t="s">
        <v>4</v>
      </c>
      <c r="V6" s="509" t="s">
        <v>5</v>
      </c>
      <c r="W6" s="480"/>
      <c r="X6" s="510"/>
      <c r="Y6" s="509" t="s">
        <v>10</v>
      </c>
      <c r="Z6" s="480"/>
      <c r="AA6" s="480"/>
      <c r="AB6" s="510"/>
      <c r="AC6" s="4"/>
      <c r="AD6" s="4"/>
    </row>
    <row r="7" spans="1:30" ht="27" customHeight="1" thickBot="1" x14ac:dyDescent="0.35">
      <c r="A7" s="509"/>
      <c r="B7" s="510"/>
      <c r="C7" s="509"/>
      <c r="D7" s="480"/>
      <c r="E7" s="480"/>
      <c r="F7" s="510"/>
      <c r="G7" s="683" t="s">
        <v>264</v>
      </c>
      <c r="H7" s="684"/>
      <c r="I7" s="685"/>
      <c r="J7" s="686" t="s">
        <v>594</v>
      </c>
      <c r="K7" s="687"/>
      <c r="L7" s="687"/>
      <c r="M7" s="687"/>
      <c r="N7" s="688"/>
      <c r="O7" s="506"/>
      <c r="P7" s="507"/>
      <c r="Q7" s="507"/>
      <c r="R7" s="507"/>
      <c r="S7" s="507"/>
      <c r="T7" s="508"/>
      <c r="U7" s="518"/>
      <c r="V7" s="506"/>
      <c r="W7" s="507"/>
      <c r="X7" s="508"/>
      <c r="Y7" s="506"/>
      <c r="Z7" s="507"/>
      <c r="AA7" s="507"/>
      <c r="AB7" s="508"/>
      <c r="AC7" s="4"/>
      <c r="AD7" s="4"/>
    </row>
    <row r="8" spans="1:30" s="3" customFormat="1" ht="36.75" customHeight="1" thickTop="1" thickBot="1" x14ac:dyDescent="0.25">
      <c r="A8" s="506"/>
      <c r="B8" s="508"/>
      <c r="C8" s="506"/>
      <c r="D8" s="507"/>
      <c r="E8" s="507"/>
      <c r="F8" s="508"/>
      <c r="G8" s="506"/>
      <c r="H8" s="507"/>
      <c r="I8" s="508"/>
      <c r="J8" s="10" t="s">
        <v>91</v>
      </c>
      <c r="K8" s="11" t="s">
        <v>92</v>
      </c>
      <c r="L8" s="11" t="s">
        <v>93</v>
      </c>
      <c r="M8" s="11" t="s">
        <v>94</v>
      </c>
      <c r="N8" s="12" t="s">
        <v>95</v>
      </c>
      <c r="O8" s="10" t="s">
        <v>98</v>
      </c>
      <c r="P8" s="11" t="s">
        <v>99</v>
      </c>
      <c r="Q8" s="11" t="s">
        <v>103</v>
      </c>
      <c r="R8" s="11" t="s">
        <v>100</v>
      </c>
      <c r="S8" s="11" t="s">
        <v>101</v>
      </c>
      <c r="T8" s="12" t="s">
        <v>102</v>
      </c>
      <c r="U8" s="518"/>
      <c r="V8" s="10" t="s">
        <v>105</v>
      </c>
      <c r="W8" s="11" t="s">
        <v>103</v>
      </c>
      <c r="X8" s="11" t="s">
        <v>238</v>
      </c>
      <c r="Y8" s="10" t="s">
        <v>6</v>
      </c>
      <c r="Z8" s="11" t="s">
        <v>7</v>
      </c>
      <c r="AA8" s="394" t="s">
        <v>8</v>
      </c>
      <c r="AB8" s="394" t="s">
        <v>9</v>
      </c>
      <c r="AC8" s="212"/>
      <c r="AD8" s="5"/>
    </row>
    <row r="9" spans="1:30" s="3" customFormat="1" ht="100.5" customHeight="1" thickTop="1" thickBot="1" x14ac:dyDescent="0.25">
      <c r="A9" s="484" t="s">
        <v>877</v>
      </c>
      <c r="B9" s="485"/>
      <c r="C9" s="485"/>
      <c r="D9" s="485"/>
      <c r="E9" s="485"/>
      <c r="F9" s="485"/>
      <c r="G9" s="485"/>
      <c r="H9" s="485"/>
      <c r="I9" s="485"/>
      <c r="J9" s="485"/>
      <c r="K9" s="485"/>
      <c r="L9" s="485"/>
      <c r="M9" s="485"/>
      <c r="N9" s="485"/>
      <c r="O9" s="485"/>
      <c r="P9" s="485"/>
      <c r="Q9" s="485"/>
      <c r="R9" s="485"/>
      <c r="S9" s="485"/>
      <c r="T9" s="485"/>
      <c r="U9" s="485"/>
      <c r="V9" s="485"/>
      <c r="W9" s="485"/>
      <c r="X9" s="485"/>
      <c r="Y9" s="485"/>
      <c r="Z9" s="485"/>
      <c r="AA9" s="485"/>
      <c r="AB9" s="486"/>
      <c r="AC9" s="5"/>
      <c r="AD9" s="5"/>
    </row>
    <row r="10" spans="1:30" ht="110.25" customHeight="1" thickTop="1" thickBot="1" x14ac:dyDescent="0.5">
      <c r="A10" s="96" t="s">
        <v>390</v>
      </c>
      <c r="B10" s="96" t="s">
        <v>68</v>
      </c>
      <c r="C10" s="519"/>
      <c r="D10" s="520"/>
      <c r="E10" s="520"/>
      <c r="F10" s="521"/>
      <c r="G10" s="478" t="str">
        <f ca="1">IF(AB42&lt;=9,"Maintenance adaptée",IF(AND(AB42&lt;32,AB22&lt;=36,AB26&lt;=36),"Maintenance moyennement adaptée sans point critique",IF(AND(AB42&lt;=32,AB22&gt;=36,AB26&lt;=36),"Maintenance moyennement adaptée avec présence d'un ou plusieurs points critique",IF(AND(AB42&lt;=32,AB22&lt;=36,AB26&gt;=36),"Maintenance moyennement adaptée avec présence d'un ou plusieurs points critique",IF(AND(AB42&lt;=32,AB22&gt;=36,AB26&gt;=36),"Maintenance moyennement adaptée avec présence d'un ou plusieurs points critique",IF(AB42&gt;=32,"Maintenance non adaptée avec présence de points critiques"))))))</f>
        <v>Maintenance moyennement adaptée avec présence d'un ou plusieurs points critique</v>
      </c>
      <c r="H10" s="490"/>
      <c r="I10" s="479"/>
      <c r="J10" s="102"/>
      <c r="K10" s="103"/>
      <c r="L10" s="103"/>
      <c r="M10" s="103"/>
      <c r="N10" s="54" t="s">
        <v>96</v>
      </c>
      <c r="O10" s="40" t="s">
        <v>96</v>
      </c>
      <c r="P10" s="44"/>
      <c r="Q10" s="44"/>
      <c r="R10" s="44"/>
      <c r="S10" s="103"/>
      <c r="T10" s="66"/>
      <c r="U10" s="20" t="s">
        <v>300</v>
      </c>
      <c r="V10" s="102"/>
      <c r="W10" s="41" t="s">
        <v>96</v>
      </c>
      <c r="X10" s="64"/>
      <c r="Y10" s="364">
        <f ca="1">VLOOKUP($G$10,OFFSET($F$43,MATCH($A$10,$A$44:$A$190,0),,COUNTIF($B$44:$B$190,$A$10),8),4,0)</f>
        <v>4</v>
      </c>
      <c r="Z10" s="11">
        <f ca="1">VLOOKUP($G$10,OFFSET($F$43,MATCH($A$10,$A$44:$A$190,0),,COUNTIF($B$44:$B$190,$A$10),8),5,0)</f>
        <v>4</v>
      </c>
      <c r="AA10" s="12">
        <f ca="1">VLOOKUP($G$10,OFFSET($F$43,MATCH($A$10,$A$44:$A$190,0),,COUNTIF($B$44:$B$190,$A$10),8),6,0)</f>
        <v>2</v>
      </c>
      <c r="AB10" s="16">
        <f ca="1">Y10*Z10*AA10</f>
        <v>32</v>
      </c>
      <c r="AC10" s="121"/>
    </row>
    <row r="11" spans="1:30" ht="100.5" customHeight="1" thickTop="1" thickBot="1" x14ac:dyDescent="0.35">
      <c r="A11" s="484" t="s">
        <v>16</v>
      </c>
      <c r="B11" s="485"/>
      <c r="C11" s="485"/>
      <c r="D11" s="485"/>
      <c r="E11" s="485"/>
      <c r="F11" s="485"/>
      <c r="G11" s="485"/>
      <c r="H11" s="485"/>
      <c r="I11" s="485"/>
      <c r="J11" s="485"/>
      <c r="K11" s="485"/>
      <c r="L11" s="485"/>
      <c r="M11" s="485"/>
      <c r="N11" s="485"/>
      <c r="O11" s="485"/>
      <c r="P11" s="485"/>
      <c r="Q11" s="485"/>
      <c r="R11" s="485"/>
      <c r="S11" s="485"/>
      <c r="T11" s="485"/>
      <c r="U11" s="485"/>
      <c r="V11" s="485"/>
      <c r="W11" s="485"/>
      <c r="X11" s="485"/>
      <c r="Y11" s="485"/>
      <c r="Z11" s="485"/>
      <c r="AA11" s="485"/>
      <c r="AB11" s="485"/>
    </row>
    <row r="12" spans="1:30" ht="114" customHeight="1" thickTop="1" thickBot="1" x14ac:dyDescent="0.35">
      <c r="A12" s="47" t="s">
        <v>391</v>
      </c>
      <c r="B12" s="96" t="s">
        <v>249</v>
      </c>
      <c r="C12" s="519"/>
      <c r="D12" s="520"/>
      <c r="E12" s="520"/>
      <c r="F12" s="521"/>
      <c r="G12" s="478" t="str">
        <f ca="1">IF(AB42&lt;=9,"Nature et fréquence des opérations de maintenance compatibles avec les matériaux en présence",IF(AND(AB42&lt;32,AB22&lt;=36,AB26&lt;=36),"Nature et fréquence des opérations de maintenance moyennement compatibles avec les matériaux en présence avec absence de points critiques",IF(AND(AB42&lt;=32,AB22&gt;=36,AB26&lt;=36),"Nature et fréquence des opérations de maintenance moyennement compatibles avec les matériaux en présence avec un ou plusieurs points critiques",IF(AND(AB42&lt;=32,AB22&lt;=36,AB26&gt;=36),"Nature et fréquence des opérations de maintenance moyennement compatibles avec les matériaux en présence avec un ou plusieurs points critiques",IF(AND(AB42&lt;=32,AB22&gt;=36,AB26&gt;=36),"Nature et fréquence des opérations de maintenance moyennement compatibles avec les matériaux en présence avec un ou plusieurs points critiques",IF(AB42&gt;=32,"Nature et fréquence des opérations de maintenance non compatibles avec les matériaux en présence avec présence de points critiques"))))))</f>
        <v>Nature et fréquence des opérations de maintenance moyennement compatibles avec les matériaux en présence avec un ou plusieurs points critiques</v>
      </c>
      <c r="H12" s="490"/>
      <c r="I12" s="479"/>
      <c r="J12" s="102"/>
      <c r="K12" s="103"/>
      <c r="L12" s="103"/>
      <c r="M12" s="103"/>
      <c r="N12" s="54" t="s">
        <v>96</v>
      </c>
      <c r="O12" s="40" t="s">
        <v>96</v>
      </c>
      <c r="P12" s="44"/>
      <c r="Q12" s="44"/>
      <c r="R12" s="44"/>
      <c r="S12" s="103"/>
      <c r="T12" s="66"/>
      <c r="U12" s="20" t="s">
        <v>300</v>
      </c>
      <c r="V12" s="102"/>
      <c r="W12" s="41" t="s">
        <v>96</v>
      </c>
      <c r="X12" s="64"/>
      <c r="Y12" s="364">
        <f ca="1">VLOOKUP($G$12,OFFSET($F$43,MATCH($A$12,$A$44:$A$190,0),,COUNTIF($B$44:$B$190,$A$12),8),4,0)</f>
        <v>4</v>
      </c>
      <c r="Z12" s="394">
        <f ca="1">VLOOKUP($G$12,OFFSET($F$43,MATCH($A$12,$A$44:$A$190,0),,COUNTIF($B$44:$B$190,$A$12),8),5,0)</f>
        <v>4</v>
      </c>
      <c r="AA12" s="12">
        <f ca="1">VLOOKUP($G$12,OFFSET($F$43,MATCH($A$12,$A$44:$A$190,0),,COUNTIF($B$44:$B$190,$A$12),8),6,0)</f>
        <v>2</v>
      </c>
      <c r="AB12" s="16">
        <f ca="1">Y12*Z12*AA12</f>
        <v>32</v>
      </c>
    </row>
    <row r="13" spans="1:30" ht="100.5" customHeight="1" thickTop="1" thickBot="1" x14ac:dyDescent="0.35">
      <c r="A13" s="484" t="s">
        <v>67</v>
      </c>
      <c r="B13" s="485"/>
      <c r="C13" s="485"/>
      <c r="D13" s="485"/>
      <c r="E13" s="485"/>
      <c r="F13" s="485"/>
      <c r="G13" s="485"/>
      <c r="H13" s="485"/>
      <c r="I13" s="485"/>
      <c r="J13" s="485"/>
      <c r="K13" s="485"/>
      <c r="L13" s="485"/>
      <c r="M13" s="485"/>
      <c r="N13" s="485"/>
      <c r="O13" s="485"/>
      <c r="P13" s="485"/>
      <c r="Q13" s="485"/>
      <c r="R13" s="485"/>
      <c r="S13" s="485"/>
      <c r="T13" s="485"/>
      <c r="U13" s="485"/>
      <c r="V13" s="485"/>
      <c r="W13" s="485"/>
      <c r="X13" s="485"/>
      <c r="Y13" s="485"/>
      <c r="Z13" s="485"/>
      <c r="AA13" s="485"/>
      <c r="AB13" s="485"/>
    </row>
    <row r="14" spans="1:30" ht="100.5" customHeight="1" thickTop="1" thickBot="1" x14ac:dyDescent="0.35">
      <c r="A14" s="575" t="s">
        <v>20</v>
      </c>
      <c r="B14" s="576"/>
      <c r="C14" s="576"/>
      <c r="D14" s="576"/>
      <c r="E14" s="576"/>
      <c r="F14" s="576"/>
      <c r="G14" s="576"/>
      <c r="H14" s="576"/>
      <c r="I14" s="576"/>
      <c r="J14" s="576"/>
      <c r="K14" s="576"/>
      <c r="L14" s="576"/>
      <c r="M14" s="576"/>
      <c r="N14" s="576"/>
      <c r="O14" s="576"/>
      <c r="P14" s="576"/>
      <c r="Q14" s="576"/>
      <c r="R14" s="576"/>
      <c r="S14" s="576"/>
      <c r="T14" s="576"/>
      <c r="U14" s="576"/>
      <c r="V14" s="576"/>
      <c r="W14" s="576"/>
      <c r="X14" s="576"/>
      <c r="Y14" s="576"/>
      <c r="Z14" s="576"/>
      <c r="AA14" s="576"/>
      <c r="AB14" s="576"/>
    </row>
    <row r="15" spans="1:30" ht="100.5" customHeight="1" thickTop="1" thickBot="1" x14ac:dyDescent="0.35">
      <c r="A15" s="47" t="s">
        <v>392</v>
      </c>
      <c r="B15" s="96" t="s">
        <v>51</v>
      </c>
      <c r="C15" s="478" t="s">
        <v>324</v>
      </c>
      <c r="D15" s="490"/>
      <c r="E15" s="678" t="s">
        <v>559</v>
      </c>
      <c r="F15" s="676"/>
      <c r="G15" s="478" t="s">
        <v>874</v>
      </c>
      <c r="H15" s="677"/>
      <c r="I15" s="419" t="s">
        <v>851</v>
      </c>
      <c r="J15" s="102"/>
      <c r="K15" s="103"/>
      <c r="L15" s="103"/>
      <c r="M15" s="103"/>
      <c r="N15" s="54" t="s">
        <v>96</v>
      </c>
      <c r="O15" s="40" t="s">
        <v>96</v>
      </c>
      <c r="P15" s="44"/>
      <c r="Q15" s="44"/>
      <c r="R15" s="103"/>
      <c r="S15" s="45"/>
      <c r="T15" s="66"/>
      <c r="U15" s="20" t="s">
        <v>300</v>
      </c>
      <c r="V15" s="102"/>
      <c r="W15" s="41" t="s">
        <v>96</v>
      </c>
      <c r="X15" s="64"/>
      <c r="Y15" s="364">
        <f ca="1">VLOOKUP($I$15,OFFSET($K$42,MATCH($G$15,$I$43:$I$190,0),,COUNTIF($J$43:$J$190,$G$15),15),8,0)</f>
        <v>3</v>
      </c>
      <c r="Z15" s="394">
        <f ca="1">VLOOKUP($I$15,OFFSET($K$42,MATCH($G$15,$I$43:$I$190,0),,COUNTIF($J$43:$J$190,$G$15),15),9,0)</f>
        <v>1</v>
      </c>
      <c r="AA15" s="12">
        <f ca="1">VLOOKUP($I$15,OFFSET($K$42,MATCH($G$15,$I$43:$I$190,0),,COUNTIF($J$43:$J$190,$G$15),15),10,0)</f>
        <v>2</v>
      </c>
      <c r="AB15" s="16">
        <f ca="1">Y15*Z15*AA15</f>
        <v>6</v>
      </c>
    </row>
    <row r="16" spans="1:30" ht="100.5" customHeight="1" thickTop="1" thickBot="1" x14ac:dyDescent="0.35">
      <c r="A16" s="68" t="s">
        <v>393</v>
      </c>
      <c r="B16" s="96" t="s">
        <v>75</v>
      </c>
      <c r="C16" s="478" t="s">
        <v>339</v>
      </c>
      <c r="D16" s="490"/>
      <c r="E16" s="490"/>
      <c r="F16" s="479"/>
      <c r="G16" s="679" t="s">
        <v>851</v>
      </c>
      <c r="H16" s="679"/>
      <c r="I16" s="679"/>
      <c r="J16" s="40" t="s">
        <v>96</v>
      </c>
      <c r="K16" s="103"/>
      <c r="L16" s="103"/>
      <c r="M16" s="103"/>
      <c r="N16" s="63"/>
      <c r="O16" s="102"/>
      <c r="P16" s="44"/>
      <c r="Q16" s="44"/>
      <c r="R16" s="103"/>
      <c r="S16" s="45"/>
      <c r="T16" s="66"/>
      <c r="U16" s="20" t="s">
        <v>300</v>
      </c>
      <c r="V16" s="41" t="s">
        <v>96</v>
      </c>
      <c r="W16" s="103"/>
      <c r="X16" s="64"/>
      <c r="Y16" s="364">
        <f ca="1">VLOOKUP($G$16,OFFSET($F$43,MATCH($A$16,$A$44:$A$190,0),,COUNTIF($B$44:$B$190,$A$16),10),4,0)</f>
        <v>3</v>
      </c>
      <c r="Z16" s="394">
        <f ca="1">VLOOKUP($G$16,OFFSET($F$43,MATCH($A$16,$A$44:$A$190,0),,COUNTIF($B$44:$B$190,$A$16),10),5,0)</f>
        <v>1</v>
      </c>
      <c r="AA16" s="12">
        <f ca="1">VLOOKUP($G$16,OFFSET($F$43,MATCH($A$16,$A$44:$A$190,0),,COUNTIF($B$44:$B$190,$A$16),10),6,0)</f>
        <v>2</v>
      </c>
      <c r="AB16" s="16">
        <f ca="1">Y16*Z16*AA16</f>
        <v>6</v>
      </c>
    </row>
    <row r="17" spans="1:29" ht="100.5" customHeight="1" thickTop="1" thickBot="1" x14ac:dyDescent="0.35">
      <c r="A17" s="47" t="s">
        <v>394</v>
      </c>
      <c r="B17" s="132" t="s">
        <v>710</v>
      </c>
      <c r="C17" s="511" t="s">
        <v>364</v>
      </c>
      <c r="D17" s="512"/>
      <c r="E17" s="512"/>
      <c r="F17" s="513"/>
      <c r="G17" s="674" t="s">
        <v>849</v>
      </c>
      <c r="H17" s="675"/>
      <c r="I17" s="676"/>
      <c r="J17" s="102"/>
      <c r="K17" s="103"/>
      <c r="L17" s="103"/>
      <c r="M17" s="103"/>
      <c r="N17" s="54" t="s">
        <v>96</v>
      </c>
      <c r="O17" s="40" t="s">
        <v>96</v>
      </c>
      <c r="P17" s="44"/>
      <c r="Q17" s="44"/>
      <c r="R17" s="103"/>
      <c r="S17" s="45"/>
      <c r="T17" s="122"/>
      <c r="U17" s="13" t="s">
        <v>300</v>
      </c>
      <c r="V17" s="102"/>
      <c r="W17" s="41" t="s">
        <v>96</v>
      </c>
      <c r="X17" s="64"/>
      <c r="Y17" s="364">
        <f ca="1">VLOOKUP($G$17,OFFSET($F$43,MATCH($A$17,$A$44:$A$190,0),,COUNTIF($B$44:$B$190,$A$17),10),4,0)</f>
        <v>3</v>
      </c>
      <c r="Z17" s="14">
        <f ca="1">VLOOKUP($G$17,OFFSET($F$43,MATCH($A$17,$A$44:$A$190,0),,COUNTIF($B$44:$B$190,$A$17),10),5,0)</f>
        <v>3</v>
      </c>
      <c r="AA17" s="365">
        <f ca="1">VLOOKUP($G$17,OFFSET($F$43,MATCH($A$17,$A$44:$A$190,0),,COUNTIF($B$44:$B$190,$A$17),10),6,0)</f>
        <v>2</v>
      </c>
      <c r="AB17" s="13">
        <f ca="1">Y17*Z17*AA17</f>
        <v>18</v>
      </c>
    </row>
    <row r="18" spans="1:29" ht="100.5" customHeight="1" thickTop="1" thickBot="1" x14ac:dyDescent="0.35">
      <c r="A18" s="388" t="s">
        <v>395</v>
      </c>
      <c r="B18" s="47" t="s">
        <v>790</v>
      </c>
      <c r="C18" s="478" t="s">
        <v>339</v>
      </c>
      <c r="D18" s="490"/>
      <c r="E18" s="490"/>
      <c r="F18" s="479"/>
      <c r="G18" s="674" t="s">
        <v>851</v>
      </c>
      <c r="H18" s="675"/>
      <c r="I18" s="676"/>
      <c r="J18" s="71" t="s">
        <v>96</v>
      </c>
      <c r="K18" s="103"/>
      <c r="L18" s="182"/>
      <c r="M18" s="182"/>
      <c r="N18" s="54"/>
      <c r="O18" s="40"/>
      <c r="P18" s="183"/>
      <c r="Q18" s="184"/>
      <c r="R18" s="185"/>
      <c r="S18" s="71" t="s">
        <v>96</v>
      </c>
      <c r="T18" s="46"/>
      <c r="U18" s="13" t="s">
        <v>493</v>
      </c>
      <c r="V18" s="107"/>
      <c r="W18" s="186"/>
      <c r="X18" s="204" t="s">
        <v>96</v>
      </c>
      <c r="Y18" s="10">
        <f ca="1">VLOOKUP($G$18,OFFSET($F$43,MATCH($A$18,$A$44:$A$190,0),,COUNTIF($B$44:$B$190,$A$18),10),4,0)</f>
        <v>3</v>
      </c>
      <c r="Z18" s="365">
        <f ca="1">VLOOKUP($G$18,OFFSET($F$43,MATCH($A$18,$A$44:$A$190,0),,COUNTIF($B$44:$B$190,$A$18),10),5,0)</f>
        <v>1</v>
      </c>
      <c r="AA18" s="394">
        <f ca="1">VLOOKUP($G$18,OFFSET($F$43,MATCH($A$18,$A$44:$A$190,0),,COUNTIF($B$44:$B$190,$A$18),10),6,0)</f>
        <v>2</v>
      </c>
      <c r="AB18" s="396">
        <f ca="1">Y18*Z18*AA18</f>
        <v>6</v>
      </c>
    </row>
    <row r="19" spans="1:29" ht="100.5" customHeight="1" thickTop="1" thickBot="1" x14ac:dyDescent="0.35">
      <c r="A19" s="215" t="s">
        <v>412</v>
      </c>
      <c r="B19" s="143" t="s">
        <v>415</v>
      </c>
      <c r="C19" s="478" t="s">
        <v>339</v>
      </c>
      <c r="D19" s="490"/>
      <c r="E19" s="490"/>
      <c r="F19" s="479"/>
      <c r="G19" s="674" t="s">
        <v>851</v>
      </c>
      <c r="H19" s="675"/>
      <c r="I19" s="676"/>
      <c r="J19" s="40" t="s">
        <v>96</v>
      </c>
      <c r="K19" s="341" t="s">
        <v>96</v>
      </c>
      <c r="L19" s="351"/>
      <c r="M19" s="71" t="s">
        <v>96</v>
      </c>
      <c r="N19" s="42" t="s">
        <v>96</v>
      </c>
      <c r="O19" s="40"/>
      <c r="P19" s="181"/>
      <c r="Q19" s="187"/>
      <c r="R19" s="182"/>
      <c r="S19" s="71" t="s">
        <v>96</v>
      </c>
      <c r="T19" s="46"/>
      <c r="U19" s="13" t="s">
        <v>300</v>
      </c>
      <c r="V19" s="102"/>
      <c r="W19" s="180"/>
      <c r="X19" s="204" t="s">
        <v>96</v>
      </c>
      <c r="Y19" s="368">
        <f ca="1">VLOOKUP($G$19,OFFSET($F$43,MATCH($A$19,$A$44:$A$190,0),,COUNTIF($B$44:$B$190,$A$19),10),4,0)</f>
        <v>3</v>
      </c>
      <c r="Z19" s="394">
        <f ca="1">VLOOKUP($G$19,OFFSET($F$43,MATCH($A$19,$A$44:$A$190,0),,COUNTIF($B$44:$B$190,$A$19),10),5,0)</f>
        <v>1</v>
      </c>
      <c r="AA19" s="394">
        <f ca="1">VLOOKUP($G$19,OFFSET($F$43,MATCH($A$19,$A$44:$A$190,0),,COUNTIF($B$44:$B$190,$A$19),10),6,0)</f>
        <v>2</v>
      </c>
      <c r="AB19" s="396">
        <f ca="1">Y19*Z19*AA19</f>
        <v>6</v>
      </c>
    </row>
    <row r="20" spans="1:29" ht="100.5" customHeight="1" thickTop="1" thickBot="1" x14ac:dyDescent="0.35">
      <c r="A20" s="575" t="s">
        <v>74</v>
      </c>
      <c r="B20" s="576"/>
      <c r="C20" s="576"/>
      <c r="D20" s="576"/>
      <c r="E20" s="576"/>
      <c r="F20" s="576"/>
      <c r="G20" s="576"/>
      <c r="H20" s="576"/>
      <c r="I20" s="576"/>
      <c r="J20" s="576"/>
      <c r="K20" s="576"/>
      <c r="L20" s="576"/>
      <c r="M20" s="576"/>
      <c r="N20" s="576"/>
      <c r="O20" s="576"/>
      <c r="P20" s="576"/>
      <c r="Q20" s="576"/>
      <c r="R20" s="576"/>
      <c r="S20" s="576"/>
      <c r="T20" s="576"/>
      <c r="U20" s="576"/>
      <c r="V20" s="576"/>
      <c r="W20" s="576"/>
      <c r="X20" s="576"/>
      <c r="Y20" s="576"/>
      <c r="Z20" s="576"/>
      <c r="AA20" s="576"/>
      <c r="AB20" s="577"/>
      <c r="AC20" s="413"/>
    </row>
    <row r="21" spans="1:29" ht="100.5" customHeight="1" thickTop="1" thickBot="1" x14ac:dyDescent="0.35">
      <c r="A21" s="47" t="s">
        <v>413</v>
      </c>
      <c r="B21" s="96" t="s">
        <v>76</v>
      </c>
      <c r="C21" s="478" t="s">
        <v>339</v>
      </c>
      <c r="D21" s="490"/>
      <c r="E21" s="490"/>
      <c r="F21" s="479"/>
      <c r="G21" s="674" t="s">
        <v>696</v>
      </c>
      <c r="H21" s="675"/>
      <c r="I21" s="676"/>
      <c r="J21" s="102"/>
      <c r="K21" s="103"/>
      <c r="L21" s="103"/>
      <c r="M21" s="103"/>
      <c r="N21" s="54" t="s">
        <v>96</v>
      </c>
      <c r="O21" s="40" t="s">
        <v>96</v>
      </c>
      <c r="P21" s="44"/>
      <c r="Q21" s="44"/>
      <c r="R21" s="103"/>
      <c r="S21" s="45"/>
      <c r="T21" s="66"/>
      <c r="U21" s="20" t="s">
        <v>300</v>
      </c>
      <c r="V21" s="102"/>
      <c r="W21" s="41" t="s">
        <v>96</v>
      </c>
      <c r="X21" s="64"/>
      <c r="Y21" s="10">
        <f ca="1">VLOOKUP(G21,OFFSET($F$43,MATCH(A21,$A$44:$A$190,0),,COUNTIF($B$44:$B$190,A21),10),4,0)</f>
        <v>0</v>
      </c>
      <c r="Z21" s="14">
        <f ca="1">VLOOKUP(G21,OFFSET($F$43,MATCH(A21,$A$44:$A$190,0),,COUNTIF($B$44:$B$190,A21),10),5,0)</f>
        <v>0</v>
      </c>
      <c r="AA21" s="384">
        <f ca="1">VLOOKUP(G21,OFFSET($F$43,MATCH(A21,$A$44:$A$190,0),,COUNTIF($B$44:$B$190,A21),10),6,0)</f>
        <v>0</v>
      </c>
      <c r="AB21" s="16">
        <f t="shared" ref="AB21:AB33" ca="1" si="0">Y21*Z21*AA21</f>
        <v>0</v>
      </c>
    </row>
    <row r="22" spans="1:29" ht="100.5" customHeight="1" thickTop="1" thickBot="1" x14ac:dyDescent="0.35">
      <c r="A22" s="47" t="s">
        <v>414</v>
      </c>
      <c r="B22" s="96" t="s">
        <v>52</v>
      </c>
      <c r="C22" s="478" t="s">
        <v>339</v>
      </c>
      <c r="D22" s="490"/>
      <c r="E22" s="490"/>
      <c r="F22" s="479"/>
      <c r="G22" s="674" t="s">
        <v>871</v>
      </c>
      <c r="H22" s="675"/>
      <c r="I22" s="676"/>
      <c r="J22" s="102"/>
      <c r="K22" s="103"/>
      <c r="L22" s="103"/>
      <c r="M22" s="103"/>
      <c r="N22" s="54" t="s">
        <v>96</v>
      </c>
      <c r="O22" s="40" t="s">
        <v>96</v>
      </c>
      <c r="P22" s="44"/>
      <c r="Q22" s="44"/>
      <c r="R22" s="103"/>
      <c r="S22" s="45"/>
      <c r="T22" s="66"/>
      <c r="U22" s="20" t="s">
        <v>300</v>
      </c>
      <c r="V22" s="102"/>
      <c r="W22" s="41" t="s">
        <v>96</v>
      </c>
      <c r="X22" s="64"/>
      <c r="Y22" s="10">
        <f ca="1">VLOOKUP(G22,OFFSET($F$43,MATCH(A22,$A$44:$A$190,0),,COUNTIF($B$44:$B$190,A22),10),4,0)</f>
        <v>4</v>
      </c>
      <c r="Z22" s="14">
        <f t="shared" ref="Z22:Z38" ca="1" si="1">VLOOKUP(G22,OFFSET($F$43,MATCH(A22,$A$44:$A$190,0),,COUNTIF($B$44:$B$190,A22),10),5,0)</f>
        <v>3</v>
      </c>
      <c r="AA22" s="384">
        <f t="shared" ref="AA22:AA38" ca="1" si="2">VLOOKUP(G22,OFFSET($F$43,MATCH(A22,$A$44:$A$190,0),,COUNTIF($B$44:$B$190,A22),10),6,0)</f>
        <v>2</v>
      </c>
      <c r="AB22" s="16">
        <f t="shared" ca="1" si="0"/>
        <v>24</v>
      </c>
    </row>
    <row r="23" spans="1:29" ht="100.5" customHeight="1" thickTop="1" thickBot="1" x14ac:dyDescent="0.35">
      <c r="A23" s="47" t="s">
        <v>396</v>
      </c>
      <c r="B23" s="96" t="s">
        <v>54</v>
      </c>
      <c r="C23" s="478" t="s">
        <v>363</v>
      </c>
      <c r="D23" s="490"/>
      <c r="E23" s="490"/>
      <c r="F23" s="479"/>
      <c r="G23" s="674" t="s">
        <v>871</v>
      </c>
      <c r="H23" s="675"/>
      <c r="I23" s="676"/>
      <c r="J23" s="102"/>
      <c r="K23" s="103"/>
      <c r="L23" s="103"/>
      <c r="M23" s="103"/>
      <c r="N23" s="54" t="s">
        <v>96</v>
      </c>
      <c r="O23" s="40" t="s">
        <v>96</v>
      </c>
      <c r="P23" s="44"/>
      <c r="Q23" s="44"/>
      <c r="R23" s="103"/>
      <c r="S23" s="45"/>
      <c r="T23" s="66"/>
      <c r="U23" s="20" t="s">
        <v>300</v>
      </c>
      <c r="V23" s="102"/>
      <c r="W23" s="41" t="s">
        <v>96</v>
      </c>
      <c r="X23" s="64"/>
      <c r="Y23" s="10">
        <f ca="1">VLOOKUP(G23,OFFSET($F$43,MATCH(A23,$A$44:$A$190,0),,COUNTIF($B$44:$B$190,A23),10),4,0)</f>
        <v>3</v>
      </c>
      <c r="Z23" s="14">
        <f t="shared" ca="1" si="1"/>
        <v>3</v>
      </c>
      <c r="AA23" s="384">
        <f t="shared" ca="1" si="2"/>
        <v>2</v>
      </c>
      <c r="AB23" s="16">
        <f t="shared" ca="1" si="0"/>
        <v>18</v>
      </c>
    </row>
    <row r="24" spans="1:29" ht="100.5" customHeight="1" thickTop="1" thickBot="1" x14ac:dyDescent="0.35">
      <c r="A24" s="47" t="s">
        <v>397</v>
      </c>
      <c r="B24" s="96" t="s">
        <v>55</v>
      </c>
      <c r="C24" s="478" t="s">
        <v>339</v>
      </c>
      <c r="D24" s="490"/>
      <c r="E24" s="490"/>
      <c r="F24" s="479"/>
      <c r="G24" s="674" t="s">
        <v>872</v>
      </c>
      <c r="H24" s="675"/>
      <c r="I24" s="676"/>
      <c r="J24" s="102"/>
      <c r="K24" s="103"/>
      <c r="L24" s="103"/>
      <c r="M24" s="103"/>
      <c r="N24" s="54" t="s">
        <v>96</v>
      </c>
      <c r="O24" s="40" t="s">
        <v>96</v>
      </c>
      <c r="P24" s="44"/>
      <c r="Q24" s="44"/>
      <c r="R24" s="103"/>
      <c r="S24" s="45"/>
      <c r="T24" s="66"/>
      <c r="U24" s="20" t="s">
        <v>300</v>
      </c>
      <c r="V24" s="102"/>
      <c r="W24" s="41" t="s">
        <v>96</v>
      </c>
      <c r="X24" s="64"/>
      <c r="Y24" s="10">
        <f t="shared" ref="Y24:Y38" ca="1" si="3">VLOOKUP(G24,OFFSET($F$43,MATCH(A24,$A$44:$A$190,0),,COUNTIF($B$44:$B$190,A24),10),4,0)</f>
        <v>3</v>
      </c>
      <c r="Z24" s="14">
        <f t="shared" ca="1" si="1"/>
        <v>4</v>
      </c>
      <c r="AA24" s="384">
        <f t="shared" ca="1" si="2"/>
        <v>2</v>
      </c>
      <c r="AB24" s="16">
        <f t="shared" ca="1" si="0"/>
        <v>24</v>
      </c>
    </row>
    <row r="25" spans="1:29" ht="100.5" customHeight="1" thickTop="1" thickBot="1" x14ac:dyDescent="0.35">
      <c r="A25" s="47" t="s">
        <v>398</v>
      </c>
      <c r="B25" s="96" t="s">
        <v>53</v>
      </c>
      <c r="C25" s="478" t="s">
        <v>337</v>
      </c>
      <c r="D25" s="490"/>
      <c r="E25" s="490"/>
      <c r="F25" s="479"/>
      <c r="G25" s="674" t="s">
        <v>852</v>
      </c>
      <c r="H25" s="675"/>
      <c r="I25" s="676"/>
      <c r="J25" s="102"/>
      <c r="K25" s="103"/>
      <c r="L25" s="103"/>
      <c r="M25" s="103"/>
      <c r="N25" s="54" t="s">
        <v>96</v>
      </c>
      <c r="O25" s="40" t="s">
        <v>96</v>
      </c>
      <c r="P25" s="44"/>
      <c r="Q25" s="44"/>
      <c r="R25" s="103"/>
      <c r="S25" s="45"/>
      <c r="T25" s="66"/>
      <c r="U25" s="20" t="s">
        <v>300</v>
      </c>
      <c r="V25" s="102"/>
      <c r="W25" s="41" t="s">
        <v>96</v>
      </c>
      <c r="X25" s="64"/>
      <c r="Y25" s="10">
        <f t="shared" ca="1" si="3"/>
        <v>3</v>
      </c>
      <c r="Z25" s="14">
        <f t="shared" ca="1" si="1"/>
        <v>2</v>
      </c>
      <c r="AA25" s="384">
        <f t="shared" ca="1" si="2"/>
        <v>2</v>
      </c>
      <c r="AB25" s="16">
        <f t="shared" ca="1" si="0"/>
        <v>12</v>
      </c>
    </row>
    <row r="26" spans="1:29" ht="100.5" customHeight="1" thickTop="1" thickBot="1" x14ac:dyDescent="0.35">
      <c r="A26" s="47" t="s">
        <v>399</v>
      </c>
      <c r="B26" s="96" t="s">
        <v>56</v>
      </c>
      <c r="C26" s="478" t="s">
        <v>324</v>
      </c>
      <c r="D26" s="490"/>
      <c r="E26" s="490"/>
      <c r="F26" s="479"/>
      <c r="G26" s="674" t="s">
        <v>869</v>
      </c>
      <c r="H26" s="675"/>
      <c r="I26" s="676"/>
      <c r="J26" s="102"/>
      <c r="K26" s="103"/>
      <c r="L26" s="103"/>
      <c r="M26" s="103"/>
      <c r="N26" s="54" t="s">
        <v>96</v>
      </c>
      <c r="O26" s="40" t="s">
        <v>96</v>
      </c>
      <c r="P26" s="44"/>
      <c r="Q26" s="44"/>
      <c r="R26" s="103"/>
      <c r="S26" s="45"/>
      <c r="T26" s="66"/>
      <c r="U26" s="20" t="s">
        <v>300</v>
      </c>
      <c r="V26" s="102"/>
      <c r="W26" s="41" t="s">
        <v>96</v>
      </c>
      <c r="X26" s="64"/>
      <c r="Y26" s="10">
        <f t="shared" ca="1" si="3"/>
        <v>4</v>
      </c>
      <c r="Z26" s="14">
        <f t="shared" ca="1" si="1"/>
        <v>4</v>
      </c>
      <c r="AA26" s="384">
        <f t="shared" ca="1" si="2"/>
        <v>4</v>
      </c>
      <c r="AB26" s="16">
        <f t="shared" ca="1" si="0"/>
        <v>64</v>
      </c>
    </row>
    <row r="27" spans="1:29" ht="100.5" customHeight="1" thickTop="1" thickBot="1" x14ac:dyDescent="0.35">
      <c r="A27" s="47" t="s">
        <v>400</v>
      </c>
      <c r="B27" s="96" t="s">
        <v>57</v>
      </c>
      <c r="C27" s="478" t="s">
        <v>364</v>
      </c>
      <c r="D27" s="490"/>
      <c r="E27" s="490"/>
      <c r="F27" s="479"/>
      <c r="G27" s="674" t="s">
        <v>851</v>
      </c>
      <c r="H27" s="675"/>
      <c r="I27" s="676"/>
      <c r="J27" s="102"/>
      <c r="K27" s="103"/>
      <c r="L27" s="103"/>
      <c r="M27" s="103"/>
      <c r="N27" s="54" t="s">
        <v>96</v>
      </c>
      <c r="O27" s="40" t="s">
        <v>96</v>
      </c>
      <c r="P27" s="44"/>
      <c r="Q27" s="44"/>
      <c r="R27" s="103"/>
      <c r="S27" s="45"/>
      <c r="T27" s="66"/>
      <c r="U27" s="20" t="s">
        <v>300</v>
      </c>
      <c r="V27" s="102"/>
      <c r="W27" s="41" t="s">
        <v>96</v>
      </c>
      <c r="X27" s="64"/>
      <c r="Y27" s="10">
        <f t="shared" ca="1" si="3"/>
        <v>3</v>
      </c>
      <c r="Z27" s="14">
        <f t="shared" ca="1" si="1"/>
        <v>1</v>
      </c>
      <c r="AA27" s="384">
        <f t="shared" ca="1" si="2"/>
        <v>2</v>
      </c>
      <c r="AB27" s="16">
        <f t="shared" ca="1" si="0"/>
        <v>6</v>
      </c>
    </row>
    <row r="28" spans="1:29" ht="100.5" customHeight="1" thickTop="1" thickBot="1" x14ac:dyDescent="0.35">
      <c r="A28" s="47" t="s">
        <v>401</v>
      </c>
      <c r="B28" s="96" t="s">
        <v>58</v>
      </c>
      <c r="C28" s="478" t="s">
        <v>364</v>
      </c>
      <c r="D28" s="490"/>
      <c r="E28" s="490"/>
      <c r="F28" s="479"/>
      <c r="G28" s="674" t="s">
        <v>851</v>
      </c>
      <c r="H28" s="675"/>
      <c r="I28" s="676"/>
      <c r="J28" s="102"/>
      <c r="K28" s="103"/>
      <c r="L28" s="103"/>
      <c r="M28" s="103"/>
      <c r="N28" s="54" t="s">
        <v>96</v>
      </c>
      <c r="O28" s="40" t="s">
        <v>96</v>
      </c>
      <c r="P28" s="44"/>
      <c r="Q28" s="44"/>
      <c r="R28" s="103"/>
      <c r="S28" s="45"/>
      <c r="T28" s="66"/>
      <c r="U28" s="20" t="s">
        <v>300</v>
      </c>
      <c r="V28" s="102"/>
      <c r="W28" s="41" t="s">
        <v>96</v>
      </c>
      <c r="X28" s="64"/>
      <c r="Y28" s="10">
        <f t="shared" ca="1" si="3"/>
        <v>3</v>
      </c>
      <c r="Z28" s="14">
        <f t="shared" ca="1" si="1"/>
        <v>1</v>
      </c>
      <c r="AA28" s="384">
        <f t="shared" ca="1" si="2"/>
        <v>2</v>
      </c>
      <c r="AB28" s="16">
        <f t="shared" ca="1" si="0"/>
        <v>6</v>
      </c>
    </row>
    <row r="29" spans="1:29" ht="100.5" customHeight="1" thickTop="1" thickBot="1" x14ac:dyDescent="0.35">
      <c r="A29" s="47" t="s">
        <v>402</v>
      </c>
      <c r="B29" s="96" t="s">
        <v>59</v>
      </c>
      <c r="C29" s="478" t="s">
        <v>364</v>
      </c>
      <c r="D29" s="490"/>
      <c r="E29" s="490"/>
      <c r="F29" s="479"/>
      <c r="G29" s="674" t="s">
        <v>851</v>
      </c>
      <c r="H29" s="675"/>
      <c r="I29" s="676"/>
      <c r="J29" s="102"/>
      <c r="K29" s="103"/>
      <c r="L29" s="103"/>
      <c r="M29" s="103"/>
      <c r="N29" s="54" t="s">
        <v>96</v>
      </c>
      <c r="O29" s="40" t="s">
        <v>96</v>
      </c>
      <c r="P29" s="44"/>
      <c r="Q29" s="44"/>
      <c r="R29" s="103"/>
      <c r="S29" s="45"/>
      <c r="T29" s="66"/>
      <c r="U29" s="20" t="s">
        <v>300</v>
      </c>
      <c r="V29" s="102"/>
      <c r="W29" s="41" t="s">
        <v>96</v>
      </c>
      <c r="X29" s="64"/>
      <c r="Y29" s="10">
        <f t="shared" ca="1" si="3"/>
        <v>3</v>
      </c>
      <c r="Z29" s="14">
        <f t="shared" ca="1" si="1"/>
        <v>1</v>
      </c>
      <c r="AA29" s="384">
        <f t="shared" ca="1" si="2"/>
        <v>2</v>
      </c>
      <c r="AB29" s="16">
        <f t="shared" ca="1" si="0"/>
        <v>6</v>
      </c>
    </row>
    <row r="30" spans="1:29" ht="100.5" customHeight="1" thickTop="1" thickBot="1" x14ac:dyDescent="0.35">
      <c r="A30" s="47" t="s">
        <v>403</v>
      </c>
      <c r="B30" s="96" t="s">
        <v>60</v>
      </c>
      <c r="C30" s="478" t="s">
        <v>364</v>
      </c>
      <c r="D30" s="490"/>
      <c r="E30" s="490"/>
      <c r="F30" s="479"/>
      <c r="G30" s="674" t="s">
        <v>851</v>
      </c>
      <c r="H30" s="675"/>
      <c r="I30" s="676"/>
      <c r="J30" s="102"/>
      <c r="K30" s="103"/>
      <c r="L30" s="103"/>
      <c r="M30" s="103"/>
      <c r="N30" s="54" t="s">
        <v>96</v>
      </c>
      <c r="O30" s="40" t="s">
        <v>96</v>
      </c>
      <c r="P30" s="44"/>
      <c r="Q30" s="44"/>
      <c r="R30" s="103"/>
      <c r="S30" s="45"/>
      <c r="T30" s="66"/>
      <c r="U30" s="20" t="s">
        <v>300</v>
      </c>
      <c r="V30" s="102"/>
      <c r="W30" s="41" t="s">
        <v>96</v>
      </c>
      <c r="X30" s="64"/>
      <c r="Y30" s="10">
        <f t="shared" ca="1" si="3"/>
        <v>3</v>
      </c>
      <c r="Z30" s="14">
        <f t="shared" ca="1" si="1"/>
        <v>1</v>
      </c>
      <c r="AA30" s="384">
        <f t="shared" ca="1" si="2"/>
        <v>2</v>
      </c>
      <c r="AB30" s="16">
        <f t="shared" ca="1" si="0"/>
        <v>6</v>
      </c>
    </row>
    <row r="31" spans="1:29" ht="100.5" customHeight="1" thickTop="1" thickBot="1" x14ac:dyDescent="0.35">
      <c r="A31" s="47" t="s">
        <v>404</v>
      </c>
      <c r="B31" s="96" t="s">
        <v>61</v>
      </c>
      <c r="C31" s="478" t="s">
        <v>337</v>
      </c>
      <c r="D31" s="490"/>
      <c r="E31" s="490"/>
      <c r="F31" s="479"/>
      <c r="G31" s="674" t="s">
        <v>851</v>
      </c>
      <c r="H31" s="675"/>
      <c r="I31" s="676"/>
      <c r="J31" s="102"/>
      <c r="K31" s="103"/>
      <c r="L31" s="103"/>
      <c r="M31" s="103"/>
      <c r="N31" s="54" t="s">
        <v>96</v>
      </c>
      <c r="O31" s="40" t="s">
        <v>96</v>
      </c>
      <c r="P31" s="44"/>
      <c r="Q31" s="44"/>
      <c r="R31" s="103"/>
      <c r="S31" s="45"/>
      <c r="T31" s="66"/>
      <c r="U31" s="20" t="s">
        <v>300</v>
      </c>
      <c r="V31" s="102"/>
      <c r="W31" s="41" t="s">
        <v>96</v>
      </c>
      <c r="X31" s="64"/>
      <c r="Y31" s="10">
        <f t="shared" ca="1" si="3"/>
        <v>3</v>
      </c>
      <c r="Z31" s="14">
        <f t="shared" ca="1" si="1"/>
        <v>1</v>
      </c>
      <c r="AA31" s="384">
        <f t="shared" ca="1" si="2"/>
        <v>2</v>
      </c>
      <c r="AB31" s="16">
        <f t="shared" ca="1" si="0"/>
        <v>6</v>
      </c>
    </row>
    <row r="32" spans="1:29" ht="100.5" customHeight="1" thickTop="1" thickBot="1" x14ac:dyDescent="0.35">
      <c r="A32" s="47" t="s">
        <v>405</v>
      </c>
      <c r="B32" s="96" t="s">
        <v>62</v>
      </c>
      <c r="C32" s="478" t="s">
        <v>364</v>
      </c>
      <c r="D32" s="490"/>
      <c r="E32" s="490"/>
      <c r="F32" s="479"/>
      <c r="G32" s="674" t="s">
        <v>851</v>
      </c>
      <c r="H32" s="675"/>
      <c r="I32" s="676"/>
      <c r="J32" s="102"/>
      <c r="K32" s="103"/>
      <c r="L32" s="103"/>
      <c r="M32" s="103"/>
      <c r="N32" s="54" t="s">
        <v>96</v>
      </c>
      <c r="O32" s="40" t="s">
        <v>96</v>
      </c>
      <c r="P32" s="44"/>
      <c r="Q32" s="44"/>
      <c r="R32" s="103"/>
      <c r="S32" s="45"/>
      <c r="T32" s="66"/>
      <c r="U32" s="20" t="s">
        <v>300</v>
      </c>
      <c r="V32" s="102"/>
      <c r="W32" s="41" t="s">
        <v>96</v>
      </c>
      <c r="X32" s="64"/>
      <c r="Y32" s="10">
        <f t="shared" ca="1" si="3"/>
        <v>3</v>
      </c>
      <c r="Z32" s="14">
        <f t="shared" ca="1" si="1"/>
        <v>1</v>
      </c>
      <c r="AA32" s="384">
        <f t="shared" ca="1" si="2"/>
        <v>2</v>
      </c>
      <c r="AB32" s="16">
        <f t="shared" ca="1" si="0"/>
        <v>6</v>
      </c>
    </row>
    <row r="33" spans="1:31" ht="100.5" customHeight="1" thickTop="1" thickBot="1" x14ac:dyDescent="0.35">
      <c r="A33" s="47" t="s">
        <v>406</v>
      </c>
      <c r="B33" s="96" t="s">
        <v>63</v>
      </c>
      <c r="C33" s="478" t="s">
        <v>337</v>
      </c>
      <c r="D33" s="490"/>
      <c r="E33" s="490"/>
      <c r="F33" s="479"/>
      <c r="G33" s="674" t="s">
        <v>851</v>
      </c>
      <c r="H33" s="675"/>
      <c r="I33" s="676"/>
      <c r="J33" s="102"/>
      <c r="K33" s="103"/>
      <c r="L33" s="103"/>
      <c r="M33" s="103"/>
      <c r="N33" s="54" t="s">
        <v>96</v>
      </c>
      <c r="O33" s="40" t="s">
        <v>96</v>
      </c>
      <c r="P33" s="44"/>
      <c r="Q33" s="44"/>
      <c r="R33" s="103"/>
      <c r="S33" s="45"/>
      <c r="T33" s="66"/>
      <c r="U33" s="20" t="s">
        <v>300</v>
      </c>
      <c r="V33" s="102"/>
      <c r="W33" s="41" t="s">
        <v>96</v>
      </c>
      <c r="X33" s="64"/>
      <c r="Y33" s="10">
        <f t="shared" ca="1" si="3"/>
        <v>3</v>
      </c>
      <c r="Z33" s="14">
        <f t="shared" ca="1" si="1"/>
        <v>1</v>
      </c>
      <c r="AA33" s="384">
        <f t="shared" ca="1" si="2"/>
        <v>2</v>
      </c>
      <c r="AB33" s="16">
        <f t="shared" ca="1" si="0"/>
        <v>6</v>
      </c>
    </row>
    <row r="34" spans="1:31" ht="100.5" customHeight="1" thickTop="1" thickBot="1" x14ac:dyDescent="0.35">
      <c r="A34" s="47" t="s">
        <v>407</v>
      </c>
      <c r="B34" s="96" t="s">
        <v>64</v>
      </c>
      <c r="C34" s="478" t="s">
        <v>337</v>
      </c>
      <c r="D34" s="490"/>
      <c r="E34" s="490"/>
      <c r="F34" s="479"/>
      <c r="G34" s="674" t="s">
        <v>851</v>
      </c>
      <c r="H34" s="675"/>
      <c r="I34" s="676"/>
      <c r="J34" s="102"/>
      <c r="K34" s="103"/>
      <c r="L34" s="103"/>
      <c r="M34" s="103"/>
      <c r="N34" s="54" t="s">
        <v>96</v>
      </c>
      <c r="O34" s="40" t="s">
        <v>96</v>
      </c>
      <c r="P34" s="44"/>
      <c r="Q34" s="44"/>
      <c r="R34" s="103"/>
      <c r="S34" s="45"/>
      <c r="T34" s="66"/>
      <c r="U34" s="20" t="s">
        <v>300</v>
      </c>
      <c r="V34" s="102"/>
      <c r="W34" s="41" t="s">
        <v>96</v>
      </c>
      <c r="X34" s="64"/>
      <c r="Y34" s="10">
        <f t="shared" ca="1" si="3"/>
        <v>3</v>
      </c>
      <c r="Z34" s="14">
        <f t="shared" ca="1" si="1"/>
        <v>1</v>
      </c>
      <c r="AA34" s="384">
        <f t="shared" ca="1" si="2"/>
        <v>2</v>
      </c>
      <c r="AB34" s="16">
        <f ca="1">Y34*Z34*AA34</f>
        <v>6</v>
      </c>
    </row>
    <row r="35" spans="1:31" ht="100.5" customHeight="1" thickTop="1" thickBot="1" x14ac:dyDescent="0.35">
      <c r="A35" s="47" t="s">
        <v>408</v>
      </c>
      <c r="B35" s="96" t="s">
        <v>65</v>
      </c>
      <c r="C35" s="478" t="s">
        <v>337</v>
      </c>
      <c r="D35" s="490"/>
      <c r="E35" s="490"/>
      <c r="F35" s="479"/>
      <c r="G35" s="674" t="s">
        <v>851</v>
      </c>
      <c r="H35" s="675"/>
      <c r="I35" s="676"/>
      <c r="J35" s="102"/>
      <c r="K35" s="103"/>
      <c r="L35" s="103"/>
      <c r="M35" s="103"/>
      <c r="N35" s="54" t="s">
        <v>96</v>
      </c>
      <c r="O35" s="40" t="s">
        <v>96</v>
      </c>
      <c r="P35" s="44"/>
      <c r="Q35" s="44"/>
      <c r="R35" s="103"/>
      <c r="S35" s="45"/>
      <c r="T35" s="66"/>
      <c r="U35" s="20" t="s">
        <v>300</v>
      </c>
      <c r="V35" s="102"/>
      <c r="W35" s="41" t="s">
        <v>96</v>
      </c>
      <c r="X35" s="64"/>
      <c r="Y35" s="10">
        <f t="shared" ca="1" si="3"/>
        <v>3</v>
      </c>
      <c r="Z35" s="14">
        <f t="shared" ca="1" si="1"/>
        <v>1</v>
      </c>
      <c r="AA35" s="384">
        <f t="shared" ca="1" si="2"/>
        <v>2</v>
      </c>
      <c r="AB35" s="16">
        <f ca="1">Y35*Z35*AA35</f>
        <v>6</v>
      </c>
    </row>
    <row r="36" spans="1:31" ht="100.5" customHeight="1" thickTop="1" thickBot="1" x14ac:dyDescent="0.35">
      <c r="A36" s="47" t="s">
        <v>409</v>
      </c>
      <c r="B36" s="96" t="s">
        <v>66</v>
      </c>
      <c r="C36" s="478" t="s">
        <v>337</v>
      </c>
      <c r="D36" s="490"/>
      <c r="E36" s="490"/>
      <c r="F36" s="479"/>
      <c r="G36" s="674" t="s">
        <v>851</v>
      </c>
      <c r="H36" s="675"/>
      <c r="I36" s="676"/>
      <c r="J36" s="102"/>
      <c r="K36" s="103"/>
      <c r="L36" s="103"/>
      <c r="M36" s="103"/>
      <c r="N36" s="54" t="s">
        <v>96</v>
      </c>
      <c r="O36" s="40" t="s">
        <v>96</v>
      </c>
      <c r="P36" s="44"/>
      <c r="Q36" s="44"/>
      <c r="R36" s="103"/>
      <c r="S36" s="45"/>
      <c r="T36" s="66"/>
      <c r="U36" s="20" t="s">
        <v>300</v>
      </c>
      <c r="V36" s="102"/>
      <c r="W36" s="41" t="s">
        <v>96</v>
      </c>
      <c r="X36" s="64"/>
      <c r="Y36" s="10">
        <f t="shared" ca="1" si="3"/>
        <v>3</v>
      </c>
      <c r="Z36" s="14">
        <f t="shared" ca="1" si="1"/>
        <v>1</v>
      </c>
      <c r="AA36" s="384">
        <f t="shared" ca="1" si="2"/>
        <v>2</v>
      </c>
      <c r="AB36" s="16">
        <f ca="1">Y36*Z36*AA36</f>
        <v>6</v>
      </c>
    </row>
    <row r="37" spans="1:31" ht="100.5" customHeight="1" thickTop="1" thickBot="1" x14ac:dyDescent="0.35">
      <c r="A37" s="68" t="s">
        <v>410</v>
      </c>
      <c r="B37" s="96" t="s">
        <v>570</v>
      </c>
      <c r="C37" s="478" t="s">
        <v>337</v>
      </c>
      <c r="D37" s="490"/>
      <c r="E37" s="490"/>
      <c r="F37" s="479"/>
      <c r="G37" s="674" t="s">
        <v>851</v>
      </c>
      <c r="H37" s="675"/>
      <c r="I37" s="676"/>
      <c r="J37" s="102"/>
      <c r="K37" s="103"/>
      <c r="L37" s="103"/>
      <c r="M37" s="103"/>
      <c r="N37" s="54" t="s">
        <v>96</v>
      </c>
      <c r="O37" s="40" t="s">
        <v>96</v>
      </c>
      <c r="P37" s="44"/>
      <c r="Q37" s="44"/>
      <c r="R37" s="103"/>
      <c r="S37" s="45"/>
      <c r="T37" s="66"/>
      <c r="U37" s="20" t="s">
        <v>300</v>
      </c>
      <c r="V37" s="102"/>
      <c r="W37" s="41" t="s">
        <v>96</v>
      </c>
      <c r="X37" s="64"/>
      <c r="Y37" s="10">
        <f t="shared" ca="1" si="3"/>
        <v>3</v>
      </c>
      <c r="Z37" s="14">
        <f t="shared" ca="1" si="1"/>
        <v>1</v>
      </c>
      <c r="AA37" s="384">
        <f t="shared" ca="1" si="2"/>
        <v>2</v>
      </c>
      <c r="AB37" s="16">
        <f ca="1">Y37*Z37*AA37</f>
        <v>6</v>
      </c>
    </row>
    <row r="38" spans="1:31" ht="100.5" customHeight="1" thickTop="1" thickBot="1" x14ac:dyDescent="0.35">
      <c r="A38" s="68" t="s">
        <v>411</v>
      </c>
      <c r="B38" s="96" t="s">
        <v>366</v>
      </c>
      <c r="C38" s="478" t="s">
        <v>293</v>
      </c>
      <c r="D38" s="490"/>
      <c r="E38" s="490"/>
      <c r="F38" s="479"/>
      <c r="G38" s="674" t="s">
        <v>851</v>
      </c>
      <c r="H38" s="675"/>
      <c r="I38" s="676"/>
      <c r="J38" s="102"/>
      <c r="K38" s="103"/>
      <c r="L38" s="103"/>
      <c r="M38" s="103"/>
      <c r="N38" s="42" t="s">
        <v>96</v>
      </c>
      <c r="O38" s="40" t="s">
        <v>96</v>
      </c>
      <c r="P38" s="44"/>
      <c r="Q38" s="44"/>
      <c r="R38" s="103"/>
      <c r="S38" s="45"/>
      <c r="T38" s="66"/>
      <c r="U38" s="20" t="s">
        <v>300</v>
      </c>
      <c r="V38" s="102"/>
      <c r="W38" s="41" t="s">
        <v>96</v>
      </c>
      <c r="X38" s="64"/>
      <c r="Y38" s="10">
        <f t="shared" ca="1" si="3"/>
        <v>3</v>
      </c>
      <c r="Z38" s="11">
        <f t="shared" ca="1" si="1"/>
        <v>1</v>
      </c>
      <c r="AA38" s="12">
        <f t="shared" ca="1" si="2"/>
        <v>2</v>
      </c>
      <c r="AB38" s="13">
        <f ca="1">Y38*Z38*AA38</f>
        <v>6</v>
      </c>
      <c r="AE38" s="4"/>
    </row>
    <row r="39" spans="1:31" ht="78" customHeight="1" thickTop="1" x14ac:dyDescent="0.3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3"/>
      <c r="O39" s="23"/>
      <c r="P39" s="23"/>
      <c r="Q39" s="23"/>
      <c r="R39" s="23"/>
      <c r="S39" s="22"/>
      <c r="T39" s="22"/>
      <c r="U39" s="27"/>
      <c r="V39" s="104"/>
      <c r="W39" s="104"/>
      <c r="X39" s="104"/>
      <c r="Y39" s="363"/>
      <c r="Z39" s="363"/>
      <c r="AA39" s="30"/>
      <c r="AD39" s="4"/>
    </row>
    <row r="40" spans="1:31" ht="78" customHeight="1" x14ac:dyDescent="0.3">
      <c r="A40" s="29"/>
      <c r="B40" s="101"/>
      <c r="C40" s="101"/>
      <c r="D40" s="101"/>
      <c r="E40" s="101"/>
      <c r="F40" s="29"/>
      <c r="G40" s="29"/>
      <c r="H40" s="29"/>
      <c r="I40" s="29"/>
      <c r="J40" s="29"/>
      <c r="K40" s="29"/>
      <c r="L40" s="29"/>
      <c r="M40" s="29"/>
      <c r="N40" s="105"/>
      <c r="O40" s="105"/>
      <c r="P40" s="105"/>
      <c r="Q40" s="105"/>
      <c r="R40" s="105"/>
      <c r="S40" s="101"/>
      <c r="T40" s="106"/>
      <c r="U40" s="101"/>
      <c r="V40" s="104"/>
      <c r="W40" s="104"/>
      <c r="X40" s="104"/>
      <c r="Y40" s="101"/>
      <c r="Z40" s="101"/>
      <c r="AA40" s="30"/>
      <c r="AB40" s="30"/>
      <c r="AC40" s="4"/>
    </row>
    <row r="41" spans="1:31" ht="78" customHeight="1" thickBot="1" x14ac:dyDescent="0.35">
      <c r="A41" s="28"/>
      <c r="B41" s="101"/>
      <c r="C41" s="101"/>
      <c r="D41" s="101"/>
      <c r="E41" s="101"/>
      <c r="F41" s="31"/>
      <c r="G41" s="31"/>
      <c r="H41" s="31"/>
      <c r="I41" s="480"/>
      <c r="J41" s="480"/>
      <c r="K41" s="480"/>
      <c r="L41" s="480"/>
      <c r="M41" s="480"/>
      <c r="N41" s="105"/>
      <c r="O41" s="105"/>
      <c r="P41" s="105"/>
      <c r="Q41" s="105"/>
      <c r="R41" s="105"/>
      <c r="S41" s="101"/>
      <c r="T41" s="106"/>
      <c r="U41" s="101"/>
      <c r="V41" s="101"/>
      <c r="W41" s="101"/>
      <c r="X41" s="101"/>
      <c r="Y41" s="101"/>
      <c r="Z41" s="101"/>
      <c r="AA41" s="101"/>
      <c r="AB41" s="106"/>
    </row>
    <row r="42" spans="1:31" ht="78" customHeight="1" thickTop="1" x14ac:dyDescent="0.3">
      <c r="A42" s="28"/>
      <c r="B42" s="101"/>
      <c r="C42" s="101"/>
      <c r="D42" s="101"/>
      <c r="E42" s="101"/>
      <c r="F42" s="31"/>
      <c r="G42" s="31"/>
      <c r="H42" s="31"/>
      <c r="I42" s="27"/>
      <c r="J42" s="27"/>
      <c r="K42" s="27"/>
      <c r="L42" s="27"/>
      <c r="M42" s="27"/>
      <c r="N42" s="105"/>
      <c r="O42" s="105"/>
      <c r="P42" s="105"/>
      <c r="Q42" s="105"/>
      <c r="R42" s="105"/>
      <c r="S42" s="101"/>
      <c r="T42" s="106"/>
      <c r="U42" s="106"/>
      <c r="V42" s="106"/>
      <c r="W42" s="106"/>
      <c r="X42" s="106"/>
      <c r="Y42" s="106"/>
      <c r="Z42" s="106"/>
      <c r="AA42" s="400" t="s">
        <v>266</v>
      </c>
      <c r="AB42" s="401">
        <f ca="1">AVERAGEIF(AB21:AB38,"&lt;&gt;0")</f>
        <v>12.588235294117647</v>
      </c>
    </row>
    <row r="43" spans="1:31" s="4" customFormat="1" ht="78" customHeight="1" x14ac:dyDescent="0.3">
      <c r="A43" s="28"/>
      <c r="B43" s="415"/>
      <c r="C43" s="415"/>
      <c r="D43" s="415"/>
      <c r="E43" s="415"/>
      <c r="F43" s="399"/>
      <c r="G43" s="31"/>
      <c r="H43" s="31"/>
      <c r="I43" s="399"/>
      <c r="J43" s="399"/>
      <c r="K43" s="399"/>
      <c r="L43" s="399"/>
      <c r="M43" s="399"/>
      <c r="N43" s="105"/>
      <c r="O43" s="105"/>
      <c r="P43" s="105"/>
      <c r="Q43" s="105"/>
      <c r="R43" s="105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</row>
    <row r="44" spans="1:31" s="4" customFormat="1" ht="78" customHeight="1" x14ac:dyDescent="0.3">
      <c r="A44" s="723" t="s">
        <v>390</v>
      </c>
      <c r="B44" s="408" t="str">
        <f t="shared" ref="B44:J58" si="4">IF(LEN(A44)&gt;0,A44,B43)</f>
        <v>MTN1</v>
      </c>
      <c r="C44" s="408"/>
      <c r="D44" s="408"/>
      <c r="E44" s="408"/>
      <c r="F44" s="399" t="s">
        <v>299</v>
      </c>
      <c r="G44" s="31"/>
      <c r="H44" s="31"/>
      <c r="I44" s="399">
        <v>3</v>
      </c>
      <c r="J44" s="399">
        <v>1</v>
      </c>
      <c r="K44" s="399">
        <v>2</v>
      </c>
      <c r="L44" s="399"/>
      <c r="M44" s="399"/>
      <c r="N44" s="105"/>
      <c r="O44" s="105"/>
      <c r="P44" s="105"/>
      <c r="Q44" s="105"/>
      <c r="R44" s="105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</row>
    <row r="45" spans="1:31" s="4" customFormat="1" ht="78" customHeight="1" x14ac:dyDescent="0.3">
      <c r="A45" s="723"/>
      <c r="B45" s="408" t="str">
        <f t="shared" si="4"/>
        <v>MTN1</v>
      </c>
      <c r="C45" s="408"/>
      <c r="D45" s="408"/>
      <c r="E45" s="408"/>
      <c r="F45" s="399" t="s">
        <v>312</v>
      </c>
      <c r="G45" s="31"/>
      <c r="H45" s="31"/>
      <c r="I45" s="399">
        <v>3</v>
      </c>
      <c r="J45" s="399">
        <v>2</v>
      </c>
      <c r="K45" s="399">
        <v>2</v>
      </c>
      <c r="L45" s="399"/>
      <c r="M45" s="399"/>
      <c r="N45" s="105"/>
      <c r="O45" s="105"/>
      <c r="P45" s="105"/>
      <c r="Q45" s="105"/>
      <c r="R45" s="105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</row>
    <row r="46" spans="1:31" s="4" customFormat="1" ht="105" customHeight="1" x14ac:dyDescent="0.3">
      <c r="A46" s="723"/>
      <c r="B46" s="408" t="str">
        <f t="shared" si="4"/>
        <v>MTN1</v>
      </c>
      <c r="C46" s="408"/>
      <c r="D46" s="408"/>
      <c r="E46" s="408"/>
      <c r="F46" s="399" t="s">
        <v>313</v>
      </c>
      <c r="G46" s="31"/>
      <c r="H46" s="31"/>
      <c r="I46" s="399">
        <v>4</v>
      </c>
      <c r="J46" s="399">
        <v>4</v>
      </c>
      <c r="K46" s="399">
        <v>2</v>
      </c>
      <c r="L46" s="399"/>
      <c r="M46" s="399"/>
      <c r="N46" s="105"/>
      <c r="O46" s="105"/>
      <c r="P46" s="105"/>
      <c r="Q46" s="105"/>
      <c r="R46" s="105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</row>
    <row r="47" spans="1:31" s="4" customFormat="1" ht="78" customHeight="1" x14ac:dyDescent="0.3">
      <c r="A47" s="723"/>
      <c r="B47" s="408" t="str">
        <f t="shared" si="4"/>
        <v>MTN1</v>
      </c>
      <c r="C47" s="408"/>
      <c r="D47" s="408"/>
      <c r="E47" s="408"/>
      <c r="F47" s="399" t="s">
        <v>314</v>
      </c>
      <c r="G47" s="31"/>
      <c r="H47" s="31"/>
      <c r="I47" s="399">
        <v>4</v>
      </c>
      <c r="J47" s="399">
        <v>4</v>
      </c>
      <c r="K47" s="399">
        <v>4</v>
      </c>
      <c r="L47" s="399"/>
      <c r="M47" s="399"/>
      <c r="N47" s="105"/>
      <c r="O47" s="105"/>
      <c r="P47" s="105"/>
      <c r="Q47" s="105"/>
      <c r="R47" s="105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</row>
    <row r="48" spans="1:31" s="4" customFormat="1" ht="89.25" customHeight="1" x14ac:dyDescent="0.3">
      <c r="A48" s="480" t="s">
        <v>391</v>
      </c>
      <c r="B48" s="408" t="str">
        <f t="shared" si="4"/>
        <v>MTN2</v>
      </c>
      <c r="C48" s="408"/>
      <c r="D48" s="408"/>
      <c r="E48" s="408"/>
      <c r="F48" s="399" t="s">
        <v>416</v>
      </c>
      <c r="G48" s="399"/>
      <c r="H48" s="399"/>
      <c r="I48" s="399">
        <v>3</v>
      </c>
      <c r="J48" s="399">
        <v>1</v>
      </c>
      <c r="K48" s="399">
        <v>2</v>
      </c>
      <c r="L48" s="399"/>
      <c r="M48" s="101"/>
      <c r="N48" s="105"/>
      <c r="O48" s="105"/>
      <c r="P48" s="105"/>
      <c r="Q48" s="105"/>
      <c r="R48" s="105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</row>
    <row r="49" spans="1:29" s="4" customFormat="1" ht="165.75" customHeight="1" x14ac:dyDescent="0.3">
      <c r="A49" s="480"/>
      <c r="B49" s="408" t="str">
        <f t="shared" si="4"/>
        <v>MTN2</v>
      </c>
      <c r="C49" s="408"/>
      <c r="D49" s="408"/>
      <c r="E49" s="408"/>
      <c r="F49" s="399" t="s">
        <v>417</v>
      </c>
      <c r="G49" s="399"/>
      <c r="H49" s="399"/>
      <c r="I49" s="399">
        <v>3</v>
      </c>
      <c r="J49" s="399">
        <v>2</v>
      </c>
      <c r="K49" s="399">
        <v>2</v>
      </c>
      <c r="L49" s="399"/>
      <c r="M49" s="101"/>
      <c r="N49" s="105"/>
      <c r="O49" s="105"/>
      <c r="P49" s="105"/>
      <c r="Q49" s="105"/>
      <c r="R49" s="105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</row>
    <row r="50" spans="1:29" s="4" customFormat="1" ht="168" customHeight="1" x14ac:dyDescent="0.3">
      <c r="A50" s="480"/>
      <c r="B50" s="408" t="str">
        <f t="shared" si="4"/>
        <v>MTN2</v>
      </c>
      <c r="C50" s="408"/>
      <c r="D50" s="408"/>
      <c r="E50" s="408"/>
      <c r="F50" s="399" t="s">
        <v>418</v>
      </c>
      <c r="G50" s="399"/>
      <c r="H50" s="399"/>
      <c r="I50" s="399">
        <v>4</v>
      </c>
      <c r="J50" s="399">
        <v>4</v>
      </c>
      <c r="K50" s="399">
        <v>2</v>
      </c>
      <c r="L50" s="399"/>
      <c r="M50" s="101"/>
      <c r="N50" s="105"/>
      <c r="O50" s="105"/>
      <c r="P50" s="105"/>
      <c r="Q50" s="105"/>
      <c r="R50" s="105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</row>
    <row r="51" spans="1:29" s="4" customFormat="1" ht="153.75" customHeight="1" x14ac:dyDescent="0.3">
      <c r="A51" s="480"/>
      <c r="B51" s="408" t="str">
        <f t="shared" si="4"/>
        <v>MTN2</v>
      </c>
      <c r="C51" s="408"/>
      <c r="D51" s="408"/>
      <c r="E51" s="408"/>
      <c r="F51" s="399" t="s">
        <v>419</v>
      </c>
      <c r="G51" s="399"/>
      <c r="H51" s="399"/>
      <c r="I51" s="399">
        <v>4</v>
      </c>
      <c r="J51" s="399">
        <v>4</v>
      </c>
      <c r="K51" s="399">
        <v>4</v>
      </c>
      <c r="L51" s="399"/>
      <c r="M51" s="101"/>
      <c r="N51" s="105"/>
      <c r="O51" s="105"/>
      <c r="P51" s="105"/>
      <c r="Q51" s="105"/>
      <c r="R51" s="105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</row>
    <row r="52" spans="1:29" s="4" customFormat="1" ht="78" customHeight="1" x14ac:dyDescent="0.3">
      <c r="A52" s="480" t="s">
        <v>392</v>
      </c>
      <c r="B52" s="399" t="str">
        <f t="shared" si="4"/>
        <v>MTN3</v>
      </c>
      <c r="C52" s="399"/>
      <c r="D52" s="399"/>
      <c r="E52" s="399"/>
      <c r="F52" s="399" t="s">
        <v>873</v>
      </c>
      <c r="G52" s="399" t="str">
        <f t="shared" si="4"/>
        <v>TH &lt; 10 °F</v>
      </c>
      <c r="H52" s="399"/>
      <c r="I52" s="399" t="s">
        <v>420</v>
      </c>
      <c r="J52" s="399" t="str">
        <f t="shared" si="4"/>
        <v>Sans objet</v>
      </c>
      <c r="K52" s="399" t="s">
        <v>848</v>
      </c>
      <c r="L52" s="399"/>
      <c r="M52" s="399"/>
      <c r="N52" s="105"/>
      <c r="O52" s="105"/>
      <c r="P52" s="105"/>
      <c r="Q52" s="105"/>
      <c r="R52" s="5"/>
      <c r="S52" s="30"/>
      <c r="T52" s="30"/>
      <c r="U52" s="408" t="s">
        <v>696</v>
      </c>
      <c r="V52" s="101"/>
      <c r="W52" s="101"/>
      <c r="X52" s="101"/>
      <c r="Y52" s="101"/>
      <c r="Z52" s="101"/>
      <c r="AA52" s="101"/>
      <c r="AB52" s="101"/>
    </row>
    <row r="53" spans="1:29" s="4" customFormat="1" ht="78" customHeight="1" x14ac:dyDescent="0.3">
      <c r="A53" s="480"/>
      <c r="B53" s="399" t="str">
        <f t="shared" si="4"/>
        <v>MTN3</v>
      </c>
      <c r="C53" s="399"/>
      <c r="D53" s="399"/>
      <c r="E53" s="399"/>
      <c r="F53" s="480" t="s">
        <v>559</v>
      </c>
      <c r="G53" s="399" t="str">
        <f t="shared" si="4"/>
        <v>TH &gt; 10°F</v>
      </c>
      <c r="H53" s="399"/>
      <c r="I53" s="399" t="s">
        <v>847</v>
      </c>
      <c r="J53" s="399" t="str">
        <f t="shared" si="4"/>
        <v>Absence d'adoucisseur</v>
      </c>
      <c r="K53" s="399" t="s">
        <v>824</v>
      </c>
      <c r="L53" s="399"/>
      <c r="M53" s="399"/>
      <c r="N53" s="105"/>
      <c r="O53" s="105"/>
      <c r="P53" s="5"/>
      <c r="Q53" s="105"/>
      <c r="U53" s="399" t="s">
        <v>362</v>
      </c>
      <c r="V53" s="101"/>
      <c r="W53" s="101"/>
      <c r="X53" s="101"/>
      <c r="Y53" s="101"/>
      <c r="Z53" s="101"/>
      <c r="AA53" s="101"/>
      <c r="AB53" s="101"/>
    </row>
    <row r="54" spans="1:29" s="4" customFormat="1" ht="78" customHeight="1" x14ac:dyDescent="0.3">
      <c r="A54" s="480"/>
      <c r="B54" s="399" t="str">
        <f t="shared" ref="B54:B61" si="5">IF(LEN(A54)&gt;0,A54,B53)</f>
        <v>MTN3</v>
      </c>
      <c r="C54" s="399"/>
      <c r="D54" s="399"/>
      <c r="E54" s="399"/>
      <c r="F54" s="480"/>
      <c r="G54" s="399" t="str">
        <f t="shared" si="4"/>
        <v>TH &gt; 10°F</v>
      </c>
      <c r="H54" s="399"/>
      <c r="I54" s="480" t="s">
        <v>874</v>
      </c>
      <c r="J54" s="399" t="str">
        <f t="shared" si="4"/>
        <v>Présence d'adoucisseur</v>
      </c>
      <c r="K54" s="399" t="s">
        <v>851</v>
      </c>
      <c r="L54" s="399"/>
      <c r="M54" s="399"/>
      <c r="N54" s="105"/>
      <c r="O54" s="105"/>
      <c r="P54" s="5"/>
      <c r="Q54" s="105"/>
      <c r="R54" s="399">
        <v>3</v>
      </c>
      <c r="S54" s="399">
        <v>1</v>
      </c>
      <c r="T54" s="399">
        <v>2</v>
      </c>
      <c r="U54" s="399" t="s">
        <v>293</v>
      </c>
      <c r="V54" s="101"/>
      <c r="W54" s="101"/>
      <c r="X54" s="101"/>
      <c r="Y54" s="101"/>
      <c r="Z54" s="101"/>
      <c r="AA54" s="101"/>
      <c r="AB54" s="101"/>
      <c r="AC54" s="399"/>
    </row>
    <row r="55" spans="1:29" s="4" customFormat="1" ht="78" customHeight="1" x14ac:dyDescent="0.3">
      <c r="A55" s="480"/>
      <c r="B55" s="399" t="str">
        <f t="shared" si="5"/>
        <v>MTN3</v>
      </c>
      <c r="C55" s="399"/>
      <c r="D55" s="399"/>
      <c r="E55" s="399"/>
      <c r="F55" s="480"/>
      <c r="G55" s="399" t="str">
        <f t="shared" si="4"/>
        <v>TH &gt; 10°F</v>
      </c>
      <c r="H55" s="399"/>
      <c r="I55" s="480"/>
      <c r="J55" s="399" t="str">
        <f t="shared" si="4"/>
        <v>Présence d'adoucisseur</v>
      </c>
      <c r="K55" s="399" t="s">
        <v>849</v>
      </c>
      <c r="L55" s="399"/>
      <c r="M55" s="399"/>
      <c r="N55" s="105"/>
      <c r="O55" s="105"/>
      <c r="P55" s="5"/>
      <c r="Q55" s="105"/>
      <c r="R55" s="399">
        <v>3</v>
      </c>
      <c r="S55" s="399">
        <v>3</v>
      </c>
      <c r="T55" s="399">
        <v>2</v>
      </c>
      <c r="U55" s="399" t="s">
        <v>711</v>
      </c>
      <c r="V55" s="101"/>
      <c r="W55" s="101"/>
      <c r="X55" s="101"/>
      <c r="Y55" s="101"/>
      <c r="Z55" s="101"/>
      <c r="AA55" s="101"/>
      <c r="AB55" s="101"/>
    </row>
    <row r="56" spans="1:29" s="4" customFormat="1" ht="78" customHeight="1" x14ac:dyDescent="0.3">
      <c r="A56" s="480"/>
      <c r="B56" s="399" t="str">
        <f t="shared" si="5"/>
        <v>MTN3</v>
      </c>
      <c r="C56" s="399"/>
      <c r="D56" s="399"/>
      <c r="E56" s="399"/>
      <c r="F56" s="480"/>
      <c r="G56" s="399" t="str">
        <f t="shared" si="4"/>
        <v>TH &gt; 10°F</v>
      </c>
      <c r="H56" s="399"/>
      <c r="I56" s="480"/>
      <c r="J56" s="399" t="str">
        <f t="shared" si="4"/>
        <v>Présence d'adoucisseur</v>
      </c>
      <c r="K56" s="399" t="s">
        <v>870</v>
      </c>
      <c r="L56" s="399"/>
      <c r="M56" s="399"/>
      <c r="N56" s="105"/>
      <c r="O56" s="105"/>
      <c r="P56" s="5"/>
      <c r="Q56" s="105"/>
      <c r="R56" s="399">
        <v>3</v>
      </c>
      <c r="S56" s="399">
        <v>4</v>
      </c>
      <c r="T56" s="399">
        <v>2</v>
      </c>
      <c r="U56" s="399" t="s">
        <v>337</v>
      </c>
      <c r="V56" s="101"/>
      <c r="W56" s="101"/>
      <c r="X56" s="101"/>
      <c r="Y56" s="101"/>
      <c r="Z56" s="101"/>
      <c r="AA56" s="101"/>
      <c r="AB56" s="101"/>
    </row>
    <row r="57" spans="1:29" s="4" customFormat="1" ht="78" customHeight="1" x14ac:dyDescent="0.3">
      <c r="A57" s="480"/>
      <c r="B57" s="399" t="str">
        <f t="shared" si="5"/>
        <v>MTN3</v>
      </c>
      <c r="C57" s="399"/>
      <c r="D57" s="399"/>
      <c r="E57" s="399"/>
      <c r="F57" s="480"/>
      <c r="G57" s="399" t="str">
        <f t="shared" si="4"/>
        <v>TH &gt; 10°F</v>
      </c>
      <c r="H57" s="399"/>
      <c r="I57" s="480"/>
      <c r="J57" s="399" t="str">
        <f t="shared" si="4"/>
        <v>Présence d'adoucisseur</v>
      </c>
      <c r="K57" s="399" t="s">
        <v>852</v>
      </c>
      <c r="L57" s="399"/>
      <c r="M57" s="399"/>
      <c r="N57" s="105"/>
      <c r="O57" s="105"/>
      <c r="P57" s="5"/>
      <c r="Q57" s="105"/>
      <c r="R57" s="399">
        <v>3</v>
      </c>
      <c r="S57" s="399">
        <v>2</v>
      </c>
      <c r="T57" s="399">
        <v>2</v>
      </c>
      <c r="U57" s="399" t="s">
        <v>789</v>
      </c>
      <c r="V57" s="101"/>
      <c r="W57" s="101"/>
      <c r="X57" s="101"/>
      <c r="Y57" s="101"/>
      <c r="Z57" s="101"/>
      <c r="AA57" s="101"/>
      <c r="AB57" s="101"/>
      <c r="AC57" s="399"/>
    </row>
    <row r="58" spans="1:29" s="4" customFormat="1" ht="78" customHeight="1" x14ac:dyDescent="0.3">
      <c r="A58" s="480"/>
      <c r="B58" s="399" t="str">
        <f t="shared" si="5"/>
        <v>MTN3</v>
      </c>
      <c r="C58" s="399"/>
      <c r="D58" s="399"/>
      <c r="E58" s="399"/>
      <c r="F58" s="480"/>
      <c r="G58" s="399" t="str">
        <f t="shared" si="4"/>
        <v>TH &gt; 10°F</v>
      </c>
      <c r="H58" s="399"/>
      <c r="I58" s="480"/>
      <c r="J58" s="399" t="str">
        <f t="shared" si="4"/>
        <v>Présence d'adoucisseur</v>
      </c>
      <c r="K58" s="399" t="s">
        <v>853</v>
      </c>
      <c r="L58" s="399"/>
      <c r="M58" s="399"/>
      <c r="N58" s="105"/>
      <c r="O58" s="105"/>
      <c r="P58" s="5"/>
      <c r="Q58" s="105"/>
      <c r="R58" s="399">
        <v>4</v>
      </c>
      <c r="S58" s="399">
        <v>4</v>
      </c>
      <c r="T58" s="399">
        <v>2</v>
      </c>
      <c r="U58" s="399" t="s">
        <v>324</v>
      </c>
      <c r="V58" s="101"/>
      <c r="W58" s="101"/>
      <c r="X58" s="101"/>
      <c r="Y58" s="101"/>
      <c r="Z58" s="101"/>
      <c r="AA58" s="101"/>
      <c r="AB58" s="101"/>
    </row>
    <row r="59" spans="1:29" s="4" customFormat="1" ht="78" customHeight="1" x14ac:dyDescent="0.3">
      <c r="A59" s="480" t="s">
        <v>393</v>
      </c>
      <c r="B59" s="399" t="str">
        <f t="shared" si="5"/>
        <v>MTN4</v>
      </c>
      <c r="C59" s="399"/>
      <c r="D59" s="399"/>
      <c r="E59" s="399"/>
      <c r="F59" s="399" t="s">
        <v>824</v>
      </c>
      <c r="G59" s="399"/>
      <c r="H59" s="399"/>
      <c r="I59" s="399">
        <v>0</v>
      </c>
      <c r="J59" s="408">
        <v>0</v>
      </c>
      <c r="K59" s="408">
        <v>0</v>
      </c>
      <c r="L59" s="399"/>
      <c r="M59" s="101"/>
      <c r="N59" s="105"/>
      <c r="O59" s="105"/>
      <c r="Q59" s="105"/>
      <c r="R59" s="105"/>
      <c r="S59" s="101"/>
      <c r="T59" s="101"/>
      <c r="U59" s="399" t="s">
        <v>364</v>
      </c>
      <c r="V59" s="101"/>
      <c r="W59" s="101"/>
      <c r="X59" s="101"/>
      <c r="Y59" s="101"/>
      <c r="Z59" s="101"/>
      <c r="AA59" s="101"/>
      <c r="AB59" s="101"/>
    </row>
    <row r="60" spans="1:29" s="4" customFormat="1" ht="78" customHeight="1" x14ac:dyDescent="0.3">
      <c r="A60" s="480"/>
      <c r="B60" s="399" t="str">
        <f t="shared" si="5"/>
        <v>MTN4</v>
      </c>
      <c r="C60" s="399"/>
      <c r="D60" s="399"/>
      <c r="E60" s="399"/>
      <c r="F60" s="399" t="s">
        <v>851</v>
      </c>
      <c r="G60" s="399"/>
      <c r="H60" s="399"/>
      <c r="I60" s="399">
        <v>3</v>
      </c>
      <c r="J60" s="399">
        <v>1</v>
      </c>
      <c r="K60" s="399">
        <v>2</v>
      </c>
      <c r="L60" s="399"/>
      <c r="M60" s="101"/>
      <c r="N60" s="105"/>
      <c r="O60" s="105"/>
      <c r="Q60" s="105"/>
      <c r="R60" s="105"/>
      <c r="S60" s="101"/>
      <c r="T60" s="101"/>
      <c r="U60" s="399" t="s">
        <v>339</v>
      </c>
      <c r="V60" s="101"/>
      <c r="W60" s="101"/>
      <c r="X60" s="101"/>
      <c r="Y60" s="101"/>
      <c r="Z60" s="101"/>
      <c r="AA60" s="101"/>
      <c r="AB60" s="101"/>
    </row>
    <row r="61" spans="1:29" s="4" customFormat="1" ht="78" customHeight="1" x14ac:dyDescent="0.3">
      <c r="A61" s="480"/>
      <c r="B61" s="399" t="str">
        <f t="shared" si="5"/>
        <v>MTN4</v>
      </c>
      <c r="C61" s="399"/>
      <c r="D61" s="399"/>
      <c r="E61" s="399"/>
      <c r="F61" s="399" t="s">
        <v>849</v>
      </c>
      <c r="G61" s="399"/>
      <c r="H61" s="399"/>
      <c r="I61" s="399">
        <v>3</v>
      </c>
      <c r="J61" s="399">
        <v>3</v>
      </c>
      <c r="K61" s="399">
        <v>2</v>
      </c>
      <c r="L61" s="399"/>
      <c r="M61" s="101"/>
      <c r="N61" s="105"/>
      <c r="O61" s="105"/>
      <c r="Q61" s="105"/>
      <c r="R61" s="105"/>
      <c r="S61" s="101"/>
      <c r="T61" s="101"/>
      <c r="U61" s="91" t="s">
        <v>338</v>
      </c>
      <c r="V61" s="101"/>
      <c r="W61" s="101"/>
      <c r="X61" s="101"/>
      <c r="Y61" s="101"/>
      <c r="Z61" s="101"/>
      <c r="AA61" s="101"/>
      <c r="AB61" s="101"/>
    </row>
    <row r="62" spans="1:29" s="4" customFormat="1" ht="78" customHeight="1" x14ac:dyDescent="0.3">
      <c r="A62" s="480"/>
      <c r="B62" s="399" t="str">
        <f t="shared" ref="B62:B150" si="6">IF(LEN(A62)&gt;0,A62,B61)</f>
        <v>MTN4</v>
      </c>
      <c r="C62" s="399"/>
      <c r="D62" s="399"/>
      <c r="E62" s="399"/>
      <c r="F62" s="399" t="s">
        <v>850</v>
      </c>
      <c r="G62" s="399"/>
      <c r="H62" s="399"/>
      <c r="I62" s="399">
        <v>3</v>
      </c>
      <c r="J62" s="399">
        <v>4</v>
      </c>
      <c r="K62" s="399">
        <v>2</v>
      </c>
      <c r="L62" s="399"/>
      <c r="M62" s="101"/>
      <c r="N62" s="105"/>
      <c r="O62" s="105"/>
      <c r="Q62" s="105"/>
      <c r="R62" s="105"/>
      <c r="S62" s="101"/>
      <c r="T62" s="101"/>
      <c r="U62" s="399" t="s">
        <v>878</v>
      </c>
      <c r="V62" s="101"/>
      <c r="W62" s="101"/>
      <c r="X62" s="101"/>
      <c r="Y62" s="101"/>
      <c r="Z62" s="101"/>
      <c r="AA62" s="101"/>
      <c r="AB62" s="101"/>
    </row>
    <row r="63" spans="1:29" s="4" customFormat="1" ht="78" customHeight="1" x14ac:dyDescent="0.3">
      <c r="A63" s="480"/>
      <c r="B63" s="399" t="str">
        <f t="shared" si="6"/>
        <v>MTN4</v>
      </c>
      <c r="C63" s="399"/>
      <c r="D63" s="399"/>
      <c r="E63" s="399"/>
      <c r="F63" s="399" t="s">
        <v>852</v>
      </c>
      <c r="G63" s="399"/>
      <c r="H63" s="399"/>
      <c r="I63" s="399">
        <v>3</v>
      </c>
      <c r="J63" s="399">
        <v>2</v>
      </c>
      <c r="K63" s="399">
        <v>2</v>
      </c>
      <c r="L63" s="399"/>
      <c r="M63" s="101"/>
      <c r="N63" s="105"/>
      <c r="O63" s="105"/>
      <c r="Q63" s="105"/>
      <c r="R63" s="105"/>
      <c r="S63" s="101"/>
      <c r="T63" s="101"/>
      <c r="V63" s="101"/>
      <c r="W63" s="101"/>
      <c r="X63" s="101"/>
      <c r="Y63" s="101"/>
      <c r="Z63" s="101"/>
      <c r="AA63" s="101"/>
      <c r="AB63" s="101"/>
    </row>
    <row r="64" spans="1:29" s="4" customFormat="1" ht="78" customHeight="1" x14ac:dyDescent="0.4">
      <c r="A64" s="480"/>
      <c r="B64" s="399" t="str">
        <f t="shared" si="6"/>
        <v>MTN4</v>
      </c>
      <c r="C64" s="399"/>
      <c r="D64" s="399"/>
      <c r="E64" s="399"/>
      <c r="F64" s="399" t="s">
        <v>853</v>
      </c>
      <c r="G64" s="399"/>
      <c r="H64" s="399"/>
      <c r="I64" s="399">
        <v>4</v>
      </c>
      <c r="J64" s="399">
        <v>4</v>
      </c>
      <c r="K64" s="399">
        <v>2</v>
      </c>
      <c r="L64" s="399"/>
      <c r="M64" s="101"/>
      <c r="N64" s="105"/>
      <c r="O64" s="105"/>
      <c r="Q64" s="105"/>
      <c r="R64" s="105"/>
      <c r="S64" s="101"/>
      <c r="T64" s="101"/>
      <c r="U64" s="417"/>
      <c r="V64" s="101"/>
      <c r="W64" s="101"/>
      <c r="X64" s="101"/>
      <c r="Y64" s="101"/>
      <c r="Z64" s="101"/>
      <c r="AA64" s="101"/>
      <c r="AB64" s="101"/>
    </row>
    <row r="65" spans="1:28" s="4" customFormat="1" ht="78" customHeight="1" x14ac:dyDescent="0.4">
      <c r="A65" s="480" t="s">
        <v>394</v>
      </c>
      <c r="B65" s="399" t="str">
        <f>IF(LEN(A65)&gt;0,A65,B64)</f>
        <v>MTN5</v>
      </c>
      <c r="C65" s="399"/>
      <c r="D65" s="399"/>
      <c r="E65" s="399"/>
      <c r="F65" s="399" t="s">
        <v>420</v>
      </c>
      <c r="G65" s="399"/>
      <c r="H65" s="399"/>
      <c r="I65" s="399">
        <v>0</v>
      </c>
      <c r="J65" s="399">
        <v>0</v>
      </c>
      <c r="K65" s="399">
        <v>0</v>
      </c>
      <c r="L65" s="399"/>
      <c r="M65" s="101"/>
      <c r="N65" s="105"/>
      <c r="O65" s="105"/>
      <c r="Q65" s="105"/>
      <c r="R65" s="105"/>
      <c r="S65" s="101"/>
      <c r="T65" s="101"/>
      <c r="U65" s="417"/>
      <c r="V65" s="101"/>
      <c r="W65" s="101"/>
      <c r="X65" s="101"/>
      <c r="Y65" s="101"/>
      <c r="Z65" s="101"/>
      <c r="AA65" s="101"/>
      <c r="AB65" s="101"/>
    </row>
    <row r="66" spans="1:28" s="4" customFormat="1" ht="78" customHeight="1" x14ac:dyDescent="0.3">
      <c r="A66" s="480"/>
      <c r="B66" s="399" t="str">
        <f>IF(LEN(A66)&gt;0,A66,B65)</f>
        <v>MTN5</v>
      </c>
      <c r="C66" s="399"/>
      <c r="D66" s="399"/>
      <c r="E66" s="399"/>
      <c r="F66" s="399" t="s">
        <v>851</v>
      </c>
      <c r="G66" s="399"/>
      <c r="H66" s="399"/>
      <c r="I66" s="399">
        <v>3</v>
      </c>
      <c r="J66" s="399">
        <v>1</v>
      </c>
      <c r="K66" s="399">
        <v>2</v>
      </c>
      <c r="L66" s="30"/>
      <c r="M66" s="30"/>
      <c r="N66" s="5"/>
      <c r="O66" s="5"/>
      <c r="Q66" s="5"/>
      <c r="R66" s="5"/>
      <c r="S66" s="30"/>
      <c r="T66" s="30"/>
      <c r="U66" s="30"/>
      <c r="V66" s="30"/>
      <c r="W66" s="30"/>
      <c r="X66" s="30"/>
      <c r="Y66" s="30"/>
      <c r="Z66" s="30"/>
      <c r="AA66" s="30"/>
      <c r="AB66" s="30"/>
    </row>
    <row r="67" spans="1:28" s="4" customFormat="1" ht="78" customHeight="1" x14ac:dyDescent="0.3">
      <c r="A67" s="480"/>
      <c r="B67" s="399" t="str">
        <f t="shared" si="6"/>
        <v>MTN5</v>
      </c>
      <c r="C67" s="399"/>
      <c r="D67" s="399"/>
      <c r="E67" s="399"/>
      <c r="F67" s="399" t="s">
        <v>849</v>
      </c>
      <c r="G67" s="399"/>
      <c r="H67" s="399"/>
      <c r="I67" s="399">
        <v>3</v>
      </c>
      <c r="J67" s="399">
        <v>3</v>
      </c>
      <c r="K67" s="399">
        <v>2</v>
      </c>
      <c r="L67" s="30"/>
      <c r="M67" s="30"/>
      <c r="N67" s="5"/>
      <c r="O67" s="5"/>
      <c r="P67" s="5"/>
      <c r="Q67" s="5"/>
      <c r="R67" s="5"/>
      <c r="S67" s="30"/>
      <c r="T67" s="30"/>
      <c r="U67" s="30"/>
      <c r="V67" s="30"/>
      <c r="W67" s="30"/>
      <c r="X67" s="30"/>
      <c r="Y67" s="30"/>
      <c r="Z67" s="30"/>
      <c r="AA67" s="30"/>
      <c r="AB67" s="30"/>
    </row>
    <row r="68" spans="1:28" s="4" customFormat="1" ht="78" customHeight="1" x14ac:dyDescent="0.3">
      <c r="A68" s="480"/>
      <c r="B68" s="399" t="str">
        <f t="shared" si="6"/>
        <v>MTN5</v>
      </c>
      <c r="C68" s="399"/>
      <c r="D68" s="399"/>
      <c r="E68" s="399"/>
      <c r="F68" s="399" t="s">
        <v>850</v>
      </c>
      <c r="G68" s="399"/>
      <c r="H68" s="399"/>
      <c r="I68" s="399">
        <v>3</v>
      </c>
      <c r="J68" s="399">
        <v>4</v>
      </c>
      <c r="K68" s="399">
        <v>2</v>
      </c>
      <c r="L68" s="30"/>
      <c r="M68" s="30"/>
      <c r="N68" s="5"/>
      <c r="O68" s="5"/>
      <c r="P68" s="5"/>
      <c r="Q68" s="5"/>
      <c r="R68" s="5"/>
      <c r="S68" s="30"/>
      <c r="T68" s="30"/>
      <c r="U68" s="30"/>
      <c r="V68" s="30"/>
      <c r="W68" s="30"/>
      <c r="X68" s="30"/>
      <c r="Y68" s="30"/>
      <c r="Z68" s="30"/>
      <c r="AA68" s="30"/>
      <c r="AB68" s="30"/>
    </row>
    <row r="69" spans="1:28" s="4" customFormat="1" ht="78" customHeight="1" x14ac:dyDescent="0.3">
      <c r="A69" s="480"/>
      <c r="B69" s="399" t="str">
        <f t="shared" si="6"/>
        <v>MTN5</v>
      </c>
      <c r="C69" s="399"/>
      <c r="D69" s="399"/>
      <c r="E69" s="399"/>
      <c r="F69" s="399" t="s">
        <v>852</v>
      </c>
      <c r="G69" s="399"/>
      <c r="H69" s="399"/>
      <c r="I69" s="399">
        <v>3</v>
      </c>
      <c r="J69" s="399">
        <v>2</v>
      </c>
      <c r="K69" s="399">
        <v>2</v>
      </c>
      <c r="L69" s="30"/>
      <c r="M69" s="30"/>
      <c r="N69" s="5"/>
      <c r="O69" s="5"/>
      <c r="P69" s="5"/>
      <c r="Q69" s="5"/>
      <c r="R69" s="5"/>
      <c r="S69" s="30"/>
      <c r="T69" s="30"/>
      <c r="U69" s="30"/>
      <c r="V69" s="30"/>
      <c r="W69" s="30"/>
      <c r="X69" s="30"/>
      <c r="Y69" s="30"/>
      <c r="Z69" s="30"/>
      <c r="AA69" s="30"/>
      <c r="AB69" s="30"/>
    </row>
    <row r="70" spans="1:28" s="4" customFormat="1" ht="78" customHeight="1" x14ac:dyDescent="0.3">
      <c r="A70" s="480"/>
      <c r="B70" s="399" t="str">
        <f t="shared" si="6"/>
        <v>MTN5</v>
      </c>
      <c r="C70" s="399"/>
      <c r="D70" s="399"/>
      <c r="E70" s="399"/>
      <c r="F70" s="399" t="s">
        <v>853</v>
      </c>
      <c r="G70" s="399"/>
      <c r="H70" s="399"/>
      <c r="I70" s="399">
        <v>4</v>
      </c>
      <c r="J70" s="399">
        <v>4</v>
      </c>
      <c r="K70" s="399">
        <v>2</v>
      </c>
      <c r="L70" s="30"/>
      <c r="M70" s="30"/>
      <c r="N70" s="5"/>
      <c r="O70" s="5"/>
      <c r="P70" s="5"/>
      <c r="Q70" s="5"/>
      <c r="R70" s="5"/>
      <c r="S70" s="30"/>
      <c r="T70" s="30"/>
      <c r="U70" s="30"/>
      <c r="V70" s="30"/>
      <c r="W70" s="30"/>
      <c r="X70" s="30"/>
      <c r="Y70" s="30"/>
      <c r="Z70" s="30"/>
      <c r="AA70" s="30"/>
      <c r="AB70" s="30"/>
    </row>
    <row r="71" spans="1:28" s="4" customFormat="1" ht="78" customHeight="1" x14ac:dyDescent="0.3">
      <c r="A71" s="480" t="s">
        <v>395</v>
      </c>
      <c r="B71" s="399" t="str">
        <f t="shared" si="6"/>
        <v>MTN6</v>
      </c>
      <c r="C71" s="399"/>
      <c r="D71" s="399"/>
      <c r="E71" s="399"/>
      <c r="F71" s="399" t="s">
        <v>696</v>
      </c>
      <c r="G71" s="399"/>
      <c r="H71" s="399"/>
      <c r="I71" s="399">
        <v>0</v>
      </c>
      <c r="J71" s="399">
        <v>0</v>
      </c>
      <c r="K71" s="399">
        <v>0</v>
      </c>
      <c r="L71" s="30"/>
      <c r="M71" s="30"/>
      <c r="N71" s="5"/>
      <c r="O71" s="5"/>
      <c r="P71" s="5"/>
      <c r="Q71" s="5"/>
      <c r="R71" s="5"/>
      <c r="S71" s="30"/>
      <c r="T71" s="30"/>
      <c r="U71" s="30"/>
      <c r="V71" s="30"/>
      <c r="W71" s="30"/>
      <c r="X71" s="30"/>
      <c r="Y71" s="30"/>
      <c r="Z71" s="30"/>
      <c r="AA71" s="30"/>
      <c r="AB71" s="30"/>
    </row>
    <row r="72" spans="1:28" s="4" customFormat="1" ht="78" customHeight="1" x14ac:dyDescent="0.3">
      <c r="A72" s="480"/>
      <c r="B72" s="399" t="str">
        <f t="shared" si="6"/>
        <v>MTN6</v>
      </c>
      <c r="C72" s="399"/>
      <c r="D72" s="399"/>
      <c r="E72" s="399"/>
      <c r="F72" s="399" t="s">
        <v>851</v>
      </c>
      <c r="G72" s="399"/>
      <c r="H72" s="399"/>
      <c r="I72" s="399">
        <v>3</v>
      </c>
      <c r="J72" s="399">
        <v>1</v>
      </c>
      <c r="K72" s="399">
        <v>2</v>
      </c>
      <c r="L72" s="30"/>
      <c r="M72" s="30"/>
      <c r="N72" s="5"/>
      <c r="O72" s="5"/>
      <c r="P72" s="5"/>
      <c r="Q72" s="5"/>
      <c r="R72" s="5"/>
      <c r="S72" s="30"/>
      <c r="T72" s="30"/>
      <c r="U72" s="30"/>
      <c r="V72" s="30"/>
      <c r="W72" s="30"/>
      <c r="X72" s="30"/>
      <c r="Y72" s="30"/>
      <c r="Z72" s="30"/>
      <c r="AA72" s="30"/>
      <c r="AB72" s="30"/>
    </row>
    <row r="73" spans="1:28" s="4" customFormat="1" ht="78" customHeight="1" x14ac:dyDescent="0.3">
      <c r="A73" s="480"/>
      <c r="B73" s="399" t="str">
        <f t="shared" si="6"/>
        <v>MTN6</v>
      </c>
      <c r="C73" s="399"/>
      <c r="D73" s="399"/>
      <c r="E73" s="399"/>
      <c r="F73" s="399" t="s">
        <v>849</v>
      </c>
      <c r="G73" s="399"/>
      <c r="H73" s="399"/>
      <c r="I73" s="399">
        <v>3</v>
      </c>
      <c r="J73" s="399">
        <v>3</v>
      </c>
      <c r="K73" s="399">
        <v>2</v>
      </c>
      <c r="L73" s="30"/>
      <c r="M73" s="30"/>
      <c r="N73" s="5"/>
      <c r="O73" s="5"/>
      <c r="P73" s="5"/>
      <c r="Q73" s="5"/>
      <c r="R73" s="5"/>
      <c r="S73" s="30"/>
      <c r="T73" s="30"/>
      <c r="U73" s="30"/>
      <c r="V73" s="30"/>
      <c r="W73" s="30"/>
      <c r="X73" s="30"/>
      <c r="Y73" s="30"/>
      <c r="Z73" s="30"/>
      <c r="AA73" s="30"/>
      <c r="AB73" s="30"/>
    </row>
    <row r="74" spans="1:28" s="4" customFormat="1" ht="78" customHeight="1" x14ac:dyDescent="0.3">
      <c r="A74" s="480"/>
      <c r="B74" s="399" t="str">
        <f t="shared" si="6"/>
        <v>MTN6</v>
      </c>
      <c r="C74" s="399"/>
      <c r="D74" s="399"/>
      <c r="E74" s="399"/>
      <c r="F74" s="399" t="s">
        <v>850</v>
      </c>
      <c r="G74" s="399"/>
      <c r="H74" s="399"/>
      <c r="I74" s="399">
        <v>3</v>
      </c>
      <c r="J74" s="399">
        <v>4</v>
      </c>
      <c r="K74" s="399">
        <v>2</v>
      </c>
      <c r="L74" s="30"/>
      <c r="M74" s="30"/>
      <c r="N74" s="5"/>
      <c r="O74" s="5"/>
      <c r="P74" s="5"/>
      <c r="Q74" s="5"/>
      <c r="R74" s="5"/>
      <c r="S74" s="30"/>
      <c r="T74" s="30"/>
      <c r="U74" s="30"/>
      <c r="V74" s="30"/>
      <c r="W74" s="30"/>
      <c r="X74" s="30"/>
      <c r="Y74" s="30"/>
      <c r="Z74" s="30"/>
      <c r="AA74" s="30"/>
      <c r="AB74" s="30"/>
    </row>
    <row r="75" spans="1:28" s="4" customFormat="1" ht="78" customHeight="1" x14ac:dyDescent="0.3">
      <c r="A75" s="480"/>
      <c r="B75" s="399" t="str">
        <f t="shared" si="6"/>
        <v>MTN6</v>
      </c>
      <c r="C75" s="399"/>
      <c r="D75" s="399"/>
      <c r="E75" s="399"/>
      <c r="F75" s="399" t="s">
        <v>852</v>
      </c>
      <c r="G75" s="399"/>
      <c r="H75" s="399"/>
      <c r="I75" s="399">
        <v>3</v>
      </c>
      <c r="J75" s="399">
        <v>2</v>
      </c>
      <c r="K75" s="399">
        <v>2</v>
      </c>
      <c r="L75" s="30"/>
      <c r="M75" s="30"/>
      <c r="N75" s="5"/>
      <c r="O75" s="5"/>
      <c r="P75" s="5"/>
      <c r="Q75" s="5"/>
      <c r="R75" s="5"/>
      <c r="S75" s="30"/>
      <c r="T75" s="30"/>
      <c r="U75" s="30"/>
      <c r="V75" s="30"/>
      <c r="W75" s="30"/>
      <c r="X75" s="30"/>
      <c r="Y75" s="30"/>
      <c r="Z75" s="30"/>
      <c r="AA75" s="30"/>
      <c r="AB75" s="30"/>
    </row>
    <row r="76" spans="1:28" s="4" customFormat="1" ht="78" customHeight="1" x14ac:dyDescent="0.3">
      <c r="A76" s="480"/>
      <c r="B76" s="399" t="str">
        <f t="shared" si="6"/>
        <v>MTN6</v>
      </c>
      <c r="C76" s="399"/>
      <c r="D76" s="399"/>
      <c r="E76" s="399"/>
      <c r="F76" s="399" t="s">
        <v>853</v>
      </c>
      <c r="G76" s="399"/>
      <c r="H76" s="399"/>
      <c r="I76" s="399">
        <v>4</v>
      </c>
      <c r="J76" s="399">
        <v>4</v>
      </c>
      <c r="K76" s="399">
        <v>2</v>
      </c>
      <c r="L76" s="30"/>
      <c r="M76" s="30"/>
      <c r="N76" s="5"/>
      <c r="O76" s="5"/>
      <c r="P76" s="5"/>
      <c r="Q76" s="5"/>
      <c r="R76" s="5"/>
      <c r="S76" s="30"/>
      <c r="T76" s="30"/>
      <c r="U76" s="30"/>
      <c r="V76" s="30"/>
      <c r="W76" s="30"/>
      <c r="X76" s="30"/>
      <c r="Y76" s="30"/>
      <c r="Z76" s="30"/>
      <c r="AA76" s="30"/>
      <c r="AB76" s="30"/>
    </row>
    <row r="77" spans="1:28" s="4" customFormat="1" ht="78" customHeight="1" x14ac:dyDescent="0.3">
      <c r="A77" s="480" t="s">
        <v>412</v>
      </c>
      <c r="B77" s="399" t="str">
        <f t="shared" si="6"/>
        <v>MTN7</v>
      </c>
      <c r="C77" s="399"/>
      <c r="D77" s="399"/>
      <c r="E77" s="399"/>
      <c r="F77" s="399" t="s">
        <v>420</v>
      </c>
      <c r="G77" s="399"/>
      <c r="H77" s="399"/>
      <c r="I77" s="399">
        <v>0</v>
      </c>
      <c r="J77" s="399">
        <v>0</v>
      </c>
      <c r="K77" s="399">
        <v>0</v>
      </c>
      <c r="L77" s="30"/>
      <c r="M77" s="30"/>
      <c r="N77" s="5"/>
      <c r="O77" s="5"/>
      <c r="P77" s="5"/>
      <c r="Q77" s="5"/>
      <c r="R77" s="5"/>
      <c r="S77" s="30"/>
      <c r="T77" s="30"/>
      <c r="U77" s="30"/>
      <c r="V77" s="30"/>
      <c r="W77" s="30"/>
      <c r="X77" s="30"/>
      <c r="Y77" s="30"/>
      <c r="Z77" s="30"/>
      <c r="AA77" s="30"/>
      <c r="AB77" s="30"/>
    </row>
    <row r="78" spans="1:28" s="4" customFormat="1" ht="78" customHeight="1" x14ac:dyDescent="0.3">
      <c r="A78" s="480"/>
      <c r="B78" s="399" t="str">
        <f>IF(LEN(A78)&gt;0,A78,B77)</f>
        <v>MTN7</v>
      </c>
      <c r="C78" s="399"/>
      <c r="D78" s="399"/>
      <c r="E78" s="399"/>
      <c r="F78" s="399" t="s">
        <v>851</v>
      </c>
      <c r="G78" s="399"/>
      <c r="H78" s="399"/>
      <c r="I78" s="399">
        <v>3</v>
      </c>
      <c r="J78" s="399">
        <v>1</v>
      </c>
      <c r="K78" s="399">
        <v>2</v>
      </c>
      <c r="L78" s="30"/>
      <c r="M78" s="30"/>
      <c r="N78" s="5"/>
      <c r="O78" s="5"/>
      <c r="P78" s="5"/>
      <c r="Q78" s="5"/>
      <c r="R78" s="5"/>
      <c r="S78" s="30"/>
      <c r="T78" s="30"/>
      <c r="U78" s="30"/>
      <c r="V78" s="30"/>
      <c r="W78" s="30"/>
      <c r="X78" s="30"/>
      <c r="Y78" s="30"/>
      <c r="Z78" s="30"/>
      <c r="AA78" s="30"/>
      <c r="AB78" s="30"/>
    </row>
    <row r="79" spans="1:28" s="4" customFormat="1" ht="78" customHeight="1" x14ac:dyDescent="0.3">
      <c r="A79" s="480"/>
      <c r="B79" s="399" t="str">
        <f t="shared" si="6"/>
        <v>MTN7</v>
      </c>
      <c r="C79" s="399"/>
      <c r="D79" s="399"/>
      <c r="E79" s="399"/>
      <c r="F79" s="399" t="s">
        <v>871</v>
      </c>
      <c r="G79" s="399"/>
      <c r="H79" s="399"/>
      <c r="I79" s="399">
        <v>3</v>
      </c>
      <c r="J79" s="399">
        <v>3</v>
      </c>
      <c r="K79" s="399">
        <v>2</v>
      </c>
      <c r="L79" s="30"/>
      <c r="M79" s="30"/>
      <c r="N79" s="5"/>
      <c r="O79" s="5"/>
      <c r="P79" s="5"/>
      <c r="Q79" s="5"/>
      <c r="R79" s="5"/>
      <c r="S79" s="30"/>
      <c r="T79" s="30"/>
      <c r="U79" s="30"/>
      <c r="V79" s="30"/>
      <c r="W79" s="30"/>
      <c r="X79" s="30"/>
      <c r="Y79" s="30"/>
      <c r="Z79" s="30"/>
      <c r="AA79" s="30"/>
      <c r="AB79" s="30"/>
    </row>
    <row r="80" spans="1:28" s="4" customFormat="1" ht="78" customHeight="1" x14ac:dyDescent="0.3">
      <c r="A80" s="480"/>
      <c r="B80" s="399" t="str">
        <f t="shared" si="6"/>
        <v>MTN7</v>
      </c>
      <c r="C80" s="399"/>
      <c r="D80" s="399"/>
      <c r="E80" s="399"/>
      <c r="F80" s="399" t="s">
        <v>870</v>
      </c>
      <c r="G80" s="399"/>
      <c r="H80" s="399"/>
      <c r="I80" s="399">
        <v>3</v>
      </c>
      <c r="J80" s="399">
        <v>4</v>
      </c>
      <c r="K80" s="399">
        <v>2</v>
      </c>
      <c r="L80" s="30"/>
      <c r="M80" s="30"/>
      <c r="N80" s="5"/>
      <c r="O80" s="5"/>
      <c r="P80" s="5"/>
      <c r="Q80" s="5"/>
      <c r="R80" s="5"/>
      <c r="S80" s="30"/>
      <c r="T80" s="30"/>
      <c r="U80" s="30"/>
      <c r="V80" s="30"/>
      <c r="W80" s="30"/>
      <c r="X80" s="30"/>
      <c r="Y80" s="30"/>
      <c r="Z80" s="30"/>
      <c r="AA80" s="30"/>
      <c r="AB80" s="30"/>
    </row>
    <row r="81" spans="1:28" s="4" customFormat="1" ht="78" customHeight="1" x14ac:dyDescent="0.3">
      <c r="A81" s="480"/>
      <c r="B81" s="399" t="str">
        <f t="shared" si="6"/>
        <v>MTN7</v>
      </c>
      <c r="C81" s="399"/>
      <c r="D81" s="399"/>
      <c r="E81" s="399"/>
      <c r="F81" s="399" t="s">
        <v>852</v>
      </c>
      <c r="G81" s="399"/>
      <c r="H81" s="399"/>
      <c r="I81" s="399">
        <v>3</v>
      </c>
      <c r="J81" s="399">
        <v>2</v>
      </c>
      <c r="K81" s="399">
        <v>2</v>
      </c>
      <c r="L81" s="30"/>
      <c r="M81" s="30"/>
      <c r="N81" s="5"/>
      <c r="O81" s="5"/>
      <c r="P81" s="5"/>
      <c r="Q81" s="5"/>
      <c r="R81" s="5"/>
      <c r="S81" s="30"/>
      <c r="T81" s="30"/>
      <c r="U81" s="30"/>
      <c r="V81" s="30"/>
      <c r="W81" s="30"/>
      <c r="X81" s="30"/>
      <c r="Y81" s="30"/>
      <c r="Z81" s="30"/>
      <c r="AA81" s="30"/>
      <c r="AB81" s="30"/>
    </row>
    <row r="82" spans="1:28" s="4" customFormat="1" ht="78" customHeight="1" x14ac:dyDescent="0.3">
      <c r="A82" s="480"/>
      <c r="B82" s="399" t="str">
        <f t="shared" si="6"/>
        <v>MTN7</v>
      </c>
      <c r="C82" s="399"/>
      <c r="D82" s="399"/>
      <c r="E82" s="399"/>
      <c r="F82" s="399" t="s">
        <v>869</v>
      </c>
      <c r="G82" s="399"/>
      <c r="H82" s="399"/>
      <c r="I82" s="399">
        <v>4</v>
      </c>
      <c r="J82" s="399">
        <v>4</v>
      </c>
      <c r="K82" s="399">
        <v>2</v>
      </c>
      <c r="L82" s="30"/>
      <c r="M82" s="30"/>
      <c r="N82" s="5"/>
      <c r="O82" s="5"/>
      <c r="P82" s="5"/>
      <c r="Q82" s="5"/>
      <c r="R82" s="5"/>
      <c r="S82" s="30"/>
      <c r="T82" s="30"/>
      <c r="U82" s="30"/>
      <c r="V82" s="30"/>
      <c r="W82" s="30"/>
      <c r="X82" s="30"/>
      <c r="Y82" s="30"/>
      <c r="Z82" s="30"/>
      <c r="AA82" s="30"/>
      <c r="AB82" s="30"/>
    </row>
    <row r="83" spans="1:28" s="4" customFormat="1" ht="78" customHeight="1" x14ac:dyDescent="0.3">
      <c r="A83" s="480" t="s">
        <v>413</v>
      </c>
      <c r="B83" s="399" t="str">
        <f t="shared" si="6"/>
        <v>MTN8</v>
      </c>
      <c r="C83" s="399"/>
      <c r="D83" s="399"/>
      <c r="E83" s="399"/>
      <c r="F83" s="399" t="s">
        <v>696</v>
      </c>
      <c r="G83" s="399"/>
      <c r="H83" s="399"/>
      <c r="I83" s="399">
        <v>0</v>
      </c>
      <c r="J83" s="399">
        <v>0</v>
      </c>
      <c r="K83" s="399">
        <v>0</v>
      </c>
      <c r="L83" s="30"/>
      <c r="M83" s="30"/>
      <c r="N83" s="5"/>
      <c r="O83" s="5"/>
      <c r="P83" s="5"/>
      <c r="Q83" s="5"/>
      <c r="R83" s="5"/>
      <c r="S83" s="30"/>
      <c r="T83" s="30"/>
      <c r="U83" s="30"/>
      <c r="V83" s="30"/>
      <c r="W83" s="30"/>
      <c r="X83" s="30"/>
      <c r="Y83" s="30"/>
      <c r="Z83" s="30"/>
      <c r="AA83" s="30"/>
      <c r="AB83" s="30"/>
    </row>
    <row r="84" spans="1:28" s="4" customFormat="1" ht="78" customHeight="1" x14ac:dyDescent="0.3">
      <c r="A84" s="480"/>
      <c r="B84" s="399" t="str">
        <f t="shared" si="6"/>
        <v>MTN8</v>
      </c>
      <c r="C84" s="399"/>
      <c r="D84" s="399"/>
      <c r="E84" s="399"/>
      <c r="F84" s="399" t="s">
        <v>851</v>
      </c>
      <c r="G84" s="399"/>
      <c r="H84" s="399"/>
      <c r="I84" s="399">
        <v>3</v>
      </c>
      <c r="J84" s="399">
        <v>1</v>
      </c>
      <c r="K84" s="399">
        <v>2</v>
      </c>
      <c r="L84" s="30"/>
      <c r="M84" s="30"/>
      <c r="N84" s="5"/>
      <c r="O84" s="5"/>
      <c r="P84" s="5"/>
      <c r="Q84" s="5"/>
      <c r="R84" s="5"/>
      <c r="S84" s="30"/>
      <c r="T84" s="30"/>
      <c r="U84" s="30"/>
      <c r="V84" s="30"/>
      <c r="W84" s="30"/>
      <c r="X84" s="30"/>
      <c r="Y84" s="30"/>
      <c r="Z84" s="30"/>
      <c r="AA84" s="30"/>
      <c r="AB84" s="30"/>
    </row>
    <row r="85" spans="1:28" s="4" customFormat="1" ht="78" customHeight="1" x14ac:dyDescent="0.3">
      <c r="A85" s="480"/>
      <c r="B85" s="399" t="str">
        <f t="shared" si="6"/>
        <v>MTN8</v>
      </c>
      <c r="C85" s="399"/>
      <c r="D85" s="399"/>
      <c r="E85" s="399"/>
      <c r="F85" s="399" t="s">
        <v>871</v>
      </c>
      <c r="G85" s="399"/>
      <c r="H85" s="399"/>
      <c r="I85" s="399">
        <v>3</v>
      </c>
      <c r="J85" s="399">
        <v>3</v>
      </c>
      <c r="K85" s="399">
        <v>2</v>
      </c>
      <c r="L85" s="30"/>
      <c r="M85" s="30"/>
      <c r="N85" s="5"/>
      <c r="O85" s="5"/>
      <c r="P85" s="5"/>
      <c r="Q85" s="5"/>
      <c r="R85" s="5"/>
      <c r="S85" s="30"/>
      <c r="T85" s="30"/>
      <c r="U85" s="30"/>
      <c r="V85" s="30"/>
      <c r="W85" s="30"/>
      <c r="X85" s="30"/>
      <c r="Y85" s="30"/>
      <c r="Z85" s="30"/>
      <c r="AA85" s="30"/>
      <c r="AB85" s="30"/>
    </row>
    <row r="86" spans="1:28" s="4" customFormat="1" ht="78" customHeight="1" x14ac:dyDescent="0.3">
      <c r="A86" s="480"/>
      <c r="B86" s="399" t="str">
        <f t="shared" si="6"/>
        <v>MTN8</v>
      </c>
      <c r="C86" s="399"/>
      <c r="D86" s="399"/>
      <c r="E86" s="399"/>
      <c r="F86" s="399" t="s">
        <v>870</v>
      </c>
      <c r="G86" s="399"/>
      <c r="H86" s="399"/>
      <c r="I86" s="399">
        <v>3</v>
      </c>
      <c r="J86" s="399">
        <v>4</v>
      </c>
      <c r="K86" s="399">
        <v>2</v>
      </c>
      <c r="L86" s="30"/>
      <c r="M86" s="30"/>
      <c r="N86" s="5"/>
      <c r="O86" s="5"/>
      <c r="P86" s="5"/>
      <c r="Q86" s="5"/>
      <c r="R86" s="5"/>
      <c r="S86" s="30"/>
      <c r="T86" s="30"/>
      <c r="U86" s="30"/>
      <c r="V86" s="30"/>
      <c r="W86" s="30"/>
      <c r="X86" s="30"/>
      <c r="Y86" s="30"/>
      <c r="Z86" s="30"/>
      <c r="AA86" s="30"/>
      <c r="AB86" s="30"/>
    </row>
    <row r="87" spans="1:28" s="4" customFormat="1" ht="78" customHeight="1" x14ac:dyDescent="0.3">
      <c r="A87" s="480"/>
      <c r="B87" s="399" t="str">
        <f t="shared" si="6"/>
        <v>MTN8</v>
      </c>
      <c r="C87" s="399"/>
      <c r="D87" s="399"/>
      <c r="E87" s="399"/>
      <c r="F87" s="399" t="s">
        <v>852</v>
      </c>
      <c r="G87" s="399"/>
      <c r="H87" s="399"/>
      <c r="I87" s="399">
        <v>3</v>
      </c>
      <c r="J87" s="399">
        <v>2</v>
      </c>
      <c r="K87" s="399">
        <v>2</v>
      </c>
      <c r="L87" s="30"/>
      <c r="M87" s="30"/>
      <c r="N87" s="5"/>
      <c r="O87" s="5"/>
      <c r="P87" s="5"/>
      <c r="Q87" s="5"/>
      <c r="R87" s="5"/>
      <c r="S87" s="30"/>
      <c r="T87" s="30"/>
      <c r="U87" s="30"/>
      <c r="V87" s="30"/>
      <c r="W87" s="30"/>
      <c r="X87" s="30"/>
      <c r="Y87" s="30"/>
      <c r="Z87" s="30"/>
      <c r="AA87" s="30"/>
      <c r="AB87" s="30"/>
    </row>
    <row r="88" spans="1:28" s="4" customFormat="1" ht="78" customHeight="1" x14ac:dyDescent="0.3">
      <c r="A88" s="480"/>
      <c r="B88" s="399" t="str">
        <f t="shared" si="6"/>
        <v>MTN8</v>
      </c>
      <c r="C88" s="399"/>
      <c r="D88" s="399"/>
      <c r="E88" s="399"/>
      <c r="F88" s="399" t="s">
        <v>869</v>
      </c>
      <c r="G88" s="399"/>
      <c r="H88" s="399"/>
      <c r="I88" s="399">
        <v>4</v>
      </c>
      <c r="J88" s="399">
        <v>4</v>
      </c>
      <c r="K88" s="399">
        <v>2</v>
      </c>
      <c r="L88" s="30"/>
      <c r="M88" s="30"/>
      <c r="N88" s="5"/>
      <c r="O88" s="5"/>
      <c r="P88" s="5"/>
      <c r="Q88" s="5"/>
      <c r="R88" s="5"/>
      <c r="S88" s="30"/>
      <c r="T88" s="30"/>
      <c r="U88" s="30"/>
      <c r="V88" s="30"/>
      <c r="W88" s="30"/>
      <c r="X88" s="30"/>
      <c r="Y88" s="30"/>
      <c r="Z88" s="30"/>
      <c r="AA88" s="30"/>
      <c r="AB88" s="30"/>
    </row>
    <row r="89" spans="1:28" s="4" customFormat="1" ht="78" customHeight="1" x14ac:dyDescent="0.3">
      <c r="A89" s="480" t="s">
        <v>414</v>
      </c>
      <c r="B89" s="399" t="str">
        <f t="shared" si="6"/>
        <v>MTN9</v>
      </c>
      <c r="C89" s="399"/>
      <c r="D89" s="399"/>
      <c r="E89" s="399"/>
      <c r="F89" s="399" t="s">
        <v>696</v>
      </c>
      <c r="G89" s="399"/>
      <c r="H89" s="399"/>
      <c r="I89" s="399">
        <v>0</v>
      </c>
      <c r="J89" s="399">
        <v>0</v>
      </c>
      <c r="K89" s="399">
        <v>0</v>
      </c>
      <c r="L89" s="30"/>
      <c r="M89" s="30"/>
      <c r="N89" s="5"/>
      <c r="O89" s="5"/>
      <c r="P89" s="5"/>
      <c r="Q89" s="5"/>
      <c r="R89" s="5"/>
      <c r="S89" s="30"/>
      <c r="T89" s="30"/>
      <c r="U89" s="30"/>
      <c r="V89" s="30"/>
      <c r="W89" s="30"/>
      <c r="X89" s="30"/>
      <c r="Y89" s="30"/>
      <c r="Z89" s="30"/>
      <c r="AA89" s="30"/>
      <c r="AB89" s="30"/>
    </row>
    <row r="90" spans="1:28" s="4" customFormat="1" ht="78" customHeight="1" x14ac:dyDescent="0.3">
      <c r="A90" s="480"/>
      <c r="B90" s="399" t="str">
        <f t="shared" si="6"/>
        <v>MTN9</v>
      </c>
      <c r="C90" s="399"/>
      <c r="D90" s="399"/>
      <c r="E90" s="399"/>
      <c r="F90" s="399" t="s">
        <v>851</v>
      </c>
      <c r="G90" s="399"/>
      <c r="H90" s="399"/>
      <c r="I90" s="399">
        <v>4</v>
      </c>
      <c r="J90" s="399">
        <v>1</v>
      </c>
      <c r="K90" s="399">
        <v>2</v>
      </c>
      <c r="L90" s="30"/>
      <c r="M90" s="30"/>
      <c r="N90" s="5"/>
      <c r="O90" s="5"/>
      <c r="P90" s="5"/>
      <c r="Q90" s="5"/>
      <c r="R90" s="5"/>
      <c r="S90" s="30"/>
      <c r="T90" s="30"/>
      <c r="U90" s="30"/>
      <c r="V90" s="30"/>
      <c r="W90" s="30"/>
      <c r="X90" s="30"/>
      <c r="Y90" s="30"/>
      <c r="Z90" s="30"/>
      <c r="AA90" s="30"/>
      <c r="AB90" s="30"/>
    </row>
    <row r="91" spans="1:28" s="4" customFormat="1" ht="78" customHeight="1" x14ac:dyDescent="0.3">
      <c r="A91" s="480"/>
      <c r="B91" s="399" t="str">
        <f t="shared" si="6"/>
        <v>MTN9</v>
      </c>
      <c r="C91" s="399"/>
      <c r="D91" s="399"/>
      <c r="E91" s="399"/>
      <c r="F91" s="399" t="s">
        <v>871</v>
      </c>
      <c r="G91" s="399"/>
      <c r="H91" s="399"/>
      <c r="I91" s="399">
        <v>4</v>
      </c>
      <c r="J91" s="399">
        <v>3</v>
      </c>
      <c r="K91" s="399">
        <v>2</v>
      </c>
      <c r="L91" s="30"/>
      <c r="M91" s="30"/>
      <c r="N91" s="5"/>
      <c r="O91" s="5"/>
      <c r="P91" s="5"/>
      <c r="Q91" s="5"/>
      <c r="R91" s="5"/>
      <c r="S91" s="30"/>
      <c r="T91" s="30"/>
      <c r="U91" s="30"/>
      <c r="V91" s="30"/>
      <c r="W91" s="30"/>
      <c r="X91" s="30"/>
      <c r="Y91" s="30"/>
      <c r="Z91" s="30"/>
      <c r="AA91" s="30"/>
      <c r="AB91" s="30"/>
    </row>
    <row r="92" spans="1:28" s="4" customFormat="1" ht="78" customHeight="1" x14ac:dyDescent="0.3">
      <c r="A92" s="480"/>
      <c r="B92" s="399" t="str">
        <f t="shared" si="6"/>
        <v>MTN9</v>
      </c>
      <c r="C92" s="399"/>
      <c r="D92" s="399"/>
      <c r="E92" s="399"/>
      <c r="F92" s="399" t="s">
        <v>870</v>
      </c>
      <c r="G92" s="399"/>
      <c r="H92" s="399"/>
      <c r="I92" s="399">
        <v>4</v>
      </c>
      <c r="J92" s="399">
        <v>4</v>
      </c>
      <c r="K92" s="399">
        <v>2</v>
      </c>
      <c r="L92" s="30"/>
      <c r="M92" s="30"/>
      <c r="N92" s="5"/>
      <c r="O92" s="5"/>
      <c r="P92" s="5"/>
      <c r="Q92" s="5"/>
      <c r="R92" s="5"/>
      <c r="S92" s="30"/>
      <c r="T92" s="30"/>
      <c r="U92" s="30"/>
      <c r="V92" s="30"/>
      <c r="W92" s="30"/>
      <c r="X92" s="30"/>
      <c r="Y92" s="30"/>
      <c r="Z92" s="30"/>
      <c r="AA92" s="30"/>
      <c r="AB92" s="30"/>
    </row>
    <row r="93" spans="1:28" s="4" customFormat="1" ht="78" customHeight="1" x14ac:dyDescent="0.3">
      <c r="A93" s="480"/>
      <c r="B93" s="399" t="str">
        <f t="shared" si="6"/>
        <v>MTN9</v>
      </c>
      <c r="C93" s="399"/>
      <c r="D93" s="399"/>
      <c r="E93" s="399"/>
      <c r="F93" s="399" t="s">
        <v>852</v>
      </c>
      <c r="G93" s="399"/>
      <c r="H93" s="399"/>
      <c r="I93" s="399">
        <v>4</v>
      </c>
      <c r="J93" s="399">
        <v>2</v>
      </c>
      <c r="K93" s="399">
        <v>2</v>
      </c>
      <c r="L93" s="30"/>
      <c r="M93" s="30"/>
      <c r="N93" s="5"/>
      <c r="O93" s="5"/>
      <c r="P93" s="5"/>
      <c r="Q93" s="5"/>
      <c r="R93" s="5"/>
      <c r="S93" s="30"/>
      <c r="T93" s="30"/>
      <c r="U93" s="30"/>
      <c r="V93" s="30"/>
      <c r="W93" s="30"/>
      <c r="X93" s="30"/>
      <c r="Y93" s="30"/>
      <c r="Z93" s="30"/>
      <c r="AA93" s="30"/>
      <c r="AB93" s="30"/>
    </row>
    <row r="94" spans="1:28" s="4" customFormat="1" ht="78" customHeight="1" x14ac:dyDescent="0.3">
      <c r="A94" s="480"/>
      <c r="B94" s="399" t="str">
        <f t="shared" si="6"/>
        <v>MTN9</v>
      </c>
      <c r="C94" s="399"/>
      <c r="D94" s="399"/>
      <c r="E94" s="399"/>
      <c r="F94" s="399" t="s">
        <v>869</v>
      </c>
      <c r="G94" s="399"/>
      <c r="H94" s="399"/>
      <c r="I94" s="399">
        <v>4</v>
      </c>
      <c r="J94" s="399">
        <v>4</v>
      </c>
      <c r="K94" s="399">
        <v>4</v>
      </c>
      <c r="L94" s="30"/>
      <c r="M94" s="30"/>
      <c r="N94" s="5"/>
      <c r="O94" s="5"/>
      <c r="P94" s="5"/>
      <c r="Q94" s="5"/>
      <c r="R94" s="5"/>
      <c r="S94" s="30"/>
      <c r="T94" s="30"/>
      <c r="U94" s="30"/>
      <c r="V94" s="30"/>
      <c r="W94" s="30"/>
      <c r="X94" s="30"/>
      <c r="Y94" s="30"/>
      <c r="Z94" s="30"/>
      <c r="AA94" s="30"/>
      <c r="AB94" s="30"/>
    </row>
    <row r="95" spans="1:28" s="4" customFormat="1" ht="78" customHeight="1" x14ac:dyDescent="0.3">
      <c r="A95" s="480" t="s">
        <v>396</v>
      </c>
      <c r="B95" s="399" t="str">
        <f t="shared" si="6"/>
        <v>MTN10</v>
      </c>
      <c r="C95" s="399"/>
      <c r="D95" s="399"/>
      <c r="E95" s="399"/>
      <c r="F95" s="399" t="s">
        <v>696</v>
      </c>
      <c r="G95" s="399"/>
      <c r="H95" s="399"/>
      <c r="I95" s="399">
        <v>0</v>
      </c>
      <c r="J95" s="399">
        <v>0</v>
      </c>
      <c r="K95" s="399">
        <v>0</v>
      </c>
      <c r="L95" s="30"/>
      <c r="M95" s="30"/>
      <c r="N95" s="5"/>
      <c r="O95" s="5"/>
      <c r="P95" s="5"/>
      <c r="Q95" s="5"/>
      <c r="R95" s="5"/>
      <c r="S95" s="30"/>
      <c r="T95" s="30"/>
      <c r="U95" s="30"/>
      <c r="V95" s="30"/>
      <c r="W95" s="30"/>
      <c r="X95" s="30"/>
      <c r="Y95" s="30"/>
      <c r="Z95" s="30"/>
      <c r="AA95" s="30"/>
      <c r="AB95" s="30"/>
    </row>
    <row r="96" spans="1:28" s="4" customFormat="1" ht="78" customHeight="1" x14ac:dyDescent="0.3">
      <c r="A96" s="480"/>
      <c r="B96" s="399" t="str">
        <f t="shared" si="6"/>
        <v>MTN10</v>
      </c>
      <c r="C96" s="399"/>
      <c r="D96" s="399"/>
      <c r="E96" s="399"/>
      <c r="F96" s="399" t="s">
        <v>851</v>
      </c>
      <c r="G96" s="399"/>
      <c r="H96" s="399"/>
      <c r="I96" s="399">
        <v>3</v>
      </c>
      <c r="J96" s="399">
        <v>1</v>
      </c>
      <c r="K96" s="399">
        <v>2</v>
      </c>
      <c r="L96" s="30"/>
      <c r="M96" s="30"/>
      <c r="N96" s="5"/>
      <c r="O96" s="5"/>
      <c r="P96" s="5"/>
      <c r="Q96" s="5"/>
      <c r="R96" s="5"/>
      <c r="S96" s="30"/>
      <c r="T96" s="30"/>
      <c r="U96" s="30"/>
      <c r="V96" s="30"/>
      <c r="W96" s="30"/>
      <c r="X96" s="30"/>
      <c r="Y96" s="30"/>
      <c r="Z96" s="30"/>
      <c r="AA96" s="30"/>
      <c r="AB96" s="30"/>
    </row>
    <row r="97" spans="1:28" s="4" customFormat="1" ht="78" customHeight="1" x14ac:dyDescent="0.3">
      <c r="A97" s="480"/>
      <c r="B97" s="399" t="str">
        <f t="shared" si="6"/>
        <v>MTN10</v>
      </c>
      <c r="C97" s="399"/>
      <c r="D97" s="399"/>
      <c r="E97" s="399"/>
      <c r="F97" s="399" t="s">
        <v>871</v>
      </c>
      <c r="G97" s="399"/>
      <c r="H97" s="399"/>
      <c r="I97" s="399">
        <v>3</v>
      </c>
      <c r="J97" s="399">
        <v>3</v>
      </c>
      <c r="K97" s="399">
        <v>2</v>
      </c>
      <c r="L97" s="30"/>
      <c r="M97" s="30"/>
      <c r="N97" s="5"/>
      <c r="O97" s="5"/>
      <c r="P97" s="5"/>
      <c r="Q97" s="5"/>
      <c r="R97" s="5"/>
      <c r="S97" s="30"/>
      <c r="T97" s="30"/>
      <c r="U97" s="30"/>
      <c r="V97" s="30"/>
      <c r="W97" s="30"/>
      <c r="X97" s="30"/>
      <c r="Y97" s="30"/>
      <c r="Z97" s="30"/>
      <c r="AA97" s="30"/>
      <c r="AB97" s="30"/>
    </row>
    <row r="98" spans="1:28" s="4" customFormat="1" ht="78" customHeight="1" x14ac:dyDescent="0.3">
      <c r="A98" s="480"/>
      <c r="B98" s="399" t="str">
        <f t="shared" si="6"/>
        <v>MTN10</v>
      </c>
      <c r="C98" s="399"/>
      <c r="D98" s="399"/>
      <c r="E98" s="399"/>
      <c r="F98" s="399" t="s">
        <v>870</v>
      </c>
      <c r="G98" s="399"/>
      <c r="H98" s="399"/>
      <c r="I98" s="399">
        <v>3</v>
      </c>
      <c r="J98" s="399">
        <v>4</v>
      </c>
      <c r="K98" s="399">
        <v>2</v>
      </c>
      <c r="L98" s="30"/>
      <c r="M98" s="30"/>
      <c r="N98" s="5"/>
      <c r="O98" s="5"/>
      <c r="P98" s="5"/>
      <c r="Q98" s="5"/>
      <c r="R98" s="5"/>
      <c r="S98" s="30"/>
      <c r="T98" s="30"/>
      <c r="U98" s="30"/>
      <c r="V98" s="30"/>
      <c r="W98" s="30"/>
      <c r="X98" s="30"/>
      <c r="Y98" s="30"/>
      <c r="Z98" s="30"/>
      <c r="AA98" s="30"/>
      <c r="AB98" s="30"/>
    </row>
    <row r="99" spans="1:28" s="4" customFormat="1" ht="78" customHeight="1" x14ac:dyDescent="0.3">
      <c r="A99" s="480"/>
      <c r="B99" s="399" t="str">
        <f t="shared" si="6"/>
        <v>MTN10</v>
      </c>
      <c r="C99" s="399"/>
      <c r="D99" s="399"/>
      <c r="E99" s="399"/>
      <c r="F99" s="399" t="s">
        <v>852</v>
      </c>
      <c r="G99" s="399"/>
      <c r="H99" s="399"/>
      <c r="I99" s="399">
        <v>3</v>
      </c>
      <c r="J99" s="399">
        <v>2</v>
      </c>
      <c r="K99" s="399">
        <v>2</v>
      </c>
      <c r="L99" s="30"/>
      <c r="M99" s="30"/>
      <c r="N99" s="5"/>
      <c r="O99" s="5"/>
      <c r="P99" s="5"/>
      <c r="Q99" s="5"/>
      <c r="R99" s="5"/>
      <c r="S99" s="30"/>
      <c r="T99" s="30"/>
      <c r="U99" s="30"/>
      <c r="V99" s="30"/>
      <c r="W99" s="30"/>
      <c r="X99" s="30"/>
      <c r="Y99" s="30"/>
      <c r="Z99" s="30"/>
      <c r="AA99" s="30"/>
      <c r="AB99" s="30"/>
    </row>
    <row r="100" spans="1:28" s="4" customFormat="1" ht="78" customHeight="1" x14ac:dyDescent="0.3">
      <c r="A100" s="480"/>
      <c r="B100" s="399" t="str">
        <f t="shared" si="6"/>
        <v>MTN10</v>
      </c>
      <c r="C100" s="399"/>
      <c r="D100" s="399"/>
      <c r="E100" s="399"/>
      <c r="F100" s="399" t="s">
        <v>869</v>
      </c>
      <c r="G100" s="399"/>
      <c r="H100" s="399"/>
      <c r="I100" s="399">
        <v>4</v>
      </c>
      <c r="J100" s="399">
        <v>4</v>
      </c>
      <c r="K100" s="399">
        <v>2</v>
      </c>
      <c r="L100" s="30"/>
      <c r="M100" s="30"/>
      <c r="N100" s="5"/>
      <c r="O100" s="5"/>
      <c r="P100" s="5"/>
      <c r="Q100" s="5"/>
      <c r="R100" s="5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</row>
    <row r="101" spans="1:28" s="4" customFormat="1" ht="78" customHeight="1" x14ac:dyDescent="0.3">
      <c r="A101" s="480" t="s">
        <v>397</v>
      </c>
      <c r="B101" s="399" t="str">
        <f t="shared" si="6"/>
        <v>MTN11</v>
      </c>
      <c r="C101" s="399"/>
      <c r="D101" s="399"/>
      <c r="E101" s="399"/>
      <c r="F101" s="399" t="s">
        <v>696</v>
      </c>
      <c r="G101" s="399"/>
      <c r="H101" s="399"/>
      <c r="I101" s="399">
        <v>0</v>
      </c>
      <c r="J101" s="399">
        <v>0</v>
      </c>
      <c r="K101" s="399">
        <v>0</v>
      </c>
      <c r="L101" s="30"/>
      <c r="M101" s="30"/>
      <c r="N101" s="5"/>
      <c r="O101" s="5"/>
      <c r="P101" s="5"/>
      <c r="Q101" s="5"/>
      <c r="R101" s="5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</row>
    <row r="102" spans="1:28" s="4" customFormat="1" ht="78" customHeight="1" x14ac:dyDescent="0.3">
      <c r="A102" s="480"/>
      <c r="B102" s="399" t="str">
        <f t="shared" si="6"/>
        <v>MTN11</v>
      </c>
      <c r="C102" s="399"/>
      <c r="D102" s="399"/>
      <c r="E102" s="399"/>
      <c r="F102" s="399" t="s">
        <v>851</v>
      </c>
      <c r="G102" s="399"/>
      <c r="H102" s="399"/>
      <c r="I102" s="399">
        <v>3</v>
      </c>
      <c r="J102" s="399">
        <v>1</v>
      </c>
      <c r="K102" s="399">
        <v>2</v>
      </c>
      <c r="L102" s="30"/>
      <c r="M102" s="30"/>
      <c r="N102" s="5"/>
      <c r="O102" s="5"/>
      <c r="P102" s="5"/>
      <c r="Q102" s="5"/>
      <c r="R102" s="5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</row>
    <row r="103" spans="1:28" s="4" customFormat="1" ht="78" customHeight="1" x14ac:dyDescent="0.3">
      <c r="A103" s="480"/>
      <c r="B103" s="399" t="str">
        <f t="shared" si="6"/>
        <v>MTN11</v>
      </c>
      <c r="C103" s="399"/>
      <c r="D103" s="399"/>
      <c r="E103" s="399"/>
      <c r="F103" s="399" t="s">
        <v>871</v>
      </c>
      <c r="G103" s="399"/>
      <c r="H103" s="399"/>
      <c r="I103" s="399">
        <v>3</v>
      </c>
      <c r="J103" s="399">
        <v>3</v>
      </c>
      <c r="K103" s="399">
        <v>2</v>
      </c>
      <c r="L103" s="30"/>
      <c r="M103" s="30"/>
      <c r="N103" s="5"/>
      <c r="O103" s="5"/>
      <c r="P103" s="5"/>
      <c r="Q103" s="5"/>
      <c r="R103" s="5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</row>
    <row r="104" spans="1:28" s="4" customFormat="1" ht="78" customHeight="1" x14ac:dyDescent="0.3">
      <c r="A104" s="480"/>
      <c r="B104" s="399" t="str">
        <f t="shared" si="6"/>
        <v>MTN11</v>
      </c>
      <c r="C104" s="399"/>
      <c r="D104" s="399"/>
      <c r="E104" s="399"/>
      <c r="F104" s="399" t="s">
        <v>872</v>
      </c>
      <c r="G104" s="399"/>
      <c r="H104" s="399"/>
      <c r="I104" s="399">
        <v>3</v>
      </c>
      <c r="J104" s="399">
        <v>4</v>
      </c>
      <c r="K104" s="399">
        <v>2</v>
      </c>
      <c r="L104" s="30"/>
      <c r="M104" s="30"/>
      <c r="N104" s="5"/>
      <c r="O104" s="5"/>
      <c r="P104" s="5"/>
      <c r="Q104" s="5"/>
      <c r="R104" s="5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</row>
    <row r="105" spans="1:28" s="4" customFormat="1" ht="78" customHeight="1" x14ac:dyDescent="0.3">
      <c r="A105" s="480"/>
      <c r="B105" s="399" t="str">
        <f t="shared" si="6"/>
        <v>MTN11</v>
      </c>
      <c r="C105" s="399"/>
      <c r="D105" s="399"/>
      <c r="E105" s="399"/>
      <c r="F105" s="399" t="s">
        <v>852</v>
      </c>
      <c r="G105" s="399"/>
      <c r="H105" s="399"/>
      <c r="I105" s="399">
        <v>3</v>
      </c>
      <c r="J105" s="399">
        <v>2</v>
      </c>
      <c r="K105" s="399">
        <v>2</v>
      </c>
      <c r="L105" s="30"/>
      <c r="M105" s="30"/>
      <c r="N105" s="5"/>
      <c r="O105" s="5"/>
      <c r="P105" s="5"/>
      <c r="Q105" s="5"/>
      <c r="R105" s="5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</row>
    <row r="106" spans="1:28" s="4" customFormat="1" ht="78" customHeight="1" x14ac:dyDescent="0.3">
      <c r="A106" s="480"/>
      <c r="B106" s="399" t="str">
        <f t="shared" si="6"/>
        <v>MTN11</v>
      </c>
      <c r="C106" s="399"/>
      <c r="D106" s="399"/>
      <c r="E106" s="399"/>
      <c r="F106" s="399" t="s">
        <v>869</v>
      </c>
      <c r="G106" s="399"/>
      <c r="H106" s="399"/>
      <c r="I106" s="399">
        <v>4</v>
      </c>
      <c r="J106" s="399">
        <v>4</v>
      </c>
      <c r="K106" s="399">
        <v>2</v>
      </c>
      <c r="L106" s="30"/>
      <c r="M106" s="30"/>
      <c r="N106" s="5"/>
      <c r="O106" s="5"/>
      <c r="P106" s="5"/>
      <c r="Q106" s="5"/>
      <c r="R106" s="5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</row>
    <row r="107" spans="1:28" s="4" customFormat="1" ht="78" customHeight="1" x14ac:dyDescent="0.3">
      <c r="A107" s="480" t="s">
        <v>398</v>
      </c>
      <c r="B107" s="399" t="str">
        <f t="shared" si="6"/>
        <v>MTN12</v>
      </c>
      <c r="C107" s="399"/>
      <c r="D107" s="399"/>
      <c r="E107" s="399"/>
      <c r="F107" s="399" t="s">
        <v>696</v>
      </c>
      <c r="G107" s="399"/>
      <c r="H107" s="399"/>
      <c r="I107" s="399">
        <v>0</v>
      </c>
      <c r="J107" s="399">
        <v>0</v>
      </c>
      <c r="K107" s="399">
        <v>0</v>
      </c>
      <c r="L107" s="30"/>
      <c r="M107" s="30"/>
      <c r="N107" s="5"/>
      <c r="O107" s="5"/>
      <c r="P107" s="5"/>
      <c r="Q107" s="5"/>
      <c r="R107" s="5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</row>
    <row r="108" spans="1:28" s="4" customFormat="1" ht="78" customHeight="1" x14ac:dyDescent="0.3">
      <c r="A108" s="480"/>
      <c r="B108" s="399" t="str">
        <f t="shared" si="6"/>
        <v>MTN12</v>
      </c>
      <c r="C108" s="399"/>
      <c r="D108" s="399"/>
      <c r="E108" s="399"/>
      <c r="F108" s="399" t="s">
        <v>851</v>
      </c>
      <c r="G108" s="399"/>
      <c r="H108" s="399"/>
      <c r="I108" s="399">
        <v>3</v>
      </c>
      <c r="J108" s="399">
        <v>1</v>
      </c>
      <c r="K108" s="399">
        <v>2</v>
      </c>
      <c r="L108" s="30"/>
      <c r="M108" s="30"/>
      <c r="N108" s="5"/>
      <c r="O108" s="5"/>
      <c r="P108" s="5"/>
      <c r="Q108" s="5"/>
      <c r="R108" s="5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</row>
    <row r="109" spans="1:28" s="4" customFormat="1" ht="78" customHeight="1" x14ac:dyDescent="0.3">
      <c r="A109" s="480"/>
      <c r="B109" s="399" t="str">
        <f t="shared" si="6"/>
        <v>MTN12</v>
      </c>
      <c r="C109" s="399"/>
      <c r="D109" s="399"/>
      <c r="E109" s="399"/>
      <c r="F109" s="399" t="s">
        <v>871</v>
      </c>
      <c r="G109" s="399"/>
      <c r="H109" s="399"/>
      <c r="I109" s="399">
        <v>3</v>
      </c>
      <c r="J109" s="399">
        <v>3</v>
      </c>
      <c r="K109" s="399">
        <v>2</v>
      </c>
      <c r="L109" s="30"/>
      <c r="M109" s="30"/>
      <c r="N109" s="5"/>
      <c r="O109" s="5"/>
      <c r="P109" s="5"/>
      <c r="Q109" s="5"/>
      <c r="R109" s="5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</row>
    <row r="110" spans="1:28" s="4" customFormat="1" ht="78" customHeight="1" x14ac:dyDescent="0.3">
      <c r="A110" s="480"/>
      <c r="B110" s="399" t="str">
        <f t="shared" si="6"/>
        <v>MTN12</v>
      </c>
      <c r="C110" s="399"/>
      <c r="D110" s="399"/>
      <c r="E110" s="399"/>
      <c r="F110" s="399" t="s">
        <v>870</v>
      </c>
      <c r="G110" s="399"/>
      <c r="H110" s="399"/>
      <c r="I110" s="399">
        <v>3</v>
      </c>
      <c r="J110" s="399">
        <v>4</v>
      </c>
      <c r="K110" s="399">
        <v>2</v>
      </c>
      <c r="L110" s="30"/>
      <c r="M110" s="30"/>
      <c r="N110" s="5"/>
      <c r="O110" s="5"/>
      <c r="P110" s="5"/>
      <c r="Q110" s="5"/>
      <c r="R110" s="5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</row>
    <row r="111" spans="1:28" s="4" customFormat="1" ht="78" customHeight="1" x14ac:dyDescent="0.3">
      <c r="A111" s="480"/>
      <c r="B111" s="399" t="str">
        <f t="shared" si="6"/>
        <v>MTN12</v>
      </c>
      <c r="C111" s="399"/>
      <c r="D111" s="399"/>
      <c r="E111" s="399"/>
      <c r="F111" s="399" t="s">
        <v>852</v>
      </c>
      <c r="G111" s="399"/>
      <c r="H111" s="399"/>
      <c r="I111" s="399">
        <v>3</v>
      </c>
      <c r="J111" s="399">
        <v>2</v>
      </c>
      <c r="K111" s="399">
        <v>2</v>
      </c>
      <c r="L111" s="30"/>
      <c r="M111" s="30"/>
      <c r="N111" s="5"/>
      <c r="O111" s="5"/>
      <c r="P111" s="5"/>
      <c r="Q111" s="5"/>
      <c r="R111" s="5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</row>
    <row r="112" spans="1:28" s="4" customFormat="1" ht="78" customHeight="1" x14ac:dyDescent="0.3">
      <c r="A112" s="480"/>
      <c r="B112" s="399" t="str">
        <f t="shared" si="6"/>
        <v>MTN12</v>
      </c>
      <c r="C112" s="399"/>
      <c r="D112" s="399"/>
      <c r="E112" s="399"/>
      <c r="F112" s="399" t="s">
        <v>869</v>
      </c>
      <c r="G112" s="399"/>
      <c r="H112" s="399"/>
      <c r="I112" s="399">
        <v>4</v>
      </c>
      <c r="J112" s="399">
        <v>4</v>
      </c>
      <c r="K112" s="399">
        <v>2</v>
      </c>
      <c r="L112" s="30"/>
      <c r="M112" s="30"/>
      <c r="N112" s="5"/>
      <c r="O112" s="5"/>
      <c r="P112" s="5"/>
      <c r="Q112" s="5"/>
      <c r="R112" s="5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</row>
    <row r="113" spans="1:28" s="4" customFormat="1" ht="78" customHeight="1" x14ac:dyDescent="0.3">
      <c r="A113" s="480" t="s">
        <v>399</v>
      </c>
      <c r="B113" s="399" t="str">
        <f t="shared" si="6"/>
        <v>MTN13</v>
      </c>
      <c r="C113" s="399"/>
      <c r="D113" s="399"/>
      <c r="E113" s="399"/>
      <c r="F113" s="399" t="s">
        <v>696</v>
      </c>
      <c r="G113" s="399"/>
      <c r="H113" s="399"/>
      <c r="I113" s="399">
        <v>0</v>
      </c>
      <c r="J113" s="399">
        <v>0</v>
      </c>
      <c r="K113" s="399">
        <v>0</v>
      </c>
      <c r="L113" s="30"/>
      <c r="M113" s="30"/>
      <c r="N113" s="5"/>
      <c r="O113" s="5"/>
      <c r="P113" s="5"/>
      <c r="Q113" s="5"/>
      <c r="R113" s="5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</row>
    <row r="114" spans="1:28" s="4" customFormat="1" ht="78" customHeight="1" x14ac:dyDescent="0.3">
      <c r="A114" s="480"/>
      <c r="B114" s="399" t="str">
        <f t="shared" si="6"/>
        <v>MTN13</v>
      </c>
      <c r="C114" s="399"/>
      <c r="D114" s="399"/>
      <c r="E114" s="399"/>
      <c r="F114" s="399" t="s">
        <v>851</v>
      </c>
      <c r="G114" s="399"/>
      <c r="H114" s="399"/>
      <c r="I114" s="399">
        <v>4</v>
      </c>
      <c r="J114" s="399">
        <v>1</v>
      </c>
      <c r="K114" s="399">
        <v>2</v>
      </c>
      <c r="L114" s="30"/>
      <c r="M114" s="30"/>
      <c r="N114" s="5"/>
      <c r="O114" s="5"/>
      <c r="P114" s="5"/>
      <c r="Q114" s="5"/>
      <c r="R114" s="5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</row>
    <row r="115" spans="1:28" s="4" customFormat="1" ht="78" customHeight="1" x14ac:dyDescent="0.3">
      <c r="A115" s="480"/>
      <c r="B115" s="399" t="str">
        <f t="shared" si="6"/>
        <v>MTN13</v>
      </c>
      <c r="C115" s="399"/>
      <c r="D115" s="399"/>
      <c r="E115" s="399"/>
      <c r="F115" s="399" t="s">
        <v>871</v>
      </c>
      <c r="G115" s="399"/>
      <c r="H115" s="399"/>
      <c r="I115" s="399">
        <v>4</v>
      </c>
      <c r="J115" s="399">
        <v>3</v>
      </c>
      <c r="K115" s="399">
        <v>2</v>
      </c>
      <c r="L115" s="30"/>
      <c r="M115" s="30"/>
      <c r="N115" s="5"/>
      <c r="O115" s="5"/>
      <c r="P115" s="5"/>
      <c r="Q115" s="5"/>
      <c r="R115" s="5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</row>
    <row r="116" spans="1:28" s="4" customFormat="1" ht="78" customHeight="1" x14ac:dyDescent="0.3">
      <c r="A116" s="480"/>
      <c r="B116" s="399" t="str">
        <f t="shared" si="6"/>
        <v>MTN13</v>
      </c>
      <c r="C116" s="399"/>
      <c r="D116" s="399"/>
      <c r="E116" s="399"/>
      <c r="F116" s="399" t="s">
        <v>870</v>
      </c>
      <c r="G116" s="399"/>
      <c r="H116" s="399"/>
      <c r="I116" s="399">
        <v>4</v>
      </c>
      <c r="J116" s="399">
        <v>4</v>
      </c>
      <c r="K116" s="399">
        <v>2</v>
      </c>
      <c r="L116" s="30"/>
      <c r="M116" s="30"/>
      <c r="N116" s="5"/>
      <c r="O116" s="5"/>
      <c r="P116" s="5"/>
      <c r="Q116" s="5"/>
      <c r="R116" s="5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</row>
    <row r="117" spans="1:28" s="4" customFormat="1" ht="78" customHeight="1" x14ac:dyDescent="0.3">
      <c r="A117" s="480"/>
      <c r="B117" s="399" t="str">
        <f t="shared" si="6"/>
        <v>MTN13</v>
      </c>
      <c r="C117" s="399"/>
      <c r="D117" s="399"/>
      <c r="E117" s="399"/>
      <c r="F117" s="399" t="s">
        <v>852</v>
      </c>
      <c r="G117" s="399"/>
      <c r="H117" s="399"/>
      <c r="I117" s="399">
        <v>4</v>
      </c>
      <c r="J117" s="399">
        <v>2</v>
      </c>
      <c r="K117" s="399">
        <v>2</v>
      </c>
      <c r="L117" s="30"/>
      <c r="M117" s="30"/>
      <c r="N117" s="5"/>
      <c r="O117" s="5"/>
      <c r="P117" s="5"/>
      <c r="Q117" s="5"/>
      <c r="R117" s="5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</row>
    <row r="118" spans="1:28" s="4" customFormat="1" ht="78" customHeight="1" x14ac:dyDescent="0.3">
      <c r="A118" s="480"/>
      <c r="B118" s="399" t="str">
        <f t="shared" si="6"/>
        <v>MTN13</v>
      </c>
      <c r="C118" s="399"/>
      <c r="D118" s="399"/>
      <c r="E118" s="399"/>
      <c r="F118" s="399" t="s">
        <v>869</v>
      </c>
      <c r="G118" s="399"/>
      <c r="H118" s="399"/>
      <c r="I118" s="399">
        <v>4</v>
      </c>
      <c r="J118" s="399">
        <v>4</v>
      </c>
      <c r="K118" s="399">
        <v>4</v>
      </c>
      <c r="L118" s="30"/>
      <c r="M118" s="30"/>
      <c r="N118" s="5"/>
      <c r="O118" s="5"/>
      <c r="P118" s="5"/>
      <c r="Q118" s="5"/>
      <c r="R118" s="5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</row>
    <row r="119" spans="1:28" s="4" customFormat="1" ht="78" customHeight="1" x14ac:dyDescent="0.3">
      <c r="A119" s="480" t="s">
        <v>400</v>
      </c>
      <c r="B119" s="399" t="str">
        <f t="shared" si="6"/>
        <v>MTN14</v>
      </c>
      <c r="C119" s="399"/>
      <c r="D119" s="399"/>
      <c r="E119" s="399"/>
      <c r="F119" s="399" t="s">
        <v>696</v>
      </c>
      <c r="G119" s="399"/>
      <c r="H119" s="399"/>
      <c r="I119" s="399">
        <v>0</v>
      </c>
      <c r="J119" s="399">
        <v>0</v>
      </c>
      <c r="K119" s="399">
        <v>0</v>
      </c>
      <c r="L119" s="30"/>
      <c r="M119" s="30"/>
      <c r="N119" s="5"/>
      <c r="O119" s="5"/>
      <c r="P119" s="5"/>
      <c r="Q119" s="5"/>
      <c r="R119" s="5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</row>
    <row r="120" spans="1:28" s="4" customFormat="1" ht="78" customHeight="1" x14ac:dyDescent="0.3">
      <c r="A120" s="480"/>
      <c r="B120" s="399" t="str">
        <f t="shared" si="6"/>
        <v>MTN14</v>
      </c>
      <c r="C120" s="399"/>
      <c r="D120" s="399"/>
      <c r="E120" s="399"/>
      <c r="F120" s="399" t="s">
        <v>851</v>
      </c>
      <c r="G120" s="399"/>
      <c r="H120" s="399"/>
      <c r="I120" s="399">
        <v>3</v>
      </c>
      <c r="J120" s="399">
        <v>1</v>
      </c>
      <c r="K120" s="399">
        <v>2</v>
      </c>
      <c r="L120" s="30"/>
      <c r="M120" s="30"/>
      <c r="N120" s="5"/>
      <c r="O120" s="5"/>
      <c r="P120" s="5"/>
      <c r="Q120" s="5"/>
      <c r="R120" s="5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</row>
    <row r="121" spans="1:28" s="4" customFormat="1" ht="78" customHeight="1" x14ac:dyDescent="0.3">
      <c r="A121" s="480"/>
      <c r="B121" s="399" t="str">
        <f t="shared" si="6"/>
        <v>MTN14</v>
      </c>
      <c r="C121" s="399"/>
      <c r="D121" s="399"/>
      <c r="E121" s="399"/>
      <c r="F121" s="399" t="s">
        <v>871</v>
      </c>
      <c r="G121" s="399"/>
      <c r="H121" s="399"/>
      <c r="I121" s="399">
        <v>3</v>
      </c>
      <c r="J121" s="399">
        <v>3</v>
      </c>
      <c r="K121" s="399">
        <v>2</v>
      </c>
      <c r="L121" s="30"/>
      <c r="M121" s="30"/>
      <c r="N121" s="5"/>
      <c r="O121" s="5"/>
      <c r="P121" s="5"/>
      <c r="Q121" s="5"/>
      <c r="R121" s="5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</row>
    <row r="122" spans="1:28" s="4" customFormat="1" ht="78" customHeight="1" x14ac:dyDescent="0.3">
      <c r="A122" s="480"/>
      <c r="B122" s="399" t="str">
        <f t="shared" si="6"/>
        <v>MTN14</v>
      </c>
      <c r="C122" s="399"/>
      <c r="D122" s="399"/>
      <c r="E122" s="399"/>
      <c r="F122" s="399" t="s">
        <v>870</v>
      </c>
      <c r="G122" s="399"/>
      <c r="H122" s="399"/>
      <c r="I122" s="399">
        <v>3</v>
      </c>
      <c r="J122" s="399">
        <v>4</v>
      </c>
      <c r="K122" s="399">
        <v>2</v>
      </c>
      <c r="L122" s="30"/>
      <c r="M122" s="30"/>
      <c r="N122" s="5"/>
      <c r="O122" s="5"/>
      <c r="P122" s="5"/>
      <c r="Q122" s="5"/>
      <c r="R122" s="5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</row>
    <row r="123" spans="1:28" s="4" customFormat="1" ht="78" customHeight="1" x14ac:dyDescent="0.3">
      <c r="A123" s="480"/>
      <c r="B123" s="399" t="str">
        <f t="shared" si="6"/>
        <v>MTN14</v>
      </c>
      <c r="C123" s="399"/>
      <c r="D123" s="399"/>
      <c r="E123" s="399"/>
      <c r="F123" s="399" t="s">
        <v>852</v>
      </c>
      <c r="G123" s="399"/>
      <c r="H123" s="399"/>
      <c r="I123" s="399">
        <v>3</v>
      </c>
      <c r="J123" s="399">
        <v>2</v>
      </c>
      <c r="K123" s="399">
        <v>2</v>
      </c>
      <c r="L123" s="30"/>
      <c r="M123" s="30"/>
      <c r="N123" s="5"/>
      <c r="O123" s="5"/>
      <c r="P123" s="5"/>
      <c r="Q123" s="5"/>
      <c r="R123" s="5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</row>
    <row r="124" spans="1:28" s="4" customFormat="1" ht="78" customHeight="1" x14ac:dyDescent="0.3">
      <c r="A124" s="480"/>
      <c r="B124" s="399" t="str">
        <f t="shared" si="6"/>
        <v>MTN14</v>
      </c>
      <c r="C124" s="399"/>
      <c r="D124" s="399"/>
      <c r="E124" s="399"/>
      <c r="F124" s="399" t="s">
        <v>869</v>
      </c>
      <c r="G124" s="399"/>
      <c r="H124" s="399"/>
      <c r="I124" s="399">
        <v>4</v>
      </c>
      <c r="J124" s="399">
        <v>4</v>
      </c>
      <c r="K124" s="399">
        <v>2</v>
      </c>
      <c r="L124" s="30"/>
      <c r="M124" s="30"/>
      <c r="N124" s="5"/>
      <c r="O124" s="5"/>
      <c r="P124" s="5"/>
      <c r="Q124" s="5"/>
      <c r="R124" s="5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</row>
    <row r="125" spans="1:28" s="4" customFormat="1" ht="78" customHeight="1" x14ac:dyDescent="0.3">
      <c r="A125" s="480" t="s">
        <v>401</v>
      </c>
      <c r="B125" s="399" t="str">
        <f t="shared" si="6"/>
        <v>MTN15</v>
      </c>
      <c r="C125" s="399"/>
      <c r="D125" s="399"/>
      <c r="E125" s="399"/>
      <c r="F125" s="399" t="s">
        <v>696</v>
      </c>
      <c r="G125" s="399"/>
      <c r="H125" s="399"/>
      <c r="I125" s="399">
        <v>0</v>
      </c>
      <c r="J125" s="399">
        <v>0</v>
      </c>
      <c r="K125" s="399">
        <v>0</v>
      </c>
      <c r="L125" s="30"/>
      <c r="M125" s="30"/>
      <c r="N125" s="5"/>
      <c r="O125" s="5"/>
      <c r="P125" s="5"/>
      <c r="Q125" s="5"/>
      <c r="R125" s="5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</row>
    <row r="126" spans="1:28" s="4" customFormat="1" ht="78" customHeight="1" x14ac:dyDescent="0.3">
      <c r="A126" s="480"/>
      <c r="B126" s="399" t="str">
        <f t="shared" si="6"/>
        <v>MTN15</v>
      </c>
      <c r="C126" s="399"/>
      <c r="D126" s="399"/>
      <c r="E126" s="399"/>
      <c r="F126" s="399" t="s">
        <v>851</v>
      </c>
      <c r="G126" s="399"/>
      <c r="H126" s="399"/>
      <c r="I126" s="399">
        <v>3</v>
      </c>
      <c r="J126" s="399">
        <v>1</v>
      </c>
      <c r="K126" s="399">
        <v>2</v>
      </c>
      <c r="L126" s="30"/>
      <c r="M126" s="30"/>
      <c r="N126" s="5"/>
      <c r="O126" s="5"/>
      <c r="P126" s="5"/>
      <c r="Q126" s="5"/>
      <c r="R126" s="5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</row>
    <row r="127" spans="1:28" s="4" customFormat="1" ht="78" customHeight="1" x14ac:dyDescent="0.3">
      <c r="A127" s="480"/>
      <c r="B127" s="399" t="str">
        <f t="shared" si="6"/>
        <v>MTN15</v>
      </c>
      <c r="C127" s="399"/>
      <c r="D127" s="399"/>
      <c r="E127" s="399"/>
      <c r="F127" s="399" t="s">
        <v>871</v>
      </c>
      <c r="G127" s="399"/>
      <c r="H127" s="399"/>
      <c r="I127" s="399">
        <v>3</v>
      </c>
      <c r="J127" s="399">
        <v>3</v>
      </c>
      <c r="K127" s="399">
        <v>2</v>
      </c>
      <c r="L127" s="30"/>
      <c r="M127" s="30"/>
      <c r="N127" s="5"/>
      <c r="O127" s="5"/>
      <c r="P127" s="5"/>
      <c r="Q127" s="5"/>
      <c r="R127" s="5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</row>
    <row r="128" spans="1:28" s="4" customFormat="1" ht="78" customHeight="1" x14ac:dyDescent="0.3">
      <c r="A128" s="480"/>
      <c r="B128" s="399" t="str">
        <f t="shared" si="6"/>
        <v>MTN15</v>
      </c>
      <c r="C128" s="399"/>
      <c r="D128" s="399"/>
      <c r="E128" s="399"/>
      <c r="F128" s="399" t="s">
        <v>870</v>
      </c>
      <c r="G128" s="399"/>
      <c r="H128" s="399"/>
      <c r="I128" s="399">
        <v>3</v>
      </c>
      <c r="J128" s="399">
        <v>4</v>
      </c>
      <c r="K128" s="399">
        <v>2</v>
      </c>
      <c r="L128" s="30"/>
      <c r="M128" s="30"/>
      <c r="N128" s="5"/>
      <c r="O128" s="5"/>
      <c r="P128" s="5"/>
      <c r="Q128" s="5"/>
      <c r="R128" s="5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</row>
    <row r="129" spans="1:28" s="4" customFormat="1" ht="78" customHeight="1" x14ac:dyDescent="0.3">
      <c r="A129" s="480"/>
      <c r="B129" s="399" t="str">
        <f t="shared" si="6"/>
        <v>MTN15</v>
      </c>
      <c r="C129" s="399"/>
      <c r="D129" s="399"/>
      <c r="E129" s="399"/>
      <c r="F129" s="399" t="s">
        <v>852</v>
      </c>
      <c r="G129" s="399"/>
      <c r="H129" s="399"/>
      <c r="I129" s="399">
        <v>3</v>
      </c>
      <c r="J129" s="399">
        <v>2</v>
      </c>
      <c r="K129" s="399">
        <v>2</v>
      </c>
      <c r="L129" s="30"/>
      <c r="M129" s="30"/>
      <c r="N129" s="5"/>
      <c r="O129" s="5"/>
      <c r="P129" s="5"/>
      <c r="Q129" s="5"/>
      <c r="R129" s="5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</row>
    <row r="130" spans="1:28" s="4" customFormat="1" ht="78" customHeight="1" x14ac:dyDescent="0.3">
      <c r="A130" s="480"/>
      <c r="B130" s="399" t="str">
        <f t="shared" si="6"/>
        <v>MTN15</v>
      </c>
      <c r="C130" s="399"/>
      <c r="D130" s="399"/>
      <c r="E130" s="399"/>
      <c r="F130" s="399" t="s">
        <v>869</v>
      </c>
      <c r="G130" s="399"/>
      <c r="H130" s="399"/>
      <c r="I130" s="399">
        <v>4</v>
      </c>
      <c r="J130" s="399">
        <v>4</v>
      </c>
      <c r="K130" s="399">
        <v>2</v>
      </c>
      <c r="L130" s="30"/>
      <c r="M130" s="30"/>
      <c r="N130" s="5"/>
      <c r="O130" s="5"/>
      <c r="P130" s="5"/>
      <c r="Q130" s="5"/>
      <c r="R130" s="5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</row>
    <row r="131" spans="1:28" s="4" customFormat="1" ht="78" customHeight="1" x14ac:dyDescent="0.3">
      <c r="A131" s="480" t="s">
        <v>402</v>
      </c>
      <c r="B131" s="399" t="str">
        <f t="shared" si="6"/>
        <v>MTN16</v>
      </c>
      <c r="C131" s="399"/>
      <c r="D131" s="399"/>
      <c r="E131" s="399"/>
      <c r="F131" s="399" t="s">
        <v>696</v>
      </c>
      <c r="G131" s="399"/>
      <c r="H131" s="399"/>
      <c r="I131" s="399">
        <v>0</v>
      </c>
      <c r="J131" s="399">
        <v>0</v>
      </c>
      <c r="K131" s="399">
        <v>0</v>
      </c>
      <c r="L131" s="30"/>
      <c r="M131" s="30"/>
      <c r="N131" s="5"/>
      <c r="O131" s="5"/>
      <c r="P131" s="5"/>
      <c r="Q131" s="5"/>
      <c r="R131" s="5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</row>
    <row r="132" spans="1:28" s="4" customFormat="1" ht="78" customHeight="1" x14ac:dyDescent="0.3">
      <c r="A132" s="480"/>
      <c r="B132" s="399" t="str">
        <f t="shared" si="6"/>
        <v>MTN16</v>
      </c>
      <c r="C132" s="399"/>
      <c r="D132" s="399"/>
      <c r="E132" s="399"/>
      <c r="F132" s="399" t="s">
        <v>851</v>
      </c>
      <c r="G132" s="399"/>
      <c r="H132" s="399"/>
      <c r="I132" s="399">
        <v>3</v>
      </c>
      <c r="J132" s="399">
        <v>1</v>
      </c>
      <c r="K132" s="399">
        <v>2</v>
      </c>
      <c r="L132" s="30"/>
      <c r="M132" s="30"/>
      <c r="N132" s="5"/>
      <c r="O132" s="5"/>
      <c r="P132" s="5"/>
      <c r="Q132" s="5"/>
      <c r="R132" s="5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</row>
    <row r="133" spans="1:28" s="4" customFormat="1" ht="78" customHeight="1" x14ac:dyDescent="0.3">
      <c r="A133" s="480"/>
      <c r="B133" s="399" t="str">
        <f t="shared" si="6"/>
        <v>MTN16</v>
      </c>
      <c r="C133" s="399"/>
      <c r="D133" s="399"/>
      <c r="E133" s="399"/>
      <c r="F133" s="399" t="s">
        <v>871</v>
      </c>
      <c r="G133" s="399"/>
      <c r="H133" s="399"/>
      <c r="I133" s="399">
        <v>3</v>
      </c>
      <c r="J133" s="399">
        <v>3</v>
      </c>
      <c r="K133" s="399">
        <v>2</v>
      </c>
      <c r="L133" s="30"/>
      <c r="M133" s="30"/>
      <c r="N133" s="5"/>
      <c r="O133" s="5"/>
      <c r="P133" s="5"/>
      <c r="Q133" s="5"/>
      <c r="R133" s="5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</row>
    <row r="134" spans="1:28" s="4" customFormat="1" ht="78" customHeight="1" x14ac:dyDescent="0.3">
      <c r="A134" s="480"/>
      <c r="B134" s="399" t="str">
        <f t="shared" si="6"/>
        <v>MTN16</v>
      </c>
      <c r="C134" s="399"/>
      <c r="D134" s="399"/>
      <c r="E134" s="399"/>
      <c r="F134" s="399" t="s">
        <v>870</v>
      </c>
      <c r="G134" s="399"/>
      <c r="H134" s="399"/>
      <c r="I134" s="399">
        <v>3</v>
      </c>
      <c r="J134" s="399">
        <v>4</v>
      </c>
      <c r="K134" s="399">
        <v>2</v>
      </c>
      <c r="L134" s="30"/>
      <c r="M134" s="30"/>
      <c r="N134" s="5"/>
      <c r="O134" s="5"/>
      <c r="P134" s="5"/>
      <c r="Q134" s="5"/>
      <c r="R134" s="5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</row>
    <row r="135" spans="1:28" s="4" customFormat="1" ht="78" customHeight="1" x14ac:dyDescent="0.3">
      <c r="A135" s="480"/>
      <c r="B135" s="399" t="str">
        <f t="shared" si="6"/>
        <v>MTN16</v>
      </c>
      <c r="C135" s="399"/>
      <c r="D135" s="399"/>
      <c r="E135" s="399"/>
      <c r="F135" s="399" t="s">
        <v>852</v>
      </c>
      <c r="G135" s="399"/>
      <c r="H135" s="399"/>
      <c r="I135" s="399">
        <v>3</v>
      </c>
      <c r="J135" s="399">
        <v>2</v>
      </c>
      <c r="K135" s="399">
        <v>2</v>
      </c>
      <c r="L135" s="30"/>
      <c r="M135" s="30"/>
      <c r="N135" s="5"/>
      <c r="O135" s="5"/>
      <c r="P135" s="5"/>
      <c r="Q135" s="5"/>
      <c r="R135" s="5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</row>
    <row r="136" spans="1:28" s="4" customFormat="1" ht="78" customHeight="1" x14ac:dyDescent="0.3">
      <c r="A136" s="480"/>
      <c r="B136" s="399" t="str">
        <f t="shared" si="6"/>
        <v>MTN16</v>
      </c>
      <c r="C136" s="399"/>
      <c r="D136" s="399"/>
      <c r="E136" s="399"/>
      <c r="F136" s="399" t="s">
        <v>869</v>
      </c>
      <c r="G136" s="399"/>
      <c r="H136" s="399"/>
      <c r="I136" s="399">
        <v>4</v>
      </c>
      <c r="J136" s="399">
        <v>4</v>
      </c>
      <c r="K136" s="399">
        <v>2</v>
      </c>
      <c r="L136" s="30"/>
      <c r="M136" s="30"/>
      <c r="N136" s="5"/>
      <c r="O136" s="5"/>
      <c r="P136" s="5"/>
      <c r="Q136" s="5"/>
      <c r="R136" s="5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</row>
    <row r="137" spans="1:28" s="4" customFormat="1" ht="78" customHeight="1" x14ac:dyDescent="0.3">
      <c r="A137" s="480" t="s">
        <v>403</v>
      </c>
      <c r="B137" s="399" t="str">
        <f t="shared" si="6"/>
        <v>MTN17</v>
      </c>
      <c r="C137" s="399"/>
      <c r="D137" s="399"/>
      <c r="E137" s="399"/>
      <c r="F137" s="399" t="s">
        <v>696</v>
      </c>
      <c r="G137" s="399"/>
      <c r="H137" s="399"/>
      <c r="I137" s="399">
        <v>0</v>
      </c>
      <c r="J137" s="399">
        <v>0</v>
      </c>
      <c r="K137" s="399">
        <v>0</v>
      </c>
      <c r="L137" s="30"/>
      <c r="M137" s="30"/>
      <c r="N137" s="5"/>
      <c r="O137" s="5"/>
      <c r="P137" s="5"/>
      <c r="Q137" s="5"/>
      <c r="R137" s="5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</row>
    <row r="138" spans="1:28" s="4" customFormat="1" ht="78" customHeight="1" x14ac:dyDescent="0.3">
      <c r="A138" s="480"/>
      <c r="B138" s="399" t="str">
        <f t="shared" si="6"/>
        <v>MTN17</v>
      </c>
      <c r="C138" s="399"/>
      <c r="D138" s="399"/>
      <c r="E138" s="399"/>
      <c r="F138" s="399" t="s">
        <v>851</v>
      </c>
      <c r="G138" s="399"/>
      <c r="H138" s="399"/>
      <c r="I138" s="399">
        <v>3</v>
      </c>
      <c r="J138" s="399">
        <v>1</v>
      </c>
      <c r="K138" s="399">
        <v>2</v>
      </c>
      <c r="L138" s="30"/>
      <c r="M138" s="30"/>
      <c r="N138" s="5"/>
      <c r="O138" s="5"/>
      <c r="P138" s="5"/>
      <c r="Q138" s="5"/>
      <c r="R138" s="5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</row>
    <row r="139" spans="1:28" s="4" customFormat="1" ht="78" customHeight="1" x14ac:dyDescent="0.3">
      <c r="A139" s="480"/>
      <c r="B139" s="399" t="str">
        <f t="shared" si="6"/>
        <v>MTN17</v>
      </c>
      <c r="C139" s="399"/>
      <c r="D139" s="399"/>
      <c r="E139" s="399"/>
      <c r="F139" s="399" t="s">
        <v>871</v>
      </c>
      <c r="G139" s="399"/>
      <c r="H139" s="399"/>
      <c r="I139" s="399">
        <v>3</v>
      </c>
      <c r="J139" s="399">
        <v>3</v>
      </c>
      <c r="K139" s="399">
        <v>2</v>
      </c>
      <c r="L139" s="30"/>
      <c r="M139" s="30"/>
      <c r="N139" s="5"/>
      <c r="O139" s="5"/>
      <c r="P139" s="5"/>
      <c r="Q139" s="5"/>
      <c r="R139" s="5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</row>
    <row r="140" spans="1:28" s="4" customFormat="1" ht="78" customHeight="1" x14ac:dyDescent="0.3">
      <c r="A140" s="480"/>
      <c r="B140" s="399" t="str">
        <f t="shared" si="6"/>
        <v>MTN17</v>
      </c>
      <c r="C140" s="399"/>
      <c r="D140" s="399"/>
      <c r="E140" s="399"/>
      <c r="F140" s="399" t="s">
        <v>850</v>
      </c>
      <c r="G140" s="399"/>
      <c r="H140" s="399"/>
      <c r="I140" s="399">
        <v>3</v>
      </c>
      <c r="J140" s="399">
        <v>4</v>
      </c>
      <c r="K140" s="399">
        <v>2</v>
      </c>
      <c r="L140" s="30"/>
      <c r="M140" s="30"/>
      <c r="N140" s="5"/>
      <c r="O140" s="5"/>
      <c r="P140" s="5"/>
      <c r="Q140" s="5"/>
      <c r="R140" s="5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</row>
    <row r="141" spans="1:28" s="4" customFormat="1" ht="78" customHeight="1" x14ac:dyDescent="0.3">
      <c r="A141" s="480"/>
      <c r="B141" s="399" t="str">
        <f t="shared" si="6"/>
        <v>MTN17</v>
      </c>
      <c r="C141" s="399"/>
      <c r="D141" s="399"/>
      <c r="E141" s="399"/>
      <c r="F141" s="399" t="s">
        <v>852</v>
      </c>
      <c r="G141" s="399"/>
      <c r="H141" s="399"/>
      <c r="I141" s="399">
        <v>3</v>
      </c>
      <c r="J141" s="399">
        <v>2</v>
      </c>
      <c r="K141" s="399">
        <v>2</v>
      </c>
      <c r="L141" s="30"/>
      <c r="M141" s="30"/>
      <c r="N141" s="5"/>
      <c r="O141" s="5"/>
      <c r="P141" s="5"/>
      <c r="Q141" s="5"/>
      <c r="R141" s="5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</row>
    <row r="142" spans="1:28" s="4" customFormat="1" ht="78" customHeight="1" x14ac:dyDescent="0.3">
      <c r="A142" s="480"/>
      <c r="B142" s="399" t="str">
        <f t="shared" si="6"/>
        <v>MTN17</v>
      </c>
      <c r="C142" s="399"/>
      <c r="D142" s="399"/>
      <c r="E142" s="399"/>
      <c r="F142" s="399" t="s">
        <v>869</v>
      </c>
      <c r="G142" s="399"/>
      <c r="H142" s="399"/>
      <c r="I142" s="399">
        <v>4</v>
      </c>
      <c r="J142" s="399">
        <v>4</v>
      </c>
      <c r="K142" s="399">
        <v>2</v>
      </c>
      <c r="L142" s="30"/>
      <c r="M142" s="30"/>
      <c r="N142" s="5"/>
      <c r="O142" s="5"/>
      <c r="P142" s="5"/>
      <c r="Q142" s="5"/>
      <c r="R142" s="5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</row>
    <row r="143" spans="1:28" s="4" customFormat="1" ht="78" customHeight="1" x14ac:dyDescent="0.3">
      <c r="A143" s="480" t="s">
        <v>404</v>
      </c>
      <c r="B143" s="399" t="str">
        <f t="shared" si="6"/>
        <v>MTN18</v>
      </c>
      <c r="C143" s="399"/>
      <c r="D143" s="399"/>
      <c r="E143" s="399"/>
      <c r="F143" s="399" t="s">
        <v>696</v>
      </c>
      <c r="G143" s="399"/>
      <c r="H143" s="399"/>
      <c r="I143" s="399">
        <v>0</v>
      </c>
      <c r="J143" s="399">
        <v>0</v>
      </c>
      <c r="K143" s="399">
        <v>0</v>
      </c>
      <c r="L143" s="30"/>
      <c r="M143" s="30"/>
      <c r="N143" s="5"/>
      <c r="O143" s="5"/>
      <c r="P143" s="5"/>
      <c r="Q143" s="5"/>
      <c r="R143" s="5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</row>
    <row r="144" spans="1:28" s="4" customFormat="1" ht="78" customHeight="1" x14ac:dyDescent="0.3">
      <c r="A144" s="480"/>
      <c r="B144" s="399" t="str">
        <f t="shared" si="6"/>
        <v>MTN18</v>
      </c>
      <c r="C144" s="399"/>
      <c r="D144" s="399"/>
      <c r="E144" s="399"/>
      <c r="F144" s="399" t="s">
        <v>851</v>
      </c>
      <c r="G144" s="399"/>
      <c r="H144" s="399"/>
      <c r="I144" s="399">
        <v>3</v>
      </c>
      <c r="J144" s="399">
        <v>1</v>
      </c>
      <c r="K144" s="399">
        <v>2</v>
      </c>
      <c r="L144" s="30"/>
      <c r="M144" s="30"/>
      <c r="N144" s="5"/>
      <c r="O144" s="5"/>
      <c r="P144" s="5"/>
      <c r="Q144" s="5"/>
      <c r="R144" s="5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</row>
    <row r="145" spans="1:28" s="4" customFormat="1" ht="78" customHeight="1" x14ac:dyDescent="0.3">
      <c r="A145" s="480"/>
      <c r="B145" s="399" t="str">
        <f t="shared" si="6"/>
        <v>MTN18</v>
      </c>
      <c r="C145" s="399"/>
      <c r="D145" s="399"/>
      <c r="E145" s="399"/>
      <c r="F145" s="399" t="s">
        <v>871</v>
      </c>
      <c r="G145" s="399"/>
      <c r="H145" s="399"/>
      <c r="I145" s="399">
        <v>3</v>
      </c>
      <c r="J145" s="399">
        <v>3</v>
      </c>
      <c r="K145" s="399">
        <v>2</v>
      </c>
      <c r="L145" s="30"/>
      <c r="M145" s="30"/>
      <c r="N145" s="5"/>
      <c r="O145" s="5"/>
      <c r="P145" s="5"/>
      <c r="Q145" s="5"/>
      <c r="R145" s="5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</row>
    <row r="146" spans="1:28" s="4" customFormat="1" ht="78" customHeight="1" x14ac:dyDescent="0.3">
      <c r="A146" s="480"/>
      <c r="B146" s="399" t="str">
        <f t="shared" si="6"/>
        <v>MTN18</v>
      </c>
      <c r="C146" s="399"/>
      <c r="D146" s="399"/>
      <c r="E146" s="399"/>
      <c r="F146" s="399" t="s">
        <v>870</v>
      </c>
      <c r="G146" s="399"/>
      <c r="H146" s="399"/>
      <c r="I146" s="399">
        <v>3</v>
      </c>
      <c r="J146" s="399">
        <v>4</v>
      </c>
      <c r="K146" s="399">
        <v>2</v>
      </c>
      <c r="L146" s="30"/>
      <c r="M146" s="30"/>
      <c r="N146" s="5"/>
      <c r="O146" s="5"/>
      <c r="P146" s="5"/>
      <c r="Q146" s="5"/>
      <c r="R146" s="5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</row>
    <row r="147" spans="1:28" s="4" customFormat="1" ht="78" customHeight="1" x14ac:dyDescent="0.3">
      <c r="A147" s="480"/>
      <c r="B147" s="399" t="str">
        <f t="shared" si="6"/>
        <v>MTN18</v>
      </c>
      <c r="C147" s="399"/>
      <c r="D147" s="399"/>
      <c r="E147" s="399"/>
      <c r="F147" s="399" t="s">
        <v>852</v>
      </c>
      <c r="G147" s="399"/>
      <c r="H147" s="399"/>
      <c r="I147" s="399">
        <v>3</v>
      </c>
      <c r="J147" s="399">
        <v>2</v>
      </c>
      <c r="K147" s="399">
        <v>2</v>
      </c>
      <c r="L147" s="30"/>
      <c r="M147" s="30"/>
      <c r="N147" s="5"/>
      <c r="O147" s="5"/>
      <c r="P147" s="5"/>
      <c r="Q147" s="5"/>
      <c r="R147" s="5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</row>
    <row r="148" spans="1:28" s="4" customFormat="1" ht="78" customHeight="1" x14ac:dyDescent="0.3">
      <c r="A148" s="480"/>
      <c r="B148" s="399" t="str">
        <f t="shared" si="6"/>
        <v>MTN18</v>
      </c>
      <c r="C148" s="399"/>
      <c r="D148" s="399"/>
      <c r="E148" s="399"/>
      <c r="F148" s="399" t="s">
        <v>869</v>
      </c>
      <c r="G148" s="399"/>
      <c r="H148" s="399"/>
      <c r="I148" s="399">
        <v>4</v>
      </c>
      <c r="J148" s="399">
        <v>4</v>
      </c>
      <c r="K148" s="399">
        <v>2</v>
      </c>
      <c r="L148" s="30"/>
      <c r="M148" s="30"/>
      <c r="N148" s="5"/>
      <c r="O148" s="5"/>
      <c r="P148" s="5"/>
      <c r="Q148" s="5"/>
      <c r="R148" s="5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</row>
    <row r="149" spans="1:28" s="4" customFormat="1" ht="78" customHeight="1" x14ac:dyDescent="0.3">
      <c r="A149" s="480" t="s">
        <v>405</v>
      </c>
      <c r="B149" s="399" t="str">
        <f t="shared" si="6"/>
        <v>MTN19</v>
      </c>
      <c r="C149" s="399"/>
      <c r="D149" s="399"/>
      <c r="E149" s="399"/>
      <c r="F149" s="399" t="s">
        <v>696</v>
      </c>
      <c r="G149" s="399"/>
      <c r="H149" s="399"/>
      <c r="I149" s="399">
        <v>0</v>
      </c>
      <c r="J149" s="399">
        <v>0</v>
      </c>
      <c r="K149" s="399">
        <v>0</v>
      </c>
      <c r="L149" s="30"/>
      <c r="M149" s="30"/>
      <c r="N149" s="5"/>
      <c r="O149" s="5"/>
      <c r="P149" s="5"/>
      <c r="Q149" s="5"/>
      <c r="R149" s="5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</row>
    <row r="150" spans="1:28" s="4" customFormat="1" ht="78" customHeight="1" x14ac:dyDescent="0.3">
      <c r="A150" s="480"/>
      <c r="B150" s="399" t="str">
        <f t="shared" si="6"/>
        <v>MTN19</v>
      </c>
      <c r="C150" s="399"/>
      <c r="D150" s="399"/>
      <c r="E150" s="399"/>
      <c r="F150" s="399" t="s">
        <v>851</v>
      </c>
      <c r="G150" s="399"/>
      <c r="H150" s="399"/>
      <c r="I150" s="399">
        <v>3</v>
      </c>
      <c r="J150" s="399">
        <v>1</v>
      </c>
      <c r="K150" s="399">
        <v>2</v>
      </c>
      <c r="L150" s="30"/>
      <c r="M150" s="30"/>
      <c r="N150" s="5"/>
      <c r="O150" s="5"/>
      <c r="P150" s="5"/>
      <c r="Q150" s="5"/>
      <c r="R150" s="5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</row>
    <row r="151" spans="1:28" s="4" customFormat="1" ht="78" customHeight="1" x14ac:dyDescent="0.3">
      <c r="A151" s="480"/>
      <c r="B151" s="399" t="str">
        <f t="shared" ref="B151:B190" si="7">IF(LEN(A151)&gt;0,A151,B150)</f>
        <v>MTN19</v>
      </c>
      <c r="C151" s="399"/>
      <c r="D151" s="399"/>
      <c r="E151" s="399"/>
      <c r="F151" s="399" t="s">
        <v>871</v>
      </c>
      <c r="G151" s="399"/>
      <c r="H151" s="399"/>
      <c r="I151" s="399">
        <v>3</v>
      </c>
      <c r="J151" s="399">
        <v>3</v>
      </c>
      <c r="K151" s="399">
        <v>2</v>
      </c>
      <c r="L151" s="30"/>
      <c r="M151" s="30"/>
      <c r="N151" s="5"/>
      <c r="O151" s="5"/>
      <c r="P151" s="5"/>
      <c r="Q151" s="5"/>
      <c r="R151" s="5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</row>
    <row r="152" spans="1:28" s="4" customFormat="1" ht="78" customHeight="1" x14ac:dyDescent="0.3">
      <c r="A152" s="480"/>
      <c r="B152" s="399" t="str">
        <f t="shared" si="7"/>
        <v>MTN19</v>
      </c>
      <c r="C152" s="399"/>
      <c r="D152" s="399"/>
      <c r="E152" s="399"/>
      <c r="F152" s="399" t="s">
        <v>870</v>
      </c>
      <c r="G152" s="399"/>
      <c r="H152" s="399"/>
      <c r="I152" s="399">
        <v>3</v>
      </c>
      <c r="J152" s="399">
        <v>4</v>
      </c>
      <c r="K152" s="399">
        <v>2</v>
      </c>
      <c r="L152" s="30"/>
      <c r="M152" s="30"/>
      <c r="N152" s="5"/>
      <c r="O152" s="5"/>
      <c r="P152" s="5"/>
      <c r="Q152" s="5"/>
      <c r="R152" s="5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</row>
    <row r="153" spans="1:28" s="4" customFormat="1" ht="78" customHeight="1" x14ac:dyDescent="0.3">
      <c r="A153" s="480"/>
      <c r="B153" s="399" t="str">
        <f t="shared" si="7"/>
        <v>MTN19</v>
      </c>
      <c r="C153" s="399"/>
      <c r="D153" s="399"/>
      <c r="E153" s="399"/>
      <c r="F153" s="399" t="s">
        <v>875</v>
      </c>
      <c r="G153" s="399"/>
      <c r="H153" s="399"/>
      <c r="I153" s="399">
        <v>3</v>
      </c>
      <c r="J153" s="399">
        <v>2</v>
      </c>
      <c r="K153" s="399">
        <v>2</v>
      </c>
      <c r="L153" s="30"/>
      <c r="M153" s="30"/>
      <c r="N153" s="5"/>
      <c r="O153" s="5"/>
      <c r="P153" s="5"/>
      <c r="Q153" s="5"/>
      <c r="R153" s="5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</row>
    <row r="154" spans="1:28" s="4" customFormat="1" ht="78" customHeight="1" x14ac:dyDescent="0.3">
      <c r="A154" s="480"/>
      <c r="B154" s="399" t="str">
        <f t="shared" si="7"/>
        <v>MTN19</v>
      </c>
      <c r="C154" s="399"/>
      <c r="D154" s="399"/>
      <c r="E154" s="399"/>
      <c r="F154" s="399" t="s">
        <v>869</v>
      </c>
      <c r="G154" s="399"/>
      <c r="H154" s="399"/>
      <c r="I154" s="399">
        <v>4</v>
      </c>
      <c r="J154" s="399">
        <v>4</v>
      </c>
      <c r="K154" s="399">
        <v>2</v>
      </c>
      <c r="L154" s="30"/>
      <c r="M154" s="30"/>
      <c r="N154" s="5"/>
      <c r="O154" s="5"/>
      <c r="P154" s="5"/>
      <c r="Q154" s="5"/>
      <c r="R154" s="5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</row>
    <row r="155" spans="1:28" s="4" customFormat="1" ht="78" customHeight="1" x14ac:dyDescent="0.3">
      <c r="A155" s="480" t="s">
        <v>406</v>
      </c>
      <c r="B155" s="399" t="str">
        <f t="shared" si="7"/>
        <v>MTN20</v>
      </c>
      <c r="C155" s="399"/>
      <c r="D155" s="399"/>
      <c r="E155" s="399"/>
      <c r="F155" s="399" t="s">
        <v>696</v>
      </c>
      <c r="G155" s="399"/>
      <c r="H155" s="399"/>
      <c r="I155" s="399">
        <v>0</v>
      </c>
      <c r="J155" s="399">
        <v>0</v>
      </c>
      <c r="K155" s="399">
        <v>0</v>
      </c>
      <c r="L155" s="30"/>
      <c r="M155" s="30"/>
      <c r="N155" s="5"/>
      <c r="O155" s="5"/>
      <c r="P155" s="5"/>
      <c r="Q155" s="5"/>
      <c r="R155" s="5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</row>
    <row r="156" spans="1:28" s="4" customFormat="1" ht="78" customHeight="1" x14ac:dyDescent="0.3">
      <c r="A156" s="480"/>
      <c r="B156" s="399" t="str">
        <f t="shared" si="7"/>
        <v>MTN20</v>
      </c>
      <c r="C156" s="399"/>
      <c r="D156" s="399"/>
      <c r="E156" s="399"/>
      <c r="F156" s="399" t="s">
        <v>851</v>
      </c>
      <c r="G156" s="399"/>
      <c r="H156" s="399"/>
      <c r="I156" s="399">
        <v>3</v>
      </c>
      <c r="J156" s="399">
        <v>1</v>
      </c>
      <c r="K156" s="399">
        <v>2</v>
      </c>
      <c r="L156" s="30"/>
      <c r="M156" s="30"/>
      <c r="N156" s="5"/>
      <c r="O156" s="5"/>
      <c r="P156" s="5"/>
      <c r="Q156" s="5"/>
      <c r="R156" s="5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</row>
    <row r="157" spans="1:28" s="4" customFormat="1" ht="78" customHeight="1" x14ac:dyDescent="0.3">
      <c r="A157" s="480"/>
      <c r="B157" s="399" t="str">
        <f t="shared" si="7"/>
        <v>MTN20</v>
      </c>
      <c r="C157" s="399"/>
      <c r="D157" s="399"/>
      <c r="E157" s="399"/>
      <c r="F157" s="399" t="s">
        <v>871</v>
      </c>
      <c r="G157" s="399"/>
      <c r="H157" s="399"/>
      <c r="I157" s="399">
        <v>3</v>
      </c>
      <c r="J157" s="399">
        <v>3</v>
      </c>
      <c r="K157" s="399">
        <v>2</v>
      </c>
      <c r="L157" s="30"/>
      <c r="M157" s="30"/>
      <c r="N157" s="5"/>
      <c r="O157" s="5"/>
      <c r="P157" s="5"/>
      <c r="Q157" s="5"/>
      <c r="R157" s="5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</row>
    <row r="158" spans="1:28" s="4" customFormat="1" ht="78" customHeight="1" x14ac:dyDescent="0.3">
      <c r="A158" s="480"/>
      <c r="B158" s="399" t="str">
        <f t="shared" si="7"/>
        <v>MTN20</v>
      </c>
      <c r="C158" s="399"/>
      <c r="D158" s="399"/>
      <c r="E158" s="399"/>
      <c r="F158" s="399" t="s">
        <v>870</v>
      </c>
      <c r="G158" s="399"/>
      <c r="H158" s="399"/>
      <c r="I158" s="399">
        <v>3</v>
      </c>
      <c r="J158" s="399">
        <v>4</v>
      </c>
      <c r="K158" s="399">
        <v>2</v>
      </c>
      <c r="L158" s="30"/>
      <c r="M158" s="30"/>
      <c r="N158" s="5"/>
      <c r="O158" s="5"/>
      <c r="P158" s="5"/>
      <c r="Q158" s="5"/>
      <c r="R158" s="5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</row>
    <row r="159" spans="1:28" s="4" customFormat="1" ht="78" customHeight="1" x14ac:dyDescent="0.3">
      <c r="A159" s="480"/>
      <c r="B159" s="399" t="str">
        <f t="shared" si="7"/>
        <v>MTN20</v>
      </c>
      <c r="C159" s="399"/>
      <c r="D159" s="399"/>
      <c r="E159" s="399"/>
      <c r="F159" s="399" t="s">
        <v>852</v>
      </c>
      <c r="G159" s="399"/>
      <c r="H159" s="399"/>
      <c r="I159" s="399">
        <v>3</v>
      </c>
      <c r="J159" s="399">
        <v>2</v>
      </c>
      <c r="K159" s="399">
        <v>2</v>
      </c>
      <c r="L159" s="30"/>
      <c r="M159" s="30"/>
      <c r="N159" s="5"/>
      <c r="O159" s="5"/>
      <c r="P159" s="5"/>
      <c r="Q159" s="5"/>
      <c r="R159" s="5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</row>
    <row r="160" spans="1:28" s="4" customFormat="1" ht="78" customHeight="1" x14ac:dyDescent="0.3">
      <c r="A160" s="480"/>
      <c r="B160" s="399" t="str">
        <f t="shared" si="7"/>
        <v>MTN20</v>
      </c>
      <c r="C160" s="399"/>
      <c r="D160" s="399"/>
      <c r="E160" s="399"/>
      <c r="F160" s="399" t="s">
        <v>869</v>
      </c>
      <c r="G160" s="399"/>
      <c r="H160" s="399"/>
      <c r="I160" s="399">
        <v>4</v>
      </c>
      <c r="J160" s="399">
        <v>4</v>
      </c>
      <c r="K160" s="399">
        <v>2</v>
      </c>
      <c r="L160" s="30"/>
      <c r="M160" s="30"/>
      <c r="N160" s="5"/>
      <c r="O160" s="5"/>
      <c r="P160" s="5"/>
      <c r="Q160" s="5"/>
      <c r="R160" s="5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</row>
    <row r="161" spans="1:28" s="4" customFormat="1" ht="78" customHeight="1" x14ac:dyDescent="0.3">
      <c r="A161" s="480" t="s">
        <v>407</v>
      </c>
      <c r="B161" s="399" t="str">
        <f t="shared" si="7"/>
        <v>MTN21</v>
      </c>
      <c r="C161" s="399"/>
      <c r="D161" s="399"/>
      <c r="E161" s="399"/>
      <c r="F161" s="399" t="s">
        <v>696</v>
      </c>
      <c r="G161" s="399"/>
      <c r="H161" s="399"/>
      <c r="I161" s="399">
        <v>0</v>
      </c>
      <c r="J161" s="399">
        <v>0</v>
      </c>
      <c r="K161" s="399">
        <v>0</v>
      </c>
      <c r="L161" s="30"/>
      <c r="M161" s="30"/>
      <c r="N161" s="5"/>
      <c r="O161" s="5"/>
      <c r="P161" s="5"/>
      <c r="Q161" s="5"/>
      <c r="R161" s="5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</row>
    <row r="162" spans="1:28" s="4" customFormat="1" ht="78" customHeight="1" x14ac:dyDescent="0.3">
      <c r="A162" s="480"/>
      <c r="B162" s="399" t="str">
        <f t="shared" si="7"/>
        <v>MTN21</v>
      </c>
      <c r="C162" s="399"/>
      <c r="D162" s="399"/>
      <c r="E162" s="399"/>
      <c r="F162" s="399" t="s">
        <v>851</v>
      </c>
      <c r="G162" s="399"/>
      <c r="H162" s="399"/>
      <c r="I162" s="399">
        <v>3</v>
      </c>
      <c r="J162" s="399">
        <v>1</v>
      </c>
      <c r="K162" s="399">
        <v>2</v>
      </c>
      <c r="L162" s="30"/>
      <c r="M162" s="30"/>
      <c r="N162" s="5"/>
      <c r="O162" s="5"/>
      <c r="P162" s="5"/>
      <c r="Q162" s="5"/>
      <c r="R162" s="5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</row>
    <row r="163" spans="1:28" s="4" customFormat="1" ht="78" customHeight="1" x14ac:dyDescent="0.3">
      <c r="A163" s="480"/>
      <c r="B163" s="399" t="str">
        <f t="shared" si="7"/>
        <v>MTN21</v>
      </c>
      <c r="C163" s="399"/>
      <c r="D163" s="399"/>
      <c r="E163" s="399"/>
      <c r="F163" s="399" t="s">
        <v>876</v>
      </c>
      <c r="G163" s="399"/>
      <c r="H163" s="399"/>
      <c r="I163" s="399">
        <v>3</v>
      </c>
      <c r="J163" s="399">
        <v>3</v>
      </c>
      <c r="K163" s="399">
        <v>2</v>
      </c>
      <c r="L163" s="30"/>
      <c r="M163" s="30"/>
      <c r="N163" s="5"/>
      <c r="O163" s="5"/>
      <c r="P163" s="5"/>
      <c r="Q163" s="5"/>
      <c r="R163" s="5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</row>
    <row r="164" spans="1:28" s="4" customFormat="1" ht="78" customHeight="1" x14ac:dyDescent="0.3">
      <c r="A164" s="480"/>
      <c r="B164" s="399" t="str">
        <f t="shared" si="7"/>
        <v>MTN21</v>
      </c>
      <c r="C164" s="399"/>
      <c r="D164" s="399"/>
      <c r="E164" s="399"/>
      <c r="F164" s="399" t="s">
        <v>870</v>
      </c>
      <c r="G164" s="399"/>
      <c r="H164" s="399"/>
      <c r="I164" s="399">
        <v>3</v>
      </c>
      <c r="J164" s="399">
        <v>4</v>
      </c>
      <c r="K164" s="399">
        <v>2</v>
      </c>
      <c r="L164" s="30"/>
      <c r="M164" s="30"/>
      <c r="N164" s="5"/>
      <c r="O164" s="5"/>
      <c r="P164" s="5"/>
      <c r="Q164" s="5"/>
      <c r="R164" s="5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</row>
    <row r="165" spans="1:28" s="4" customFormat="1" ht="78" customHeight="1" x14ac:dyDescent="0.3">
      <c r="A165" s="480"/>
      <c r="B165" s="399" t="str">
        <f t="shared" si="7"/>
        <v>MTN21</v>
      </c>
      <c r="C165" s="399"/>
      <c r="D165" s="399"/>
      <c r="E165" s="399"/>
      <c r="F165" s="399" t="s">
        <v>875</v>
      </c>
      <c r="G165" s="399"/>
      <c r="H165" s="399"/>
      <c r="I165" s="399">
        <v>3</v>
      </c>
      <c r="J165" s="399">
        <v>2</v>
      </c>
      <c r="K165" s="399">
        <v>2</v>
      </c>
      <c r="L165" s="30"/>
      <c r="M165" s="30"/>
      <c r="N165" s="5"/>
      <c r="O165" s="5"/>
      <c r="P165" s="5"/>
      <c r="Q165" s="5"/>
      <c r="R165" s="5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</row>
    <row r="166" spans="1:28" s="4" customFormat="1" ht="78" customHeight="1" x14ac:dyDescent="0.3">
      <c r="A166" s="480"/>
      <c r="B166" s="399" t="str">
        <f t="shared" si="7"/>
        <v>MTN21</v>
      </c>
      <c r="C166" s="399"/>
      <c r="D166" s="399"/>
      <c r="E166" s="399"/>
      <c r="F166" s="399" t="s">
        <v>869</v>
      </c>
      <c r="G166" s="399"/>
      <c r="H166" s="399"/>
      <c r="I166" s="399">
        <v>4</v>
      </c>
      <c r="J166" s="399">
        <v>4</v>
      </c>
      <c r="K166" s="399">
        <v>2</v>
      </c>
      <c r="L166" s="30"/>
      <c r="M166" s="30"/>
      <c r="N166" s="5"/>
      <c r="O166" s="5"/>
      <c r="P166" s="5"/>
      <c r="Q166" s="5"/>
      <c r="R166" s="5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</row>
    <row r="167" spans="1:28" s="4" customFormat="1" ht="78" customHeight="1" x14ac:dyDescent="0.3">
      <c r="A167" s="480" t="s">
        <v>408</v>
      </c>
      <c r="B167" s="399" t="str">
        <f t="shared" si="7"/>
        <v>MTN22</v>
      </c>
      <c r="C167" s="399"/>
      <c r="D167" s="399"/>
      <c r="E167" s="399"/>
      <c r="F167" s="399" t="s">
        <v>696</v>
      </c>
      <c r="G167" s="399"/>
      <c r="H167" s="399"/>
      <c r="I167" s="399">
        <v>0</v>
      </c>
      <c r="J167" s="399">
        <v>0</v>
      </c>
      <c r="K167" s="399">
        <v>0</v>
      </c>
      <c r="L167" s="30"/>
      <c r="M167" s="30"/>
      <c r="N167" s="5"/>
      <c r="O167" s="5"/>
      <c r="P167" s="5"/>
      <c r="Q167" s="5"/>
      <c r="R167" s="5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</row>
    <row r="168" spans="1:28" s="4" customFormat="1" ht="78" customHeight="1" x14ac:dyDescent="0.3">
      <c r="A168" s="480"/>
      <c r="B168" s="399" t="str">
        <f t="shared" si="7"/>
        <v>MTN22</v>
      </c>
      <c r="C168" s="399"/>
      <c r="D168" s="399"/>
      <c r="E168" s="399"/>
      <c r="F168" s="399" t="s">
        <v>851</v>
      </c>
      <c r="G168" s="399"/>
      <c r="H168" s="399"/>
      <c r="I168" s="399">
        <v>3</v>
      </c>
      <c r="J168" s="399">
        <v>1</v>
      </c>
      <c r="K168" s="399">
        <v>2</v>
      </c>
      <c r="L168" s="30"/>
      <c r="M168" s="30"/>
      <c r="N168" s="5"/>
      <c r="O168" s="5"/>
      <c r="P168" s="5"/>
      <c r="Q168" s="5"/>
      <c r="R168" s="5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</row>
    <row r="169" spans="1:28" s="4" customFormat="1" ht="78" customHeight="1" x14ac:dyDescent="0.3">
      <c r="A169" s="480"/>
      <c r="B169" s="399" t="str">
        <f t="shared" si="7"/>
        <v>MTN22</v>
      </c>
      <c r="C169" s="399"/>
      <c r="D169" s="399"/>
      <c r="E169" s="399"/>
      <c r="F169" s="399" t="s">
        <v>871</v>
      </c>
      <c r="G169" s="399"/>
      <c r="H169" s="399"/>
      <c r="I169" s="399">
        <v>3</v>
      </c>
      <c r="J169" s="399">
        <v>3</v>
      </c>
      <c r="K169" s="399">
        <v>2</v>
      </c>
      <c r="L169" s="30"/>
      <c r="M169" s="30"/>
      <c r="N169" s="5"/>
      <c r="O169" s="5"/>
      <c r="P169" s="5"/>
      <c r="Q169" s="5"/>
      <c r="R169" s="5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</row>
    <row r="170" spans="1:28" s="4" customFormat="1" ht="78" customHeight="1" x14ac:dyDescent="0.3">
      <c r="A170" s="480"/>
      <c r="B170" s="399" t="str">
        <f t="shared" si="7"/>
        <v>MTN22</v>
      </c>
      <c r="C170" s="399"/>
      <c r="D170" s="399"/>
      <c r="E170" s="399"/>
      <c r="F170" s="399" t="s">
        <v>870</v>
      </c>
      <c r="G170" s="399"/>
      <c r="H170" s="399"/>
      <c r="I170" s="399">
        <v>3</v>
      </c>
      <c r="J170" s="399">
        <v>4</v>
      </c>
      <c r="K170" s="399">
        <v>2</v>
      </c>
      <c r="L170" s="30"/>
      <c r="M170" s="30"/>
      <c r="N170" s="5"/>
      <c r="O170" s="5"/>
      <c r="P170" s="5"/>
      <c r="Q170" s="5"/>
      <c r="R170" s="5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</row>
    <row r="171" spans="1:28" s="4" customFormat="1" ht="78" customHeight="1" x14ac:dyDescent="0.3">
      <c r="A171" s="480"/>
      <c r="B171" s="399" t="str">
        <f t="shared" si="7"/>
        <v>MTN22</v>
      </c>
      <c r="C171" s="399"/>
      <c r="D171" s="399"/>
      <c r="E171" s="399"/>
      <c r="F171" s="399" t="s">
        <v>875</v>
      </c>
      <c r="G171" s="399"/>
      <c r="H171" s="399"/>
      <c r="I171" s="399">
        <v>3</v>
      </c>
      <c r="J171" s="399">
        <v>2</v>
      </c>
      <c r="K171" s="399">
        <v>2</v>
      </c>
      <c r="L171" s="30"/>
      <c r="M171" s="30"/>
      <c r="N171" s="5"/>
      <c r="O171" s="5"/>
      <c r="P171" s="5"/>
      <c r="Q171" s="5"/>
      <c r="R171" s="5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</row>
    <row r="172" spans="1:28" s="4" customFormat="1" ht="78" customHeight="1" x14ac:dyDescent="0.3">
      <c r="A172" s="480"/>
      <c r="B172" s="399" t="str">
        <f t="shared" si="7"/>
        <v>MTN22</v>
      </c>
      <c r="C172" s="399"/>
      <c r="D172" s="399"/>
      <c r="E172" s="399"/>
      <c r="F172" s="399" t="s">
        <v>869</v>
      </c>
      <c r="G172" s="399"/>
      <c r="H172" s="399"/>
      <c r="I172" s="399">
        <v>4</v>
      </c>
      <c r="J172" s="399">
        <v>4</v>
      </c>
      <c r="K172" s="399">
        <v>2</v>
      </c>
      <c r="L172" s="30"/>
      <c r="M172" s="30"/>
      <c r="N172" s="5"/>
      <c r="O172" s="5"/>
      <c r="P172" s="5"/>
      <c r="Q172" s="5"/>
      <c r="R172" s="5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</row>
    <row r="173" spans="1:28" s="4" customFormat="1" ht="78" customHeight="1" x14ac:dyDescent="0.3">
      <c r="A173" s="480" t="s">
        <v>409</v>
      </c>
      <c r="B173" s="399" t="str">
        <f t="shared" si="7"/>
        <v>MTN23</v>
      </c>
      <c r="C173" s="399"/>
      <c r="D173" s="399"/>
      <c r="E173" s="399"/>
      <c r="F173" s="399" t="s">
        <v>696</v>
      </c>
      <c r="G173" s="399"/>
      <c r="H173" s="399"/>
      <c r="I173" s="399">
        <v>0</v>
      </c>
      <c r="J173" s="399">
        <v>0</v>
      </c>
      <c r="K173" s="399">
        <v>0</v>
      </c>
      <c r="L173" s="30"/>
      <c r="M173" s="30"/>
      <c r="N173" s="5"/>
      <c r="O173" s="5"/>
      <c r="P173" s="5"/>
      <c r="Q173" s="5"/>
      <c r="R173" s="5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</row>
    <row r="174" spans="1:28" s="4" customFormat="1" ht="78" customHeight="1" x14ac:dyDescent="0.3">
      <c r="A174" s="480"/>
      <c r="B174" s="399" t="str">
        <f t="shared" si="7"/>
        <v>MTN23</v>
      </c>
      <c r="C174" s="399"/>
      <c r="D174" s="399"/>
      <c r="E174" s="399"/>
      <c r="F174" s="399" t="s">
        <v>851</v>
      </c>
      <c r="G174" s="399"/>
      <c r="H174" s="399"/>
      <c r="I174" s="399">
        <v>3</v>
      </c>
      <c r="J174" s="399">
        <v>1</v>
      </c>
      <c r="K174" s="399">
        <v>2</v>
      </c>
      <c r="L174" s="30"/>
      <c r="M174" s="30"/>
      <c r="N174" s="5"/>
      <c r="O174" s="5"/>
      <c r="P174" s="5"/>
      <c r="Q174" s="5"/>
      <c r="R174" s="5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</row>
    <row r="175" spans="1:28" s="4" customFormat="1" ht="78" customHeight="1" x14ac:dyDescent="0.3">
      <c r="A175" s="480"/>
      <c r="B175" s="399" t="str">
        <f t="shared" si="7"/>
        <v>MTN23</v>
      </c>
      <c r="C175" s="399"/>
      <c r="D175" s="399"/>
      <c r="E175" s="399"/>
      <c r="F175" s="399" t="s">
        <v>871</v>
      </c>
      <c r="G175" s="399"/>
      <c r="H175" s="399"/>
      <c r="I175" s="399">
        <v>3</v>
      </c>
      <c r="J175" s="399">
        <v>3</v>
      </c>
      <c r="K175" s="399">
        <v>2</v>
      </c>
      <c r="L175" s="30"/>
      <c r="M175" s="30"/>
      <c r="N175" s="5"/>
      <c r="O175" s="5"/>
      <c r="P175" s="5"/>
      <c r="Q175" s="5"/>
      <c r="R175" s="5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</row>
    <row r="176" spans="1:28" s="4" customFormat="1" ht="78" customHeight="1" x14ac:dyDescent="0.3">
      <c r="A176" s="480"/>
      <c r="B176" s="399" t="str">
        <f t="shared" si="7"/>
        <v>MTN23</v>
      </c>
      <c r="C176" s="399"/>
      <c r="D176" s="399"/>
      <c r="E176" s="399"/>
      <c r="F176" s="399" t="s">
        <v>870</v>
      </c>
      <c r="G176" s="399"/>
      <c r="H176" s="399"/>
      <c r="I176" s="399">
        <v>3</v>
      </c>
      <c r="J176" s="399">
        <v>4</v>
      </c>
      <c r="K176" s="399">
        <v>2</v>
      </c>
      <c r="L176" s="30"/>
      <c r="M176" s="30"/>
      <c r="N176" s="5"/>
      <c r="O176" s="5"/>
      <c r="P176" s="5"/>
      <c r="Q176" s="5"/>
      <c r="R176" s="5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</row>
    <row r="177" spans="1:28" s="4" customFormat="1" ht="78" customHeight="1" x14ac:dyDescent="0.3">
      <c r="A177" s="480"/>
      <c r="B177" s="399" t="str">
        <f t="shared" si="7"/>
        <v>MTN23</v>
      </c>
      <c r="C177" s="399"/>
      <c r="D177" s="399"/>
      <c r="E177" s="399"/>
      <c r="F177" s="399" t="s">
        <v>875</v>
      </c>
      <c r="G177" s="399"/>
      <c r="H177" s="399"/>
      <c r="I177" s="399">
        <v>3</v>
      </c>
      <c r="J177" s="399">
        <v>2</v>
      </c>
      <c r="K177" s="399">
        <v>2</v>
      </c>
      <c r="L177" s="30"/>
      <c r="M177" s="30"/>
      <c r="N177" s="5"/>
      <c r="O177" s="5"/>
      <c r="P177" s="5"/>
      <c r="Q177" s="5"/>
      <c r="R177" s="5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</row>
    <row r="178" spans="1:28" s="4" customFormat="1" ht="78" customHeight="1" x14ac:dyDescent="0.3">
      <c r="A178" s="480"/>
      <c r="B178" s="399" t="str">
        <f t="shared" si="7"/>
        <v>MTN23</v>
      </c>
      <c r="C178" s="399"/>
      <c r="D178" s="399"/>
      <c r="E178" s="399"/>
      <c r="F178" s="399" t="s">
        <v>869</v>
      </c>
      <c r="G178" s="399"/>
      <c r="H178" s="399"/>
      <c r="I178" s="399">
        <v>4</v>
      </c>
      <c r="J178" s="399">
        <v>4</v>
      </c>
      <c r="K178" s="399">
        <v>2</v>
      </c>
      <c r="L178" s="30"/>
      <c r="M178" s="30"/>
      <c r="N178" s="5"/>
      <c r="O178" s="5"/>
      <c r="P178" s="5"/>
      <c r="Q178" s="5"/>
      <c r="R178" s="5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</row>
    <row r="179" spans="1:28" s="4" customFormat="1" ht="78" customHeight="1" x14ac:dyDescent="0.3">
      <c r="A179" s="480" t="s">
        <v>410</v>
      </c>
      <c r="B179" s="399" t="str">
        <f>IF(LEN(A179)&gt;0,A179,B178)</f>
        <v>MTN24</v>
      </c>
      <c r="C179" s="399"/>
      <c r="D179" s="399"/>
      <c r="E179" s="399"/>
      <c r="F179" s="399" t="s">
        <v>420</v>
      </c>
      <c r="G179" s="399"/>
      <c r="H179" s="399"/>
      <c r="I179" s="399">
        <v>0</v>
      </c>
      <c r="J179" s="399">
        <v>0</v>
      </c>
      <c r="K179" s="399">
        <v>0</v>
      </c>
      <c r="L179" s="30"/>
      <c r="M179" s="30"/>
      <c r="N179" s="5"/>
      <c r="O179" s="5"/>
      <c r="P179" s="5"/>
      <c r="Q179" s="5"/>
      <c r="R179" s="5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</row>
    <row r="180" spans="1:28" s="4" customFormat="1" ht="78" customHeight="1" x14ac:dyDescent="0.3">
      <c r="A180" s="480"/>
      <c r="B180" s="399" t="str">
        <f>IF(LEN(A180)&gt;0,A180,B179)</f>
        <v>MTN24</v>
      </c>
      <c r="C180" s="399"/>
      <c r="D180" s="399"/>
      <c r="E180" s="399"/>
      <c r="F180" s="399" t="s">
        <v>851</v>
      </c>
      <c r="G180" s="399"/>
      <c r="H180" s="399"/>
      <c r="I180" s="399">
        <v>3</v>
      </c>
      <c r="J180" s="399">
        <v>1</v>
      </c>
      <c r="K180" s="399">
        <v>2</v>
      </c>
      <c r="L180" s="30"/>
      <c r="M180" s="30"/>
      <c r="N180" s="5"/>
      <c r="O180" s="5"/>
      <c r="P180" s="5"/>
      <c r="Q180" s="5"/>
      <c r="R180" s="5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</row>
    <row r="181" spans="1:28" s="4" customFormat="1" ht="78" customHeight="1" x14ac:dyDescent="0.3">
      <c r="A181" s="480"/>
      <c r="B181" s="399" t="str">
        <f t="shared" si="7"/>
        <v>MTN24</v>
      </c>
      <c r="C181" s="399"/>
      <c r="D181" s="399"/>
      <c r="E181" s="399"/>
      <c r="F181" s="399" t="s">
        <v>871</v>
      </c>
      <c r="G181" s="399"/>
      <c r="H181" s="399"/>
      <c r="I181" s="399">
        <v>3</v>
      </c>
      <c r="J181" s="399">
        <v>3</v>
      </c>
      <c r="K181" s="399">
        <v>2</v>
      </c>
      <c r="L181" s="30"/>
      <c r="M181" s="30"/>
      <c r="N181" s="5"/>
      <c r="O181" s="5"/>
      <c r="P181" s="5"/>
      <c r="Q181" s="5"/>
      <c r="R181" s="5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</row>
    <row r="182" spans="1:28" s="4" customFormat="1" ht="78" customHeight="1" x14ac:dyDescent="0.3">
      <c r="A182" s="480"/>
      <c r="B182" s="399" t="str">
        <f t="shared" si="7"/>
        <v>MTN24</v>
      </c>
      <c r="C182" s="399"/>
      <c r="D182" s="399"/>
      <c r="E182" s="399"/>
      <c r="F182" s="399" t="s">
        <v>870</v>
      </c>
      <c r="G182" s="399"/>
      <c r="H182" s="399"/>
      <c r="I182" s="399">
        <v>3</v>
      </c>
      <c r="J182" s="399">
        <v>4</v>
      </c>
      <c r="K182" s="399">
        <v>2</v>
      </c>
      <c r="L182" s="30"/>
      <c r="M182" s="30"/>
      <c r="N182" s="5"/>
      <c r="O182" s="5"/>
      <c r="P182" s="5"/>
      <c r="Q182" s="5"/>
      <c r="R182" s="5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</row>
    <row r="183" spans="1:28" s="4" customFormat="1" ht="78" customHeight="1" x14ac:dyDescent="0.3">
      <c r="A183" s="480"/>
      <c r="B183" s="399" t="str">
        <f t="shared" si="7"/>
        <v>MTN24</v>
      </c>
      <c r="C183" s="399"/>
      <c r="D183" s="399"/>
      <c r="E183" s="399"/>
      <c r="F183" s="399" t="s">
        <v>875</v>
      </c>
      <c r="G183" s="399"/>
      <c r="H183" s="399"/>
      <c r="I183" s="399">
        <v>3</v>
      </c>
      <c r="J183" s="399">
        <v>2</v>
      </c>
      <c r="K183" s="399">
        <v>2</v>
      </c>
      <c r="L183" s="30"/>
      <c r="M183" s="30"/>
      <c r="N183" s="5"/>
      <c r="O183" s="5"/>
      <c r="P183" s="5"/>
      <c r="Q183" s="5"/>
      <c r="R183" s="5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</row>
    <row r="184" spans="1:28" s="4" customFormat="1" ht="78" customHeight="1" x14ac:dyDescent="0.3">
      <c r="A184" s="480"/>
      <c r="B184" s="399" t="str">
        <f t="shared" si="7"/>
        <v>MTN24</v>
      </c>
      <c r="C184" s="399"/>
      <c r="D184" s="399"/>
      <c r="E184" s="399"/>
      <c r="F184" s="399" t="s">
        <v>869</v>
      </c>
      <c r="G184" s="399"/>
      <c r="H184" s="399"/>
      <c r="I184" s="399">
        <v>4</v>
      </c>
      <c r="J184" s="399">
        <v>4</v>
      </c>
      <c r="K184" s="399">
        <v>2</v>
      </c>
      <c r="L184" s="30"/>
      <c r="M184" s="30"/>
      <c r="N184" s="5"/>
      <c r="O184" s="5"/>
      <c r="P184" s="5"/>
      <c r="Q184" s="5"/>
      <c r="R184" s="5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</row>
    <row r="185" spans="1:28" s="4" customFormat="1" ht="78" customHeight="1" x14ac:dyDescent="0.3">
      <c r="A185" s="480" t="s">
        <v>411</v>
      </c>
      <c r="B185" s="399" t="str">
        <f t="shared" si="7"/>
        <v>MTN25</v>
      </c>
      <c r="C185" s="399"/>
      <c r="D185" s="399"/>
      <c r="E185" s="399"/>
      <c r="F185" s="399" t="s">
        <v>420</v>
      </c>
      <c r="G185" s="399"/>
      <c r="H185" s="399"/>
      <c r="I185" s="399">
        <v>0</v>
      </c>
      <c r="J185" s="399">
        <v>0</v>
      </c>
      <c r="K185" s="399">
        <v>0</v>
      </c>
      <c r="L185" s="30"/>
      <c r="M185" s="30"/>
      <c r="N185" s="5"/>
      <c r="O185" s="5"/>
      <c r="P185" s="5"/>
      <c r="Q185" s="5"/>
      <c r="R185" s="5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</row>
    <row r="186" spans="1:28" s="4" customFormat="1" ht="78" customHeight="1" x14ac:dyDescent="0.3">
      <c r="A186" s="480"/>
      <c r="B186" s="399" t="str">
        <f>IF(LEN(A186)&gt;0,A186,B185)</f>
        <v>MTN25</v>
      </c>
      <c r="C186" s="399"/>
      <c r="D186" s="399"/>
      <c r="E186" s="399"/>
      <c r="F186" s="399" t="s">
        <v>851</v>
      </c>
      <c r="G186" s="399"/>
      <c r="H186" s="399"/>
      <c r="I186" s="399">
        <v>3</v>
      </c>
      <c r="J186" s="399">
        <v>1</v>
      </c>
      <c r="K186" s="399">
        <v>2</v>
      </c>
      <c r="L186" s="30"/>
      <c r="M186" s="30"/>
      <c r="N186" s="5"/>
      <c r="O186" s="5"/>
      <c r="P186" s="5"/>
      <c r="Q186" s="5"/>
      <c r="R186" s="5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</row>
    <row r="187" spans="1:28" s="4" customFormat="1" ht="78" customHeight="1" x14ac:dyDescent="0.3">
      <c r="A187" s="480"/>
      <c r="B187" s="399" t="str">
        <f t="shared" si="7"/>
        <v>MTN25</v>
      </c>
      <c r="C187" s="399"/>
      <c r="D187" s="399"/>
      <c r="E187" s="399"/>
      <c r="F187" s="399" t="s">
        <v>871</v>
      </c>
      <c r="G187" s="399"/>
      <c r="H187" s="399"/>
      <c r="I187" s="399">
        <v>3</v>
      </c>
      <c r="J187" s="399">
        <v>3</v>
      </c>
      <c r="K187" s="399">
        <v>2</v>
      </c>
      <c r="L187" s="30"/>
      <c r="M187" s="30"/>
      <c r="N187" s="5"/>
      <c r="O187" s="5"/>
      <c r="P187" s="5"/>
      <c r="Q187" s="5"/>
      <c r="R187" s="5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</row>
    <row r="188" spans="1:28" s="4" customFormat="1" ht="78" customHeight="1" x14ac:dyDescent="0.3">
      <c r="A188" s="480"/>
      <c r="B188" s="399" t="str">
        <f t="shared" si="7"/>
        <v>MTN25</v>
      </c>
      <c r="C188" s="399"/>
      <c r="D188" s="399"/>
      <c r="E188" s="399"/>
      <c r="F188" s="399" t="s">
        <v>870</v>
      </c>
      <c r="G188" s="399"/>
      <c r="H188" s="399"/>
      <c r="I188" s="399">
        <v>3</v>
      </c>
      <c r="J188" s="399">
        <v>4</v>
      </c>
      <c r="K188" s="399">
        <v>2</v>
      </c>
      <c r="L188" s="30"/>
      <c r="M188" s="30"/>
      <c r="N188" s="5"/>
      <c r="O188" s="5"/>
      <c r="P188" s="5"/>
      <c r="Q188" s="5"/>
      <c r="R188" s="5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</row>
    <row r="189" spans="1:28" s="4" customFormat="1" ht="78" customHeight="1" x14ac:dyDescent="0.3">
      <c r="A189" s="480"/>
      <c r="B189" s="399" t="str">
        <f t="shared" si="7"/>
        <v>MTN25</v>
      </c>
      <c r="C189" s="399"/>
      <c r="D189" s="399"/>
      <c r="E189" s="399"/>
      <c r="F189" s="399" t="s">
        <v>875</v>
      </c>
      <c r="G189" s="399"/>
      <c r="H189" s="399"/>
      <c r="I189" s="399">
        <v>3</v>
      </c>
      <c r="J189" s="399">
        <v>2</v>
      </c>
      <c r="K189" s="399">
        <v>2</v>
      </c>
      <c r="L189" s="30"/>
      <c r="M189" s="30"/>
      <c r="N189" s="5"/>
      <c r="O189" s="5"/>
      <c r="P189" s="5"/>
      <c r="Q189" s="5"/>
      <c r="R189" s="5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</row>
    <row r="190" spans="1:28" s="4" customFormat="1" ht="78" customHeight="1" x14ac:dyDescent="0.3">
      <c r="A190" s="480"/>
      <c r="B190" s="399" t="str">
        <f t="shared" si="7"/>
        <v>MTN25</v>
      </c>
      <c r="C190" s="399"/>
      <c r="D190" s="399"/>
      <c r="E190" s="399"/>
      <c r="F190" s="399" t="s">
        <v>869</v>
      </c>
      <c r="G190" s="399"/>
      <c r="H190" s="399"/>
      <c r="I190" s="399">
        <v>4</v>
      </c>
      <c r="J190" s="399">
        <v>4</v>
      </c>
      <c r="K190" s="399">
        <v>2</v>
      </c>
      <c r="L190" s="30"/>
      <c r="M190" s="30"/>
      <c r="N190" s="5"/>
      <c r="O190" s="5"/>
      <c r="P190" s="5"/>
      <c r="Q190" s="5"/>
      <c r="R190" s="5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</row>
    <row r="191" spans="1:28" ht="78" customHeight="1" x14ac:dyDescent="0.3">
      <c r="A191" s="27"/>
    </row>
    <row r="65572" spans="2:5" ht="78" customHeight="1" x14ac:dyDescent="0.3">
      <c r="B65572" s="27"/>
      <c r="C65572" s="363"/>
      <c r="D65572" s="363"/>
      <c r="E65572" s="363"/>
    </row>
  </sheetData>
  <mergeCells count="100">
    <mergeCell ref="C33:F33"/>
    <mergeCell ref="C34:F34"/>
    <mergeCell ref="C35:F35"/>
    <mergeCell ref="C36:F36"/>
    <mergeCell ref="C37:F37"/>
    <mergeCell ref="A101:A106"/>
    <mergeCell ref="A107:A112"/>
    <mergeCell ref="A113:A118"/>
    <mergeCell ref="A119:A124"/>
    <mergeCell ref="A125:A130"/>
    <mergeCell ref="A179:A184"/>
    <mergeCell ref="A143:A148"/>
    <mergeCell ref="A149:A154"/>
    <mergeCell ref="A155:A160"/>
    <mergeCell ref="A161:A166"/>
    <mergeCell ref="A167:A172"/>
    <mergeCell ref="A173:A178"/>
    <mergeCell ref="C22:F22"/>
    <mergeCell ref="C23:F23"/>
    <mergeCell ref="G26:I26"/>
    <mergeCell ref="G27:I27"/>
    <mergeCell ref="G22:I22"/>
    <mergeCell ref="C24:F24"/>
    <mergeCell ref="C25:F25"/>
    <mergeCell ref="C29:F29"/>
    <mergeCell ref="C30:F30"/>
    <mergeCell ref="C31:F31"/>
    <mergeCell ref="C32:F32"/>
    <mergeCell ref="C28:F28"/>
    <mergeCell ref="A83:A88"/>
    <mergeCell ref="A89:A94"/>
    <mergeCell ref="A95:A100"/>
    <mergeCell ref="I54:I58"/>
    <mergeCell ref="A59:A64"/>
    <mergeCell ref="A77:A82"/>
    <mergeCell ref="F53:F58"/>
    <mergeCell ref="A65:A70"/>
    <mergeCell ref="C38:F38"/>
    <mergeCell ref="A185:A190"/>
    <mergeCell ref="G29:I29"/>
    <mergeCell ref="G30:I30"/>
    <mergeCell ref="G31:I31"/>
    <mergeCell ref="G32:I32"/>
    <mergeCell ref="G38:I38"/>
    <mergeCell ref="G33:I33"/>
    <mergeCell ref="G34:I34"/>
    <mergeCell ref="G35:I35"/>
    <mergeCell ref="G36:I36"/>
    <mergeCell ref="G37:I37"/>
    <mergeCell ref="A44:A47"/>
    <mergeCell ref="A48:A51"/>
    <mergeCell ref="A52:A58"/>
    <mergeCell ref="A71:A76"/>
    <mergeCell ref="G1:N1"/>
    <mergeCell ref="G2:N5"/>
    <mergeCell ref="U6:U8"/>
    <mergeCell ref="V6:X7"/>
    <mergeCell ref="U1:AB2"/>
    <mergeCell ref="O1:T1"/>
    <mergeCell ref="U3:AB5"/>
    <mergeCell ref="O6:T7"/>
    <mergeCell ref="Y6:AB7"/>
    <mergeCell ref="O2:T2"/>
    <mergeCell ref="O3:T5"/>
    <mergeCell ref="A6:B8"/>
    <mergeCell ref="G6:N6"/>
    <mergeCell ref="G7:I8"/>
    <mergeCell ref="J7:N7"/>
    <mergeCell ref="A9:AB9"/>
    <mergeCell ref="C6:F8"/>
    <mergeCell ref="C10:F10"/>
    <mergeCell ref="C12:F12"/>
    <mergeCell ref="G21:I21"/>
    <mergeCell ref="G17:I17"/>
    <mergeCell ref="G10:I10"/>
    <mergeCell ref="C18:F18"/>
    <mergeCell ref="C19:F19"/>
    <mergeCell ref="C21:F21"/>
    <mergeCell ref="G15:H15"/>
    <mergeCell ref="E15:F15"/>
    <mergeCell ref="C16:F16"/>
    <mergeCell ref="C15:D15"/>
    <mergeCell ref="G12:I12"/>
    <mergeCell ref="G16:I16"/>
    <mergeCell ref="A131:A136"/>
    <mergeCell ref="A137:A142"/>
    <mergeCell ref="I41:M41"/>
    <mergeCell ref="A11:AB11"/>
    <mergeCell ref="A13:AB13"/>
    <mergeCell ref="A14:AB14"/>
    <mergeCell ref="A20:AB20"/>
    <mergeCell ref="G28:I28"/>
    <mergeCell ref="G18:I18"/>
    <mergeCell ref="G19:I19"/>
    <mergeCell ref="C26:F26"/>
    <mergeCell ref="C27:F27"/>
    <mergeCell ref="G23:I23"/>
    <mergeCell ref="G24:I24"/>
    <mergeCell ref="G25:I25"/>
    <mergeCell ref="C17:F17"/>
  </mergeCells>
  <conditionalFormatting sqref="AB15">
    <cfRule type="cellIs" dxfId="142" priority="31" stopIfTrue="1" operator="lessThanOrEqual">
      <formula>9</formula>
    </cfRule>
    <cfRule type="cellIs" dxfId="141" priority="32" stopIfTrue="1" operator="between">
      <formula>12</formula>
      <formula>32</formula>
    </cfRule>
    <cfRule type="cellIs" dxfId="140" priority="33" stopIfTrue="1" operator="greaterThanOrEqual">
      <formula>36</formula>
    </cfRule>
  </conditionalFormatting>
  <conditionalFormatting sqref="AB16:AB19">
    <cfRule type="cellIs" dxfId="139" priority="19" stopIfTrue="1" operator="lessThanOrEqual">
      <formula>9</formula>
    </cfRule>
    <cfRule type="cellIs" dxfId="138" priority="20" stopIfTrue="1" operator="between">
      <formula>12</formula>
      <formula>32</formula>
    </cfRule>
    <cfRule type="cellIs" dxfId="137" priority="21" stopIfTrue="1" operator="between">
      <formula>36</formula>
      <formula>64</formula>
    </cfRule>
  </conditionalFormatting>
  <conditionalFormatting sqref="AB21:AB33">
    <cfRule type="cellIs" dxfId="136" priority="16" stopIfTrue="1" operator="between">
      <formula>1</formula>
      <formula>9</formula>
    </cfRule>
    <cfRule type="cellIs" dxfId="135" priority="17" stopIfTrue="1" operator="between">
      <formula>12</formula>
      <formula>32</formula>
    </cfRule>
    <cfRule type="cellIs" dxfId="134" priority="18" stopIfTrue="1" operator="between">
      <formula>36</formula>
      <formula>64</formula>
    </cfRule>
  </conditionalFormatting>
  <conditionalFormatting sqref="AB34">
    <cfRule type="cellIs" dxfId="133" priority="13" stopIfTrue="1" operator="between">
      <formula>1</formula>
      <formula>9</formula>
    </cfRule>
    <cfRule type="cellIs" dxfId="132" priority="14" stopIfTrue="1" operator="between">
      <formula>12</formula>
      <formula>32</formula>
    </cfRule>
    <cfRule type="cellIs" dxfId="131" priority="15" stopIfTrue="1" operator="between">
      <formula>36</formula>
      <formula>64</formula>
    </cfRule>
  </conditionalFormatting>
  <conditionalFormatting sqref="AB35:AB38">
    <cfRule type="cellIs" dxfId="130" priority="10" stopIfTrue="1" operator="between">
      <formula>1</formula>
      <formula>9</formula>
    </cfRule>
    <cfRule type="cellIs" dxfId="129" priority="11" stopIfTrue="1" operator="between">
      <formula>12</formula>
      <formula>32</formula>
    </cfRule>
    <cfRule type="cellIs" dxfId="128" priority="12" stopIfTrue="1" operator="between">
      <formula>36</formula>
      <formula>64</formula>
    </cfRule>
  </conditionalFormatting>
  <conditionalFormatting sqref="AB10">
    <cfRule type="cellIs" dxfId="127" priority="7" stopIfTrue="1" operator="between">
      <formula>1</formula>
      <formula>9</formula>
    </cfRule>
    <cfRule type="cellIs" dxfId="126" priority="8" stopIfTrue="1" operator="between">
      <formula>12</formula>
      <formula>32</formula>
    </cfRule>
    <cfRule type="cellIs" dxfId="125" priority="9" stopIfTrue="1" operator="between">
      <formula>36</formula>
      <formula>64</formula>
    </cfRule>
  </conditionalFormatting>
  <conditionalFormatting sqref="AB12">
    <cfRule type="cellIs" dxfId="124" priority="4" stopIfTrue="1" operator="between">
      <formula>1</formula>
      <formula>9</formula>
    </cfRule>
    <cfRule type="cellIs" dxfId="123" priority="5" stopIfTrue="1" operator="between">
      <formula>12</formula>
      <formula>32</formula>
    </cfRule>
    <cfRule type="cellIs" dxfId="122" priority="6" stopIfTrue="1" operator="between">
      <formula>36</formula>
      <formula>64</formula>
    </cfRule>
  </conditionalFormatting>
  <conditionalFormatting sqref="AB42">
    <cfRule type="cellIs" dxfId="121" priority="1" operator="greaterThan">
      <formula>32</formula>
    </cfRule>
    <cfRule type="cellIs" dxfId="120" priority="2" operator="between">
      <formula>9</formula>
      <formula>32</formula>
    </cfRule>
    <cfRule type="cellIs" dxfId="119" priority="3" operator="lessThan">
      <formula>9</formula>
    </cfRule>
  </conditionalFormatting>
  <dataValidations count="40">
    <dataValidation type="list" allowBlank="1" showInputMessage="1" showErrorMessage="1" sqref="C15">
      <formula1>$U$53:$U$62</formula1>
    </dataValidation>
    <dataValidation type="list" allowBlank="1" showInputMessage="1" showErrorMessage="1" sqref="C16:C19 C21:C38">
      <formula1>$U$52:$U$62</formula1>
    </dataValidation>
    <dataValidation type="list" allowBlank="1" showInputMessage="1" showErrorMessage="1" sqref="I15">
      <formula1>OFFSET($K$42,MATCH($G$15,$I$43:$I$190,0),,COUNTIF($J$43:$J$190,$G$15),1)</formula1>
    </dataValidation>
    <dataValidation type="list" allowBlank="1" showInputMessage="1" showErrorMessage="1" sqref="G38:H38">
      <formula1>OFFSET(F43,MATCH(A38,Facteurs_de_risque_MTN,0),,COUNTIF(B44:B190,A38),1)</formula1>
    </dataValidation>
    <dataValidation type="list" allowBlank="1" showInputMessage="1" showErrorMessage="1" sqref="I38">
      <formula1>OFFSET(G43,MATCH(B38,Facteurs_de_risque_MTN,0),,COUNTIF(C44:C190,B38),1)</formula1>
    </dataValidation>
    <dataValidation type="list" allowBlank="1" showInputMessage="1" showErrorMessage="1" sqref="G37:H37">
      <formula1>OFFSET(F43,MATCH(A37,Facteurs_de_risque_MTN,0),,COUNTIF(B44:B190,A37),1)</formula1>
    </dataValidation>
    <dataValidation type="list" allowBlank="1" showInputMessage="1" showErrorMessage="1" sqref="I37">
      <formula1>OFFSET(G43,MATCH(B37,Facteurs_de_risque_MTN,0),,COUNTIF(C44:C190,B37),1)</formula1>
    </dataValidation>
    <dataValidation type="list" allowBlank="1" showInputMessage="1" showErrorMessage="1" sqref="G36:H36">
      <formula1>OFFSET(F43,MATCH(A36,Facteurs_de_risque_MTN,0),,COUNTIF(B44:B190,A36),1)</formula1>
    </dataValidation>
    <dataValidation type="list" allowBlank="1" showInputMessage="1" showErrorMessage="1" sqref="I36">
      <formula1>OFFSET(G43,MATCH(B36,Facteurs_de_risque_MTN,0),,COUNTIF(C44:C190,B36),1)</formula1>
    </dataValidation>
    <dataValidation type="list" allowBlank="1" showInputMessage="1" showErrorMessage="1" sqref="G35:H35">
      <formula1>OFFSET(F43,MATCH(A35,Facteurs_de_risque_MTN,0),,COUNTIF(B44:B190,A35),1)</formula1>
    </dataValidation>
    <dataValidation type="list" allowBlank="1" showInputMessage="1" showErrorMessage="1" sqref="I35">
      <formula1>OFFSET(G43,MATCH(B35,Facteurs_de_risque_MTN,0),,COUNTIF(C44:C190,B35),1)</formula1>
    </dataValidation>
    <dataValidation type="list" allowBlank="1" showInputMessage="1" showErrorMessage="1" sqref="G34:H34">
      <formula1>OFFSET(F43,MATCH(A34,Facteurs_de_risque_MTN,0),,COUNTIF(B44:B190,A34),1)</formula1>
    </dataValidation>
    <dataValidation type="list" allowBlank="1" showInputMessage="1" showErrorMessage="1" sqref="I34">
      <formula1>OFFSET(G43,MATCH(B34,Facteurs_de_risque_MTN,0),,COUNTIF(C44:C190,B34),1)</formula1>
    </dataValidation>
    <dataValidation type="list" allowBlank="1" showInputMessage="1" showErrorMessage="1" sqref="G33:H33">
      <formula1>OFFSET(F43,MATCH(A33,Facteurs_de_risque_MTN,0),,COUNTIF(B44:B190,A33),1)</formula1>
    </dataValidation>
    <dataValidation type="list" allowBlank="1" showInputMessage="1" showErrorMessage="1" sqref="I33">
      <formula1>OFFSET(G43,MATCH(B33,Facteurs_de_risque_MTN,0),,COUNTIF(C44:C190,B33),1)</formula1>
    </dataValidation>
    <dataValidation type="list" allowBlank="1" showInputMessage="1" showErrorMessage="1" sqref="G32:H32">
      <formula1>OFFSET(F43,MATCH(A32,Facteurs_de_risque_MTN,0),,COUNTIF(B44:B190,A32),1)</formula1>
    </dataValidation>
    <dataValidation type="list" allowBlank="1" showInputMessage="1" showErrorMessage="1" sqref="I32">
      <formula1>OFFSET(G43,MATCH(B32,Facteurs_de_risque_MTN,0),,COUNTIF(C44:C190,B32),1)</formula1>
    </dataValidation>
    <dataValidation type="list" allowBlank="1" showInputMessage="1" showErrorMessage="1" sqref="G31:H31">
      <formula1>OFFSET(F43,MATCH(A31,Facteurs_de_risque_MTN,0),,COUNTIF(B44:B190,A31),1)</formula1>
    </dataValidation>
    <dataValidation type="list" allowBlank="1" showInputMessage="1" showErrorMessage="1" sqref="I31">
      <formula1>OFFSET(G43,MATCH(B31,Facteurs_de_risque_MTN,0),,COUNTIF(C44:C190,B31),1)</formula1>
    </dataValidation>
    <dataValidation type="list" allowBlank="1" showInputMessage="1" showErrorMessage="1" sqref="G30:H30">
      <formula1>OFFSET(F43,MATCH(A30,Facteurs_de_risque_MTN,0),,COUNTIF(B44:B190,A30),1)</formula1>
    </dataValidation>
    <dataValidation type="list" allowBlank="1" showInputMessage="1" showErrorMessage="1" sqref="I30">
      <formula1>OFFSET(G43,MATCH(B30,Facteurs_de_risque_MTN,0),,COUNTIF(C44:C190,B30),1)</formula1>
    </dataValidation>
    <dataValidation type="list" allowBlank="1" showInputMessage="1" showErrorMessage="1" sqref="G29:H29">
      <formula1>OFFSET(F43,MATCH(A29,Facteurs_de_risque_MTN,0),,COUNTIF(B44:B190,A29),1)</formula1>
    </dataValidation>
    <dataValidation type="list" allowBlank="1" showInputMessage="1" showErrorMessage="1" sqref="I29">
      <formula1>OFFSET(G43,MATCH(B29,Facteurs_de_risque_MTN,0),,COUNTIF(C44:C190,B29),1)</formula1>
    </dataValidation>
    <dataValidation type="list" allowBlank="1" showInputMessage="1" showErrorMessage="1" sqref="G28:H28">
      <formula1>OFFSET(F43,MATCH(A28,Facteurs_de_risque_MTN,0),,COUNTIF(B44:B190,A28),1)</formula1>
    </dataValidation>
    <dataValidation type="list" allowBlank="1" showInputMessage="1" showErrorMessage="1" sqref="I28">
      <formula1>OFFSET(G43,MATCH(B28,Facteurs_de_risque_MTN,0),,COUNTIF(C44:C190,B28),1)</formula1>
    </dataValidation>
    <dataValidation type="list" allowBlank="1" showInputMessage="1" showErrorMessage="1" sqref="G27:H27">
      <formula1>OFFSET(F43,MATCH(A27,Facteurs_de_risque_MTN,0),,COUNTIF(B44:B190,A27),1)</formula1>
    </dataValidation>
    <dataValidation type="list" allowBlank="1" showInputMessage="1" showErrorMessage="1" sqref="G26:H26">
      <formula1>OFFSET(F43,MATCH(A26,Facteurs_de_risque_MTN,0),,COUNTIF(B44:B190,A26),1)</formula1>
    </dataValidation>
    <dataValidation type="list" allowBlank="1" showInputMessage="1" showErrorMessage="1" sqref="G25:H25">
      <formula1>OFFSET(F43,MATCH(A25,Facteurs_de_risque_MTN,0),,COUNTIF(B44:B190,A25),1)</formula1>
    </dataValidation>
    <dataValidation type="list" allowBlank="1" showInputMessage="1" showErrorMessage="1" sqref="G24:H24">
      <formula1>OFFSET(F43,MATCH(A24,Facteurs_de_risque_MTN,0),,COUNTIF(B44:B190,A24),1)</formula1>
    </dataValidation>
    <dataValidation type="list" allowBlank="1" showInputMessage="1" showErrorMessage="1" sqref="G23:H23">
      <formula1>OFFSET(F43,MATCH(A23,Facteurs_de_risque_MTN,0),,COUNTIF(B44:B190,A23),1)</formula1>
    </dataValidation>
    <dataValidation type="list" allowBlank="1" showInputMessage="1" showErrorMessage="1" sqref="G22:H22">
      <formula1>OFFSET(F43,MATCH(A22,Facteurs_de_risque_MTN,0),,COUNTIF(B44:B190,A22),1)</formula1>
    </dataValidation>
    <dataValidation type="list" allowBlank="1" showInputMessage="1" showErrorMessage="1" sqref="G21:H21">
      <formula1>OFFSET(F43,MATCH(A21,Facteurs_de_risque_MTN,0),,COUNTIF(B44:B190,A21),1)</formula1>
    </dataValidation>
    <dataValidation type="list" allowBlank="1" showInputMessage="1" showErrorMessage="1" sqref="G19:H19">
      <formula1>OFFSET($F$43,MATCH(A19,Facteurs_de_risque_MTN,0),,COUNTIF(B46:B192,A19),1)</formula1>
    </dataValidation>
    <dataValidation type="list" allowBlank="1" showInputMessage="1" showErrorMessage="1" sqref="I19">
      <formula1>OFFSET($F$43,MATCH(B19,Facteurs_de_risque_MTN,0),,COUNTIF(C46:C192,B19),1)</formula1>
    </dataValidation>
    <dataValidation type="list" allowBlank="1" showInputMessage="1" showErrorMessage="1" sqref="G18:H18">
      <formula1>OFFSET(F43,MATCH(A18,Facteurs_de_risque_MTN,0),,COUNTIF(B44:B190,A18),1)</formula1>
    </dataValidation>
    <dataValidation type="list" allowBlank="1" showInputMessage="1" showErrorMessage="1" sqref="I18">
      <formula1>OFFSET(G43,MATCH(B18,Facteurs_de_risque_MTN,0),,COUNTIF(C44:C190,B18),1)</formula1>
    </dataValidation>
    <dataValidation type="list" allowBlank="1" showInputMessage="1" showErrorMessage="1" sqref="G17:H17">
      <formula1>OFFSET(F43,MATCH(A17,Facteurs_de_risque_MTN,0),,COUNTIF(B44:B190,A17),1)</formula1>
    </dataValidation>
    <dataValidation type="list" allowBlank="1" showInputMessage="1" showErrorMessage="1" sqref="G16:H16">
      <formula1>OFFSET(F43,MATCH(A16,Facteurs_de_risque_MTN,0),,COUNTIF(B44:B190,A16),1)</formula1>
    </dataValidation>
    <dataValidation type="list" allowBlank="1" showInputMessage="1" showErrorMessage="1" sqref="G15">
      <formula1>OFFSET($I$42,MATCH($E$15,$G$43:$G$190,0),,COUNTIF($G$43:$G$190,$E$15),1)</formula1>
    </dataValidation>
    <dataValidation type="list" allowBlank="1" showInputMessage="1" showErrorMessage="1" sqref="E15">
      <formula1>OFFSET(F43,MATCH(A15,Facteurs_de_risque_MTN,0),,COUNTIF(B44:B190,A15),1)</formula1>
    </dataValidation>
  </dataValidations>
  <pageMargins left="0.25" right="0.25" top="0.75" bottom="0.75" header="0.3" footer="0.3"/>
  <pageSetup paperSize="9" scale="37" firstPageNumber="30" fitToHeight="0" orientation="landscape" r:id="rId1"/>
  <rowBreaks count="2" manualBreakCount="2">
    <brk id="12" max="16383" man="1"/>
    <brk id="19" max="16383" man="1"/>
  </rowBreaks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E236"/>
  <sheetViews>
    <sheetView zoomScale="40" zoomScaleNormal="40" zoomScaleSheetLayoutView="50" workbookViewId="0">
      <pane ySplit="8" topLeftCell="A58" activePane="bottomLeft" state="frozen"/>
      <selection pane="bottomLeft" activeCell="A58" sqref="A58:XFD201"/>
    </sheetView>
  </sheetViews>
  <sheetFormatPr baseColWidth="10" defaultRowHeight="78" customHeight="1" x14ac:dyDescent="0.3"/>
  <cols>
    <col min="1" max="2" width="13.28515625" style="1" customWidth="1"/>
    <col min="3" max="5" width="36.28515625" style="1" customWidth="1"/>
    <col min="6" max="6" width="34.7109375" style="1" customWidth="1"/>
    <col min="7" max="7" width="19.7109375" style="1" customWidth="1"/>
    <col min="8" max="8" width="25.28515625" style="1" customWidth="1"/>
    <col min="9" max="9" width="22.7109375" style="1" customWidth="1"/>
    <col min="10" max="10" width="9" style="1" customWidth="1"/>
    <col min="11" max="11" width="8.28515625" style="1" customWidth="1"/>
    <col min="12" max="13" width="7.28515625" style="1" customWidth="1"/>
    <col min="14" max="18" width="7.28515625" style="3" customWidth="1"/>
    <col min="19" max="20" width="7.28515625" style="1" customWidth="1"/>
    <col min="21" max="21" width="31.140625" style="1" customWidth="1"/>
    <col min="22" max="26" width="7.28515625" style="1" customWidth="1"/>
    <col min="27" max="27" width="9.42578125" style="1" customWidth="1"/>
    <col min="28" max="28" width="9.85546875" style="1" customWidth="1"/>
    <col min="29" max="16384" width="11.42578125" style="2"/>
  </cols>
  <sheetData>
    <row r="1" spans="1:31" ht="30" customHeight="1" thickTop="1" x14ac:dyDescent="0.3">
      <c r="A1" s="331"/>
      <c r="B1" s="332"/>
      <c r="C1" s="332"/>
      <c r="D1" s="332"/>
      <c r="E1" s="332"/>
      <c r="F1" s="336"/>
      <c r="G1" s="529" t="s">
        <v>663</v>
      </c>
      <c r="H1" s="530"/>
      <c r="I1" s="530"/>
      <c r="J1" s="530"/>
      <c r="K1" s="530"/>
      <c r="L1" s="530"/>
      <c r="M1" s="530"/>
      <c r="N1" s="531"/>
      <c r="O1" s="747" t="s">
        <v>302</v>
      </c>
      <c r="P1" s="748"/>
      <c r="Q1" s="748"/>
      <c r="R1" s="748"/>
      <c r="S1" s="748"/>
      <c r="T1" s="748"/>
      <c r="U1" s="738" t="s">
        <v>14</v>
      </c>
      <c r="V1" s="739"/>
      <c r="W1" s="739"/>
      <c r="X1" s="739"/>
      <c r="Y1" s="739"/>
      <c r="Z1" s="739"/>
      <c r="AA1" s="739"/>
      <c r="AB1" s="740"/>
      <c r="AC1" s="6"/>
      <c r="AD1" s="4"/>
    </row>
    <row r="2" spans="1:31" ht="41.25" customHeight="1" thickBot="1" x14ac:dyDescent="0.35">
      <c r="A2" s="331"/>
      <c r="B2" s="332"/>
      <c r="C2" s="332"/>
      <c r="D2" s="332"/>
      <c r="E2" s="332"/>
      <c r="F2" s="150" t="s">
        <v>677</v>
      </c>
      <c r="G2" s="535"/>
      <c r="H2" s="536"/>
      <c r="I2" s="536"/>
      <c r="J2" s="536"/>
      <c r="K2" s="536"/>
      <c r="L2" s="536"/>
      <c r="M2" s="536"/>
      <c r="N2" s="537"/>
      <c r="O2" s="749" t="s">
        <v>304</v>
      </c>
      <c r="P2" s="533"/>
      <c r="Q2" s="533"/>
      <c r="R2" s="533"/>
      <c r="S2" s="533"/>
      <c r="T2" s="533"/>
      <c r="U2" s="741"/>
      <c r="V2" s="742"/>
      <c r="W2" s="742"/>
      <c r="X2" s="742"/>
      <c r="Y2" s="742"/>
      <c r="Z2" s="742"/>
      <c r="AA2" s="742"/>
      <c r="AB2" s="743"/>
      <c r="AC2" s="6"/>
      <c r="AD2" s="4"/>
    </row>
    <row r="3" spans="1:31" ht="30" customHeight="1" thickTop="1" thickBot="1" x14ac:dyDescent="0.35">
      <c r="A3" s="745"/>
      <c r="B3" s="746"/>
      <c r="C3" s="746"/>
      <c r="D3" s="392"/>
      <c r="E3" s="392"/>
      <c r="F3" s="150"/>
      <c r="G3" s="724" t="s">
        <v>676</v>
      </c>
      <c r="H3" s="725"/>
      <c r="I3" s="725"/>
      <c r="J3" s="725"/>
      <c r="K3" s="725"/>
      <c r="L3" s="725"/>
      <c r="M3" s="725"/>
      <c r="N3" s="726"/>
      <c r="O3" s="712"/>
      <c r="P3" s="750"/>
      <c r="Q3" s="750"/>
      <c r="R3" s="750"/>
      <c r="S3" s="750"/>
      <c r="T3" s="751"/>
      <c r="U3" s="620" t="s">
        <v>662</v>
      </c>
      <c r="V3" s="621"/>
      <c r="W3" s="621"/>
      <c r="X3" s="621"/>
      <c r="Y3" s="621"/>
      <c r="Z3" s="621"/>
      <c r="AA3" s="621"/>
      <c r="AB3" s="621"/>
      <c r="AC3" s="6"/>
      <c r="AD3" s="4"/>
    </row>
    <row r="4" spans="1:31" ht="30" customHeight="1" thickBot="1" x14ac:dyDescent="0.35">
      <c r="A4" s="331"/>
      <c r="B4" s="332"/>
      <c r="C4" s="332"/>
      <c r="D4" s="332"/>
      <c r="E4" s="332"/>
      <c r="G4" s="727"/>
      <c r="H4" s="728"/>
      <c r="I4" s="728"/>
      <c r="J4" s="728"/>
      <c r="K4" s="728"/>
      <c r="L4" s="728"/>
      <c r="M4" s="728"/>
      <c r="N4" s="729"/>
      <c r="O4" s="752"/>
      <c r="P4" s="753"/>
      <c r="Q4" s="753"/>
      <c r="R4" s="753"/>
      <c r="S4" s="753"/>
      <c r="T4" s="754"/>
      <c r="U4" s="623"/>
      <c r="V4" s="624"/>
      <c r="W4" s="624"/>
      <c r="X4" s="624"/>
      <c r="Y4" s="624"/>
      <c r="Z4" s="624"/>
      <c r="AA4" s="624"/>
      <c r="AB4" s="624"/>
      <c r="AC4" s="6"/>
      <c r="AD4" s="4"/>
    </row>
    <row r="5" spans="1:31" ht="30" customHeight="1" thickBot="1" x14ac:dyDescent="0.35">
      <c r="A5" s="331"/>
      <c r="B5" s="332"/>
      <c r="C5" s="332"/>
      <c r="D5" s="332"/>
      <c r="E5" s="332"/>
      <c r="F5" s="332"/>
      <c r="G5" s="730"/>
      <c r="H5" s="731"/>
      <c r="I5" s="731"/>
      <c r="J5" s="731"/>
      <c r="K5" s="731"/>
      <c r="L5" s="731"/>
      <c r="M5" s="731"/>
      <c r="N5" s="732"/>
      <c r="O5" s="755"/>
      <c r="P5" s="756"/>
      <c r="Q5" s="756"/>
      <c r="R5" s="756"/>
      <c r="S5" s="756"/>
      <c r="T5" s="757"/>
      <c r="U5" s="626"/>
      <c r="V5" s="627"/>
      <c r="W5" s="627"/>
      <c r="X5" s="627"/>
      <c r="Y5" s="627"/>
      <c r="Z5" s="627"/>
      <c r="AA5" s="627"/>
      <c r="AB5" s="627"/>
      <c r="AC5" s="6"/>
      <c r="AD5" s="4"/>
    </row>
    <row r="6" spans="1:31" ht="27" customHeight="1" thickTop="1" x14ac:dyDescent="0.3">
      <c r="A6" s="511" t="s">
        <v>0</v>
      </c>
      <c r="B6" s="512"/>
      <c r="C6" s="513"/>
      <c r="D6" s="511" t="s">
        <v>365</v>
      </c>
      <c r="E6" s="512"/>
      <c r="F6" s="513"/>
      <c r="G6" s="680" t="s">
        <v>97</v>
      </c>
      <c r="H6" s="681"/>
      <c r="I6" s="681"/>
      <c r="J6" s="681"/>
      <c r="K6" s="681"/>
      <c r="L6" s="681"/>
      <c r="M6" s="681"/>
      <c r="N6" s="682"/>
      <c r="O6" s="511" t="s">
        <v>3</v>
      </c>
      <c r="P6" s="512"/>
      <c r="Q6" s="512"/>
      <c r="R6" s="512"/>
      <c r="S6" s="512"/>
      <c r="T6" s="513"/>
      <c r="U6" s="517" t="s">
        <v>276</v>
      </c>
      <c r="V6" s="511" t="s">
        <v>5</v>
      </c>
      <c r="W6" s="512"/>
      <c r="X6" s="513"/>
      <c r="Y6" s="511" t="s">
        <v>10</v>
      </c>
      <c r="Z6" s="512"/>
      <c r="AA6" s="512"/>
      <c r="AB6" s="733"/>
      <c r="AC6" s="4"/>
      <c r="AD6" s="4"/>
    </row>
    <row r="7" spans="1:31" ht="27" customHeight="1" thickBot="1" x14ac:dyDescent="0.35">
      <c r="A7" s="509"/>
      <c r="B7" s="480"/>
      <c r="C7" s="510"/>
      <c r="D7" s="509"/>
      <c r="E7" s="480"/>
      <c r="F7" s="510"/>
      <c r="G7" s="683" t="s">
        <v>264</v>
      </c>
      <c r="H7" s="684"/>
      <c r="I7" s="685"/>
      <c r="J7" s="686" t="s">
        <v>594</v>
      </c>
      <c r="K7" s="687"/>
      <c r="L7" s="687"/>
      <c r="M7" s="687"/>
      <c r="N7" s="688"/>
      <c r="O7" s="509"/>
      <c r="P7" s="480"/>
      <c r="Q7" s="480"/>
      <c r="R7" s="480"/>
      <c r="S7" s="480"/>
      <c r="T7" s="510"/>
      <c r="U7" s="518"/>
      <c r="V7" s="506"/>
      <c r="W7" s="507"/>
      <c r="X7" s="508"/>
      <c r="Y7" s="506"/>
      <c r="Z7" s="507"/>
      <c r="AA7" s="507"/>
      <c r="AB7" s="734"/>
      <c r="AC7" s="4"/>
      <c r="AD7" s="4"/>
    </row>
    <row r="8" spans="1:31" s="3" customFormat="1" ht="36.75" customHeight="1" thickTop="1" thickBot="1" x14ac:dyDescent="0.25">
      <c r="A8" s="506"/>
      <c r="B8" s="507"/>
      <c r="C8" s="508"/>
      <c r="D8" s="506"/>
      <c r="E8" s="507"/>
      <c r="F8" s="508"/>
      <c r="G8" s="506"/>
      <c r="H8" s="507"/>
      <c r="I8" s="508"/>
      <c r="J8" s="368" t="s">
        <v>91</v>
      </c>
      <c r="K8" s="11" t="s">
        <v>92</v>
      </c>
      <c r="L8" s="11" t="s">
        <v>93</v>
      </c>
      <c r="M8" s="11" t="s">
        <v>94</v>
      </c>
      <c r="N8" s="12" t="s">
        <v>95</v>
      </c>
      <c r="O8" s="10" t="s">
        <v>98</v>
      </c>
      <c r="P8" s="11" t="s">
        <v>99</v>
      </c>
      <c r="Q8" s="11" t="s">
        <v>103</v>
      </c>
      <c r="R8" s="11" t="s">
        <v>100</v>
      </c>
      <c r="S8" s="11" t="s">
        <v>101</v>
      </c>
      <c r="T8" s="12" t="s">
        <v>102</v>
      </c>
      <c r="U8" s="518"/>
      <c r="V8" s="10" t="s">
        <v>105</v>
      </c>
      <c r="W8" s="11" t="s">
        <v>103</v>
      </c>
      <c r="X8" s="11" t="s">
        <v>238</v>
      </c>
      <c r="Y8" s="10" t="s">
        <v>6</v>
      </c>
      <c r="Z8" s="11" t="s">
        <v>7</v>
      </c>
      <c r="AA8" s="12" t="s">
        <v>8</v>
      </c>
      <c r="AB8" s="164" t="s">
        <v>9</v>
      </c>
      <c r="AC8" s="5"/>
      <c r="AD8" s="5"/>
    </row>
    <row r="9" spans="1:31" s="3" customFormat="1" ht="100.5" customHeight="1" thickTop="1" thickBot="1" x14ac:dyDescent="0.25">
      <c r="A9" s="735" t="s">
        <v>147</v>
      </c>
      <c r="B9" s="736"/>
      <c r="C9" s="736"/>
      <c r="D9" s="736"/>
      <c r="E9" s="736"/>
      <c r="F9" s="736"/>
      <c r="G9" s="736"/>
      <c r="H9" s="736"/>
      <c r="I9" s="736"/>
      <c r="J9" s="736"/>
      <c r="K9" s="736"/>
      <c r="L9" s="736"/>
      <c r="M9" s="736"/>
      <c r="N9" s="736"/>
      <c r="O9" s="736"/>
      <c r="P9" s="736"/>
      <c r="Q9" s="736"/>
      <c r="R9" s="736"/>
      <c r="S9" s="736"/>
      <c r="T9" s="736"/>
      <c r="U9" s="736"/>
      <c r="V9" s="736"/>
      <c r="W9" s="736"/>
      <c r="X9" s="736"/>
      <c r="Y9" s="736"/>
      <c r="Z9" s="736"/>
      <c r="AA9" s="736"/>
      <c r="AB9" s="737"/>
      <c r="AC9" s="5"/>
      <c r="AD9" s="5"/>
    </row>
    <row r="10" spans="1:31" ht="100.5" customHeight="1" thickTop="1" thickBot="1" x14ac:dyDescent="0.35">
      <c r="A10" s="519" t="s">
        <v>148</v>
      </c>
      <c r="B10" s="521"/>
      <c r="C10" s="133" t="s">
        <v>45</v>
      </c>
      <c r="D10" s="478" t="s">
        <v>369</v>
      </c>
      <c r="E10" s="490"/>
      <c r="F10" s="479"/>
      <c r="G10" s="478" t="s">
        <v>810</v>
      </c>
      <c r="H10" s="490"/>
      <c r="I10" s="479"/>
      <c r="J10" s="418"/>
      <c r="K10" s="11"/>
      <c r="L10" s="57"/>
      <c r="M10" s="57"/>
      <c r="N10" s="42" t="s">
        <v>96</v>
      </c>
      <c r="O10" s="59" t="s">
        <v>96</v>
      </c>
      <c r="P10" s="57"/>
      <c r="Q10" s="57"/>
      <c r="R10" s="203"/>
      <c r="S10" s="41" t="s">
        <v>96</v>
      </c>
      <c r="T10" s="130"/>
      <c r="U10" s="126" t="s">
        <v>277</v>
      </c>
      <c r="V10" s="59" t="s">
        <v>96</v>
      </c>
      <c r="W10" s="60" t="s">
        <v>96</v>
      </c>
      <c r="X10" s="211"/>
      <c r="Y10" s="10">
        <f ca="1">VLOOKUP($G$10,OFFSET($F$59,MATCH($A$10,$A$60:$A$99,0),,COUNTIF($C$60:$C$94,$A$10),9),6,0)</f>
        <v>4</v>
      </c>
      <c r="Z10" s="377">
        <f ca="1">VLOOKUP(G10,OFFSET($F$59,MATCH(A10,$A$60:$A$99,0),,COUNTIF($C$60:$C$94,A10),9),7,0)</f>
        <v>4</v>
      </c>
      <c r="AA10" s="12">
        <f ca="1">VLOOKUP(G10,OFFSET($F$59,MATCH(A10,$A$60:$A$99,0),,COUNTIF($C$60:$C$94,A10),9),8,0)</f>
        <v>3</v>
      </c>
      <c r="AB10" s="165">
        <f ca="1">Y10*Z10*AA10</f>
        <v>48</v>
      </c>
    </row>
    <row r="11" spans="1:31" ht="100.5" customHeight="1" thickTop="1" thickBot="1" x14ac:dyDescent="0.35">
      <c r="A11" s="519" t="s">
        <v>149</v>
      </c>
      <c r="B11" s="521"/>
      <c r="C11" s="133" t="s">
        <v>46</v>
      </c>
      <c r="D11" s="519"/>
      <c r="E11" s="520"/>
      <c r="F11" s="521"/>
      <c r="G11" s="478" t="s">
        <v>286</v>
      </c>
      <c r="H11" s="490"/>
      <c r="I11" s="479"/>
      <c r="J11" s="418"/>
      <c r="K11" s="11"/>
      <c r="L11" s="57"/>
      <c r="M11" s="57"/>
      <c r="N11" s="42" t="s">
        <v>96</v>
      </c>
      <c r="O11" s="59" t="s">
        <v>96</v>
      </c>
      <c r="P11" s="57"/>
      <c r="Q11" s="57"/>
      <c r="R11" s="203"/>
      <c r="S11" s="41" t="s">
        <v>96</v>
      </c>
      <c r="T11" s="130"/>
      <c r="U11" s="125" t="s">
        <v>277</v>
      </c>
      <c r="V11" s="59" t="s">
        <v>96</v>
      </c>
      <c r="W11" s="60" t="s">
        <v>96</v>
      </c>
      <c r="X11" s="211"/>
      <c r="Y11" s="368">
        <f ca="1">VLOOKUP(G11,OFFSET($F$59,MATCH(A11,$A$60:$A$99,0),,COUNTIF($C$60:$C$94,A11),9),6,0)</f>
        <v>4</v>
      </c>
      <c r="Z11" s="11">
        <f ca="1">VLOOKUP(G11,OFFSET($F$59,MATCH(A11,$A$60:$A$99,0),,COUNTIF($C$60:$C$94,A11),9),7,0)</f>
        <v>1</v>
      </c>
      <c r="AA11" s="366">
        <f ca="1">VLOOKUP(G11,OFFSET($F$59,MATCH(A11,$A$60:$A$99,0),,COUNTIF($C$60:$C$94,A11),9),8,0)</f>
        <v>2</v>
      </c>
      <c r="AB11" s="166">
        <f ca="1">Y11*Z11*AA11</f>
        <v>8</v>
      </c>
    </row>
    <row r="12" spans="1:31" ht="100.5" customHeight="1" thickTop="1" thickBot="1" x14ac:dyDescent="0.35">
      <c r="A12" s="519" t="s">
        <v>150</v>
      </c>
      <c r="B12" s="521"/>
      <c r="C12" s="133" t="s">
        <v>47</v>
      </c>
      <c r="D12" s="519"/>
      <c r="E12" s="520"/>
      <c r="F12" s="521"/>
      <c r="G12" s="478" t="s">
        <v>288</v>
      </c>
      <c r="H12" s="490"/>
      <c r="I12" s="479"/>
      <c r="J12" s="423"/>
      <c r="K12" s="202"/>
      <c r="L12" s="57"/>
      <c r="M12" s="57"/>
      <c r="N12" s="42" t="s">
        <v>96</v>
      </c>
      <c r="O12" s="129"/>
      <c r="P12" s="57"/>
      <c r="Q12" s="57"/>
      <c r="S12" s="41" t="s">
        <v>96</v>
      </c>
      <c r="T12" s="130"/>
      <c r="U12" s="13" t="s">
        <v>277</v>
      </c>
      <c r="V12" s="59" t="s">
        <v>96</v>
      </c>
      <c r="W12" s="60" t="s">
        <v>96</v>
      </c>
      <c r="X12" s="211"/>
      <c r="Y12" s="362">
        <f ca="1">VLOOKUP(G12,OFFSET($F$59,MATCH(A12,$A$60:$A$99,0),,COUNTIF($C$60:$C$94,A12),9),6,0)</f>
        <v>4</v>
      </c>
      <c r="Z12" s="11">
        <f ca="1">VLOOKUP(G12,OFFSET($F$59,MATCH(A12,$A$60:$A$99,0),,COUNTIF($C$60:$C$94,A12),9),7,0)</f>
        <v>1</v>
      </c>
      <c r="AA12" s="369">
        <f ca="1">VLOOKUP(G12,OFFSET($F$59,MATCH(A12,$A$60:$A$99,0),,COUNTIF($C$60:$C$94,A12),9),8,0)</f>
        <v>2</v>
      </c>
      <c r="AB12" s="164">
        <f ca="1">Y12*Z12*AA12</f>
        <v>8</v>
      </c>
    </row>
    <row r="13" spans="1:31" ht="100.5" customHeight="1" thickTop="1" thickBot="1" x14ac:dyDescent="0.35">
      <c r="A13" s="735" t="s">
        <v>23</v>
      </c>
      <c r="B13" s="736"/>
      <c r="C13" s="736"/>
      <c r="D13" s="736"/>
      <c r="E13" s="736"/>
      <c r="F13" s="736"/>
      <c r="G13" s="736"/>
      <c r="H13" s="736"/>
      <c r="I13" s="736"/>
      <c r="J13" s="736"/>
      <c r="K13" s="736"/>
      <c r="L13" s="736"/>
      <c r="M13" s="736"/>
      <c r="N13" s="736"/>
      <c r="O13" s="736"/>
      <c r="P13" s="736"/>
      <c r="Q13" s="736"/>
      <c r="R13" s="736"/>
      <c r="S13" s="736"/>
      <c r="T13" s="736"/>
      <c r="U13" s="736"/>
      <c r="V13" s="736"/>
      <c r="W13" s="736"/>
      <c r="X13" s="736"/>
      <c r="Y13" s="736"/>
      <c r="Z13" s="736"/>
      <c r="AA13" s="736"/>
      <c r="AB13" s="737"/>
    </row>
    <row r="14" spans="1:31" ht="100.5" customHeight="1" thickTop="1" thickBot="1" x14ac:dyDescent="0.35">
      <c r="A14" s="519" t="s">
        <v>151</v>
      </c>
      <c r="B14" s="521"/>
      <c r="C14" s="133" t="s">
        <v>341</v>
      </c>
      <c r="D14" s="519" t="s">
        <v>324</v>
      </c>
      <c r="E14" s="520"/>
      <c r="F14" s="521"/>
      <c r="G14" s="758" t="s">
        <v>380</v>
      </c>
      <c r="H14" s="478"/>
      <c r="I14" s="394" t="s">
        <v>382</v>
      </c>
      <c r="J14" s="423"/>
      <c r="K14" s="202"/>
      <c r="L14" s="57"/>
      <c r="M14" s="57"/>
      <c r="N14" s="42" t="s">
        <v>96</v>
      </c>
      <c r="O14" s="40" t="s">
        <v>96</v>
      </c>
      <c r="P14" s="202"/>
      <c r="Q14" s="57"/>
      <c r="R14" s="57"/>
      <c r="S14" s="57"/>
      <c r="T14" s="130"/>
      <c r="U14" s="125" t="s">
        <v>278</v>
      </c>
      <c r="V14" s="59"/>
      <c r="W14" s="60" t="s">
        <v>96</v>
      </c>
      <c r="X14" s="60"/>
      <c r="Y14" s="134">
        <f ca="1">VLOOKUP(I14,OFFSET($H$59,MATCH(G14,Résultats_MODG,0),,COUNTIF($G$60:$G$235,G14),9),4,0)</f>
        <v>4</v>
      </c>
      <c r="Z14" s="14">
        <f ca="1">VLOOKUP(I14,OFFSET($H$59,MATCH(G14,Résultats_MODG,0),,COUNTIF($G$60:$G$235,G14),9),5,0)</f>
        <v>4</v>
      </c>
      <c r="AA14" s="15">
        <f ca="1">VLOOKUP(I14,OFFSET($H$59,MATCH(G14,Résultats_MODG,0),,COUNTIF($G$60:$G$235,G14),9),6,0)</f>
        <v>2</v>
      </c>
      <c r="AB14" s="166">
        <f ca="1">Y14*Z14*AA14</f>
        <v>32</v>
      </c>
    </row>
    <row r="15" spans="1:31" ht="100.5" customHeight="1" thickTop="1" thickBot="1" x14ac:dyDescent="0.35">
      <c r="A15" s="519" t="s">
        <v>152</v>
      </c>
      <c r="B15" s="521"/>
      <c r="C15" s="133" t="s">
        <v>342</v>
      </c>
      <c r="D15" s="519" t="s">
        <v>337</v>
      </c>
      <c r="E15" s="520"/>
      <c r="F15" s="521"/>
      <c r="G15" s="478" t="s">
        <v>307</v>
      </c>
      <c r="H15" s="490"/>
      <c r="I15" s="394" t="s">
        <v>384</v>
      </c>
      <c r="J15" s="418"/>
      <c r="K15" s="11"/>
      <c r="L15" s="57"/>
      <c r="M15" s="57"/>
      <c r="N15" s="42" t="s">
        <v>96</v>
      </c>
      <c r="O15" s="204" t="s">
        <v>96</v>
      </c>
      <c r="P15" s="11"/>
      <c r="Q15" s="57"/>
      <c r="R15" s="57"/>
      <c r="S15" s="57"/>
      <c r="T15" s="130"/>
      <c r="U15" s="125" t="s">
        <v>236</v>
      </c>
      <c r="V15" s="59"/>
      <c r="W15" s="60" t="s">
        <v>96</v>
      </c>
      <c r="X15" s="60"/>
      <c r="Y15" s="10">
        <f ca="1">VLOOKUP(I15,OFFSET(H59,MATCH(G15,Résultats_MODG,0),,COUNTIF(G60:G235,G15),9),4,0)</f>
        <v>4</v>
      </c>
      <c r="Z15" s="14">
        <f ca="1">VLOOKUP(I15,OFFSET(H59,MATCH(G15,Résultats_MODG,0),,COUNTIF(G60:G235,G15),9),5,0)</f>
        <v>4</v>
      </c>
      <c r="AA15" s="15">
        <f ca="1">VLOOKUP(I15,OFFSET(H59,MATCH(G15,Résultats_MODG,0),,COUNTIF(G60:G235,G15),9),6,0)</f>
        <v>2</v>
      </c>
      <c r="AB15" s="166">
        <f ca="1">Y15*Z15*AA15</f>
        <v>32</v>
      </c>
    </row>
    <row r="16" spans="1:31" ht="100.5" customHeight="1" thickTop="1" thickBot="1" x14ac:dyDescent="0.35">
      <c r="A16" s="519" t="s">
        <v>153</v>
      </c>
      <c r="B16" s="521"/>
      <c r="C16" s="133" t="s">
        <v>24</v>
      </c>
      <c r="D16" s="673" t="s">
        <v>364</v>
      </c>
      <c r="E16" s="773"/>
      <c r="F16" s="774"/>
      <c r="G16" s="478" t="s">
        <v>310</v>
      </c>
      <c r="H16" s="490"/>
      <c r="I16" s="479"/>
      <c r="J16" s="418"/>
      <c r="K16" s="11"/>
      <c r="L16" s="57"/>
      <c r="M16" s="151"/>
      <c r="N16" s="42" t="s">
        <v>96</v>
      </c>
      <c r="O16" s="204" t="s">
        <v>96</v>
      </c>
      <c r="P16" s="11"/>
      <c r="Q16" s="57"/>
      <c r="R16" s="57"/>
      <c r="S16" s="57"/>
      <c r="T16" s="130"/>
      <c r="U16" s="125" t="s">
        <v>279</v>
      </c>
      <c r="V16" s="59"/>
      <c r="W16" s="60" t="s">
        <v>96</v>
      </c>
      <c r="X16" s="60"/>
      <c r="Y16" s="362">
        <f ca="1">VLOOKUP(G16,OFFSET($F$59,MATCH(A16,$A$60:$A$99,0),,COUNTIF($C$60:$C$94,A16),9),6,0)</f>
        <v>4</v>
      </c>
      <c r="Z16" s="11">
        <f ca="1">VLOOKUP(G16,OFFSET($F$59,MATCH(A16,$A$60:$A$99,0),,COUNTIF($C$60:$C$94,A16),9),7,0)</f>
        <v>2</v>
      </c>
      <c r="AA16" s="369">
        <f ca="1">VLOOKUP(G16,OFFSET($F$59,MATCH(A16,$A$60:$A$99,0),,COUNTIF($C$60:$C$94,A16),9),8,0)</f>
        <v>2</v>
      </c>
      <c r="AB16" s="166">
        <f ca="1">Y16*Z16*AA16</f>
        <v>16</v>
      </c>
      <c r="AD16" s="177"/>
      <c r="AE16" s="178"/>
    </row>
    <row r="17" spans="1:31" ht="100.5" customHeight="1" thickTop="1" thickBot="1" x14ac:dyDescent="0.35">
      <c r="A17" s="545" t="s">
        <v>154</v>
      </c>
      <c r="B17" s="547"/>
      <c r="C17" s="47" t="s">
        <v>343</v>
      </c>
      <c r="D17" s="519" t="s">
        <v>324</v>
      </c>
      <c r="E17" s="520"/>
      <c r="F17" s="521"/>
      <c r="G17" s="478" t="s">
        <v>294</v>
      </c>
      <c r="H17" s="677"/>
      <c r="I17" s="12" t="s">
        <v>385</v>
      </c>
      <c r="J17" s="422"/>
      <c r="K17" s="11"/>
      <c r="L17" s="11"/>
      <c r="M17" s="11"/>
      <c r="N17" s="42" t="s">
        <v>96</v>
      </c>
      <c r="O17" s="40" t="s">
        <v>96</v>
      </c>
      <c r="P17" s="344"/>
      <c r="Q17" s="11"/>
      <c r="R17" s="11"/>
      <c r="S17" s="11"/>
      <c r="T17" s="12"/>
      <c r="U17" s="13" t="s">
        <v>278</v>
      </c>
      <c r="V17" s="59"/>
      <c r="W17" s="60" t="s">
        <v>96</v>
      </c>
      <c r="X17" s="60"/>
      <c r="Y17" s="398">
        <f ca="1">VLOOKUP(I17,OFFSET($H$59,MATCH(G17,Résultats_MODG,0),,COUNTIF($G$60:$G$235,G17),9),4,0)</f>
        <v>4</v>
      </c>
      <c r="Z17" s="14">
        <f ca="1">VLOOKUP(I17,OFFSET($H$59,MATCH(G17,Résultats_MODG,0),,COUNTIF($G$60:$G$235,G17),9),5,0)</f>
        <v>1</v>
      </c>
      <c r="AA17" s="384">
        <f ca="1">VLOOKUP(I17,OFFSET($H$59,MATCH(G17,Résultats_MODG,0),,COUNTIF($G$60:$G$235,G17),9),6,0)</f>
        <v>1</v>
      </c>
      <c r="AB17" s="164">
        <f ca="1">Y17*Z17*AA17</f>
        <v>4</v>
      </c>
      <c r="AD17" s="179"/>
      <c r="AE17" s="178"/>
    </row>
    <row r="18" spans="1:31" ht="100.5" customHeight="1" thickTop="1" thickBot="1" x14ac:dyDescent="0.35">
      <c r="A18" s="519" t="s">
        <v>155</v>
      </c>
      <c r="B18" s="521"/>
      <c r="C18" s="47" t="s">
        <v>235</v>
      </c>
      <c r="D18" s="519" t="s">
        <v>363</v>
      </c>
      <c r="E18" s="520"/>
      <c r="F18" s="521"/>
      <c r="G18" s="478" t="s">
        <v>321</v>
      </c>
      <c r="H18" s="490"/>
      <c r="I18" s="479"/>
      <c r="J18" s="418"/>
      <c r="K18" s="11"/>
      <c r="L18" s="11"/>
      <c r="M18" s="11"/>
      <c r="N18" s="42" t="s">
        <v>96</v>
      </c>
      <c r="O18" s="204" t="s">
        <v>96</v>
      </c>
      <c r="P18" s="11"/>
      <c r="Q18" s="11"/>
      <c r="R18" s="11"/>
      <c r="S18" s="11"/>
      <c r="T18" s="12"/>
      <c r="U18" s="13" t="s">
        <v>278</v>
      </c>
      <c r="V18" s="59"/>
      <c r="W18" s="60" t="s">
        <v>96</v>
      </c>
      <c r="X18" s="60"/>
      <c r="Y18" s="10">
        <f ca="1">VLOOKUP(G18,OFFSET($F$59,MATCH(A18,$A$60:$A$99,0),,COUNTIF($C$60:$C$94,A18),9),6,0)</f>
        <v>4</v>
      </c>
      <c r="Z18" s="11">
        <f ca="1">VLOOKUP(G18,OFFSET($F$59,MATCH(A18,$A$60:$A$99,0),,COUNTIF($C$60:$C$94,A18),9),7,0)</f>
        <v>1</v>
      </c>
      <c r="AA18" s="369">
        <f ca="1">VLOOKUP(G18,OFFSET($F$59,MATCH(A18,$A$60:$A$99,0),,COUNTIF($C$60:$C$94,A18),9),8,0)</f>
        <v>2</v>
      </c>
      <c r="AB18" s="164">
        <f ca="1">Y18*Z18*AA18</f>
        <v>8</v>
      </c>
    </row>
    <row r="19" spans="1:31" ht="100.5" customHeight="1" thickTop="1" thickBot="1" x14ac:dyDescent="0.35">
      <c r="A19" s="735" t="s">
        <v>146</v>
      </c>
      <c r="B19" s="736"/>
      <c r="C19" s="736"/>
      <c r="D19" s="736"/>
      <c r="E19" s="736"/>
      <c r="F19" s="736"/>
      <c r="G19" s="736"/>
      <c r="H19" s="736"/>
      <c r="I19" s="736"/>
      <c r="J19" s="736"/>
      <c r="K19" s="736"/>
      <c r="L19" s="736"/>
      <c r="M19" s="736"/>
      <c r="N19" s="736"/>
      <c r="O19" s="736"/>
      <c r="P19" s="736"/>
      <c r="Q19" s="736"/>
      <c r="R19" s="736"/>
      <c r="S19" s="736"/>
      <c r="T19" s="736"/>
      <c r="U19" s="736"/>
      <c r="V19" s="736"/>
      <c r="W19" s="736"/>
      <c r="X19" s="736"/>
      <c r="Y19" s="736"/>
      <c r="Z19" s="736"/>
      <c r="AA19" s="736"/>
      <c r="AB19" s="737"/>
      <c r="AD19" s="152"/>
    </row>
    <row r="20" spans="1:31" ht="100.5" customHeight="1" thickTop="1" thickBot="1" x14ac:dyDescent="0.35">
      <c r="A20" s="519" t="s">
        <v>156</v>
      </c>
      <c r="B20" s="521"/>
      <c r="C20" s="133" t="s">
        <v>44</v>
      </c>
      <c r="D20" s="671"/>
      <c r="E20" s="775"/>
      <c r="F20" s="672"/>
      <c r="G20" s="478" t="s">
        <v>292</v>
      </c>
      <c r="H20" s="490"/>
      <c r="I20" s="479"/>
      <c r="J20" s="422"/>
      <c r="K20" s="11"/>
      <c r="L20" s="14"/>
      <c r="M20" s="14"/>
      <c r="N20" s="42" t="s">
        <v>96</v>
      </c>
      <c r="O20" s="53" t="s">
        <v>96</v>
      </c>
      <c r="P20" s="58"/>
      <c r="Q20" s="58"/>
      <c r="R20" s="58"/>
      <c r="S20" s="58" t="s">
        <v>96</v>
      </c>
      <c r="T20" s="54" t="s">
        <v>96</v>
      </c>
      <c r="U20" s="125" t="s">
        <v>280</v>
      </c>
      <c r="V20" s="53"/>
      <c r="W20" s="58"/>
      <c r="X20" s="58"/>
      <c r="Y20" s="362">
        <f ca="1">VLOOKUP(G20,OFFSET($F$59,MATCH(A20,$A$60:$A$99,0),,COUNTIF($C$60:$C$94,A20),9),6,0)</f>
        <v>4</v>
      </c>
      <c r="Z20" s="11">
        <f ca="1">VLOOKUP(G20,OFFSET($F$59,MATCH(A20,$A$60:$A$250,0),,COUNTIF($C$60:$C$250,A20),9),7,0)</f>
        <v>2</v>
      </c>
      <c r="AA20" s="369">
        <f ca="1">VLOOKUP(G20,OFFSET($F$59,MATCH(A20,$A$60:$A$250,0),,COUNTIF($C$60:$C$250,A20),9),8,0)</f>
        <v>2</v>
      </c>
      <c r="AB20" s="166">
        <f ca="1">Y20*Z20*AA20</f>
        <v>16</v>
      </c>
    </row>
    <row r="21" spans="1:31" ht="100.5" customHeight="1" thickTop="1" thickBot="1" x14ac:dyDescent="0.35">
      <c r="A21" s="671" t="s">
        <v>157</v>
      </c>
      <c r="B21" s="672"/>
      <c r="C21" s="132" t="s">
        <v>73</v>
      </c>
      <c r="D21" s="519"/>
      <c r="E21" s="520"/>
      <c r="F21" s="521"/>
      <c r="G21" s="478" t="s">
        <v>269</v>
      </c>
      <c r="H21" s="490"/>
      <c r="I21" s="394" t="s">
        <v>441</v>
      </c>
      <c r="J21" s="418"/>
      <c r="K21" s="11"/>
      <c r="L21" s="14"/>
      <c r="M21" s="14"/>
      <c r="N21" s="42" t="s">
        <v>96</v>
      </c>
      <c r="O21" s="53" t="s">
        <v>96</v>
      </c>
      <c r="P21" s="58"/>
      <c r="Q21" s="58"/>
      <c r="R21" s="58"/>
      <c r="S21" s="58" t="s">
        <v>96</v>
      </c>
      <c r="T21" s="54" t="s">
        <v>96</v>
      </c>
      <c r="U21" s="125" t="s">
        <v>283</v>
      </c>
      <c r="V21" s="53"/>
      <c r="W21" s="58"/>
      <c r="X21" s="58"/>
      <c r="Y21" s="398">
        <f ca="1">VLOOKUP(I21,OFFSET($H$59,MATCH(G21,Résultats_MODG,0),,COUNTIF($G$60:$G$235,G21),9),4,0)</f>
        <v>4</v>
      </c>
      <c r="Z21" s="14">
        <f ca="1">VLOOKUP(I21,OFFSET($H$59,MATCH(G21,Résultats_MODG,0),,COUNTIF($G$60:$G$235,G21),9),5,0)</f>
        <v>1</v>
      </c>
      <c r="AA21" s="384">
        <f ca="1">VLOOKUP(I21,OFFSET($H$59,MATCH(G21,Résultats_MODG,0),,COUNTIF($G$60:$G$250,G21),9),6,0)</f>
        <v>2</v>
      </c>
      <c r="AB21" s="166">
        <f ca="1">Y21*Z21*AA21</f>
        <v>8</v>
      </c>
    </row>
    <row r="22" spans="1:31" ht="100.5" customHeight="1" thickTop="1" thickBot="1" x14ac:dyDescent="0.35">
      <c r="A22" s="545" t="s">
        <v>158</v>
      </c>
      <c r="B22" s="547"/>
      <c r="C22" s="47" t="s">
        <v>648</v>
      </c>
      <c r="D22" s="519"/>
      <c r="E22" s="520"/>
      <c r="F22" s="521"/>
      <c r="G22" s="478" t="s">
        <v>285</v>
      </c>
      <c r="H22" s="490"/>
      <c r="I22" s="394" t="s">
        <v>273</v>
      </c>
      <c r="J22" s="418"/>
      <c r="K22" s="41" t="s">
        <v>96</v>
      </c>
      <c r="L22" s="11"/>
      <c r="M22" s="14"/>
      <c r="N22" s="42" t="s">
        <v>96</v>
      </c>
      <c r="O22" s="53" t="s">
        <v>96</v>
      </c>
      <c r="P22" s="58"/>
      <c r="Q22" s="58"/>
      <c r="R22" s="58"/>
      <c r="S22" s="58" t="s">
        <v>96</v>
      </c>
      <c r="T22" s="63"/>
      <c r="U22" s="125" t="s">
        <v>281</v>
      </c>
      <c r="V22" s="40"/>
      <c r="W22" s="41"/>
      <c r="X22" s="42" t="s">
        <v>96</v>
      </c>
      <c r="Y22" s="398">
        <f ca="1">VLOOKUP(I22,OFFSET($H$59,MATCH(G22,Résultats_MODG,0),,COUNTIF($G$60:$G$235,G22),9),4,0)</f>
        <v>4</v>
      </c>
      <c r="Z22" s="14">
        <f ca="1">VLOOKUP(I22,OFFSET($H$59,MATCH(G22,Résultats_MODG,0),,COUNTIF($G$60:$G$235,G22),9),5,0)</f>
        <v>3</v>
      </c>
      <c r="AA22" s="384">
        <f ca="1">VLOOKUP(I22,OFFSET($H$59,MATCH(G22,Résultats_MODG,0),,COUNTIF($G$60:$G$235,G22),9),6,0)</f>
        <v>2</v>
      </c>
      <c r="AB22" s="166">
        <f t="shared" ref="AB22:AB28" ca="1" si="0">Y22*Z22*AA22</f>
        <v>24</v>
      </c>
    </row>
    <row r="23" spans="1:31" ht="100.5" customHeight="1" thickTop="1" thickBot="1" x14ac:dyDescent="0.35">
      <c r="A23" s="767" t="s">
        <v>159</v>
      </c>
      <c r="B23" s="547"/>
      <c r="C23" s="133" t="s">
        <v>275</v>
      </c>
      <c r="D23" s="519"/>
      <c r="E23" s="520"/>
      <c r="F23" s="521"/>
      <c r="G23" s="478" t="s">
        <v>315</v>
      </c>
      <c r="H23" s="490"/>
      <c r="I23" s="479"/>
      <c r="J23" s="418"/>
      <c r="K23" s="11"/>
      <c r="L23" s="14"/>
      <c r="M23" s="14"/>
      <c r="N23" s="42" t="s">
        <v>96</v>
      </c>
      <c r="O23" s="205"/>
      <c r="P23" s="58" t="s">
        <v>96</v>
      </c>
      <c r="Q23" s="32"/>
      <c r="R23" s="32"/>
      <c r="S23" s="58" t="s">
        <v>96</v>
      </c>
      <c r="T23" s="15"/>
      <c r="U23" s="125" t="s">
        <v>282</v>
      </c>
      <c r="V23" s="53" t="s">
        <v>96</v>
      </c>
      <c r="W23" s="58"/>
      <c r="X23" s="58"/>
      <c r="Y23" s="10">
        <f ca="1">VLOOKUP(G23,OFFSET($F$59,MATCH(A23,$A$60:$A$250,0),,COUNTIF($C$60:$C$250,A23),9),6,0)</f>
        <v>4</v>
      </c>
      <c r="Z23" s="11">
        <f ca="1">VLOOKUP(G23,OFFSET($F$59,MATCH(A23,$A$60:$A$250,0),,COUNTIF($C$60:$C$250,A23),9),7,0)</f>
        <v>2</v>
      </c>
      <c r="AA23" s="369">
        <f ca="1">VLOOKUP(G23,OFFSET($F$59,MATCH(A23,$A$60:$A$250,0),,COUNTIF($C$60:$C$250,A23),9),8,0)</f>
        <v>1</v>
      </c>
      <c r="AB23" s="166">
        <f t="shared" ca="1" si="0"/>
        <v>8</v>
      </c>
    </row>
    <row r="24" spans="1:31" ht="100.5" customHeight="1" thickTop="1" thickBot="1" x14ac:dyDescent="0.35">
      <c r="A24" s="767" t="s">
        <v>160</v>
      </c>
      <c r="B24" s="547"/>
      <c r="C24" s="133" t="s">
        <v>316</v>
      </c>
      <c r="D24" s="519"/>
      <c r="E24" s="520"/>
      <c r="F24" s="521"/>
      <c r="G24" s="478" t="s">
        <v>425</v>
      </c>
      <c r="H24" s="490"/>
      <c r="I24" s="479"/>
      <c r="J24" s="423"/>
      <c r="K24" s="361"/>
      <c r="L24" s="14"/>
      <c r="M24" s="14"/>
      <c r="N24" s="42" t="s">
        <v>96</v>
      </c>
      <c r="O24" s="205"/>
      <c r="P24" s="58" t="s">
        <v>96</v>
      </c>
      <c r="Q24" s="32"/>
      <c r="R24" s="32"/>
      <c r="S24" s="58" t="s">
        <v>96</v>
      </c>
      <c r="T24" s="15"/>
      <c r="U24" s="125" t="s">
        <v>282</v>
      </c>
      <c r="V24" s="53" t="s">
        <v>96</v>
      </c>
      <c r="W24" s="58"/>
      <c r="X24" s="58"/>
      <c r="Y24" s="362">
        <f ca="1">VLOOKUP(G24,OFFSET($F$59,MATCH(A24,$A$60:$A$250,0),,COUNTIF($C$60:$C$250,A24),9),6,0)</f>
        <v>4</v>
      </c>
      <c r="Z24" s="11">
        <f ca="1">VLOOKUP(G24,OFFSET($F$59,MATCH(A24,$A$60:$A$250,0),,COUNTIF($C$60:$C$250,A24),9),7,0)</f>
        <v>3</v>
      </c>
      <c r="AA24" s="369">
        <f ca="1">VLOOKUP(G24,OFFSET($F$59,MATCH(A24,$A$60:$A$250,0),,COUNTIF($C$60:$C$250,A24),9),8,0)</f>
        <v>3</v>
      </c>
      <c r="AB24" s="166">
        <f t="shared" ca="1" si="0"/>
        <v>36</v>
      </c>
    </row>
    <row r="25" spans="1:31" ht="100.5" customHeight="1" thickTop="1" thickBot="1" x14ac:dyDescent="0.35">
      <c r="A25" s="767" t="s">
        <v>161</v>
      </c>
      <c r="B25" s="547"/>
      <c r="C25" s="133" t="s">
        <v>317</v>
      </c>
      <c r="D25" s="519"/>
      <c r="E25" s="520"/>
      <c r="F25" s="521"/>
      <c r="G25" s="478" t="s">
        <v>429</v>
      </c>
      <c r="H25" s="490"/>
      <c r="I25" s="479"/>
      <c r="J25" s="418"/>
      <c r="K25" s="11"/>
      <c r="L25" s="14"/>
      <c r="M25" s="14"/>
      <c r="N25" s="42" t="s">
        <v>96</v>
      </c>
      <c r="O25" s="205"/>
      <c r="P25" s="58" t="s">
        <v>96</v>
      </c>
      <c r="Q25" s="32"/>
      <c r="R25" s="32"/>
      <c r="S25" s="58" t="s">
        <v>96</v>
      </c>
      <c r="T25" s="15"/>
      <c r="U25" s="125" t="s">
        <v>282</v>
      </c>
      <c r="V25" s="53" t="s">
        <v>96</v>
      </c>
      <c r="W25" s="58"/>
      <c r="X25" s="58"/>
      <c r="Y25" s="362">
        <f ca="1">VLOOKUP(G25,OFFSET($F$59,MATCH(A25,$A$60:$A$250,0),,COUNTIF($C$60:$C$250,A25),9),6,0)</f>
        <v>4</v>
      </c>
      <c r="Z25" s="11">
        <f ca="1">VLOOKUP(G25,OFFSET($F$59,MATCH(A25,$A$60:$A$250,0),,COUNTIF($C$60:$C$250,A25),9),7,0)</f>
        <v>4</v>
      </c>
      <c r="AA25" s="369">
        <f ca="1">VLOOKUP(G25,OFFSET($F$59,MATCH(A25,$A$60:$A$250,0),,COUNTIF($C$60:$C$250,A25),9),8,0)</f>
        <v>4</v>
      </c>
      <c r="AB25" s="166">
        <f t="shared" ca="1" si="0"/>
        <v>64</v>
      </c>
    </row>
    <row r="26" spans="1:31" ht="100.5" customHeight="1" thickTop="1" thickBot="1" x14ac:dyDescent="0.35">
      <c r="A26" s="771" t="s">
        <v>162</v>
      </c>
      <c r="B26" s="772"/>
      <c r="C26" s="133" t="s">
        <v>318</v>
      </c>
      <c r="D26" s="519"/>
      <c r="E26" s="520"/>
      <c r="F26" s="521"/>
      <c r="G26" s="478" t="s">
        <v>430</v>
      </c>
      <c r="H26" s="490"/>
      <c r="I26" s="479"/>
      <c r="J26" s="423"/>
      <c r="K26" s="361"/>
      <c r="L26" s="14"/>
      <c r="M26" s="14"/>
      <c r="N26" s="42" t="s">
        <v>96</v>
      </c>
      <c r="O26" s="205"/>
      <c r="P26" s="58" t="s">
        <v>96</v>
      </c>
      <c r="Q26" s="32"/>
      <c r="R26" s="32"/>
      <c r="S26" s="58" t="s">
        <v>96</v>
      </c>
      <c r="T26" s="15"/>
      <c r="U26" s="125" t="s">
        <v>282</v>
      </c>
      <c r="V26" s="53" t="s">
        <v>96</v>
      </c>
      <c r="W26" s="58"/>
      <c r="X26" s="58"/>
      <c r="Y26" s="362">
        <f ca="1">VLOOKUP(G26,OFFSET($F$59,MATCH(A26,$A$60:$A$250,0),,COUNTIF($C$60:$C$250,A26),9),6,0)</f>
        <v>4</v>
      </c>
      <c r="Z26" s="11">
        <f ca="1">VLOOKUP(G26,OFFSET($F$59,MATCH(A26,$A$60:$A$250,0),,COUNTIF($C$60:$C$250,A26),9),7,0)</f>
        <v>3</v>
      </c>
      <c r="AA26" s="369">
        <f ca="1">VLOOKUP(G26,OFFSET($F$59,MATCH(A26,$A$60:$A$250,0),,COUNTIF($C$60:$C$250,A26),9),8,0)</f>
        <v>1</v>
      </c>
      <c r="AB26" s="166">
        <f ca="1">Y26*Z26*AA26</f>
        <v>12</v>
      </c>
    </row>
    <row r="27" spans="1:31" ht="100.5" customHeight="1" thickTop="1" thickBot="1" x14ac:dyDescent="0.35">
      <c r="A27" s="762" t="s">
        <v>26</v>
      </c>
      <c r="B27" s="736"/>
      <c r="C27" s="736"/>
      <c r="D27" s="736"/>
      <c r="E27" s="736"/>
      <c r="F27" s="736"/>
      <c r="G27" s="736"/>
      <c r="H27" s="736"/>
      <c r="I27" s="736"/>
      <c r="J27" s="736"/>
      <c r="K27" s="736"/>
      <c r="L27" s="736"/>
      <c r="M27" s="736"/>
      <c r="N27" s="736"/>
      <c r="O27" s="736"/>
      <c r="P27" s="736"/>
      <c r="Q27" s="736"/>
      <c r="R27" s="736"/>
      <c r="S27" s="736"/>
      <c r="T27" s="736"/>
      <c r="U27" s="736"/>
      <c r="V27" s="736"/>
      <c r="W27" s="736"/>
      <c r="X27" s="736"/>
      <c r="Y27" s="736"/>
      <c r="Z27" s="736"/>
      <c r="AA27" s="736"/>
      <c r="AB27" s="737"/>
    </row>
    <row r="28" spans="1:31" ht="100.5" customHeight="1" thickTop="1" thickBot="1" x14ac:dyDescent="0.35">
      <c r="A28" s="767" t="s">
        <v>163</v>
      </c>
      <c r="B28" s="547"/>
      <c r="C28" s="133" t="s">
        <v>48</v>
      </c>
      <c r="D28" s="478" t="s">
        <v>344</v>
      </c>
      <c r="E28" s="490"/>
      <c r="F28" s="479"/>
      <c r="G28" s="478" t="s">
        <v>433</v>
      </c>
      <c r="H28" s="490"/>
      <c r="I28" s="479"/>
      <c r="J28" s="418"/>
      <c r="K28" s="11"/>
      <c r="L28" s="57"/>
      <c r="M28" s="57"/>
      <c r="N28" s="42" t="s">
        <v>96</v>
      </c>
      <c r="O28" s="53" t="s">
        <v>96</v>
      </c>
      <c r="P28" s="56"/>
      <c r="Q28" s="56"/>
      <c r="R28" s="58" t="s">
        <v>96</v>
      </c>
      <c r="S28" s="57"/>
      <c r="T28" s="158"/>
      <c r="U28" s="125" t="s">
        <v>283</v>
      </c>
      <c r="V28" s="59"/>
      <c r="W28" s="60"/>
      <c r="X28" s="54" t="s">
        <v>96</v>
      </c>
      <c r="Y28" s="362">
        <f ca="1">VLOOKUP(G28,OFFSET($F$59,MATCH(A28,$A$60:$A$250,0),,COUNTIF($C$60:$C$250,A28),9),6,0)</f>
        <v>4</v>
      </c>
      <c r="Z28" s="11">
        <f ca="1">VLOOKUP(G28,OFFSET($F$59,MATCH(A28,$A$60:$A$250,0),,COUNTIF($C$60:$C$250,A28),9),7,0)</f>
        <v>1</v>
      </c>
      <c r="AA28" s="369">
        <f ca="1">VLOOKUP(G28,OFFSET($F$59,MATCH(A28,$A$60:$A$250,0),,COUNTIF($C$60:$C$250,A28),9),8,0)</f>
        <v>1</v>
      </c>
      <c r="AB28" s="166">
        <f t="shared" ca="1" si="0"/>
        <v>4</v>
      </c>
    </row>
    <row r="29" spans="1:31" ht="100.5" customHeight="1" thickTop="1" thickBot="1" x14ac:dyDescent="0.35">
      <c r="A29" s="767" t="s">
        <v>164</v>
      </c>
      <c r="B29" s="547"/>
      <c r="C29" s="133" t="s">
        <v>814</v>
      </c>
      <c r="D29" s="519"/>
      <c r="E29" s="520"/>
      <c r="F29" s="521"/>
      <c r="G29" s="478" t="s">
        <v>867</v>
      </c>
      <c r="H29" s="490"/>
      <c r="I29" s="479"/>
      <c r="J29" s="422"/>
      <c r="K29" s="11"/>
      <c r="L29" s="82"/>
      <c r="M29" s="82"/>
      <c r="N29" s="42" t="s">
        <v>96</v>
      </c>
      <c r="O29" s="53" t="s">
        <v>96</v>
      </c>
      <c r="P29" s="171"/>
      <c r="Q29" s="171"/>
      <c r="R29" s="58" t="s">
        <v>96</v>
      </c>
      <c r="S29" s="82"/>
      <c r="T29" s="83"/>
      <c r="U29" s="125" t="s">
        <v>283</v>
      </c>
      <c r="V29" s="59"/>
      <c r="W29" s="60"/>
      <c r="X29" s="54" t="s">
        <v>96</v>
      </c>
      <c r="Y29" s="362">
        <f ca="1">VLOOKUP(G29,OFFSET($F$59,MATCH(A29,$A$60:$A$250,0),,COUNTIF($C$60:$C$250,A29),9),6,0)</f>
        <v>4</v>
      </c>
      <c r="Z29" s="11">
        <f ca="1">VLOOKUP(G29,OFFSET($F$59,MATCH(A29,$A$60:$A$250,0),,COUNTIF($C$60:$C$250,A29),9),7,0)</f>
        <v>1</v>
      </c>
      <c r="AA29" s="369">
        <f ca="1">VLOOKUP(G29,OFFSET($F$59,MATCH(A29,$A$60:$A$250,0),,COUNTIF($C$60:$C$250,A29),9),8,0)</f>
        <v>1</v>
      </c>
      <c r="AB29" s="166">
        <f ca="1">Y29*Z29*AA29</f>
        <v>4</v>
      </c>
    </row>
    <row r="30" spans="1:31" ht="100.5" customHeight="1" thickTop="1" thickBot="1" x14ac:dyDescent="0.35">
      <c r="A30" s="767" t="s">
        <v>165</v>
      </c>
      <c r="B30" s="547"/>
      <c r="C30" s="69" t="s">
        <v>854</v>
      </c>
      <c r="D30" s="545"/>
      <c r="E30" s="546"/>
      <c r="F30" s="547"/>
      <c r="G30" s="478" t="s">
        <v>865</v>
      </c>
      <c r="H30" s="490"/>
      <c r="I30" s="479"/>
      <c r="J30" s="423"/>
      <c r="K30" s="391"/>
      <c r="L30" s="11"/>
      <c r="M30" s="11"/>
      <c r="N30" s="42" t="s">
        <v>96</v>
      </c>
      <c r="O30" s="40" t="s">
        <v>96</v>
      </c>
      <c r="P30" s="51"/>
      <c r="Q30" s="51"/>
      <c r="R30" s="58" t="s">
        <v>96</v>
      </c>
      <c r="S30" s="11"/>
      <c r="T30" s="12"/>
      <c r="U30" s="125" t="s">
        <v>284</v>
      </c>
      <c r="V30" s="59"/>
      <c r="W30" s="60" t="s">
        <v>96</v>
      </c>
      <c r="X30" s="12"/>
      <c r="Y30" s="362">
        <f ca="1">VLOOKUP(G30,OFFSET($F$59,MATCH(A30,$A$60:$A$250,0),,COUNTIF($C$60:$C$250,A30),9),6,0)</f>
        <v>4</v>
      </c>
      <c r="Z30" s="11">
        <f ca="1">VLOOKUP(G30,OFFSET($F$59,MATCH(A30,$A$60:$A$250,0),,COUNTIF($C$60:$C$250,A30),9),7,0)</f>
        <v>1</v>
      </c>
      <c r="AA30" s="369">
        <f ca="1">VLOOKUP(G30,OFFSET($F$59,MATCH(A30,$A$60:$A$250,0),,COUNTIF($C$60:$C$250,A30),9),8,0)</f>
        <v>1</v>
      </c>
      <c r="AB30" s="166">
        <f ca="1">Y30*Z30*AA30</f>
        <v>4</v>
      </c>
    </row>
    <row r="31" spans="1:31" ht="106.5" customHeight="1" thickTop="1" thickBot="1" x14ac:dyDescent="0.35">
      <c r="A31" s="767" t="s">
        <v>166</v>
      </c>
      <c r="B31" s="547"/>
      <c r="C31" s="47" t="s">
        <v>855</v>
      </c>
      <c r="D31" s="519"/>
      <c r="E31" s="520"/>
      <c r="F31" s="521"/>
      <c r="G31" s="478" t="s">
        <v>864</v>
      </c>
      <c r="H31" s="490"/>
      <c r="I31" s="479"/>
      <c r="J31" s="418"/>
      <c r="K31" s="11"/>
      <c r="L31" s="11"/>
      <c r="M31" s="11"/>
      <c r="N31" s="42" t="s">
        <v>96</v>
      </c>
      <c r="O31" s="206" t="s">
        <v>96</v>
      </c>
      <c r="P31" s="171"/>
      <c r="Q31" s="171"/>
      <c r="R31" s="58" t="s">
        <v>96</v>
      </c>
      <c r="S31" s="207"/>
      <c r="T31" s="12"/>
      <c r="U31" s="13" t="s">
        <v>284</v>
      </c>
      <c r="V31" s="59"/>
      <c r="W31" s="60" t="s">
        <v>96</v>
      </c>
      <c r="X31" s="60"/>
      <c r="Y31" s="362">
        <f ca="1">VLOOKUP(G31,OFFSET($F$59,MATCH(A31,$A$60:$A$250,0),,COUNTIF($C$60:$C$250,A31),9),6,0)</f>
        <v>4</v>
      </c>
      <c r="Z31" s="11">
        <f ca="1">VLOOKUP(G31,OFFSET($F$59,MATCH(A31,$A$60:$A$250,0),,COUNTIF($C$60:$C$250,A31),9),7,0)</f>
        <v>1</v>
      </c>
      <c r="AA31" s="369">
        <f ca="1">VLOOKUP(G31,OFFSET($F$59,MATCH(A31,$A$60:$A$250,0),,COUNTIF($C$60:$C$250,A31),9),8,0)</f>
        <v>1</v>
      </c>
      <c r="AB31" s="164">
        <f ca="1">Y31*Z31*AA31</f>
        <v>4</v>
      </c>
    </row>
    <row r="32" spans="1:31" ht="100.5" customHeight="1" thickTop="1" thickBot="1" x14ac:dyDescent="0.35">
      <c r="A32" s="762" t="s">
        <v>27</v>
      </c>
      <c r="B32" s="736"/>
      <c r="C32" s="736"/>
      <c r="D32" s="736"/>
      <c r="E32" s="736"/>
      <c r="F32" s="736"/>
      <c r="G32" s="736"/>
      <c r="H32" s="736"/>
      <c r="I32" s="736"/>
      <c r="J32" s="736"/>
      <c r="K32" s="736"/>
      <c r="L32" s="736"/>
      <c r="M32" s="736"/>
      <c r="N32" s="736"/>
      <c r="O32" s="736"/>
      <c r="P32" s="736"/>
      <c r="Q32" s="736"/>
      <c r="R32" s="736"/>
      <c r="S32" s="736"/>
      <c r="T32" s="736"/>
      <c r="U32" s="736"/>
      <c r="V32" s="736"/>
      <c r="W32" s="736"/>
      <c r="X32" s="736"/>
      <c r="Y32" s="736"/>
      <c r="Z32" s="736"/>
      <c r="AA32" s="736"/>
      <c r="AB32" s="737"/>
    </row>
    <row r="33" spans="1:28" ht="113.25" customHeight="1" thickTop="1" thickBot="1" x14ac:dyDescent="0.35">
      <c r="A33" s="767" t="s">
        <v>167</v>
      </c>
      <c r="B33" s="547"/>
      <c r="C33" s="133" t="s">
        <v>69</v>
      </c>
      <c r="D33" s="671" t="s">
        <v>437</v>
      </c>
      <c r="E33" s="775"/>
      <c r="F33" s="672"/>
      <c r="G33" s="519" t="s">
        <v>816</v>
      </c>
      <c r="H33" s="766"/>
      <c r="I33" s="46" t="s">
        <v>725</v>
      </c>
      <c r="J33" s="424"/>
      <c r="K33" s="11"/>
      <c r="L33" s="14"/>
      <c r="M33" s="14"/>
      <c r="N33" s="42" t="s">
        <v>96</v>
      </c>
      <c r="O33" s="53" t="s">
        <v>96</v>
      </c>
      <c r="P33" s="58"/>
      <c r="Q33" s="58"/>
      <c r="R33" s="58"/>
      <c r="S33" s="41" t="s">
        <v>96</v>
      </c>
      <c r="T33" s="72"/>
      <c r="U33" s="125" t="s">
        <v>440</v>
      </c>
      <c r="V33" s="53" t="s">
        <v>96</v>
      </c>
      <c r="W33" s="32"/>
      <c r="X33" s="65" t="s">
        <v>96</v>
      </c>
      <c r="Y33" s="163">
        <f ca="1">VLOOKUP(I33,OFFSET($J$59,MATCH(G33,$H$60:$H$250,0),,COUNTIF($I$60:$I$250,G33),9),2,0)</f>
        <v>4</v>
      </c>
      <c r="Z33" s="14">
        <f ca="1">VLOOKUP(I33,OFFSET($J$59,MATCH(G33,$H$60:$H$250,0),,COUNTIF($I$60:$I$250,G33),9),3,0)</f>
        <v>1</v>
      </c>
      <c r="AA33" s="15">
        <f ca="1">VLOOKUP(I33,OFFSET($J$59,MATCH(G33,$H$60:$H$197,0),,COUNTIF($I$60:$I$217,G33),9),4,0)</f>
        <v>1</v>
      </c>
      <c r="AB33" s="166">
        <f t="shared" ref="AB33:AB38" ca="1" si="1">Y33*Z33*AA33</f>
        <v>4</v>
      </c>
    </row>
    <row r="34" spans="1:28" ht="100.5" customHeight="1" thickTop="1" thickBot="1" x14ac:dyDescent="0.35">
      <c r="A34" s="767" t="s">
        <v>168</v>
      </c>
      <c r="B34" s="547"/>
      <c r="C34" s="133" t="s">
        <v>70</v>
      </c>
      <c r="D34" s="519" t="s">
        <v>446</v>
      </c>
      <c r="E34" s="520"/>
      <c r="F34" s="521"/>
      <c r="G34" s="478" t="s">
        <v>457</v>
      </c>
      <c r="H34" s="490"/>
      <c r="I34" s="12" t="s">
        <v>450</v>
      </c>
      <c r="J34" s="422"/>
      <c r="K34" s="11"/>
      <c r="L34" s="11"/>
      <c r="M34" s="11"/>
      <c r="N34" s="42" t="s">
        <v>96</v>
      </c>
      <c r="O34" s="53"/>
      <c r="P34" s="41"/>
      <c r="Q34" s="41" t="s">
        <v>96</v>
      </c>
      <c r="R34" s="41"/>
      <c r="S34" s="51"/>
      <c r="T34" s="208"/>
      <c r="U34" s="125" t="s">
        <v>284</v>
      </c>
      <c r="V34" s="40"/>
      <c r="W34" s="41" t="s">
        <v>96</v>
      </c>
      <c r="X34" s="42"/>
      <c r="Y34" s="398">
        <f ca="1">VLOOKUP(I34,OFFSET($J$59,MATCH(G34,$H$60:$H$250,0),,COUNTIF($I$60:$I$250,G34),9),2,0)</f>
        <v>4</v>
      </c>
      <c r="Z34" s="14">
        <f ca="1">VLOOKUP(I34,OFFSET($J$59,MATCH(G34,$H$60:$H$250,0),,COUNTIF($I$60:$I$250,G34),9),3,0)</f>
        <v>1</v>
      </c>
      <c r="AA34" s="384">
        <f ca="1">VLOOKUP(I34,OFFSET($J$59,MATCH(G34,$H$60:$H$197,0),,COUNTIF($I$60:$I$217,G34),9),4,0)</f>
        <v>1</v>
      </c>
      <c r="AB34" s="166">
        <f t="shared" ca="1" si="1"/>
        <v>4</v>
      </c>
    </row>
    <row r="35" spans="1:28" ht="100.5" customHeight="1" thickTop="1" thickBot="1" x14ac:dyDescent="0.35">
      <c r="A35" s="767" t="s">
        <v>169</v>
      </c>
      <c r="B35" s="547"/>
      <c r="C35" s="133" t="s">
        <v>71</v>
      </c>
      <c r="D35" s="776"/>
      <c r="E35" s="777"/>
      <c r="F35" s="778"/>
      <c r="G35" s="478" t="s">
        <v>325</v>
      </c>
      <c r="H35" s="490"/>
      <c r="I35" s="479"/>
      <c r="J35" s="418"/>
      <c r="K35" s="11"/>
      <c r="L35" s="57"/>
      <c r="M35" s="57"/>
      <c r="N35" s="42" t="s">
        <v>96</v>
      </c>
      <c r="O35" s="53"/>
      <c r="P35" s="60"/>
      <c r="Q35" s="41" t="s">
        <v>96</v>
      </c>
      <c r="R35" s="60"/>
      <c r="S35" s="56"/>
      <c r="T35" s="209"/>
      <c r="U35" s="125" t="s">
        <v>284</v>
      </c>
      <c r="V35" s="59"/>
      <c r="W35" s="60" t="s">
        <v>96</v>
      </c>
      <c r="X35" s="211"/>
      <c r="Y35" s="10">
        <f ca="1">VLOOKUP(G35,OFFSET($F$59,MATCH(A35,$A$60:$A$250,0),,COUNTIF($C$60:$C$250,A35),9),6,0)</f>
        <v>4</v>
      </c>
      <c r="Z35" s="11">
        <f ca="1">VLOOKUP(G35,OFFSET($F$59,MATCH(A35,$A$60:$A$250,0),,COUNTIF($C$60:$C$250,A35),9),7,0)</f>
        <v>1</v>
      </c>
      <c r="AA35" s="369">
        <f ca="1">VLOOKUP(G35,OFFSET($F$59,MATCH(A35,$A$60:$A$250,0),,COUNTIF($C$60:$C$250,A35),9),8,0)</f>
        <v>1</v>
      </c>
      <c r="AB35" s="166">
        <f t="shared" ca="1" si="1"/>
        <v>4</v>
      </c>
    </row>
    <row r="36" spans="1:28" ht="100.5" customHeight="1" thickTop="1" thickBot="1" x14ac:dyDescent="0.35">
      <c r="A36" s="767" t="s">
        <v>170</v>
      </c>
      <c r="B36" s="547"/>
      <c r="C36" s="133" t="s">
        <v>72</v>
      </c>
      <c r="D36" s="519"/>
      <c r="E36" s="520"/>
      <c r="F36" s="521"/>
      <c r="G36" s="478" t="s">
        <v>458</v>
      </c>
      <c r="H36" s="490"/>
      <c r="I36" s="479"/>
      <c r="J36" s="418"/>
      <c r="K36" s="11"/>
      <c r="L36" s="57"/>
      <c r="M36" s="57"/>
      <c r="N36" s="42" t="s">
        <v>96</v>
      </c>
      <c r="O36" s="53"/>
      <c r="P36" s="60"/>
      <c r="Q36" s="41" t="s">
        <v>96</v>
      </c>
      <c r="R36" s="60"/>
      <c r="S36" s="56"/>
      <c r="T36" s="209"/>
      <c r="U36" s="125" t="s">
        <v>284</v>
      </c>
      <c r="V36" s="59"/>
      <c r="W36" s="60" t="s">
        <v>96</v>
      </c>
      <c r="X36" s="211"/>
      <c r="Y36" s="362">
        <f ca="1">VLOOKUP(G36,OFFSET($F$59,MATCH(A36,$A$60:$A$250,0),,COUNTIF($C$60:$C$250,A36),9),6,0)</f>
        <v>4</v>
      </c>
      <c r="Z36" s="11">
        <f ca="1">VLOOKUP(G36,OFFSET($F$59,MATCH(A36,$A$60:$A$250,0),,COUNTIF($C$60:$C$250,A36),9),7,0)</f>
        <v>4</v>
      </c>
      <c r="AA36" s="369">
        <f ca="1">VLOOKUP(G36,OFFSET($F$59,MATCH(A36,$A$60:$A$250,0),,COUNTIF($C$60:$C$250,A36),9),8,0)</f>
        <v>3</v>
      </c>
      <c r="AB36" s="166">
        <f t="shared" ca="1" si="1"/>
        <v>48</v>
      </c>
    </row>
    <row r="37" spans="1:28" ht="100.5" customHeight="1" thickTop="1" thickBot="1" x14ac:dyDescent="0.35">
      <c r="A37" s="767" t="s">
        <v>171</v>
      </c>
      <c r="B37" s="547"/>
      <c r="C37" s="133" t="s">
        <v>28</v>
      </c>
      <c r="D37" s="519"/>
      <c r="E37" s="520"/>
      <c r="F37" s="521"/>
      <c r="G37" s="478" t="s">
        <v>556</v>
      </c>
      <c r="H37" s="490"/>
      <c r="I37" s="479"/>
      <c r="J37" s="418"/>
      <c r="K37" s="11"/>
      <c r="L37" s="57"/>
      <c r="M37" s="57"/>
      <c r="N37" s="42" t="s">
        <v>96</v>
      </c>
      <c r="O37" s="53"/>
      <c r="P37" s="60"/>
      <c r="Q37" s="41" t="s">
        <v>96</v>
      </c>
      <c r="R37" s="60"/>
      <c r="S37" s="56"/>
      <c r="T37" s="209"/>
      <c r="U37" s="125" t="s">
        <v>284</v>
      </c>
      <c r="V37" s="59"/>
      <c r="W37" s="60" t="s">
        <v>96</v>
      </c>
      <c r="X37" s="211"/>
      <c r="Y37" s="362">
        <f ca="1">VLOOKUP(G37,OFFSET($F$59,MATCH(A37,$A$60:$A$250,0),,COUNTIF($C$60:$C$250,A37),9),6,0)</f>
        <v>4</v>
      </c>
      <c r="Z37" s="11">
        <f ca="1">VLOOKUP(G37,OFFSET($F$59,MATCH(A37,$A$60:$A$250,0),,COUNTIF($C$60:$C$250,A37),9),7,0)</f>
        <v>1</v>
      </c>
      <c r="AA37" s="369">
        <f ca="1">VLOOKUP(G37,OFFSET($F$59,MATCH(A37,$A$60:$A$250,0),,COUNTIF($C$60:$C$250,A37),9),8,0)</f>
        <v>1</v>
      </c>
      <c r="AB37" s="166">
        <f t="shared" ca="1" si="1"/>
        <v>4</v>
      </c>
    </row>
    <row r="38" spans="1:28" ht="100.5" customHeight="1" thickTop="1" thickBot="1" x14ac:dyDescent="0.35">
      <c r="A38" s="767" t="s">
        <v>172</v>
      </c>
      <c r="B38" s="547"/>
      <c r="C38" s="131" t="s">
        <v>118</v>
      </c>
      <c r="D38" s="519"/>
      <c r="E38" s="520"/>
      <c r="F38" s="521"/>
      <c r="G38" s="478" t="s">
        <v>329</v>
      </c>
      <c r="H38" s="490"/>
      <c r="I38" s="479"/>
      <c r="J38" s="422"/>
      <c r="K38" s="11"/>
      <c r="L38" s="57"/>
      <c r="M38" s="57"/>
      <c r="N38" s="42" t="s">
        <v>96</v>
      </c>
      <c r="O38" s="50"/>
      <c r="P38" s="56"/>
      <c r="Q38" s="41" t="s">
        <v>96</v>
      </c>
      <c r="R38" s="56"/>
      <c r="S38" s="56"/>
      <c r="T38" s="209"/>
      <c r="U38" s="125" t="s">
        <v>284</v>
      </c>
      <c r="V38" s="55"/>
      <c r="W38" s="60" t="s">
        <v>96</v>
      </c>
      <c r="X38" s="211"/>
      <c r="Y38" s="362">
        <f ca="1">VLOOKUP(G38,OFFSET($F$59,MATCH(A38,$A$60:$A$250,0),,COUNTIF($C$60:$C$250,A38),9),6,0)</f>
        <v>4</v>
      </c>
      <c r="Z38" s="11">
        <f ca="1">VLOOKUP(G38,OFFSET($F$59,MATCH(A38,$A$60:$A$250,0),,COUNTIF($C$60:$C$250,A38),9),7,0)</f>
        <v>1</v>
      </c>
      <c r="AA38" s="369">
        <f ca="1">VLOOKUP(G38,OFFSET($F$59,MATCH(A38,$A$60:$A$250,0),,COUNTIF($C$60:$C$250,A38),9),8,0)</f>
        <v>1</v>
      </c>
      <c r="AB38" s="167">
        <f t="shared" ca="1" si="1"/>
        <v>4</v>
      </c>
    </row>
    <row r="39" spans="1:28" ht="100.5" customHeight="1" thickTop="1" thickBot="1" x14ac:dyDescent="0.35">
      <c r="A39" s="763" t="s">
        <v>41</v>
      </c>
      <c r="B39" s="764"/>
      <c r="C39" s="764"/>
      <c r="D39" s="764"/>
      <c r="E39" s="764"/>
      <c r="F39" s="764"/>
      <c r="G39" s="764"/>
      <c r="H39" s="764"/>
      <c r="I39" s="764"/>
      <c r="J39" s="764"/>
      <c r="K39" s="764"/>
      <c r="L39" s="764"/>
      <c r="M39" s="764"/>
      <c r="N39" s="764"/>
      <c r="O39" s="764"/>
      <c r="P39" s="764"/>
      <c r="Q39" s="764"/>
      <c r="R39" s="764"/>
      <c r="S39" s="764"/>
      <c r="T39" s="764"/>
      <c r="U39" s="764"/>
      <c r="V39" s="764"/>
      <c r="W39" s="764"/>
      <c r="X39" s="764"/>
      <c r="Y39" s="764"/>
      <c r="Z39" s="764"/>
      <c r="AA39" s="764"/>
      <c r="AB39" s="765"/>
    </row>
    <row r="40" spans="1:28" ht="100.5" customHeight="1" thickTop="1" thickBot="1" x14ac:dyDescent="0.35">
      <c r="A40" s="767" t="s">
        <v>173</v>
      </c>
      <c r="B40" s="547"/>
      <c r="C40" s="133" t="s">
        <v>332</v>
      </c>
      <c r="D40" s="519"/>
      <c r="E40" s="520"/>
      <c r="F40" s="521"/>
      <c r="G40" s="478" t="s">
        <v>331</v>
      </c>
      <c r="H40" s="490"/>
      <c r="I40" s="479"/>
      <c r="J40" s="423"/>
      <c r="K40" s="202"/>
      <c r="L40" s="57"/>
      <c r="M40" s="57"/>
      <c r="N40" s="42" t="s">
        <v>96</v>
      </c>
      <c r="O40" s="53"/>
      <c r="P40" s="60"/>
      <c r="Q40" s="41" t="s">
        <v>96</v>
      </c>
      <c r="R40" s="60"/>
      <c r="S40" s="56"/>
      <c r="T40" s="209"/>
      <c r="U40" s="125" t="s">
        <v>284</v>
      </c>
      <c r="V40" s="59"/>
      <c r="W40" s="60" t="s">
        <v>96</v>
      </c>
      <c r="X40" s="211"/>
      <c r="Y40" s="362">
        <f ca="1">VLOOKUP(G40,OFFSET($F$59,MATCH(A40,$A$60:$A$250,0),,COUNTIF($C$60:$C$250,A40),9),6,0)</f>
        <v>4</v>
      </c>
      <c r="Z40" s="11">
        <f ca="1">VLOOKUP(G40,OFFSET($F$59,MATCH(A40,$A$60:$A$250,0),,COUNTIF($C$60:$C$250,A40),9),7,0)</f>
        <v>4</v>
      </c>
      <c r="AA40" s="369">
        <f ca="1">VLOOKUP(G40,OFFSET($F$59,MATCH(A40,$A$60:$A$250,0),,COUNTIF($C$60:$C$250,A40),9),8,0)</f>
        <v>4</v>
      </c>
      <c r="AB40" s="164">
        <f ca="1">Y40*Z40*AA40</f>
        <v>64</v>
      </c>
    </row>
    <row r="41" spans="1:28" ht="100.5" customHeight="1" thickTop="1" thickBot="1" x14ac:dyDescent="0.35">
      <c r="A41" s="767" t="s">
        <v>174</v>
      </c>
      <c r="B41" s="547"/>
      <c r="C41" s="131" t="s">
        <v>119</v>
      </c>
      <c r="D41" s="519"/>
      <c r="E41" s="520"/>
      <c r="F41" s="521"/>
      <c r="G41" s="478" t="s">
        <v>460</v>
      </c>
      <c r="H41" s="490"/>
      <c r="I41" s="479"/>
      <c r="J41" s="418"/>
      <c r="K41" s="11"/>
      <c r="L41" s="57"/>
      <c r="M41" s="57"/>
      <c r="N41" s="42" t="s">
        <v>96</v>
      </c>
      <c r="O41" s="53"/>
      <c r="P41" s="60"/>
      <c r="Q41" s="41" t="s">
        <v>96</v>
      </c>
      <c r="R41" s="60"/>
      <c r="S41" s="56"/>
      <c r="T41" s="209"/>
      <c r="U41" s="125" t="s">
        <v>284</v>
      </c>
      <c r="V41" s="59"/>
      <c r="W41" s="60" t="s">
        <v>96</v>
      </c>
      <c r="X41" s="211"/>
      <c r="Y41" s="362">
        <f ca="1">VLOOKUP(G41,OFFSET($F$59,MATCH(A41,$A$60:$A$250,0),,COUNTIF($C$60:$C$250,A41),9),6,0)</f>
        <v>4</v>
      </c>
      <c r="Z41" s="11">
        <f ca="1">VLOOKUP(G41,OFFSET($F$59,MATCH(A41,$A$60:$A$250,0),,COUNTIF($C$60:$C$250,A41),9),7,0)</f>
        <v>1</v>
      </c>
      <c r="AA41" s="369">
        <f ca="1">VLOOKUP(G41,OFFSET($F$59,MATCH(A41,$A$60:$A$250,0),,COUNTIF($C$60:$C$250,A41),9),8,0)</f>
        <v>1</v>
      </c>
      <c r="AB41" s="164">
        <f ca="1">Y41*Z41*AA41</f>
        <v>4</v>
      </c>
    </row>
    <row r="42" spans="1:28" ht="100.5" customHeight="1" thickTop="1" thickBot="1" x14ac:dyDescent="0.35">
      <c r="A42" s="767" t="s">
        <v>175</v>
      </c>
      <c r="B42" s="547"/>
      <c r="C42" s="47" t="s">
        <v>124</v>
      </c>
      <c r="D42" s="519"/>
      <c r="E42" s="520"/>
      <c r="F42" s="521"/>
      <c r="G42" s="478" t="s">
        <v>333</v>
      </c>
      <c r="H42" s="490"/>
      <c r="I42" s="479"/>
      <c r="J42" s="423"/>
      <c r="K42" s="391"/>
      <c r="L42" s="11"/>
      <c r="M42" s="11"/>
      <c r="N42" s="42" t="s">
        <v>96</v>
      </c>
      <c r="O42" s="53"/>
      <c r="P42" s="60"/>
      <c r="Q42" s="41" t="s">
        <v>96</v>
      </c>
      <c r="R42" s="60"/>
      <c r="S42" s="56"/>
      <c r="T42" s="209"/>
      <c r="U42" s="13" t="s">
        <v>284</v>
      </c>
      <c r="V42" s="59"/>
      <c r="W42" s="60" t="s">
        <v>96</v>
      </c>
      <c r="X42" s="211"/>
      <c r="Y42" s="362">
        <f ca="1">VLOOKUP(G42,OFFSET($F$59,MATCH(A42,$A$60:$A$250,0),,COUNTIF($C$60:$C$250,A42),9),6,0)</f>
        <v>4</v>
      </c>
      <c r="Z42" s="11">
        <f ca="1">VLOOKUP(G42,OFFSET($F$59,MATCH(A42,$A$60:$A$250,0),,COUNTIF($C$60:$C$250,A42),9),7,0)</f>
        <v>1</v>
      </c>
      <c r="AA42" s="369">
        <f ca="1">VLOOKUP(G42,OFFSET($F$59,MATCH(A42,$A$60:$A$250,0),,COUNTIF($C$60:$C$250,A42),9),8,0)</f>
        <v>1</v>
      </c>
      <c r="AB42" s="164">
        <f ca="1">Y42*Z42*AA42</f>
        <v>4</v>
      </c>
    </row>
    <row r="43" spans="1:28" ht="100.5" customHeight="1" thickTop="1" thickBot="1" x14ac:dyDescent="0.35">
      <c r="A43" s="763" t="s">
        <v>42</v>
      </c>
      <c r="B43" s="764"/>
      <c r="C43" s="764"/>
      <c r="D43" s="764"/>
      <c r="E43" s="764"/>
      <c r="F43" s="764"/>
      <c r="G43" s="764"/>
      <c r="H43" s="764"/>
      <c r="I43" s="764"/>
      <c r="J43" s="764"/>
      <c r="K43" s="764"/>
      <c r="L43" s="764"/>
      <c r="M43" s="764"/>
      <c r="N43" s="764"/>
      <c r="O43" s="764"/>
      <c r="P43" s="764"/>
      <c r="Q43" s="764"/>
      <c r="R43" s="764"/>
      <c r="S43" s="764"/>
      <c r="T43" s="764"/>
      <c r="U43" s="764"/>
      <c r="V43" s="764"/>
      <c r="W43" s="764"/>
      <c r="X43" s="764"/>
      <c r="Y43" s="764"/>
      <c r="Z43" s="764"/>
      <c r="AA43" s="764"/>
      <c r="AB43" s="765"/>
    </row>
    <row r="44" spans="1:28" ht="100.5" customHeight="1" thickTop="1" thickBot="1" x14ac:dyDescent="0.35">
      <c r="A44" s="771" t="s">
        <v>176</v>
      </c>
      <c r="B44" s="772"/>
      <c r="C44" s="133" t="s">
        <v>125</v>
      </c>
      <c r="D44" s="519"/>
      <c r="E44" s="520"/>
      <c r="F44" s="521"/>
      <c r="G44" s="511" t="s">
        <v>462</v>
      </c>
      <c r="H44" s="512"/>
      <c r="I44" s="12" t="s">
        <v>464</v>
      </c>
      <c r="J44" s="422"/>
      <c r="K44" s="11"/>
      <c r="L44" s="57"/>
      <c r="M44" s="57"/>
      <c r="N44" s="42" t="s">
        <v>96</v>
      </c>
      <c r="O44" s="53"/>
      <c r="P44" s="60"/>
      <c r="Q44" s="41" t="s">
        <v>96</v>
      </c>
      <c r="R44" s="60"/>
      <c r="S44" s="56"/>
      <c r="T44" s="209"/>
      <c r="U44" s="125" t="s">
        <v>284</v>
      </c>
      <c r="V44" s="59"/>
      <c r="W44" s="60" t="s">
        <v>96</v>
      </c>
      <c r="X44" s="211"/>
      <c r="Y44" s="134">
        <f ca="1">VLOOKUP(I44,OFFSET($H$59,MATCH(G44,$F$60:$F$222,0),,COUNTIF($G$60:$G$216,G44),9),4,0)</f>
        <v>4</v>
      </c>
      <c r="Z44" s="14">
        <f ca="1">VLOOKUP(I44,OFFSET($H$59,MATCH(G44,$F$60:$F$222,0),,COUNTIF($G$60:$G$216,G44),9),5,0)</f>
        <v>3</v>
      </c>
      <c r="AA44" s="15">
        <f ca="1">VLOOKUP(I44,OFFSET($H$59,MATCH(G44,$F$60:$F$222,0),,COUNTIF($G$60:$G$216,G44),9),6,0)</f>
        <v>3</v>
      </c>
      <c r="AB44" s="164">
        <f ca="1">Y44*Z44*AA44</f>
        <v>36</v>
      </c>
    </row>
    <row r="45" spans="1:28" ht="100.5" customHeight="1" thickTop="1" thickBot="1" x14ac:dyDescent="0.35">
      <c r="A45" s="767" t="s">
        <v>177</v>
      </c>
      <c r="B45" s="547"/>
      <c r="C45" s="47" t="s">
        <v>126</v>
      </c>
      <c r="D45" s="673"/>
      <c r="E45" s="773"/>
      <c r="F45" s="774"/>
      <c r="G45" s="490" t="s">
        <v>465</v>
      </c>
      <c r="H45" s="490"/>
      <c r="I45" s="394" t="s">
        <v>464</v>
      </c>
      <c r="J45" s="418"/>
      <c r="K45" s="41" t="s">
        <v>96</v>
      </c>
      <c r="L45" s="11"/>
      <c r="M45" s="57"/>
      <c r="N45" s="42" t="s">
        <v>96</v>
      </c>
      <c r="O45" s="53"/>
      <c r="P45" s="60"/>
      <c r="Q45" s="41" t="s">
        <v>96</v>
      </c>
      <c r="R45" s="60"/>
      <c r="S45" s="56"/>
      <c r="T45" s="209"/>
      <c r="U45" s="125" t="s">
        <v>284</v>
      </c>
      <c r="V45" s="59"/>
      <c r="W45" s="60" t="s">
        <v>96</v>
      </c>
      <c r="X45" s="211"/>
      <c r="Y45" s="398">
        <f ca="1">VLOOKUP(I45,OFFSET($H$59,MATCH(G45,$F$60:$F$222,0),,COUNTIF($G$60:$G$216,G45),9),4,0)</f>
        <v>4</v>
      </c>
      <c r="Z45" s="14">
        <f ca="1">VLOOKUP(I45,OFFSET($H$59,MATCH(G45,$F$60:$F$222,0),,COUNTIF($G$60:$G$216,G45),9),5,0)</f>
        <v>3</v>
      </c>
      <c r="AA45" s="384">
        <f ca="1">VLOOKUP(I45,OFFSET($H$59,MATCH(G45,$F$60:$F$222,0),,COUNTIF($G$60:$G$216,G45),9),6,0)</f>
        <v>3</v>
      </c>
      <c r="AB45" s="164">
        <f ca="1">Y45*Z45*AA45</f>
        <v>36</v>
      </c>
    </row>
    <row r="46" spans="1:28" ht="100.5" customHeight="1" thickTop="1" thickBot="1" x14ac:dyDescent="0.35">
      <c r="A46" s="767" t="s">
        <v>178</v>
      </c>
      <c r="B46" s="547"/>
      <c r="C46" s="133" t="s">
        <v>49</v>
      </c>
      <c r="D46" s="673"/>
      <c r="E46" s="773"/>
      <c r="F46" s="774"/>
      <c r="G46" s="478" t="s">
        <v>467</v>
      </c>
      <c r="H46" s="677"/>
      <c r="I46" s="394" t="s">
        <v>381</v>
      </c>
      <c r="J46" s="418"/>
      <c r="K46" s="11"/>
      <c r="L46" s="57"/>
      <c r="M46" s="57"/>
      <c r="N46" s="42" t="s">
        <v>96</v>
      </c>
      <c r="O46" s="53"/>
      <c r="P46" s="60"/>
      <c r="Q46" s="41" t="s">
        <v>96</v>
      </c>
      <c r="R46" s="60"/>
      <c r="S46" s="56"/>
      <c r="T46" s="209"/>
      <c r="U46" s="125" t="s">
        <v>284</v>
      </c>
      <c r="V46" s="59"/>
      <c r="W46" s="60" t="s">
        <v>96</v>
      </c>
      <c r="X46" s="211"/>
      <c r="Y46" s="398">
        <f ca="1">VLOOKUP(I46,OFFSET($H$59,MATCH(G46,$F$60:$F$222,0),,COUNTIF($G$60:$G$216,G46),9),4,0)</f>
        <v>4</v>
      </c>
      <c r="Z46" s="14">
        <f ca="1">VLOOKUP(I46,OFFSET($H$59,MATCH(G46,$F$60:$F$222,0),,COUNTIF($G$60:$G$216,G46),9),5,0)</f>
        <v>1</v>
      </c>
      <c r="AA46" s="384">
        <f ca="1">VLOOKUP(I46,OFFSET($H$59,MATCH(G46,$F$60:$F$222,0),,COUNTIF($G$60:$G$216,G46),9),6,0)</f>
        <v>1</v>
      </c>
      <c r="AB46" s="164">
        <f ca="1">Y46*Z46*AA46</f>
        <v>4</v>
      </c>
    </row>
    <row r="47" spans="1:28" ht="100.5" customHeight="1" thickTop="1" thickBot="1" x14ac:dyDescent="0.35">
      <c r="A47" s="763" t="s">
        <v>43</v>
      </c>
      <c r="B47" s="764"/>
      <c r="C47" s="764"/>
      <c r="D47" s="764"/>
      <c r="E47" s="764"/>
      <c r="F47" s="764"/>
      <c r="G47" s="764"/>
      <c r="H47" s="764"/>
      <c r="I47" s="764"/>
      <c r="J47" s="764"/>
      <c r="K47" s="764"/>
      <c r="L47" s="764"/>
      <c r="M47" s="764"/>
      <c r="N47" s="764"/>
      <c r="O47" s="764"/>
      <c r="P47" s="764"/>
      <c r="Q47" s="764"/>
      <c r="R47" s="764"/>
      <c r="S47" s="764"/>
      <c r="T47" s="764"/>
      <c r="U47" s="764"/>
      <c r="V47" s="764"/>
      <c r="W47" s="764"/>
      <c r="X47" s="764"/>
      <c r="Y47" s="764"/>
      <c r="Z47" s="764"/>
      <c r="AA47" s="764"/>
      <c r="AB47" s="765"/>
    </row>
    <row r="48" spans="1:28" ht="100.5" customHeight="1" thickTop="1" thickBot="1" x14ac:dyDescent="0.35">
      <c r="A48" s="767" t="s">
        <v>179</v>
      </c>
      <c r="B48" s="547"/>
      <c r="C48" s="133" t="s">
        <v>50</v>
      </c>
      <c r="D48" s="519"/>
      <c r="E48" s="520"/>
      <c r="F48" s="521"/>
      <c r="G48" s="303" t="s">
        <v>470</v>
      </c>
      <c r="H48" s="394" t="s">
        <v>472</v>
      </c>
      <c r="I48" s="12" t="s">
        <v>474</v>
      </c>
      <c r="K48" s="57"/>
      <c r="L48" s="57"/>
      <c r="M48" s="57"/>
      <c r="N48" s="42" t="s">
        <v>96</v>
      </c>
      <c r="O48" s="53"/>
      <c r="P48" s="60"/>
      <c r="Q48" s="41" t="s">
        <v>96</v>
      </c>
      <c r="R48" s="60"/>
      <c r="S48" s="56"/>
      <c r="T48" s="209"/>
      <c r="U48" s="125" t="s">
        <v>284</v>
      </c>
      <c r="V48" s="59"/>
      <c r="W48" s="60" t="s">
        <v>96</v>
      </c>
      <c r="X48" s="211"/>
      <c r="Y48" s="134">
        <f ca="1">VLOOKUP(I48,OFFSET($J$59,MATCH(H48,$H$60:$H$230,0),,COUNTIF($I$60:$I$228,H48),9),2,0)</f>
        <v>4</v>
      </c>
      <c r="Z48" s="14">
        <f ca="1">VLOOKUP(I48,OFFSET($J$59,MATCH(H48,$H$60:$H$230,0),,COUNTIF($I$60:$I$228,H48),9),3,0)</f>
        <v>1</v>
      </c>
      <c r="AA48" s="15">
        <f ca="1">VLOOKUP(I48,OFFSET($J$59,MATCH(H48,$H$60:$H$230,0),,COUNTIF($I$60:$I$228,H48),9),4,0)</f>
        <v>1</v>
      </c>
      <c r="AB48" s="164">
        <f t="shared" ref="AB48:AB55" ca="1" si="2">Y48*Z48*AA48</f>
        <v>4</v>
      </c>
    </row>
    <row r="49" spans="1:31" ht="100.5" customHeight="1" thickTop="1" thickBot="1" x14ac:dyDescent="0.35">
      <c r="A49" s="767" t="s">
        <v>180</v>
      </c>
      <c r="B49" s="547"/>
      <c r="C49" s="133" t="s">
        <v>29</v>
      </c>
      <c r="D49" s="519"/>
      <c r="E49" s="520"/>
      <c r="F49" s="521"/>
      <c r="G49" s="478" t="s">
        <v>477</v>
      </c>
      <c r="H49" s="490"/>
      <c r="I49" s="479"/>
      <c r="J49" s="423"/>
      <c r="K49" s="202"/>
      <c r="L49" s="57"/>
      <c r="M49" s="57"/>
      <c r="N49" s="42" t="s">
        <v>96</v>
      </c>
      <c r="O49" s="53"/>
      <c r="P49" s="60"/>
      <c r="Q49" s="41" t="s">
        <v>96</v>
      </c>
      <c r="R49" s="60"/>
      <c r="S49" s="56"/>
      <c r="T49" s="209"/>
      <c r="U49" s="125" t="s">
        <v>284</v>
      </c>
      <c r="V49" s="59"/>
      <c r="W49" s="60" t="s">
        <v>96</v>
      </c>
      <c r="X49" s="211"/>
      <c r="Y49" s="10">
        <f t="shared" ref="Y49:Y54" ca="1" si="3">VLOOKUP(G49,OFFSET($F$59,MATCH(A49,$A$60:$A$250,0),,COUNTIF($C$60:$C$250,A49),9),6,0)</f>
        <v>4</v>
      </c>
      <c r="Z49" s="11">
        <f t="shared" ref="Z49:Z54" ca="1" si="4">VLOOKUP(G49,OFFSET($F$59,MATCH(A49,$A$60:$A$250,0),,COUNTIF($C$60:$C$250,A49),9),7,0)</f>
        <v>3</v>
      </c>
      <c r="AA49" s="369">
        <f t="shared" ref="AA49:AA54" ca="1" si="5">VLOOKUP(G49,OFFSET($F$59,MATCH(A49,$A$60:$A$250,0),,COUNTIF($C$60:$C$250,A49),9),8,0)</f>
        <v>2</v>
      </c>
      <c r="AB49" s="164">
        <f t="shared" ca="1" si="2"/>
        <v>24</v>
      </c>
    </row>
    <row r="50" spans="1:31" ht="100.5" customHeight="1" thickTop="1" thickBot="1" x14ac:dyDescent="0.35">
      <c r="A50" s="767" t="s">
        <v>181</v>
      </c>
      <c r="B50" s="547"/>
      <c r="C50" s="133" t="s">
        <v>30</v>
      </c>
      <c r="D50" s="519"/>
      <c r="E50" s="520"/>
      <c r="F50" s="521"/>
      <c r="G50" s="478" t="s">
        <v>1</v>
      </c>
      <c r="H50" s="490"/>
      <c r="I50" s="479"/>
      <c r="J50" s="418"/>
      <c r="K50" s="11"/>
      <c r="L50" s="57"/>
      <c r="M50" s="57"/>
      <c r="N50" s="42" t="s">
        <v>96</v>
      </c>
      <c r="O50" s="53"/>
      <c r="P50" s="60"/>
      <c r="Q50" s="41" t="s">
        <v>96</v>
      </c>
      <c r="R50" s="60"/>
      <c r="S50" s="56"/>
      <c r="T50" s="209"/>
      <c r="U50" s="125" t="s">
        <v>284</v>
      </c>
      <c r="V50" s="59"/>
      <c r="W50" s="60" t="s">
        <v>96</v>
      </c>
      <c r="X50" s="211"/>
      <c r="Y50" s="362">
        <f t="shared" ca="1" si="3"/>
        <v>4</v>
      </c>
      <c r="Z50" s="11">
        <f t="shared" ca="1" si="4"/>
        <v>1</v>
      </c>
      <c r="AA50" s="369">
        <f t="shared" ca="1" si="5"/>
        <v>1</v>
      </c>
      <c r="AB50" s="164">
        <f t="shared" ca="1" si="2"/>
        <v>4</v>
      </c>
    </row>
    <row r="51" spans="1:31" ht="100.5" customHeight="1" thickTop="1" thickBot="1" x14ac:dyDescent="0.35">
      <c r="A51" s="767" t="s">
        <v>182</v>
      </c>
      <c r="B51" s="547"/>
      <c r="C51" s="133" t="s">
        <v>31</v>
      </c>
      <c r="D51" s="519"/>
      <c r="E51" s="520"/>
      <c r="F51" s="521"/>
      <c r="G51" s="478" t="s">
        <v>87</v>
      </c>
      <c r="H51" s="490"/>
      <c r="I51" s="479"/>
      <c r="J51" s="418"/>
      <c r="K51" s="11"/>
      <c r="L51" s="57"/>
      <c r="M51" s="57"/>
      <c r="N51" s="42" t="s">
        <v>96</v>
      </c>
      <c r="O51" s="53"/>
      <c r="P51" s="60"/>
      <c r="Q51" s="41" t="s">
        <v>96</v>
      </c>
      <c r="R51" s="60"/>
      <c r="S51" s="56"/>
      <c r="T51" s="209"/>
      <c r="U51" s="125" t="s">
        <v>284</v>
      </c>
      <c r="V51" s="59"/>
      <c r="W51" s="60" t="s">
        <v>96</v>
      </c>
      <c r="X51" s="211"/>
      <c r="Y51" s="362">
        <f t="shared" ca="1" si="3"/>
        <v>4</v>
      </c>
      <c r="Z51" s="11">
        <f t="shared" ca="1" si="4"/>
        <v>4</v>
      </c>
      <c r="AA51" s="369">
        <f t="shared" ca="1" si="5"/>
        <v>4</v>
      </c>
      <c r="AB51" s="164">
        <f t="shared" ca="1" si="2"/>
        <v>64</v>
      </c>
    </row>
    <row r="52" spans="1:31" ht="100.5" customHeight="1" thickTop="1" thickBot="1" x14ac:dyDescent="0.35">
      <c r="A52" s="767" t="s">
        <v>183</v>
      </c>
      <c r="B52" s="547"/>
      <c r="C52" s="133" t="s">
        <v>32</v>
      </c>
      <c r="D52" s="519"/>
      <c r="E52" s="520"/>
      <c r="F52" s="521"/>
      <c r="G52" s="478" t="s">
        <v>1</v>
      </c>
      <c r="H52" s="490"/>
      <c r="I52" s="479"/>
      <c r="J52" s="423"/>
      <c r="K52" s="202"/>
      <c r="L52" s="57"/>
      <c r="M52" s="57"/>
      <c r="N52" s="42" t="s">
        <v>96</v>
      </c>
      <c r="O52" s="53"/>
      <c r="P52" s="60"/>
      <c r="Q52" s="41" t="s">
        <v>96</v>
      </c>
      <c r="R52" s="60"/>
      <c r="S52" s="56"/>
      <c r="T52" s="209"/>
      <c r="U52" s="125" t="s">
        <v>284</v>
      </c>
      <c r="V52" s="59"/>
      <c r="W52" s="60" t="s">
        <v>96</v>
      </c>
      <c r="X52" s="211"/>
      <c r="Y52" s="362">
        <f t="shared" ca="1" si="3"/>
        <v>4</v>
      </c>
      <c r="Z52" s="11">
        <f t="shared" ca="1" si="4"/>
        <v>1</v>
      </c>
      <c r="AA52" s="369">
        <f t="shared" ca="1" si="5"/>
        <v>1</v>
      </c>
      <c r="AB52" s="164">
        <f t="shared" ca="1" si="2"/>
        <v>4</v>
      </c>
    </row>
    <row r="53" spans="1:31" ht="100.5" customHeight="1" thickTop="1" thickBot="1" x14ac:dyDescent="0.35">
      <c r="A53" s="767" t="s">
        <v>184</v>
      </c>
      <c r="B53" s="547"/>
      <c r="C53" s="133" t="s">
        <v>38</v>
      </c>
      <c r="D53" s="519"/>
      <c r="E53" s="520"/>
      <c r="F53" s="521"/>
      <c r="G53" s="478" t="s">
        <v>1</v>
      </c>
      <c r="H53" s="490"/>
      <c r="I53" s="479"/>
      <c r="J53" s="418"/>
      <c r="K53" s="11"/>
      <c r="L53" s="57"/>
      <c r="M53" s="57"/>
      <c r="N53" s="42" t="s">
        <v>96</v>
      </c>
      <c r="O53" s="53"/>
      <c r="P53" s="60"/>
      <c r="Q53" s="41" t="s">
        <v>96</v>
      </c>
      <c r="R53" s="60"/>
      <c r="S53" s="56"/>
      <c r="T53" s="209"/>
      <c r="U53" s="125" t="s">
        <v>284</v>
      </c>
      <c r="V53" s="59"/>
      <c r="W53" s="60" t="s">
        <v>96</v>
      </c>
      <c r="X53" s="211"/>
      <c r="Y53" s="362">
        <f t="shared" ca="1" si="3"/>
        <v>4</v>
      </c>
      <c r="Z53" s="11">
        <f t="shared" ca="1" si="4"/>
        <v>1</v>
      </c>
      <c r="AA53" s="369">
        <f t="shared" ca="1" si="5"/>
        <v>1</v>
      </c>
      <c r="AB53" s="164">
        <f t="shared" ca="1" si="2"/>
        <v>4</v>
      </c>
    </row>
    <row r="54" spans="1:31" ht="100.5" customHeight="1" thickTop="1" thickBot="1" x14ac:dyDescent="0.35">
      <c r="A54" s="767" t="s">
        <v>185</v>
      </c>
      <c r="B54" s="547"/>
      <c r="C54" s="133" t="s">
        <v>33</v>
      </c>
      <c r="D54" s="519"/>
      <c r="E54" s="520"/>
      <c r="F54" s="521"/>
      <c r="G54" s="478" t="s">
        <v>477</v>
      </c>
      <c r="H54" s="490"/>
      <c r="I54" s="479"/>
      <c r="J54" s="423"/>
      <c r="K54" s="202"/>
      <c r="L54" s="57"/>
      <c r="M54" s="57"/>
      <c r="N54" s="42" t="s">
        <v>96</v>
      </c>
      <c r="O54" s="53"/>
      <c r="P54" s="60"/>
      <c r="Q54" s="41" t="s">
        <v>96</v>
      </c>
      <c r="R54" s="60"/>
      <c r="S54" s="56"/>
      <c r="T54" s="209"/>
      <c r="U54" s="125" t="s">
        <v>284</v>
      </c>
      <c r="V54" s="59"/>
      <c r="W54" s="60" t="s">
        <v>96</v>
      </c>
      <c r="X54" s="211"/>
      <c r="Y54" s="362">
        <f t="shared" ca="1" si="3"/>
        <v>4</v>
      </c>
      <c r="Z54" s="11">
        <f t="shared" ca="1" si="4"/>
        <v>3</v>
      </c>
      <c r="AA54" s="369">
        <f t="shared" ca="1" si="5"/>
        <v>2</v>
      </c>
      <c r="AB54" s="164">
        <f t="shared" ca="1" si="2"/>
        <v>24</v>
      </c>
    </row>
    <row r="55" spans="1:31" ht="100.5" customHeight="1" thickTop="1" thickBot="1" x14ac:dyDescent="0.35">
      <c r="A55" s="767" t="s">
        <v>186</v>
      </c>
      <c r="B55" s="547"/>
      <c r="C55" s="47" t="s">
        <v>34</v>
      </c>
      <c r="D55" s="671"/>
      <c r="E55" s="775"/>
      <c r="F55" s="672"/>
      <c r="G55" s="511" t="s">
        <v>479</v>
      </c>
      <c r="H55" s="512"/>
      <c r="I55" s="394" t="s">
        <v>480</v>
      </c>
      <c r="J55" s="418"/>
      <c r="K55" s="11"/>
      <c r="L55" s="11"/>
      <c r="M55" s="11"/>
      <c r="N55" s="42" t="s">
        <v>96</v>
      </c>
      <c r="O55" s="40"/>
      <c r="P55" s="41"/>
      <c r="Q55" s="41" t="s">
        <v>96</v>
      </c>
      <c r="R55" s="41"/>
      <c r="S55" s="51"/>
      <c r="T55" s="210"/>
      <c r="U55" s="396" t="s">
        <v>284</v>
      </c>
      <c r="V55" s="40"/>
      <c r="W55" s="41" t="s">
        <v>96</v>
      </c>
      <c r="X55" s="204"/>
      <c r="Y55" s="398">
        <f ca="1">VLOOKUP(I55,OFFSET($H$59,MATCH(G55,$F$60:$F$222,0),,COUNTIF($G$60:$G$216,G55),9),4,0)</f>
        <v>4</v>
      </c>
      <c r="Z55" s="14">
        <f ca="1">VLOOKUP(I55,OFFSET($H$59,MATCH(G55,$F$60:$F$222,0),,COUNTIF($G$60:$G$216,G55),9),5,0)</f>
        <v>1</v>
      </c>
      <c r="AA55" s="384">
        <f ca="1">VLOOKUP(I55,OFFSET($H$59,MATCH(G55,$F$60:$F$222,0),,COUNTIF($G$60:$G$216,G55),9),6,0)</f>
        <v>1</v>
      </c>
      <c r="AB55" s="364">
        <f t="shared" ca="1" si="2"/>
        <v>4</v>
      </c>
      <c r="AC55" s="413"/>
    </row>
    <row r="56" spans="1:31" ht="78" customHeight="1" thickTop="1" x14ac:dyDescent="0.3">
      <c r="A56" s="365"/>
      <c r="B56" s="363"/>
      <c r="C56" s="22"/>
      <c r="D56" s="365"/>
      <c r="E56" s="365"/>
      <c r="F56" s="365"/>
      <c r="G56" s="365"/>
      <c r="H56" s="365"/>
      <c r="I56" s="22"/>
      <c r="J56" s="22"/>
      <c r="K56" s="365"/>
      <c r="L56" s="22"/>
      <c r="M56" s="22"/>
      <c r="N56" s="23"/>
      <c r="O56" s="23"/>
      <c r="P56" s="23"/>
      <c r="Q56" s="23"/>
      <c r="R56" s="23"/>
      <c r="S56" s="22"/>
      <c r="T56" s="22"/>
      <c r="U56" s="27"/>
      <c r="V56" s="33"/>
      <c r="W56" s="33"/>
      <c r="X56" s="33"/>
      <c r="Y56" s="365"/>
      <c r="Z56" s="430"/>
      <c r="AA56" s="425"/>
      <c r="AB56" s="365"/>
    </row>
    <row r="57" spans="1:31" ht="78" customHeight="1" x14ac:dyDescent="0.3">
      <c r="A57" s="29"/>
      <c r="B57" s="29"/>
      <c r="C57" s="30"/>
      <c r="D57" s="30"/>
      <c r="E57" s="30"/>
      <c r="F57" s="29"/>
      <c r="G57" s="29"/>
      <c r="H57" s="29"/>
      <c r="I57" s="29"/>
      <c r="J57" s="29"/>
      <c r="K57" s="29"/>
      <c r="L57" s="29"/>
      <c r="M57" s="29"/>
      <c r="N57" s="5"/>
      <c r="O57" s="5"/>
      <c r="P57" s="5"/>
      <c r="Q57" s="5"/>
      <c r="R57" s="5"/>
      <c r="S57" s="30"/>
      <c r="U57" s="30"/>
      <c r="V57" s="33"/>
      <c r="W57" s="33"/>
      <c r="X57" s="33"/>
      <c r="Y57" s="30"/>
      <c r="Z57" s="30"/>
    </row>
    <row r="58" spans="1:31" ht="132.75" customHeight="1" x14ac:dyDescent="0.3">
      <c r="A58" s="28"/>
      <c r="B58" s="28"/>
      <c r="C58" s="30"/>
      <c r="D58" s="30"/>
      <c r="E58" s="30"/>
      <c r="F58" s="31"/>
      <c r="G58" s="31"/>
      <c r="H58" s="31"/>
      <c r="I58" s="31"/>
      <c r="J58" s="31"/>
      <c r="K58" s="480"/>
      <c r="L58" s="480"/>
      <c r="M58" s="480"/>
      <c r="N58" s="5"/>
      <c r="O58" s="5"/>
      <c r="P58" s="5"/>
      <c r="Q58" s="5"/>
      <c r="R58" s="5"/>
      <c r="S58" s="30"/>
      <c r="U58" s="30"/>
      <c r="V58" s="30"/>
      <c r="W58" s="30"/>
      <c r="X58" s="30"/>
      <c r="Y58" s="30"/>
      <c r="Z58" s="30"/>
      <c r="AA58" s="30"/>
    </row>
    <row r="59" spans="1:31" ht="50.25" customHeight="1" x14ac:dyDescent="0.3">
      <c r="A59" s="28"/>
      <c r="B59" s="28"/>
      <c r="C59" s="155"/>
      <c r="D59" s="363"/>
      <c r="E59" s="363"/>
      <c r="F59" s="31"/>
      <c r="G59" s="31"/>
      <c r="H59" s="31"/>
      <c r="I59" s="117"/>
      <c r="J59" s="31"/>
      <c r="K59" s="155"/>
      <c r="L59" s="155"/>
      <c r="M59" s="155"/>
      <c r="N59" s="120"/>
      <c r="O59" s="120"/>
      <c r="P59" s="120"/>
      <c r="Q59" s="120"/>
      <c r="R59" s="120"/>
      <c r="S59" s="117"/>
      <c r="T59" s="22"/>
      <c r="U59" s="22"/>
      <c r="V59" s="22"/>
      <c r="W59" s="22"/>
      <c r="X59" s="22"/>
      <c r="Y59" s="22"/>
      <c r="Z59" s="22"/>
      <c r="AA59" s="22"/>
      <c r="AB59" s="22"/>
      <c r="AC59" s="137"/>
      <c r="AD59" s="137"/>
      <c r="AE59" s="137"/>
    </row>
    <row r="60" spans="1:31" ht="78" customHeight="1" x14ac:dyDescent="0.3">
      <c r="A60" s="723" t="s">
        <v>148</v>
      </c>
      <c r="B60" s="395"/>
      <c r="C60" s="156" t="str">
        <f t="shared" ref="C60:C91" si="6">IF(LEN(A60)&gt;0,A60,C59)</f>
        <v>MODG1</v>
      </c>
      <c r="D60" s="196"/>
      <c r="E60" s="196"/>
      <c r="F60" s="170" t="s">
        <v>45</v>
      </c>
      <c r="G60" s="31"/>
      <c r="H60" s="31"/>
      <c r="I60" s="31"/>
      <c r="J60" s="31"/>
      <c r="K60" s="155">
        <v>4</v>
      </c>
      <c r="L60" s="155">
        <v>1</v>
      </c>
      <c r="M60" s="155">
        <v>2</v>
      </c>
      <c r="N60" s="120"/>
      <c r="O60" s="120"/>
      <c r="P60" s="120"/>
      <c r="Q60" s="120"/>
      <c r="R60" s="120"/>
      <c r="S60" s="117"/>
      <c r="T60" s="22"/>
      <c r="U60" s="155" t="s">
        <v>367</v>
      </c>
      <c r="V60" s="22"/>
      <c r="W60" s="155" t="s">
        <v>378</v>
      </c>
      <c r="X60" s="22"/>
      <c r="AB60" s="22"/>
      <c r="AC60" s="137"/>
      <c r="AD60" s="137"/>
      <c r="AE60" s="137"/>
    </row>
    <row r="61" spans="1:31" ht="78" customHeight="1" x14ac:dyDescent="0.3">
      <c r="A61" s="744"/>
      <c r="B61" s="395"/>
      <c r="C61" s="138" t="str">
        <f t="shared" si="6"/>
        <v>MODG1</v>
      </c>
      <c r="D61" s="138"/>
      <c r="E61" s="138"/>
      <c r="F61" s="119" t="s">
        <v>810</v>
      </c>
      <c r="G61" s="31"/>
      <c r="H61" s="31"/>
      <c r="I61" s="31"/>
      <c r="J61" s="31"/>
      <c r="K61" s="155">
        <v>4</v>
      </c>
      <c r="L61" s="155">
        <v>4</v>
      </c>
      <c r="M61" s="155">
        <v>3</v>
      </c>
      <c r="N61" s="120"/>
      <c r="O61" s="120"/>
      <c r="P61" s="120"/>
      <c r="Q61" s="120"/>
      <c r="R61" s="120"/>
      <c r="S61" s="117"/>
      <c r="T61" s="22"/>
      <c r="U61" s="155" t="s">
        <v>368</v>
      </c>
      <c r="V61" s="22"/>
      <c r="W61" s="192" t="s">
        <v>362</v>
      </c>
      <c r="X61" s="22"/>
      <c r="AB61" s="22"/>
      <c r="AC61" s="137"/>
      <c r="AD61" s="137"/>
      <c r="AE61" s="137"/>
    </row>
    <row r="62" spans="1:31" ht="78" customHeight="1" x14ac:dyDescent="0.3">
      <c r="A62" s="744" t="s">
        <v>149</v>
      </c>
      <c r="B62" s="395"/>
      <c r="C62" s="138" t="str">
        <f t="shared" si="6"/>
        <v>MODG2</v>
      </c>
      <c r="D62" s="138"/>
      <c r="E62" s="138"/>
      <c r="F62" s="155" t="s">
        <v>286</v>
      </c>
      <c r="G62" s="31"/>
      <c r="H62" s="31"/>
      <c r="I62" s="31"/>
      <c r="J62" s="31"/>
      <c r="K62" s="155">
        <v>4</v>
      </c>
      <c r="L62" s="155">
        <v>1</v>
      </c>
      <c r="M62" s="155">
        <v>2</v>
      </c>
      <c r="N62" s="120"/>
      <c r="O62" s="120"/>
      <c r="P62" s="120"/>
      <c r="Q62" s="120"/>
      <c r="R62" s="120"/>
      <c r="S62" s="117"/>
      <c r="T62" s="22"/>
      <c r="U62" s="155" t="s">
        <v>369</v>
      </c>
      <c r="V62" s="22"/>
      <c r="W62" s="192" t="s">
        <v>293</v>
      </c>
      <c r="X62" s="22"/>
      <c r="AB62" s="22"/>
      <c r="AC62" s="137"/>
      <c r="AD62" s="137"/>
      <c r="AE62" s="137"/>
    </row>
    <row r="63" spans="1:31" ht="78" customHeight="1" x14ac:dyDescent="0.3">
      <c r="A63" s="744"/>
      <c r="B63" s="395"/>
      <c r="C63" s="138" t="str">
        <f t="shared" si="6"/>
        <v>MODG2</v>
      </c>
      <c r="D63" s="138"/>
      <c r="E63" s="138"/>
      <c r="F63" s="119" t="s">
        <v>287</v>
      </c>
      <c r="G63" s="31"/>
      <c r="H63" s="31"/>
      <c r="I63" s="31"/>
      <c r="J63" s="31"/>
      <c r="K63" s="155">
        <v>4</v>
      </c>
      <c r="L63" s="155">
        <v>2</v>
      </c>
      <c r="M63" s="155">
        <v>2</v>
      </c>
      <c r="N63" s="120"/>
      <c r="O63" s="120"/>
      <c r="P63" s="120"/>
      <c r="R63" s="120"/>
      <c r="S63" s="117"/>
      <c r="T63" s="22"/>
      <c r="U63" s="155" t="s">
        <v>370</v>
      </c>
      <c r="V63" s="22"/>
      <c r="W63" s="192" t="s">
        <v>711</v>
      </c>
      <c r="X63" s="22"/>
      <c r="AB63" s="22"/>
      <c r="AC63" s="137"/>
      <c r="AD63" s="137"/>
      <c r="AE63" s="137"/>
    </row>
    <row r="64" spans="1:31" ht="78" customHeight="1" x14ac:dyDescent="0.3">
      <c r="A64" s="744" t="s">
        <v>150</v>
      </c>
      <c r="B64" s="395"/>
      <c r="C64" s="138" t="str">
        <f t="shared" si="6"/>
        <v>MODG3</v>
      </c>
      <c r="D64" s="138"/>
      <c r="E64" s="138"/>
      <c r="F64" s="119" t="s">
        <v>288</v>
      </c>
      <c r="G64" s="31"/>
      <c r="H64" s="31"/>
      <c r="I64" s="31"/>
      <c r="J64" s="31"/>
      <c r="K64" s="155">
        <v>4</v>
      </c>
      <c r="L64" s="155">
        <v>1</v>
      </c>
      <c r="M64" s="155">
        <v>2</v>
      </c>
      <c r="N64" s="120"/>
      <c r="O64" s="120"/>
      <c r="P64" s="120"/>
      <c r="R64" s="120"/>
      <c r="S64" s="117"/>
      <c r="T64" s="22"/>
      <c r="U64" s="155" t="s">
        <v>371</v>
      </c>
      <c r="V64" s="22"/>
      <c r="W64" s="192" t="s">
        <v>337</v>
      </c>
      <c r="X64" s="22"/>
      <c r="AB64" s="22"/>
      <c r="AC64" s="137"/>
      <c r="AD64" s="137"/>
      <c r="AE64" s="137"/>
    </row>
    <row r="65" spans="1:31" ht="78" customHeight="1" x14ac:dyDescent="0.3">
      <c r="A65" s="744"/>
      <c r="B65" s="395"/>
      <c r="C65" s="138" t="str">
        <f t="shared" si="6"/>
        <v>MODG3</v>
      </c>
      <c r="D65" s="138"/>
      <c r="E65" s="138"/>
      <c r="F65" s="119" t="s">
        <v>289</v>
      </c>
      <c r="G65" s="117"/>
      <c r="H65" s="117"/>
      <c r="I65" s="117"/>
      <c r="J65" s="117"/>
      <c r="K65" s="155">
        <v>4</v>
      </c>
      <c r="L65" s="155">
        <v>4</v>
      </c>
      <c r="M65" s="155">
        <v>3</v>
      </c>
      <c r="N65" s="120"/>
      <c r="O65" s="120"/>
      <c r="P65" s="120"/>
      <c r="R65" s="120"/>
      <c r="S65" s="117"/>
      <c r="T65" s="22"/>
      <c r="U65" s="155" t="s">
        <v>372</v>
      </c>
      <c r="V65" s="22"/>
      <c r="W65" s="192" t="s">
        <v>789</v>
      </c>
      <c r="X65" s="22"/>
      <c r="AB65" s="22"/>
      <c r="AC65" s="137"/>
      <c r="AD65" s="137"/>
      <c r="AE65" s="137"/>
    </row>
    <row r="66" spans="1:31" ht="78" customHeight="1" x14ac:dyDescent="0.3">
      <c r="A66" s="744" t="s">
        <v>151</v>
      </c>
      <c r="B66" s="395"/>
      <c r="C66" s="138" t="str">
        <f t="shared" si="6"/>
        <v>MODG4</v>
      </c>
      <c r="D66" s="411"/>
      <c r="E66" s="411"/>
      <c r="F66" s="476" t="s">
        <v>380</v>
      </c>
      <c r="G66" s="175" t="str">
        <f t="shared" ref="G66:H71" si="7">IF(LEN(F66)&gt;0,F66,G65)</f>
        <v>Bilan matière et / ou mesure résiduel effectué(s)</v>
      </c>
      <c r="H66" s="127" t="s">
        <v>381</v>
      </c>
      <c r="I66" s="22"/>
      <c r="J66" s="22"/>
      <c r="K66" s="155">
        <v>4</v>
      </c>
      <c r="L66" s="155">
        <v>1</v>
      </c>
      <c r="M66" s="155">
        <v>1</v>
      </c>
      <c r="N66" s="23"/>
      <c r="O66" s="23"/>
      <c r="P66" s="23"/>
      <c r="R66" s="23"/>
      <c r="S66" s="22"/>
      <c r="T66" s="22"/>
      <c r="U66" s="155" t="s">
        <v>373</v>
      </c>
      <c r="V66" s="22"/>
      <c r="W66" s="192" t="s">
        <v>324</v>
      </c>
      <c r="X66" s="22"/>
      <c r="AB66" s="22"/>
      <c r="AC66" s="137"/>
      <c r="AD66" s="137"/>
      <c r="AE66" s="137"/>
    </row>
    <row r="67" spans="1:31" ht="78" customHeight="1" x14ac:dyDescent="0.3">
      <c r="A67" s="744"/>
      <c r="B67" s="395"/>
      <c r="C67" s="138" t="str">
        <f t="shared" si="6"/>
        <v>MODG4</v>
      </c>
      <c r="D67" s="198"/>
      <c r="E67" s="198"/>
      <c r="F67" s="475"/>
      <c r="G67" s="175" t="str">
        <f t="shared" si="7"/>
        <v>Bilan matière et / ou mesure résiduel effectué(s)</v>
      </c>
      <c r="H67" s="127" t="s">
        <v>382</v>
      </c>
      <c r="I67" s="22"/>
      <c r="J67" s="22"/>
      <c r="K67" s="155">
        <v>4</v>
      </c>
      <c r="L67" s="155">
        <v>4</v>
      </c>
      <c r="M67" s="155">
        <v>2</v>
      </c>
      <c r="N67" s="23"/>
      <c r="O67" s="23"/>
      <c r="P67" s="23"/>
      <c r="R67" s="23"/>
      <c r="S67" s="22"/>
      <c r="T67" s="22"/>
      <c r="U67" s="155" t="s">
        <v>374</v>
      </c>
      <c r="V67" s="22"/>
      <c r="W67" s="192" t="s">
        <v>364</v>
      </c>
      <c r="X67" s="22"/>
      <c r="AB67" s="22"/>
      <c r="AC67" s="137"/>
      <c r="AD67" s="137"/>
      <c r="AE67" s="137"/>
    </row>
    <row r="68" spans="1:31" ht="78" customHeight="1" x14ac:dyDescent="0.3">
      <c r="A68" s="744"/>
      <c r="B68" s="395"/>
      <c r="C68" s="138" t="str">
        <f t="shared" si="6"/>
        <v>MODG4</v>
      </c>
      <c r="D68" s="138"/>
      <c r="E68" s="138"/>
      <c r="F68" s="119" t="s">
        <v>379</v>
      </c>
      <c r="G68" s="175" t="str">
        <f t="shared" si="7"/>
        <v>Pas de bilan matière ni de mesure de résiduel</v>
      </c>
      <c r="H68" s="127" t="str">
        <f t="shared" si="7"/>
        <v>Pas de bilan matière ni de mesure de résiduel</v>
      </c>
      <c r="I68" s="22"/>
      <c r="J68" s="22"/>
      <c r="K68" s="155">
        <v>4</v>
      </c>
      <c r="L68" s="155">
        <v>2</v>
      </c>
      <c r="M68" s="155">
        <v>2</v>
      </c>
      <c r="N68" s="23"/>
      <c r="O68" s="23"/>
      <c r="P68" s="23"/>
      <c r="R68" s="23"/>
      <c r="S68" s="22"/>
      <c r="T68" s="22"/>
      <c r="U68" s="155" t="s">
        <v>375</v>
      </c>
      <c r="V68" s="22"/>
      <c r="W68" s="192" t="s">
        <v>339</v>
      </c>
      <c r="X68" s="22"/>
      <c r="AB68" s="22"/>
      <c r="AC68" s="137"/>
      <c r="AD68" s="137"/>
      <c r="AE68" s="137"/>
    </row>
    <row r="69" spans="1:31" ht="78" customHeight="1" x14ac:dyDescent="0.3">
      <c r="A69" s="744" t="s">
        <v>152</v>
      </c>
      <c r="B69" s="395"/>
      <c r="C69" s="138" t="str">
        <f t="shared" si="6"/>
        <v>MODG5</v>
      </c>
      <c r="D69" s="411"/>
      <c r="E69" s="411"/>
      <c r="F69" s="476" t="s">
        <v>307</v>
      </c>
      <c r="G69" s="175" t="str">
        <f t="shared" si="7"/>
        <v>Présence des analyses physico-chimiques</v>
      </c>
      <c r="H69" s="127" t="s">
        <v>383</v>
      </c>
      <c r="I69" s="22"/>
      <c r="J69" s="22"/>
      <c r="K69" s="155">
        <v>4</v>
      </c>
      <c r="L69" s="155">
        <v>1</v>
      </c>
      <c r="M69" s="155">
        <v>1</v>
      </c>
      <c r="N69" s="23"/>
      <c r="O69" s="23"/>
      <c r="P69" s="23"/>
      <c r="R69" s="23"/>
      <c r="S69" s="22"/>
      <c r="T69" s="22"/>
      <c r="U69" s="155" t="s">
        <v>376</v>
      </c>
      <c r="V69" s="22"/>
      <c r="W69" s="193" t="s">
        <v>338</v>
      </c>
      <c r="X69" s="22"/>
      <c r="AB69" s="22"/>
      <c r="AC69" s="137"/>
      <c r="AD69" s="137"/>
      <c r="AE69" s="137"/>
    </row>
    <row r="70" spans="1:31" ht="78" customHeight="1" x14ac:dyDescent="0.3">
      <c r="A70" s="744"/>
      <c r="B70" s="395"/>
      <c r="C70" s="138" t="str">
        <f t="shared" si="6"/>
        <v>MODG5</v>
      </c>
      <c r="D70" s="198"/>
      <c r="E70" s="198"/>
      <c r="F70" s="475"/>
      <c r="G70" s="175" t="str">
        <f t="shared" si="7"/>
        <v>Présence des analyses physico-chimiques</v>
      </c>
      <c r="H70" s="127" t="s">
        <v>384</v>
      </c>
      <c r="I70" s="22"/>
      <c r="J70" s="22"/>
      <c r="K70" s="155">
        <v>4</v>
      </c>
      <c r="L70" s="155">
        <v>4</v>
      </c>
      <c r="M70" s="155">
        <v>2</v>
      </c>
      <c r="N70" s="23"/>
      <c r="O70" s="23"/>
      <c r="P70" s="23"/>
      <c r="R70" s="23"/>
      <c r="S70" s="22"/>
      <c r="T70" s="22"/>
      <c r="U70" s="155" t="s">
        <v>377</v>
      </c>
      <c r="V70" s="22"/>
      <c r="X70" s="22"/>
      <c r="AB70" s="22"/>
      <c r="AC70" s="137"/>
      <c r="AD70" s="137"/>
      <c r="AE70" s="137"/>
    </row>
    <row r="71" spans="1:31" ht="78" customHeight="1" x14ac:dyDescent="0.3">
      <c r="A71" s="744"/>
      <c r="B71" s="395"/>
      <c r="C71" s="138" t="str">
        <f t="shared" si="6"/>
        <v>MODG5</v>
      </c>
      <c r="D71" s="138"/>
      <c r="E71" s="138"/>
      <c r="F71" s="119" t="s">
        <v>308</v>
      </c>
      <c r="G71" s="127" t="str">
        <f t="shared" si="7"/>
        <v>Absence des analyses physico-chimiques</v>
      </c>
      <c r="H71" s="22" t="s">
        <v>308</v>
      </c>
      <c r="I71" s="22"/>
      <c r="J71" s="22"/>
      <c r="K71" s="155">
        <v>4</v>
      </c>
      <c r="L71" s="155">
        <v>4</v>
      </c>
      <c r="M71" s="155">
        <v>3</v>
      </c>
      <c r="N71" s="23"/>
      <c r="O71" s="23"/>
      <c r="P71" s="23"/>
      <c r="R71" s="23"/>
      <c r="S71" s="22"/>
      <c r="T71" s="22"/>
      <c r="U71" s="216"/>
      <c r="V71" s="22"/>
      <c r="W71" s="176"/>
      <c r="X71" s="22"/>
      <c r="AB71" s="22"/>
      <c r="AC71" s="137"/>
      <c r="AD71" s="137"/>
      <c r="AE71" s="137"/>
    </row>
    <row r="72" spans="1:31" ht="78" customHeight="1" x14ac:dyDescent="0.3">
      <c r="A72" s="744" t="s">
        <v>153</v>
      </c>
      <c r="B72" s="395"/>
      <c r="C72" s="138" t="str">
        <f t="shared" si="6"/>
        <v>MODG6</v>
      </c>
      <c r="D72" s="138"/>
      <c r="E72" s="138"/>
      <c r="F72" s="119" t="s">
        <v>309</v>
      </c>
      <c r="G72" s="22"/>
      <c r="H72" s="22"/>
      <c r="I72" s="22"/>
      <c r="J72" s="22"/>
      <c r="K72" s="155">
        <v>4</v>
      </c>
      <c r="L72" s="155">
        <v>1</v>
      </c>
      <c r="M72" s="155">
        <v>2</v>
      </c>
      <c r="N72" s="23"/>
      <c r="O72" s="23"/>
      <c r="P72" s="23"/>
      <c r="R72" s="23"/>
      <c r="S72" s="22"/>
      <c r="T72" s="22"/>
      <c r="U72" s="2"/>
      <c r="V72" s="22"/>
      <c r="W72" s="22"/>
      <c r="X72" s="22"/>
      <c r="AB72" s="22"/>
      <c r="AC72" s="137"/>
      <c r="AD72" s="137"/>
      <c r="AE72" s="137"/>
    </row>
    <row r="73" spans="1:31" ht="78" customHeight="1" x14ac:dyDescent="0.3">
      <c r="A73" s="744"/>
      <c r="B73" s="395"/>
      <c r="C73" s="138" t="str">
        <f t="shared" si="6"/>
        <v>MODG6</v>
      </c>
      <c r="D73" s="138"/>
      <c r="E73" s="138"/>
      <c r="F73" s="119" t="s">
        <v>310</v>
      </c>
      <c r="G73" s="22"/>
      <c r="H73" s="22"/>
      <c r="I73" s="22"/>
      <c r="J73" s="22"/>
      <c r="K73" s="155">
        <v>4</v>
      </c>
      <c r="L73" s="155">
        <v>2</v>
      </c>
      <c r="M73" s="155">
        <v>2</v>
      </c>
      <c r="N73" s="23"/>
      <c r="O73" s="23"/>
      <c r="P73" s="23"/>
      <c r="R73" s="23"/>
      <c r="S73" s="22"/>
      <c r="T73" s="22"/>
      <c r="U73" s="22"/>
      <c r="V73" s="22"/>
      <c r="W73" s="22"/>
      <c r="X73" s="22"/>
      <c r="AB73" s="22"/>
      <c r="AC73" s="137"/>
      <c r="AD73" s="137"/>
      <c r="AE73" s="137"/>
    </row>
    <row r="74" spans="1:31" ht="78" customHeight="1" x14ac:dyDescent="0.3">
      <c r="A74" s="744" t="s">
        <v>154</v>
      </c>
      <c r="B74" s="395"/>
      <c r="C74" s="138" t="str">
        <f t="shared" si="6"/>
        <v>MODG7</v>
      </c>
      <c r="D74" s="411"/>
      <c r="E74" s="411"/>
      <c r="F74" s="476" t="s">
        <v>294</v>
      </c>
      <c r="G74" s="119" t="str">
        <f>IF(LEN(F74)&gt;0,F74,G73)</f>
        <v>Relevés et analyses de l'eau effectués</v>
      </c>
      <c r="H74" s="119" t="s">
        <v>385</v>
      </c>
      <c r="I74" s="22"/>
      <c r="J74" s="22"/>
      <c r="K74" s="155">
        <v>4</v>
      </c>
      <c r="L74" s="155">
        <v>1</v>
      </c>
      <c r="M74" s="155">
        <v>1</v>
      </c>
      <c r="N74" s="23"/>
      <c r="O74" s="23"/>
      <c r="P74" s="23"/>
      <c r="R74" s="23"/>
      <c r="S74" s="22"/>
      <c r="T74" s="22"/>
      <c r="U74" s="22"/>
      <c r="V74" s="22"/>
      <c r="W74" s="22"/>
      <c r="X74" s="22"/>
      <c r="AB74" s="22"/>
      <c r="AC74" s="137"/>
      <c r="AD74" s="137"/>
      <c r="AE74" s="137"/>
    </row>
    <row r="75" spans="1:31" ht="78" customHeight="1" x14ac:dyDescent="0.3">
      <c r="A75" s="744"/>
      <c r="B75" s="395"/>
      <c r="C75" s="138" t="str">
        <f t="shared" si="6"/>
        <v>MODG7</v>
      </c>
      <c r="D75" s="198"/>
      <c r="E75" s="198"/>
      <c r="F75" s="475"/>
      <c r="G75" s="119" t="str">
        <f>IF(LEN(F75)&gt;0,F75,G74)</f>
        <v>Relevés et analyses de l'eau effectués</v>
      </c>
      <c r="H75" s="119" t="s">
        <v>386</v>
      </c>
      <c r="I75" s="22"/>
      <c r="J75" s="22"/>
      <c r="K75" s="155">
        <v>4</v>
      </c>
      <c r="L75" s="155">
        <v>3</v>
      </c>
      <c r="M75" s="155">
        <v>3</v>
      </c>
      <c r="N75" s="23"/>
      <c r="O75" s="23"/>
      <c r="P75" s="23"/>
      <c r="R75" s="23"/>
      <c r="S75" s="22"/>
      <c r="T75" s="22"/>
      <c r="U75" s="22"/>
      <c r="V75" s="22"/>
      <c r="W75" s="22"/>
      <c r="X75" s="22"/>
      <c r="AB75" s="22"/>
      <c r="AC75" s="137"/>
      <c r="AD75" s="137"/>
      <c r="AE75" s="137"/>
    </row>
    <row r="76" spans="1:31" ht="78" customHeight="1" x14ac:dyDescent="0.3">
      <c r="A76" s="744"/>
      <c r="B76" s="395"/>
      <c r="C76" s="138" t="str">
        <f t="shared" si="6"/>
        <v>MODG7</v>
      </c>
      <c r="D76" s="138"/>
      <c r="E76" s="138"/>
      <c r="F76" s="119" t="s">
        <v>295</v>
      </c>
      <c r="G76" s="119" t="str">
        <f>IF(LEN(F76)&gt;0,F76,G75)</f>
        <v>Relevés et analyses de l'eau non effectués</v>
      </c>
      <c r="H76" s="127" t="s">
        <v>311</v>
      </c>
      <c r="I76" s="22"/>
      <c r="J76" s="22"/>
      <c r="K76" s="155">
        <v>4</v>
      </c>
      <c r="L76" s="155">
        <v>4</v>
      </c>
      <c r="M76" s="155">
        <v>4</v>
      </c>
      <c r="N76" s="23"/>
      <c r="O76" s="23"/>
      <c r="P76" s="23"/>
      <c r="Q76" s="23"/>
      <c r="R76" s="23"/>
      <c r="S76" s="22"/>
      <c r="T76" s="22"/>
      <c r="U76" s="22"/>
      <c r="V76" s="22"/>
      <c r="W76" s="22"/>
      <c r="X76" s="22"/>
      <c r="AB76" s="22"/>
      <c r="AC76" s="137"/>
      <c r="AD76" s="137"/>
      <c r="AE76" s="137"/>
    </row>
    <row r="77" spans="1:31" ht="78" customHeight="1" x14ac:dyDescent="0.3">
      <c r="A77" s="744" t="s">
        <v>155</v>
      </c>
      <c r="B77" s="395"/>
      <c r="C77" s="138" t="str">
        <f t="shared" si="6"/>
        <v>MODG8</v>
      </c>
      <c r="D77" s="138"/>
      <c r="E77" s="138"/>
      <c r="F77" s="119" t="s">
        <v>321</v>
      </c>
      <c r="G77" s="22"/>
      <c r="H77" s="22"/>
      <c r="I77" s="22"/>
      <c r="J77" s="22"/>
      <c r="K77" s="155">
        <v>4</v>
      </c>
      <c r="L77" s="155">
        <v>1</v>
      </c>
      <c r="M77" s="155">
        <v>2</v>
      </c>
      <c r="N77" s="23"/>
      <c r="O77" s="23"/>
      <c r="P77" s="23"/>
      <c r="Q77" s="23"/>
      <c r="R77" s="23"/>
      <c r="S77" s="22"/>
      <c r="T77" s="22"/>
      <c r="U77" s="22"/>
      <c r="V77" s="22"/>
      <c r="W77" s="22"/>
      <c r="X77" s="22"/>
      <c r="AB77" s="22"/>
      <c r="AC77" s="137"/>
      <c r="AD77" s="137"/>
      <c r="AE77" s="137"/>
    </row>
    <row r="78" spans="1:31" ht="78" customHeight="1" x14ac:dyDescent="0.3">
      <c r="A78" s="744"/>
      <c r="B78" s="395"/>
      <c r="C78" s="138" t="str">
        <f t="shared" si="6"/>
        <v>MODG8</v>
      </c>
      <c r="D78" s="138"/>
      <c r="E78" s="138"/>
      <c r="F78" s="119" t="s">
        <v>320</v>
      </c>
      <c r="G78" s="22"/>
      <c r="H78" s="22"/>
      <c r="I78" s="22"/>
      <c r="J78" s="22"/>
      <c r="K78" s="155">
        <v>4</v>
      </c>
      <c r="L78" s="155">
        <v>2</v>
      </c>
      <c r="M78" s="155">
        <v>2</v>
      </c>
      <c r="N78" s="23"/>
      <c r="O78" s="23"/>
      <c r="P78" s="23"/>
      <c r="Q78" s="23"/>
      <c r="R78" s="23"/>
      <c r="S78" s="22"/>
      <c r="T78" s="22"/>
      <c r="U78" s="22"/>
      <c r="V78" s="22"/>
      <c r="W78" s="22"/>
      <c r="X78" s="22"/>
      <c r="AB78" s="22"/>
      <c r="AC78" s="137"/>
      <c r="AD78" s="137"/>
      <c r="AE78" s="137"/>
    </row>
    <row r="79" spans="1:31" ht="78" customHeight="1" x14ac:dyDescent="0.3">
      <c r="A79" s="744" t="s">
        <v>156</v>
      </c>
      <c r="B79" s="395"/>
      <c r="C79" s="138" t="str">
        <f t="shared" si="6"/>
        <v>MODG9</v>
      </c>
      <c r="D79" s="138"/>
      <c r="E79" s="138"/>
      <c r="F79" s="119" t="s">
        <v>291</v>
      </c>
      <c r="G79" s="22"/>
      <c r="H79" s="22"/>
      <c r="I79" s="22"/>
      <c r="J79" s="22"/>
      <c r="K79" s="155">
        <v>4</v>
      </c>
      <c r="L79" s="155">
        <v>1</v>
      </c>
      <c r="M79" s="155">
        <v>2</v>
      </c>
      <c r="N79" s="23"/>
      <c r="O79" s="23"/>
      <c r="P79" s="23"/>
      <c r="Q79" s="23"/>
      <c r="R79" s="23"/>
      <c r="S79" s="22"/>
      <c r="T79" s="22"/>
      <c r="U79" s="22"/>
      <c r="V79" s="22"/>
      <c r="W79" s="22"/>
      <c r="X79" s="22"/>
      <c r="AB79" s="22"/>
      <c r="AC79" s="137"/>
      <c r="AD79" s="137"/>
      <c r="AE79" s="137"/>
    </row>
    <row r="80" spans="1:31" ht="78" customHeight="1" x14ac:dyDescent="0.3">
      <c r="A80" s="744"/>
      <c r="B80" s="395"/>
      <c r="C80" s="138" t="str">
        <f t="shared" si="6"/>
        <v>MODG9</v>
      </c>
      <c r="D80" s="138"/>
      <c r="E80" s="138"/>
      <c r="F80" s="119" t="s">
        <v>292</v>
      </c>
      <c r="G80" s="22"/>
      <c r="H80" s="22"/>
      <c r="I80" s="22"/>
      <c r="J80" s="22"/>
      <c r="K80" s="155">
        <v>4</v>
      </c>
      <c r="L80" s="155">
        <v>2</v>
      </c>
      <c r="M80" s="155">
        <v>2</v>
      </c>
      <c r="N80" s="23"/>
      <c r="O80" s="23"/>
      <c r="P80" s="23"/>
      <c r="Q80" s="23"/>
      <c r="R80" s="23"/>
      <c r="S80" s="22"/>
      <c r="T80" s="22"/>
      <c r="U80" s="22"/>
      <c r="V80" s="22"/>
      <c r="W80" s="22"/>
      <c r="X80" s="22"/>
      <c r="AB80" s="22"/>
      <c r="AC80" s="137"/>
      <c r="AD80" s="137"/>
      <c r="AE80" s="137"/>
    </row>
    <row r="81" spans="1:31" ht="78" customHeight="1" thickBot="1" x14ac:dyDescent="0.35">
      <c r="A81" s="759" t="s">
        <v>157</v>
      </c>
      <c r="B81" s="197"/>
      <c r="C81" s="195" t="str">
        <f t="shared" si="6"/>
        <v>MODG10</v>
      </c>
      <c r="D81" s="195"/>
      <c r="E81" s="195"/>
      <c r="F81" s="119" t="s">
        <v>269</v>
      </c>
      <c r="G81" s="119" t="str">
        <f t="shared" ref="G81:G91" si="8">IF(LEN(F81)&gt;0,F81,G80)</f>
        <v>Aucun dépassement &gt; 1 000 ufc/l</v>
      </c>
      <c r="H81" s="119" t="s">
        <v>441</v>
      </c>
      <c r="I81" s="22"/>
      <c r="J81" s="22"/>
      <c r="K81" s="155">
        <v>4</v>
      </c>
      <c r="L81" s="155">
        <v>1</v>
      </c>
      <c r="M81" s="155">
        <v>2</v>
      </c>
      <c r="N81" s="23"/>
      <c r="O81" s="23"/>
      <c r="P81" s="23"/>
      <c r="Q81" s="23"/>
      <c r="R81" s="23"/>
      <c r="S81" s="22"/>
      <c r="T81" s="22"/>
      <c r="U81" s="22"/>
      <c r="V81" s="22"/>
      <c r="W81" s="22"/>
      <c r="X81" s="22"/>
      <c r="AB81" s="22"/>
      <c r="AC81" s="137"/>
      <c r="AD81" s="137"/>
      <c r="AE81" s="137"/>
    </row>
    <row r="82" spans="1:31" ht="78" customHeight="1" thickTop="1" thickBot="1" x14ac:dyDescent="0.35">
      <c r="A82" s="760"/>
      <c r="B82" s="395"/>
      <c r="C82" s="195" t="str">
        <f t="shared" si="6"/>
        <v>MODG10</v>
      </c>
      <c r="D82" s="195"/>
      <c r="E82" s="195"/>
      <c r="F82" s="477" t="s">
        <v>290</v>
      </c>
      <c r="G82" s="119" t="str">
        <f t="shared" si="8"/>
        <v>Présence dépassement 1000 &lt; x &lt; 100 000 ufc/l</v>
      </c>
      <c r="H82" s="119" t="s">
        <v>270</v>
      </c>
      <c r="I82" s="22"/>
      <c r="J82" s="22"/>
      <c r="K82" s="155">
        <v>4</v>
      </c>
      <c r="L82" s="155">
        <v>3</v>
      </c>
      <c r="M82" s="155">
        <v>3</v>
      </c>
      <c r="N82" s="23"/>
      <c r="O82" s="23"/>
      <c r="P82" s="23"/>
      <c r="Q82" s="23"/>
      <c r="R82" s="23"/>
      <c r="S82" s="22"/>
      <c r="T82" s="22"/>
      <c r="U82" s="22"/>
      <c r="V82" s="22"/>
      <c r="W82" s="22"/>
      <c r="X82" s="22"/>
      <c r="AB82" s="22"/>
      <c r="AC82" s="137"/>
      <c r="AD82" s="137"/>
      <c r="AE82" s="137"/>
    </row>
    <row r="83" spans="1:31" ht="78" customHeight="1" thickTop="1" thickBot="1" x14ac:dyDescent="0.35">
      <c r="A83" s="760"/>
      <c r="B83" s="393"/>
      <c r="C83" s="196" t="str">
        <f t="shared" si="6"/>
        <v>MODG10</v>
      </c>
      <c r="D83" s="196"/>
      <c r="E83" s="196"/>
      <c r="F83" s="477"/>
      <c r="G83" s="119" t="str">
        <f t="shared" si="8"/>
        <v>Présence dépassement 1000 &lt; x &lt; 100 000 ufc/l</v>
      </c>
      <c r="H83" s="119" t="s">
        <v>444</v>
      </c>
      <c r="I83" s="22"/>
      <c r="J83" s="22"/>
      <c r="K83" s="155">
        <v>4</v>
      </c>
      <c r="L83" s="155">
        <v>4</v>
      </c>
      <c r="M83" s="155">
        <v>3</v>
      </c>
      <c r="N83" s="23"/>
      <c r="O83" s="23"/>
      <c r="P83" s="23"/>
      <c r="Q83" s="23"/>
      <c r="R83" s="23"/>
      <c r="S83" s="22"/>
      <c r="T83" s="22"/>
      <c r="U83" s="22"/>
      <c r="V83" s="22"/>
      <c r="W83" s="22"/>
      <c r="X83" s="22"/>
      <c r="AB83" s="22"/>
      <c r="AC83" s="137"/>
      <c r="AD83" s="137"/>
      <c r="AE83" s="137"/>
    </row>
    <row r="84" spans="1:31" ht="78" customHeight="1" thickTop="1" thickBot="1" x14ac:dyDescent="0.35">
      <c r="A84" s="760"/>
      <c r="B84" s="395"/>
      <c r="C84" s="197" t="str">
        <f t="shared" si="6"/>
        <v>MODG10</v>
      </c>
      <c r="D84" s="197"/>
      <c r="E84" s="197"/>
      <c r="F84" s="477"/>
      <c r="G84" s="119" t="str">
        <f t="shared" si="8"/>
        <v>Présence dépassement 1000 &lt; x &lt; 100 000 ufc/l</v>
      </c>
      <c r="H84" s="119" t="s">
        <v>443</v>
      </c>
      <c r="I84" s="22"/>
      <c r="J84" s="22"/>
      <c r="K84" s="155">
        <v>4</v>
      </c>
      <c r="L84" s="155">
        <v>4</v>
      </c>
      <c r="M84" s="155">
        <v>4</v>
      </c>
      <c r="N84" s="23"/>
      <c r="O84" s="23"/>
      <c r="P84" s="23"/>
      <c r="Q84" s="23"/>
      <c r="R84" s="23"/>
      <c r="S84" s="22"/>
      <c r="T84" s="22"/>
      <c r="U84" s="22"/>
      <c r="V84" s="22"/>
      <c r="W84" s="22"/>
      <c r="X84" s="22"/>
      <c r="AB84" s="22"/>
      <c r="AC84" s="137"/>
      <c r="AD84" s="137"/>
      <c r="AE84" s="137"/>
    </row>
    <row r="85" spans="1:31" ht="78" customHeight="1" thickTop="1" x14ac:dyDescent="0.3">
      <c r="A85" s="761"/>
      <c r="B85" s="382"/>
      <c r="C85" s="156" t="str">
        <f t="shared" si="6"/>
        <v>MODG10</v>
      </c>
      <c r="D85" s="199"/>
      <c r="E85" s="199"/>
      <c r="F85" s="168" t="s">
        <v>268</v>
      </c>
      <c r="G85" s="119" t="str">
        <f t="shared" si="8"/>
        <v>Présence dépassement &gt; 100 000 ufc/l</v>
      </c>
      <c r="H85" s="119" t="s">
        <v>442</v>
      </c>
      <c r="I85" s="22"/>
      <c r="J85" s="22"/>
      <c r="K85" s="155">
        <v>4</v>
      </c>
      <c r="L85" s="155">
        <v>4</v>
      </c>
      <c r="M85" s="155">
        <v>4</v>
      </c>
      <c r="N85" s="23"/>
      <c r="O85" s="23"/>
      <c r="P85" s="23"/>
      <c r="Q85" s="23"/>
      <c r="R85" s="23"/>
      <c r="S85" s="22"/>
      <c r="T85" s="22"/>
      <c r="U85" s="22"/>
      <c r="V85" s="22"/>
      <c r="W85" s="22"/>
      <c r="X85" s="22"/>
      <c r="AB85" s="22"/>
      <c r="AC85" s="137"/>
      <c r="AD85" s="137"/>
      <c r="AE85" s="137"/>
    </row>
    <row r="86" spans="1:31" ht="78" customHeight="1" x14ac:dyDescent="0.3">
      <c r="A86" s="744" t="s">
        <v>158</v>
      </c>
      <c r="B86" s="395"/>
      <c r="C86" s="198" t="str">
        <f t="shared" si="6"/>
        <v>MODG11</v>
      </c>
      <c r="D86" s="412"/>
      <c r="E86" s="412"/>
      <c r="F86" s="476" t="s">
        <v>267</v>
      </c>
      <c r="G86" s="119" t="str">
        <f>IF(LEN(F86)&gt;0,F86,G85)</f>
        <v>Automatisée</v>
      </c>
      <c r="H86" s="476" t="s">
        <v>387</v>
      </c>
      <c r="I86" s="127"/>
      <c r="J86" s="119"/>
      <c r="K86" s="155">
        <v>4</v>
      </c>
      <c r="L86" s="155">
        <v>1</v>
      </c>
      <c r="M86" s="155">
        <v>1</v>
      </c>
      <c r="N86" s="23"/>
      <c r="O86" s="23"/>
      <c r="P86" s="23"/>
      <c r="Q86" s="23"/>
      <c r="R86" s="23"/>
      <c r="S86" s="22"/>
      <c r="T86" s="22"/>
      <c r="U86" s="22"/>
      <c r="V86" s="22"/>
      <c r="W86" s="22"/>
      <c r="X86" s="22"/>
      <c r="AB86" s="22"/>
      <c r="AC86" s="137"/>
      <c r="AD86" s="137"/>
      <c r="AE86" s="137"/>
    </row>
    <row r="87" spans="1:31" ht="78" customHeight="1" x14ac:dyDescent="0.3">
      <c r="A87" s="744"/>
      <c r="B87" s="395"/>
      <c r="C87" s="138" t="str">
        <f t="shared" si="6"/>
        <v>MODG11</v>
      </c>
      <c r="D87" s="412"/>
      <c r="E87" s="412"/>
      <c r="F87" s="474"/>
      <c r="G87" s="119" t="str">
        <f t="shared" si="8"/>
        <v>Automatisée</v>
      </c>
      <c r="H87" s="474"/>
      <c r="I87" s="127"/>
      <c r="J87" s="119"/>
      <c r="K87" s="155">
        <v>4</v>
      </c>
      <c r="L87" s="155">
        <v>3</v>
      </c>
      <c r="M87" s="155">
        <v>3</v>
      </c>
      <c r="N87" s="23"/>
      <c r="O87" s="23"/>
      <c r="P87" s="23"/>
      <c r="Q87" s="23"/>
      <c r="R87" s="23"/>
      <c r="S87" s="22"/>
      <c r="T87" s="22"/>
      <c r="U87" s="22"/>
      <c r="V87" s="22"/>
      <c r="W87" s="22"/>
      <c r="X87" s="22"/>
      <c r="AB87" s="22"/>
      <c r="AC87" s="137"/>
      <c r="AD87" s="137"/>
      <c r="AE87" s="137"/>
    </row>
    <row r="88" spans="1:31" ht="78" customHeight="1" x14ac:dyDescent="0.3">
      <c r="A88" s="744"/>
      <c r="B88" s="395"/>
      <c r="C88" s="138" t="str">
        <f t="shared" si="6"/>
        <v>MODG11</v>
      </c>
      <c r="D88" s="412"/>
      <c r="E88" s="412"/>
      <c r="F88" s="474"/>
      <c r="G88" s="127" t="str">
        <f>IF(LEN(F88)&gt;0,F88,G87)</f>
        <v>Automatisée</v>
      </c>
      <c r="H88" s="476" t="s">
        <v>272</v>
      </c>
      <c r="I88" s="127"/>
      <c r="J88" s="127"/>
      <c r="K88" s="155">
        <v>4</v>
      </c>
      <c r="L88" s="155">
        <v>2</v>
      </c>
      <c r="M88" s="155">
        <v>1</v>
      </c>
      <c r="N88" s="23"/>
      <c r="O88" s="23"/>
      <c r="P88" s="23"/>
      <c r="Q88" s="23"/>
      <c r="R88" s="23"/>
      <c r="S88" s="22"/>
      <c r="T88" s="22"/>
      <c r="U88" s="22"/>
      <c r="V88" s="22"/>
      <c r="W88" s="22"/>
      <c r="X88" s="22"/>
      <c r="AB88" s="22"/>
      <c r="AC88" s="137"/>
      <c r="AD88" s="137"/>
      <c r="AE88" s="137"/>
    </row>
    <row r="89" spans="1:31" ht="78" customHeight="1" x14ac:dyDescent="0.3">
      <c r="A89" s="744"/>
      <c r="B89" s="395"/>
      <c r="C89" s="138" t="str">
        <f t="shared" si="6"/>
        <v>MODG11</v>
      </c>
      <c r="D89" s="412"/>
      <c r="E89" s="412"/>
      <c r="F89" s="474"/>
      <c r="G89" s="127" t="str">
        <f t="shared" si="8"/>
        <v>Automatisée</v>
      </c>
      <c r="H89" s="474"/>
      <c r="I89" s="127"/>
      <c r="J89" s="127"/>
      <c r="K89" s="155">
        <v>4</v>
      </c>
      <c r="L89" s="155">
        <v>3</v>
      </c>
      <c r="M89" s="155">
        <v>3</v>
      </c>
      <c r="N89" s="23"/>
      <c r="O89" s="23"/>
      <c r="P89" s="23"/>
      <c r="Q89" s="23"/>
      <c r="R89" s="23"/>
      <c r="S89" s="22"/>
      <c r="T89" s="22"/>
      <c r="U89" s="22"/>
      <c r="V89" s="22"/>
      <c r="W89" s="22"/>
      <c r="X89" s="22"/>
      <c r="AB89" s="22"/>
      <c r="AC89" s="137"/>
      <c r="AD89" s="137"/>
      <c r="AE89" s="137"/>
    </row>
    <row r="90" spans="1:31" ht="78" customHeight="1" x14ac:dyDescent="0.3">
      <c r="A90" s="744"/>
      <c r="B90" s="395"/>
      <c r="C90" s="138" t="str">
        <f t="shared" si="6"/>
        <v>MODG11</v>
      </c>
      <c r="D90" s="412"/>
      <c r="E90" s="412"/>
      <c r="F90" s="474"/>
      <c r="G90" s="127" t="str">
        <f>IF(LEN(F90)&gt;0,F90,G89)</f>
        <v>Automatisée</v>
      </c>
      <c r="H90" s="477" t="s">
        <v>271</v>
      </c>
      <c r="I90" s="127"/>
      <c r="J90" s="127"/>
      <c r="K90" s="155">
        <v>4</v>
      </c>
      <c r="L90" s="155">
        <v>3</v>
      </c>
      <c r="M90" s="155">
        <v>1</v>
      </c>
      <c r="N90" s="23"/>
      <c r="O90" s="23"/>
      <c r="P90" s="23"/>
      <c r="Q90" s="23"/>
      <c r="R90" s="23"/>
      <c r="S90" s="22"/>
      <c r="T90" s="22"/>
      <c r="U90" s="22"/>
      <c r="V90" s="22"/>
      <c r="W90" s="22"/>
      <c r="X90" s="22"/>
      <c r="AB90" s="22"/>
      <c r="AC90" s="137"/>
      <c r="AD90" s="137"/>
      <c r="AE90" s="137"/>
    </row>
    <row r="91" spans="1:31" ht="78" customHeight="1" x14ac:dyDescent="0.3">
      <c r="A91" s="744"/>
      <c r="B91" s="395"/>
      <c r="C91" s="138" t="str">
        <f t="shared" si="6"/>
        <v>MODG11</v>
      </c>
      <c r="D91" s="412"/>
      <c r="E91" s="412"/>
      <c r="F91" s="474"/>
      <c r="G91" s="127" t="str">
        <f t="shared" si="8"/>
        <v>Automatisée</v>
      </c>
      <c r="H91" s="477"/>
      <c r="I91" s="127"/>
      <c r="J91" s="127"/>
      <c r="K91" s="155">
        <v>4</v>
      </c>
      <c r="L91" s="155">
        <v>3</v>
      </c>
      <c r="M91" s="155">
        <v>3</v>
      </c>
      <c r="N91" s="23"/>
      <c r="O91" s="23"/>
      <c r="P91" s="23"/>
      <c r="Q91" s="23"/>
      <c r="R91" s="23"/>
      <c r="S91" s="22"/>
      <c r="T91" s="22"/>
      <c r="U91" s="22"/>
      <c r="V91" s="22"/>
      <c r="W91" s="22"/>
      <c r="X91" s="22"/>
      <c r="AB91" s="22"/>
      <c r="AC91" s="137"/>
      <c r="AD91" s="137"/>
      <c r="AE91" s="137"/>
    </row>
    <row r="92" spans="1:31" ht="78" customHeight="1" x14ac:dyDescent="0.3">
      <c r="A92" s="744"/>
      <c r="B92" s="395"/>
      <c r="C92" s="138" t="str">
        <f t="shared" ref="C92:C123" si="9">IF(LEN(A92)&gt;0,A92,C91)</f>
        <v>MODG11</v>
      </c>
      <c r="D92" s="411"/>
      <c r="E92" s="411"/>
      <c r="F92" s="476" t="s">
        <v>285</v>
      </c>
      <c r="G92" s="119" t="str">
        <f>IF(LEN(F92)&gt;0,F92,G91)</f>
        <v>Non automatisée</v>
      </c>
      <c r="H92" s="476" t="s">
        <v>273</v>
      </c>
      <c r="I92" s="127"/>
      <c r="J92" s="127"/>
      <c r="K92" s="155">
        <v>4</v>
      </c>
      <c r="L92" s="155">
        <v>3</v>
      </c>
      <c r="M92" s="155">
        <v>2</v>
      </c>
      <c r="N92" s="23"/>
      <c r="O92" s="23"/>
      <c r="P92" s="23"/>
      <c r="Q92" s="23"/>
      <c r="R92" s="23"/>
      <c r="S92" s="22"/>
      <c r="T92" s="22"/>
      <c r="U92" s="22"/>
      <c r="V92" s="22"/>
      <c r="W92" s="22"/>
      <c r="X92" s="22"/>
      <c r="AB92" s="22"/>
      <c r="AC92" s="137"/>
      <c r="AD92" s="137"/>
      <c r="AE92" s="137"/>
    </row>
    <row r="93" spans="1:31" ht="78" customHeight="1" x14ac:dyDescent="0.3">
      <c r="A93" s="744"/>
      <c r="B93" s="395"/>
      <c r="C93" s="138" t="str">
        <f t="shared" si="9"/>
        <v>MODG11</v>
      </c>
      <c r="D93" s="412"/>
      <c r="E93" s="412"/>
      <c r="F93" s="474"/>
      <c r="G93" s="119" t="str">
        <f>IF(LEN(F93)&gt;0,F93,G92)</f>
        <v>Non automatisée</v>
      </c>
      <c r="H93" s="475"/>
      <c r="I93" s="127"/>
      <c r="J93" s="127"/>
      <c r="K93" s="155">
        <v>4</v>
      </c>
      <c r="L93" s="155">
        <v>4</v>
      </c>
      <c r="M93" s="155">
        <v>4</v>
      </c>
      <c r="N93" s="23"/>
      <c r="O93" s="23"/>
      <c r="P93" s="23"/>
      <c r="Q93" s="23"/>
      <c r="R93" s="23"/>
      <c r="S93" s="22"/>
      <c r="T93" s="22"/>
      <c r="U93" s="22"/>
      <c r="V93" s="22"/>
      <c r="W93" s="22"/>
      <c r="X93" s="22"/>
      <c r="AB93" s="22"/>
      <c r="AC93" s="137"/>
      <c r="AD93" s="137"/>
      <c r="AE93" s="137"/>
    </row>
    <row r="94" spans="1:31" ht="78" customHeight="1" x14ac:dyDescent="0.3">
      <c r="A94" s="744"/>
      <c r="B94" s="395"/>
      <c r="C94" s="138" t="str">
        <f t="shared" si="9"/>
        <v>MODG11</v>
      </c>
      <c r="D94" s="412"/>
      <c r="E94" s="412"/>
      <c r="F94" s="474"/>
      <c r="G94" s="119" t="str">
        <f>IF(LEN(F94)&gt;0,F94,G93)</f>
        <v>Non automatisée</v>
      </c>
      <c r="H94" s="476" t="s">
        <v>274</v>
      </c>
      <c r="I94" s="127"/>
      <c r="J94" s="127"/>
      <c r="K94" s="155">
        <v>4</v>
      </c>
      <c r="L94" s="155">
        <v>4</v>
      </c>
      <c r="M94" s="155">
        <v>1</v>
      </c>
      <c r="N94" s="23"/>
      <c r="O94" s="23"/>
      <c r="P94" s="23"/>
      <c r="Q94" s="23"/>
      <c r="R94" s="23"/>
      <c r="S94" s="22"/>
      <c r="T94" s="22"/>
      <c r="U94" s="22"/>
      <c r="V94" s="22"/>
      <c r="W94" s="22"/>
      <c r="X94" s="22"/>
      <c r="AB94" s="22"/>
      <c r="AC94" s="137"/>
      <c r="AD94" s="137"/>
      <c r="AE94" s="137"/>
    </row>
    <row r="95" spans="1:31" ht="78" customHeight="1" x14ac:dyDescent="0.3">
      <c r="A95" s="744"/>
      <c r="B95" s="395"/>
      <c r="C95" s="138" t="str">
        <f t="shared" si="9"/>
        <v>MODG11</v>
      </c>
      <c r="D95" s="412"/>
      <c r="E95" s="412"/>
      <c r="F95" s="474"/>
      <c r="G95" s="119" t="str">
        <f>IF(LEN(F95)&gt;0,F95,G94)</f>
        <v>Non automatisée</v>
      </c>
      <c r="H95" s="475"/>
      <c r="I95" s="127"/>
      <c r="J95" s="127"/>
      <c r="K95" s="155">
        <v>4</v>
      </c>
      <c r="L95" s="155">
        <v>4</v>
      </c>
      <c r="M95" s="155">
        <v>3</v>
      </c>
      <c r="N95" s="23"/>
      <c r="O95" s="23"/>
      <c r="P95" s="23"/>
      <c r="Q95" s="23"/>
      <c r="R95" s="23"/>
      <c r="S95" s="22"/>
      <c r="T95" s="22"/>
      <c r="U95" s="22"/>
      <c r="V95" s="22"/>
      <c r="W95" s="22"/>
      <c r="X95" s="22"/>
      <c r="AB95" s="22"/>
      <c r="AC95" s="137"/>
      <c r="AD95" s="137"/>
      <c r="AE95" s="137"/>
    </row>
    <row r="96" spans="1:31" ht="78" customHeight="1" x14ac:dyDescent="0.3">
      <c r="A96" s="477" t="s">
        <v>159</v>
      </c>
      <c r="B96" s="374"/>
      <c r="C96" s="138" t="str">
        <f t="shared" si="9"/>
        <v>MODG12</v>
      </c>
      <c r="D96" s="138"/>
      <c r="E96" s="138"/>
      <c r="F96" s="119" t="s">
        <v>421</v>
      </c>
      <c r="G96" s="22"/>
      <c r="H96" s="22"/>
      <c r="I96" s="22"/>
      <c r="J96" s="22"/>
      <c r="K96" s="155">
        <v>4</v>
      </c>
      <c r="L96" s="155">
        <v>3</v>
      </c>
      <c r="M96" s="155">
        <v>1</v>
      </c>
      <c r="N96" s="23"/>
      <c r="O96" s="23"/>
      <c r="P96" s="23"/>
      <c r="Q96" s="23"/>
      <c r="R96" s="23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137"/>
      <c r="AD96" s="137"/>
      <c r="AE96" s="137"/>
    </row>
    <row r="97" spans="1:31" ht="78" customHeight="1" x14ac:dyDescent="0.3">
      <c r="A97" s="477"/>
      <c r="B97" s="374"/>
      <c r="C97" s="138" t="str">
        <f t="shared" si="9"/>
        <v>MODG12</v>
      </c>
      <c r="D97" s="138"/>
      <c r="E97" s="138"/>
      <c r="F97" s="155" t="s">
        <v>422</v>
      </c>
      <c r="G97" s="22"/>
      <c r="H97" s="22"/>
      <c r="I97" s="22"/>
      <c r="J97" s="22"/>
      <c r="K97" s="155">
        <v>4</v>
      </c>
      <c r="L97" s="155">
        <v>3</v>
      </c>
      <c r="M97" s="155">
        <v>3</v>
      </c>
      <c r="N97" s="23"/>
      <c r="O97" s="23"/>
      <c r="P97" s="23"/>
      <c r="Q97" s="23"/>
      <c r="R97" s="23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137"/>
      <c r="AD97" s="137"/>
      <c r="AE97" s="137"/>
    </row>
    <row r="98" spans="1:31" ht="78" customHeight="1" x14ac:dyDescent="0.3">
      <c r="A98" s="477"/>
      <c r="B98" s="374"/>
      <c r="C98" s="138" t="str">
        <f t="shared" si="9"/>
        <v>MODG12</v>
      </c>
      <c r="D98" s="138"/>
      <c r="E98" s="138"/>
      <c r="F98" s="155" t="s">
        <v>423</v>
      </c>
      <c r="G98" s="22"/>
      <c r="H98" s="22"/>
      <c r="I98" s="22"/>
      <c r="J98" s="22"/>
      <c r="K98" s="155">
        <v>4</v>
      </c>
      <c r="L98" s="155">
        <v>4</v>
      </c>
      <c r="M98" s="155">
        <v>4</v>
      </c>
      <c r="N98" s="23"/>
      <c r="O98" s="23"/>
      <c r="P98" s="23"/>
      <c r="Q98" s="23"/>
      <c r="R98" s="23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137"/>
      <c r="AD98" s="137"/>
      <c r="AE98" s="137"/>
    </row>
    <row r="99" spans="1:31" ht="78" customHeight="1" x14ac:dyDescent="0.3">
      <c r="A99" s="477"/>
      <c r="B99" s="374"/>
      <c r="C99" s="138" t="str">
        <f t="shared" si="9"/>
        <v>MODG12</v>
      </c>
      <c r="D99" s="138"/>
      <c r="E99" s="138"/>
      <c r="F99" s="119" t="s">
        <v>315</v>
      </c>
      <c r="G99" s="22"/>
      <c r="H99" s="22"/>
      <c r="I99" s="22"/>
      <c r="J99" s="22"/>
      <c r="K99" s="155">
        <v>4</v>
      </c>
      <c r="L99" s="155">
        <v>2</v>
      </c>
      <c r="M99" s="155">
        <v>1</v>
      </c>
      <c r="N99" s="23"/>
      <c r="O99" s="23"/>
      <c r="P99" s="23"/>
      <c r="Q99" s="23"/>
      <c r="R99" s="23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137"/>
      <c r="AD99" s="137"/>
      <c r="AE99" s="137"/>
    </row>
    <row r="100" spans="1:31" ht="78" customHeight="1" x14ac:dyDescent="0.3">
      <c r="A100" s="477" t="s">
        <v>160</v>
      </c>
      <c r="B100" s="374"/>
      <c r="C100" s="138" t="str">
        <f t="shared" si="9"/>
        <v>MODG13</v>
      </c>
      <c r="D100" s="138"/>
      <c r="E100" s="138"/>
      <c r="F100" s="119" t="s">
        <v>424</v>
      </c>
      <c r="G100" s="22"/>
      <c r="H100" s="22"/>
      <c r="I100" s="117"/>
      <c r="J100" s="22"/>
      <c r="K100" s="155">
        <v>4</v>
      </c>
      <c r="L100" s="155">
        <v>3</v>
      </c>
      <c r="M100" s="155">
        <v>1</v>
      </c>
      <c r="N100" s="23"/>
      <c r="O100" s="23"/>
      <c r="P100" s="23"/>
      <c r="Q100" s="23"/>
      <c r="R100" s="23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137"/>
      <c r="AD100" s="137"/>
      <c r="AE100" s="137"/>
    </row>
    <row r="101" spans="1:31" ht="78" customHeight="1" x14ac:dyDescent="0.3">
      <c r="A101" s="477"/>
      <c r="B101" s="374"/>
      <c r="C101" s="138" t="str">
        <f t="shared" si="9"/>
        <v>MODG13</v>
      </c>
      <c r="D101" s="138"/>
      <c r="E101" s="138"/>
      <c r="F101" s="155" t="s">
        <v>425</v>
      </c>
      <c r="G101" s="22"/>
      <c r="H101" s="22"/>
      <c r="I101" s="154"/>
      <c r="J101" s="22"/>
      <c r="K101" s="155">
        <v>4</v>
      </c>
      <c r="L101" s="155">
        <v>3</v>
      </c>
      <c r="M101" s="155">
        <v>3</v>
      </c>
      <c r="N101" s="23"/>
      <c r="O101" s="23"/>
      <c r="P101" s="23"/>
      <c r="Q101" s="23"/>
      <c r="R101" s="23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137"/>
      <c r="AD101" s="137"/>
      <c r="AE101" s="137"/>
    </row>
    <row r="102" spans="1:31" ht="78" customHeight="1" x14ac:dyDescent="0.3">
      <c r="A102" s="477"/>
      <c r="B102" s="374"/>
      <c r="C102" s="138" t="str">
        <f t="shared" si="9"/>
        <v>MODG13</v>
      </c>
      <c r="D102" s="138"/>
      <c r="E102" s="138"/>
      <c r="F102" s="155" t="s">
        <v>426</v>
      </c>
      <c r="G102" s="22"/>
      <c r="H102" s="22"/>
      <c r="I102" s="154"/>
      <c r="J102" s="22"/>
      <c r="K102" s="155">
        <v>4</v>
      </c>
      <c r="L102" s="155">
        <v>4</v>
      </c>
      <c r="M102" s="155">
        <v>4</v>
      </c>
      <c r="N102" s="23"/>
      <c r="O102" s="23"/>
      <c r="P102" s="23"/>
      <c r="Q102" s="23"/>
      <c r="R102" s="23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137"/>
      <c r="AD102" s="137"/>
      <c r="AE102" s="137"/>
    </row>
    <row r="103" spans="1:31" ht="78" customHeight="1" x14ac:dyDescent="0.3">
      <c r="A103" s="477"/>
      <c r="B103" s="374"/>
      <c r="C103" s="138" t="str">
        <f t="shared" si="9"/>
        <v>MODG13</v>
      </c>
      <c r="D103" s="138"/>
      <c r="E103" s="138"/>
      <c r="F103" s="119" t="s">
        <v>319</v>
      </c>
      <c r="G103" s="22"/>
      <c r="H103" s="22"/>
      <c r="I103" s="22"/>
      <c r="J103" s="22"/>
      <c r="K103" s="155">
        <v>4</v>
      </c>
      <c r="L103" s="155">
        <v>2</v>
      </c>
      <c r="M103" s="155">
        <v>1</v>
      </c>
      <c r="N103" s="23"/>
      <c r="O103" s="23"/>
      <c r="P103" s="23"/>
      <c r="Q103" s="23"/>
      <c r="R103" s="23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137"/>
      <c r="AD103" s="137"/>
      <c r="AE103" s="137"/>
    </row>
    <row r="104" spans="1:31" ht="78" customHeight="1" x14ac:dyDescent="0.3">
      <c r="A104" s="476" t="s">
        <v>161</v>
      </c>
      <c r="B104" s="389"/>
      <c r="C104" s="138" t="str">
        <f t="shared" si="9"/>
        <v>MODG14</v>
      </c>
      <c r="D104" s="138"/>
      <c r="E104" s="138"/>
      <c r="F104" s="119" t="s">
        <v>427</v>
      </c>
      <c r="G104" s="22"/>
      <c r="H104" s="22"/>
      <c r="I104" s="22"/>
      <c r="J104" s="22"/>
      <c r="K104" s="155">
        <v>4</v>
      </c>
      <c r="L104" s="155">
        <v>3</v>
      </c>
      <c r="M104" s="155">
        <v>1</v>
      </c>
      <c r="N104" s="23"/>
      <c r="O104" s="23"/>
      <c r="P104" s="23"/>
      <c r="Q104" s="23"/>
      <c r="R104" s="23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137"/>
      <c r="AD104" s="137"/>
      <c r="AE104" s="137"/>
    </row>
    <row r="105" spans="1:31" ht="78" customHeight="1" x14ac:dyDescent="0.3">
      <c r="A105" s="474"/>
      <c r="B105" s="390"/>
      <c r="C105" s="138" t="str">
        <f t="shared" si="9"/>
        <v>MODG14</v>
      </c>
      <c r="D105" s="138"/>
      <c r="E105" s="138"/>
      <c r="F105" s="155" t="s">
        <v>428</v>
      </c>
      <c r="G105" s="22"/>
      <c r="H105" s="22"/>
      <c r="I105" s="22"/>
      <c r="J105" s="22"/>
      <c r="K105" s="155">
        <v>4</v>
      </c>
      <c r="L105" s="155">
        <v>3</v>
      </c>
      <c r="M105" s="155">
        <v>3</v>
      </c>
      <c r="N105" s="23"/>
      <c r="O105" s="23"/>
      <c r="P105" s="23"/>
      <c r="Q105" s="23"/>
      <c r="R105" s="23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137"/>
      <c r="AD105" s="137"/>
      <c r="AE105" s="137"/>
    </row>
    <row r="106" spans="1:31" ht="78" customHeight="1" x14ac:dyDescent="0.3">
      <c r="A106" s="474"/>
      <c r="B106" s="390"/>
      <c r="C106" s="138" t="str">
        <f t="shared" si="9"/>
        <v>MODG14</v>
      </c>
      <c r="D106" s="138"/>
      <c r="E106" s="138"/>
      <c r="F106" s="155" t="s">
        <v>429</v>
      </c>
      <c r="G106" s="22"/>
      <c r="H106" s="22"/>
      <c r="I106" s="22"/>
      <c r="J106" s="22"/>
      <c r="K106" s="155">
        <v>4</v>
      </c>
      <c r="L106" s="155">
        <v>4</v>
      </c>
      <c r="M106" s="155">
        <v>4</v>
      </c>
      <c r="N106" s="23"/>
      <c r="O106" s="23"/>
      <c r="P106" s="23"/>
      <c r="Q106" s="23"/>
      <c r="R106" s="23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137"/>
      <c r="AD106" s="137"/>
      <c r="AE106" s="137"/>
    </row>
    <row r="107" spans="1:31" ht="78" customHeight="1" x14ac:dyDescent="0.3">
      <c r="A107" s="475"/>
      <c r="B107" s="397"/>
      <c r="C107" s="138" t="str">
        <f t="shared" si="9"/>
        <v>MODG14</v>
      </c>
      <c r="D107" s="138"/>
      <c r="E107" s="138"/>
      <c r="F107" s="119" t="s">
        <v>322</v>
      </c>
      <c r="G107" s="22"/>
      <c r="H107" s="22"/>
      <c r="I107" s="22"/>
      <c r="J107" s="22"/>
      <c r="K107" s="155">
        <v>4</v>
      </c>
      <c r="L107" s="155">
        <v>2</v>
      </c>
      <c r="M107" s="155">
        <v>1</v>
      </c>
      <c r="N107" s="23"/>
      <c r="O107" s="23"/>
      <c r="P107" s="23"/>
      <c r="Q107" s="23"/>
      <c r="R107" s="23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137"/>
      <c r="AD107" s="137"/>
      <c r="AE107" s="137"/>
    </row>
    <row r="108" spans="1:31" ht="78" customHeight="1" x14ac:dyDescent="0.3">
      <c r="A108" s="477" t="s">
        <v>162</v>
      </c>
      <c r="B108" s="373"/>
      <c r="C108" s="118" t="str">
        <f t="shared" si="9"/>
        <v>MODG15</v>
      </c>
      <c r="D108" s="378"/>
      <c r="E108" s="378"/>
      <c r="F108" s="119" t="s">
        <v>430</v>
      </c>
      <c r="G108" s="22"/>
      <c r="H108" s="22"/>
      <c r="I108" s="22"/>
      <c r="J108" s="22"/>
      <c r="K108" s="155">
        <v>4</v>
      </c>
      <c r="L108" s="155">
        <v>3</v>
      </c>
      <c r="M108" s="155">
        <v>1</v>
      </c>
      <c r="N108" s="23"/>
      <c r="O108" s="23"/>
      <c r="P108" s="23"/>
      <c r="Q108" s="23"/>
      <c r="R108" s="23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137"/>
      <c r="AD108" s="137"/>
      <c r="AE108" s="137"/>
    </row>
    <row r="109" spans="1:31" ht="78" customHeight="1" x14ac:dyDescent="0.3">
      <c r="A109" s="477"/>
      <c r="B109" s="373"/>
      <c r="C109" s="156" t="str">
        <f t="shared" si="9"/>
        <v>MODG15</v>
      </c>
      <c r="D109" s="378"/>
      <c r="E109" s="378"/>
      <c r="F109" s="155" t="s">
        <v>431</v>
      </c>
      <c r="G109" s="22"/>
      <c r="H109" s="22"/>
      <c r="I109" s="22"/>
      <c r="J109" s="22"/>
      <c r="K109" s="155">
        <v>4</v>
      </c>
      <c r="L109" s="155">
        <v>3</v>
      </c>
      <c r="M109" s="155">
        <v>3</v>
      </c>
      <c r="N109" s="23"/>
      <c r="O109" s="23"/>
      <c r="P109" s="23"/>
      <c r="Q109" s="23"/>
      <c r="R109" s="23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137"/>
      <c r="AD109" s="137"/>
      <c r="AE109" s="137"/>
    </row>
    <row r="110" spans="1:31" ht="78" customHeight="1" x14ac:dyDescent="0.3">
      <c r="A110" s="477"/>
      <c r="B110" s="373"/>
      <c r="C110" s="156" t="str">
        <f t="shared" si="9"/>
        <v>MODG15</v>
      </c>
      <c r="D110" s="378"/>
      <c r="E110" s="378"/>
      <c r="F110" s="155" t="s">
        <v>432</v>
      </c>
      <c r="G110" s="22"/>
      <c r="H110" s="22"/>
      <c r="I110" s="22"/>
      <c r="J110" s="22"/>
      <c r="K110" s="155">
        <v>4</v>
      </c>
      <c r="L110" s="155">
        <v>4</v>
      </c>
      <c r="M110" s="155">
        <v>4</v>
      </c>
      <c r="N110" s="23"/>
      <c r="O110" s="23"/>
      <c r="P110" s="23"/>
      <c r="Q110" s="23"/>
      <c r="R110" s="23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137"/>
      <c r="AD110" s="137"/>
      <c r="AE110" s="137"/>
    </row>
    <row r="111" spans="1:31" ht="78" customHeight="1" x14ac:dyDescent="0.3">
      <c r="A111" s="477"/>
      <c r="B111" s="373"/>
      <c r="C111" s="118" t="str">
        <f t="shared" si="9"/>
        <v>MODG15</v>
      </c>
      <c r="D111" s="378"/>
      <c r="E111" s="378"/>
      <c r="F111" s="119" t="s">
        <v>527</v>
      </c>
      <c r="G111" s="22"/>
      <c r="H111" s="22"/>
      <c r="I111" s="22"/>
      <c r="J111" s="22"/>
      <c r="K111" s="155">
        <v>4</v>
      </c>
      <c r="L111" s="155">
        <v>2</v>
      </c>
      <c r="M111" s="155">
        <v>1</v>
      </c>
      <c r="N111" s="23"/>
      <c r="O111" s="23"/>
      <c r="P111" s="23"/>
      <c r="Q111" s="23"/>
      <c r="R111" s="23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137"/>
      <c r="AD111" s="137"/>
      <c r="AE111" s="137"/>
    </row>
    <row r="112" spans="1:31" ht="78" customHeight="1" x14ac:dyDescent="0.3">
      <c r="A112" s="667" t="s">
        <v>163</v>
      </c>
      <c r="B112" s="385"/>
      <c r="C112" s="128" t="str">
        <f t="shared" si="9"/>
        <v>MODG16</v>
      </c>
      <c r="D112" s="378"/>
      <c r="E112" s="378"/>
      <c r="F112" s="155" t="s">
        <v>433</v>
      </c>
      <c r="G112" s="22"/>
      <c r="H112" s="22"/>
      <c r="I112" s="22"/>
      <c r="J112" s="22"/>
      <c r="K112" s="155">
        <v>4</v>
      </c>
      <c r="L112" s="155">
        <v>1</v>
      </c>
      <c r="M112" s="155">
        <v>1</v>
      </c>
      <c r="N112" s="23"/>
      <c r="O112" s="23"/>
      <c r="P112" s="23"/>
      <c r="Q112" s="23"/>
      <c r="R112" s="23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137"/>
      <c r="AD112" s="137"/>
      <c r="AE112" s="137"/>
    </row>
    <row r="113" spans="1:31" ht="78" customHeight="1" x14ac:dyDescent="0.3">
      <c r="A113" s="668"/>
      <c r="B113" s="386"/>
      <c r="C113" s="128" t="str">
        <f t="shared" si="9"/>
        <v>MODG16</v>
      </c>
      <c r="D113" s="378"/>
      <c r="E113" s="378"/>
      <c r="F113" s="155" t="s">
        <v>434</v>
      </c>
      <c r="G113" s="22"/>
      <c r="H113" s="22"/>
      <c r="I113" s="22"/>
      <c r="J113" s="22"/>
      <c r="K113" s="155">
        <v>4</v>
      </c>
      <c r="L113" s="155">
        <v>4</v>
      </c>
      <c r="M113" s="155">
        <v>4</v>
      </c>
      <c r="N113" s="23"/>
      <c r="O113" s="23"/>
      <c r="P113" s="23"/>
      <c r="Q113" s="23"/>
      <c r="R113" s="23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137"/>
      <c r="AD113" s="137"/>
      <c r="AE113" s="137"/>
    </row>
    <row r="114" spans="1:31" ht="78" customHeight="1" x14ac:dyDescent="0.3">
      <c r="A114" s="668" t="s">
        <v>164</v>
      </c>
      <c r="B114" s="386"/>
      <c r="C114" s="128" t="str">
        <f t="shared" si="9"/>
        <v>MODG17</v>
      </c>
      <c r="D114" s="378"/>
      <c r="E114" s="378"/>
      <c r="F114" s="155" t="s">
        <v>867</v>
      </c>
      <c r="G114" s="22"/>
      <c r="H114" s="154"/>
      <c r="I114" s="22"/>
      <c r="J114" s="22"/>
      <c r="K114" s="155">
        <v>4</v>
      </c>
      <c r="L114" s="155">
        <v>1</v>
      </c>
      <c r="M114" s="155">
        <v>1</v>
      </c>
      <c r="N114" s="23"/>
      <c r="O114" s="23"/>
      <c r="P114" s="23"/>
      <c r="Q114" s="23"/>
      <c r="R114" s="23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137"/>
      <c r="AD114" s="137"/>
      <c r="AE114" s="137"/>
    </row>
    <row r="115" spans="1:31" ht="78" customHeight="1" x14ac:dyDescent="0.3">
      <c r="A115" s="668"/>
      <c r="B115" s="386"/>
      <c r="C115" s="128" t="str">
        <f t="shared" si="9"/>
        <v>MODG17</v>
      </c>
      <c r="D115" s="378"/>
      <c r="E115" s="378"/>
      <c r="F115" s="155" t="s">
        <v>866</v>
      </c>
      <c r="G115" s="22"/>
      <c r="H115" s="22"/>
      <c r="I115" s="22"/>
      <c r="J115" s="22"/>
      <c r="K115" s="155">
        <v>4</v>
      </c>
      <c r="L115" s="155">
        <v>3</v>
      </c>
      <c r="M115" s="155">
        <v>2</v>
      </c>
      <c r="N115" s="23"/>
      <c r="O115" s="23"/>
      <c r="P115" s="23"/>
      <c r="Q115" s="23"/>
      <c r="R115" s="23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137"/>
      <c r="AD115" s="137"/>
      <c r="AE115" s="137"/>
    </row>
    <row r="116" spans="1:31" ht="78" customHeight="1" x14ac:dyDescent="0.3">
      <c r="A116" s="668" t="s">
        <v>165</v>
      </c>
      <c r="B116" s="386"/>
      <c r="C116" s="128" t="str">
        <f t="shared" si="9"/>
        <v>MODG18</v>
      </c>
      <c r="D116" s="378"/>
      <c r="E116" s="378"/>
      <c r="F116" s="155" t="s">
        <v>865</v>
      </c>
      <c r="G116" s="22"/>
      <c r="H116" s="22"/>
      <c r="I116" s="22"/>
      <c r="J116" s="22"/>
      <c r="K116" s="155">
        <v>4</v>
      </c>
      <c r="L116" s="155">
        <v>1</v>
      </c>
      <c r="M116" s="155">
        <v>1</v>
      </c>
      <c r="N116" s="23"/>
      <c r="O116" s="23"/>
      <c r="P116" s="23"/>
      <c r="Q116" s="23"/>
      <c r="R116" s="23"/>
      <c r="S116" s="22"/>
      <c r="T116" s="22"/>
      <c r="U116" s="2"/>
      <c r="V116" s="22"/>
      <c r="W116" s="22"/>
      <c r="X116" s="22"/>
      <c r="Y116" s="22"/>
      <c r="Z116" s="22"/>
      <c r="AA116" s="22"/>
      <c r="AB116" s="22"/>
      <c r="AC116" s="137"/>
      <c r="AD116" s="137"/>
      <c r="AE116" s="137"/>
    </row>
    <row r="117" spans="1:31" ht="78" customHeight="1" x14ac:dyDescent="0.3">
      <c r="A117" s="668"/>
      <c r="B117" s="386"/>
      <c r="C117" s="156" t="str">
        <f t="shared" si="9"/>
        <v>MODG18</v>
      </c>
      <c r="D117" s="378"/>
      <c r="E117" s="378"/>
      <c r="F117" s="155" t="s">
        <v>856</v>
      </c>
      <c r="G117" s="22"/>
      <c r="H117" s="22"/>
      <c r="I117" s="22"/>
      <c r="J117" s="22"/>
      <c r="K117" s="155">
        <v>4</v>
      </c>
      <c r="L117" s="155">
        <v>4</v>
      </c>
      <c r="M117" s="155">
        <v>4</v>
      </c>
      <c r="N117" s="23"/>
      <c r="O117" s="23"/>
      <c r="P117" s="23"/>
      <c r="Q117" s="23"/>
      <c r="R117" s="23"/>
      <c r="S117" s="22"/>
      <c r="T117" s="22"/>
      <c r="U117" s="2"/>
      <c r="V117" s="22"/>
      <c r="W117" s="22"/>
      <c r="X117" s="22"/>
      <c r="Y117" s="22"/>
      <c r="Z117" s="22"/>
      <c r="AA117" s="22"/>
      <c r="AB117" s="22"/>
      <c r="AC117" s="137"/>
      <c r="AD117" s="137"/>
      <c r="AE117" s="137"/>
    </row>
    <row r="118" spans="1:31" ht="78" customHeight="1" x14ac:dyDescent="0.3">
      <c r="A118" s="668"/>
      <c r="B118" s="386"/>
      <c r="C118" s="156" t="str">
        <f t="shared" si="9"/>
        <v>MODG18</v>
      </c>
      <c r="D118" s="378"/>
      <c r="E118" s="378"/>
      <c r="F118" s="155" t="s">
        <v>857</v>
      </c>
      <c r="G118" s="22"/>
      <c r="H118" s="22"/>
      <c r="I118" s="22"/>
      <c r="J118" s="22"/>
      <c r="K118" s="155">
        <v>4</v>
      </c>
      <c r="L118" s="155">
        <v>4</v>
      </c>
      <c r="M118" s="155">
        <v>3</v>
      </c>
      <c r="N118" s="23"/>
      <c r="O118" s="23"/>
      <c r="P118" s="23"/>
      <c r="Q118" s="23"/>
      <c r="R118" s="23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137"/>
      <c r="AD118" s="137"/>
      <c r="AE118" s="137"/>
    </row>
    <row r="119" spans="1:31" ht="78" customHeight="1" x14ac:dyDescent="0.3">
      <c r="A119" s="668"/>
      <c r="B119" s="386"/>
      <c r="C119" s="156" t="str">
        <f t="shared" si="9"/>
        <v>MODG18</v>
      </c>
      <c r="D119" s="378"/>
      <c r="E119" s="378"/>
      <c r="F119" s="155" t="s">
        <v>858</v>
      </c>
      <c r="G119" s="22"/>
      <c r="H119" s="22"/>
      <c r="I119" s="22"/>
      <c r="J119" s="22"/>
      <c r="K119" s="155">
        <v>4</v>
      </c>
      <c r="L119" s="155">
        <v>4</v>
      </c>
      <c r="M119" s="155">
        <v>4</v>
      </c>
      <c r="N119" s="23"/>
      <c r="O119" s="23"/>
      <c r="P119" s="23"/>
      <c r="Q119" s="23"/>
      <c r="R119" s="23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137"/>
      <c r="AD119" s="137"/>
      <c r="AE119" s="137"/>
    </row>
    <row r="120" spans="1:31" ht="78" customHeight="1" x14ac:dyDescent="0.3">
      <c r="A120" s="169"/>
      <c r="B120" s="386"/>
      <c r="C120" s="156" t="str">
        <f t="shared" si="9"/>
        <v>MODG18</v>
      </c>
      <c r="D120" s="378"/>
      <c r="E120" s="378"/>
      <c r="F120" s="155" t="s">
        <v>859</v>
      </c>
      <c r="G120" s="22"/>
      <c r="H120" s="22"/>
      <c r="I120" s="22"/>
      <c r="J120" s="22"/>
      <c r="K120" s="155">
        <v>4</v>
      </c>
      <c r="L120" s="155">
        <v>4</v>
      </c>
      <c r="M120" s="155">
        <v>4</v>
      </c>
      <c r="N120" s="23"/>
      <c r="O120" s="23"/>
      <c r="P120" s="23"/>
      <c r="Q120" s="23"/>
      <c r="R120" s="23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137"/>
      <c r="AD120" s="137"/>
      <c r="AE120" s="137"/>
    </row>
    <row r="121" spans="1:31" ht="78" customHeight="1" x14ac:dyDescent="0.3">
      <c r="A121" s="668" t="s">
        <v>166</v>
      </c>
      <c r="B121" s="386"/>
      <c r="C121" s="128" t="str">
        <f t="shared" si="9"/>
        <v>MODG19</v>
      </c>
      <c r="D121" s="378"/>
      <c r="E121" s="378"/>
      <c r="F121" s="155" t="s">
        <v>864</v>
      </c>
      <c r="G121" s="22"/>
      <c r="H121" s="22"/>
      <c r="I121" s="22"/>
      <c r="J121" s="22"/>
      <c r="K121" s="155">
        <v>4</v>
      </c>
      <c r="L121" s="155">
        <v>1</v>
      </c>
      <c r="M121" s="155">
        <v>1</v>
      </c>
      <c r="N121" s="23"/>
      <c r="O121" s="23"/>
      <c r="P121" s="23"/>
      <c r="Q121" s="23"/>
      <c r="R121" s="23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137"/>
      <c r="AD121" s="137"/>
      <c r="AE121" s="137"/>
    </row>
    <row r="122" spans="1:31" ht="78" customHeight="1" x14ac:dyDescent="0.3">
      <c r="A122" s="668"/>
      <c r="B122" s="386"/>
      <c r="C122" s="156" t="str">
        <f t="shared" si="9"/>
        <v>MODG19</v>
      </c>
      <c r="D122" s="378"/>
      <c r="E122" s="378"/>
      <c r="F122" s="155" t="s">
        <v>860</v>
      </c>
      <c r="G122" s="22"/>
      <c r="H122" s="22"/>
      <c r="I122" s="22"/>
      <c r="J122" s="22"/>
      <c r="K122" s="155">
        <v>4</v>
      </c>
      <c r="L122" s="155">
        <v>4</v>
      </c>
      <c r="M122" s="155">
        <v>4</v>
      </c>
      <c r="N122" s="23"/>
      <c r="O122" s="23"/>
      <c r="P122" s="23"/>
      <c r="Q122" s="23"/>
      <c r="R122" s="23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137"/>
      <c r="AD122" s="137"/>
      <c r="AE122" s="137"/>
    </row>
    <row r="123" spans="1:31" ht="78" customHeight="1" x14ac:dyDescent="0.3">
      <c r="A123" s="668"/>
      <c r="B123" s="386"/>
      <c r="C123" s="156" t="str">
        <f t="shared" si="9"/>
        <v>MODG19</v>
      </c>
      <c r="D123" s="378"/>
      <c r="E123" s="378"/>
      <c r="F123" s="155" t="s">
        <v>863</v>
      </c>
      <c r="G123" s="22"/>
      <c r="H123" s="22"/>
      <c r="I123" s="22"/>
      <c r="J123" s="22"/>
      <c r="K123" s="155">
        <v>4</v>
      </c>
      <c r="L123" s="155">
        <v>4</v>
      </c>
      <c r="M123" s="155">
        <v>3</v>
      </c>
      <c r="N123" s="23"/>
      <c r="O123" s="23"/>
      <c r="P123" s="23"/>
      <c r="Q123" s="23"/>
      <c r="R123" s="23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137"/>
      <c r="AD123" s="137"/>
      <c r="AE123" s="137"/>
    </row>
    <row r="124" spans="1:31" ht="78" customHeight="1" x14ac:dyDescent="0.3">
      <c r="A124" s="668"/>
      <c r="B124" s="386"/>
      <c r="C124" s="156" t="str">
        <f t="shared" ref="C124:C155" si="10">IF(LEN(A124)&gt;0,A124,C123)</f>
        <v>MODG19</v>
      </c>
      <c r="D124" s="378"/>
      <c r="E124" s="378"/>
      <c r="F124" s="155" t="s">
        <v>861</v>
      </c>
      <c r="G124" s="22"/>
      <c r="H124" s="22"/>
      <c r="I124" s="22"/>
      <c r="J124" s="22"/>
      <c r="K124" s="155">
        <v>4</v>
      </c>
      <c r="L124" s="155">
        <v>4</v>
      </c>
      <c r="M124" s="155">
        <v>4</v>
      </c>
      <c r="N124" s="23"/>
      <c r="O124" s="23"/>
      <c r="P124" s="23"/>
      <c r="Q124" s="23"/>
      <c r="R124" s="23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137"/>
      <c r="AD124" s="137"/>
      <c r="AE124" s="137"/>
    </row>
    <row r="125" spans="1:31" ht="78" customHeight="1" x14ac:dyDescent="0.3">
      <c r="A125" s="668"/>
      <c r="B125" s="386"/>
      <c r="C125" s="128" t="str">
        <f t="shared" si="10"/>
        <v>MODG19</v>
      </c>
      <c r="D125" s="381"/>
      <c r="E125" s="381"/>
      <c r="F125" s="157" t="s">
        <v>862</v>
      </c>
      <c r="G125" s="22"/>
      <c r="H125" s="22"/>
      <c r="I125" s="22"/>
      <c r="J125" s="22"/>
      <c r="K125" s="155">
        <v>4</v>
      </c>
      <c r="L125" s="155">
        <v>4</v>
      </c>
      <c r="M125" s="155">
        <v>4</v>
      </c>
      <c r="N125" s="23"/>
      <c r="O125" s="23"/>
      <c r="P125" s="23"/>
      <c r="Q125" s="23"/>
      <c r="R125" s="23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137"/>
      <c r="AD125" s="137"/>
      <c r="AE125" s="137"/>
    </row>
    <row r="126" spans="1:31" ht="90" customHeight="1" x14ac:dyDescent="0.3">
      <c r="A126" s="477" t="s">
        <v>167</v>
      </c>
      <c r="B126" s="373"/>
      <c r="C126" s="128" t="str">
        <f t="shared" si="10"/>
        <v>MODG20</v>
      </c>
      <c r="D126" s="381"/>
      <c r="E126" s="381"/>
      <c r="F126" s="476" t="s">
        <v>437</v>
      </c>
      <c r="G126" s="155" t="str">
        <f t="shared" ref="G126:G138" si="11">IF(LEN(F126)&gt;0,F126,G125)</f>
        <v>Installation du dévésiculeur datant d'avant le 1er juillet 2005</v>
      </c>
      <c r="H126" s="155" t="s">
        <v>420</v>
      </c>
      <c r="I126" s="155" t="str">
        <f t="shared" ref="I126:I138" si="12">IF(LEN(H126)&gt;0,H126,I125)</f>
        <v>Sans objet</v>
      </c>
      <c r="J126" s="155" t="s">
        <v>616</v>
      </c>
      <c r="K126" s="155">
        <v>0</v>
      </c>
      <c r="L126" s="155">
        <v>0</v>
      </c>
      <c r="M126" s="155">
        <v>0</v>
      </c>
      <c r="N126" s="23"/>
      <c r="O126" s="23"/>
      <c r="P126" s="23"/>
      <c r="Q126" s="23"/>
      <c r="R126" s="23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137"/>
      <c r="AD126" s="137"/>
      <c r="AE126" s="137"/>
    </row>
    <row r="127" spans="1:31" ht="235.5" customHeight="1" x14ac:dyDescent="0.3">
      <c r="A127" s="477"/>
      <c r="B127" s="373"/>
      <c r="C127" s="378" t="str">
        <f t="shared" si="10"/>
        <v>MODG20</v>
      </c>
      <c r="D127" s="382"/>
      <c r="E127" s="382"/>
      <c r="F127" s="475"/>
      <c r="G127" s="373" t="str">
        <f>IF(LEN(F127)&gt;0,F127,G126)</f>
        <v>Installation du dévésiculeur datant d'avant le 1er juillet 2005</v>
      </c>
      <c r="H127" s="372" t="s">
        <v>816</v>
      </c>
      <c r="I127" s="373" t="str">
        <f>IF(LEN(H127)&gt;0,H127,I126)</f>
        <v>Présence du certificat prouvant un taux d'entraînement vésiculaire inférieur à 0,01 % du débit d'eau en circulation.</v>
      </c>
      <c r="J127" s="373" t="s">
        <v>725</v>
      </c>
      <c r="K127" s="373">
        <v>4</v>
      </c>
      <c r="L127" s="373">
        <v>1</v>
      </c>
      <c r="M127" s="373">
        <v>1</v>
      </c>
      <c r="N127" s="23"/>
      <c r="O127" s="23"/>
      <c r="P127" s="23"/>
      <c r="Q127" s="23"/>
      <c r="R127" s="23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137"/>
      <c r="AD127" s="137"/>
      <c r="AE127" s="137"/>
    </row>
    <row r="128" spans="1:31" ht="248.25" customHeight="1" x14ac:dyDescent="0.3">
      <c r="A128" s="477"/>
      <c r="B128" s="373"/>
      <c r="C128" s="156" t="str">
        <f t="shared" si="10"/>
        <v>MODG20</v>
      </c>
      <c r="D128" s="378"/>
      <c r="E128" s="378"/>
      <c r="F128" s="477" t="s">
        <v>438</v>
      </c>
      <c r="G128" s="155" t="str">
        <f>IF(LEN(F128)&gt;0,F128,G127)</f>
        <v xml:space="preserve">Installation du dévésiculeur datant d'après le 1er juillet 2005 </v>
      </c>
      <c r="H128" s="476" t="s">
        <v>818</v>
      </c>
      <c r="I128" s="155" t="str">
        <f>IF(LEN(H128)&gt;0,H128,I127)</f>
        <v>Présence du certificat prouvant un taux d'entraînement vésiculaire inférieur à 0,01 % du débit d'eau en circulation;</v>
      </c>
      <c r="J128" s="155" t="s">
        <v>817</v>
      </c>
      <c r="K128" s="155">
        <v>4</v>
      </c>
      <c r="L128" s="155">
        <v>1</v>
      </c>
      <c r="M128" s="155">
        <v>1</v>
      </c>
      <c r="N128" s="23"/>
      <c r="O128" s="23"/>
      <c r="P128" s="23"/>
      <c r="Q128" s="23"/>
      <c r="R128" s="23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137"/>
      <c r="AD128" s="137"/>
      <c r="AE128" s="137"/>
    </row>
    <row r="129" spans="1:31" ht="259.5" customHeight="1" x14ac:dyDescent="0.3">
      <c r="A129" s="477"/>
      <c r="B129" s="373"/>
      <c r="C129" s="156" t="str">
        <f t="shared" si="10"/>
        <v>MODG20</v>
      </c>
      <c r="D129" s="378"/>
      <c r="E129" s="378"/>
      <c r="F129" s="477"/>
      <c r="G129" s="155" t="str">
        <f t="shared" si="11"/>
        <v xml:space="preserve">Installation du dévésiculeur datant d'après le 1er juillet 2005 </v>
      </c>
      <c r="H129" s="475"/>
      <c r="I129" s="155" t="str">
        <f t="shared" si="12"/>
        <v>Présence du certificat prouvant un taux d'entraînement vésiculaire inférieur à 0,01 % du débit d'eau en circulation;</v>
      </c>
      <c r="J129" s="155" t="s">
        <v>435</v>
      </c>
      <c r="K129" s="155">
        <v>4</v>
      </c>
      <c r="L129" s="155">
        <v>3</v>
      </c>
      <c r="M129" s="155">
        <v>3</v>
      </c>
      <c r="N129" s="23"/>
      <c r="O129" s="23"/>
      <c r="P129" s="23"/>
      <c r="Q129" s="23"/>
      <c r="R129" s="23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137"/>
      <c r="AD129" s="137"/>
      <c r="AE129" s="137"/>
    </row>
    <row r="130" spans="1:31" ht="246" customHeight="1" x14ac:dyDescent="0.3">
      <c r="A130" s="476"/>
      <c r="B130" s="372"/>
      <c r="C130" s="128" t="str">
        <f t="shared" si="10"/>
        <v>MODG20</v>
      </c>
      <c r="D130" s="378"/>
      <c r="E130" s="378"/>
      <c r="F130" s="477"/>
      <c r="G130" s="155" t="str">
        <f t="shared" si="11"/>
        <v xml:space="preserve">Installation du dévésiculeur datant d'après le 1er juillet 2005 </v>
      </c>
      <c r="H130" s="155" t="s">
        <v>436</v>
      </c>
      <c r="I130" s="155" t="str">
        <f t="shared" si="12"/>
        <v>Absence du certificat prouvant un taux d'entraînement vésiculaire inférieur à 0,01 % du débit d'eau en circulation</v>
      </c>
      <c r="J130" s="155" t="s">
        <v>439</v>
      </c>
      <c r="K130" s="155">
        <v>4</v>
      </c>
      <c r="L130" s="155">
        <v>3</v>
      </c>
      <c r="M130" s="155">
        <v>3</v>
      </c>
      <c r="N130" s="23"/>
      <c r="O130" s="23"/>
      <c r="P130" s="23"/>
      <c r="Q130" s="23"/>
      <c r="R130" s="23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137"/>
      <c r="AD130" s="137"/>
      <c r="AE130" s="137"/>
    </row>
    <row r="131" spans="1:31" ht="102.75" customHeight="1" x14ac:dyDescent="0.3">
      <c r="A131" s="477" t="s">
        <v>168</v>
      </c>
      <c r="B131" s="376"/>
      <c r="C131" s="196" t="str">
        <f t="shared" si="10"/>
        <v>MODG21</v>
      </c>
      <c r="D131" s="196"/>
      <c r="E131" s="196"/>
      <c r="F131" s="477" t="s">
        <v>445</v>
      </c>
      <c r="G131" s="155" t="str">
        <f t="shared" si="11"/>
        <v>Installation soumise à Déclaration (D)</v>
      </c>
      <c r="H131" s="477" t="s">
        <v>455</v>
      </c>
      <c r="I131" s="155" t="str">
        <f t="shared" si="12"/>
        <v>Présence d'une AMR (D) depuis 2014</v>
      </c>
      <c r="J131" s="155" t="s">
        <v>447</v>
      </c>
      <c r="K131" s="155">
        <v>4</v>
      </c>
      <c r="L131" s="155">
        <v>1</v>
      </c>
      <c r="M131" s="155">
        <v>1</v>
      </c>
      <c r="N131" s="23"/>
      <c r="O131" s="23"/>
      <c r="P131" s="23"/>
      <c r="Q131" s="23"/>
      <c r="R131" s="23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137"/>
      <c r="AD131" s="137"/>
      <c r="AE131" s="137"/>
    </row>
    <row r="132" spans="1:31" ht="105.75" customHeight="1" x14ac:dyDescent="0.3">
      <c r="A132" s="477"/>
      <c r="B132" s="376"/>
      <c r="C132" s="196" t="str">
        <f t="shared" si="10"/>
        <v>MODG21</v>
      </c>
      <c r="D132" s="196"/>
      <c r="E132" s="196"/>
      <c r="F132" s="477"/>
      <c r="G132" s="155" t="str">
        <f t="shared" si="11"/>
        <v>Installation soumise à Déclaration (D)</v>
      </c>
      <c r="H132" s="477"/>
      <c r="I132" s="155" t="str">
        <f t="shared" si="12"/>
        <v>Présence d'une AMR (D) depuis 2014</v>
      </c>
      <c r="J132" s="155" t="s">
        <v>448</v>
      </c>
      <c r="K132" s="155">
        <v>4</v>
      </c>
      <c r="L132" s="155">
        <v>3</v>
      </c>
      <c r="M132" s="155">
        <v>3</v>
      </c>
      <c r="N132" s="23"/>
      <c r="O132" s="23"/>
      <c r="P132" s="23"/>
      <c r="Q132" s="23"/>
      <c r="R132" s="23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137"/>
      <c r="AD132" s="137"/>
      <c r="AE132" s="137"/>
    </row>
    <row r="133" spans="1:31" ht="132.75" customHeight="1" x14ac:dyDescent="0.3">
      <c r="A133" s="477"/>
      <c r="B133" s="376"/>
      <c r="C133" s="196" t="str">
        <f t="shared" si="10"/>
        <v>MODG21</v>
      </c>
      <c r="D133" s="196"/>
      <c r="E133" s="196"/>
      <c r="F133" s="477"/>
      <c r="G133" s="155" t="str">
        <f t="shared" si="11"/>
        <v>Installation soumise à Déclaration (D)</v>
      </c>
      <c r="H133" s="477"/>
      <c r="I133" s="155" t="str">
        <f t="shared" si="12"/>
        <v>Présence d'une AMR (D) depuis 2014</v>
      </c>
      <c r="J133" s="155" t="s">
        <v>449</v>
      </c>
      <c r="K133" s="155">
        <v>4</v>
      </c>
      <c r="L133" s="155">
        <v>1</v>
      </c>
      <c r="M133" s="155">
        <v>1</v>
      </c>
      <c r="N133" s="23"/>
      <c r="O133" s="23"/>
      <c r="P133" s="23"/>
      <c r="Q133" s="23"/>
      <c r="R133" s="23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137"/>
      <c r="AD133" s="137"/>
      <c r="AE133" s="137"/>
    </row>
    <row r="134" spans="1:31" ht="78" customHeight="1" x14ac:dyDescent="0.3">
      <c r="A134" s="477"/>
      <c r="B134" s="376"/>
      <c r="C134" s="196" t="str">
        <f t="shared" si="10"/>
        <v>MODG21</v>
      </c>
      <c r="D134" s="196"/>
      <c r="E134" s="196"/>
      <c r="F134" s="477"/>
      <c r="G134" s="155" t="str">
        <f t="shared" si="11"/>
        <v>Installation soumise à Déclaration (D)</v>
      </c>
      <c r="H134" s="155" t="s">
        <v>454</v>
      </c>
      <c r="I134" s="155" t="str">
        <f t="shared" si="12"/>
        <v>Pas d'AMR (D) depuis 2014</v>
      </c>
      <c r="J134" s="155" t="s">
        <v>450</v>
      </c>
      <c r="K134" s="155">
        <v>4</v>
      </c>
      <c r="L134" s="155">
        <v>1</v>
      </c>
      <c r="M134" s="155">
        <v>1</v>
      </c>
      <c r="N134" s="23"/>
      <c r="O134" s="23"/>
      <c r="P134" s="23"/>
      <c r="Q134" s="23"/>
      <c r="R134" s="23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137"/>
      <c r="AD134" s="137"/>
      <c r="AE134" s="137"/>
    </row>
    <row r="135" spans="1:31" ht="114.75" customHeight="1" x14ac:dyDescent="0.3">
      <c r="A135" s="477"/>
      <c r="B135" s="385"/>
      <c r="C135" s="199" t="str">
        <f t="shared" si="10"/>
        <v>MODG21</v>
      </c>
      <c r="D135" s="199"/>
      <c r="E135" s="199"/>
      <c r="F135" s="477" t="s">
        <v>446</v>
      </c>
      <c r="G135" s="155" t="str">
        <f t="shared" si="11"/>
        <v>Installation soumise à Enregistrement (E)</v>
      </c>
      <c r="H135" s="477" t="s">
        <v>456</v>
      </c>
      <c r="I135" s="155" t="str">
        <f t="shared" si="12"/>
        <v>Présence d'une AMR ( E )depuis 2014</v>
      </c>
      <c r="J135" s="155" t="s">
        <v>451</v>
      </c>
      <c r="K135" s="155">
        <v>4</v>
      </c>
      <c r="L135" s="155">
        <v>1</v>
      </c>
      <c r="M135" s="155">
        <v>1</v>
      </c>
      <c r="N135" s="23"/>
      <c r="O135" s="23"/>
      <c r="P135" s="23"/>
      <c r="Q135" s="23"/>
      <c r="R135" s="23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137"/>
      <c r="AD135" s="137"/>
      <c r="AE135" s="137"/>
    </row>
    <row r="136" spans="1:31" ht="125.25" customHeight="1" x14ac:dyDescent="0.3">
      <c r="A136" s="477"/>
      <c r="B136" s="373"/>
      <c r="C136" s="156" t="str">
        <f t="shared" si="10"/>
        <v>MODG21</v>
      </c>
      <c r="D136" s="378"/>
      <c r="E136" s="378"/>
      <c r="F136" s="477"/>
      <c r="G136" s="155" t="str">
        <f t="shared" si="11"/>
        <v>Installation soumise à Enregistrement (E)</v>
      </c>
      <c r="H136" s="477"/>
      <c r="I136" s="155" t="str">
        <f t="shared" si="12"/>
        <v>Présence d'une AMR ( E )depuis 2014</v>
      </c>
      <c r="J136" s="155" t="s">
        <v>452</v>
      </c>
      <c r="K136" s="155">
        <v>4</v>
      </c>
      <c r="L136" s="155">
        <v>3</v>
      </c>
      <c r="M136" s="155">
        <v>3</v>
      </c>
      <c r="N136" s="23"/>
      <c r="O136" s="23"/>
      <c r="P136" s="23"/>
      <c r="Q136" s="23"/>
      <c r="R136" s="23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137"/>
      <c r="AD136" s="137"/>
      <c r="AE136" s="137"/>
    </row>
    <row r="137" spans="1:31" ht="130.5" customHeight="1" x14ac:dyDescent="0.3">
      <c r="A137" s="477"/>
      <c r="B137" s="387"/>
      <c r="C137" s="200" t="str">
        <f t="shared" si="10"/>
        <v>MODG21</v>
      </c>
      <c r="D137" s="200"/>
      <c r="E137" s="200"/>
      <c r="F137" s="477"/>
      <c r="G137" s="155" t="str">
        <f t="shared" si="11"/>
        <v>Installation soumise à Enregistrement (E)</v>
      </c>
      <c r="H137" s="477"/>
      <c r="I137" s="155" t="str">
        <f t="shared" si="12"/>
        <v>Présence d'une AMR ( E )depuis 2014</v>
      </c>
      <c r="J137" s="155" t="s">
        <v>453</v>
      </c>
      <c r="K137" s="155">
        <v>4</v>
      </c>
      <c r="L137" s="155">
        <v>1</v>
      </c>
      <c r="M137" s="155">
        <v>1</v>
      </c>
      <c r="N137" s="23"/>
      <c r="O137" s="23"/>
      <c r="P137" s="23"/>
      <c r="Q137" s="23"/>
      <c r="R137" s="23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137"/>
      <c r="AD137" s="137"/>
      <c r="AE137" s="137"/>
    </row>
    <row r="138" spans="1:31" ht="78" customHeight="1" x14ac:dyDescent="0.3">
      <c r="A138" s="477"/>
      <c r="B138" s="376"/>
      <c r="C138" s="196" t="str">
        <f t="shared" si="10"/>
        <v>MODG21</v>
      </c>
      <c r="D138" s="196"/>
      <c r="E138" s="196"/>
      <c r="F138" s="477"/>
      <c r="G138" s="155" t="str">
        <f t="shared" si="11"/>
        <v>Installation soumise à Enregistrement (E)</v>
      </c>
      <c r="H138" s="155" t="s">
        <v>457</v>
      </c>
      <c r="I138" s="155" t="str">
        <f t="shared" si="12"/>
        <v>Pas d'AMR ( E ) depuis 2014</v>
      </c>
      <c r="J138" s="155" t="s">
        <v>450</v>
      </c>
      <c r="K138" s="155">
        <v>4</v>
      </c>
      <c r="L138" s="155">
        <v>1</v>
      </c>
      <c r="M138" s="155">
        <v>1</v>
      </c>
      <c r="N138" s="23"/>
      <c r="O138" s="23"/>
      <c r="P138" s="23"/>
      <c r="Q138" s="23"/>
      <c r="R138" s="23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137"/>
      <c r="AD138" s="137"/>
      <c r="AE138" s="137"/>
    </row>
    <row r="139" spans="1:31" ht="78" customHeight="1" x14ac:dyDescent="0.3">
      <c r="A139" s="477" t="s">
        <v>169</v>
      </c>
      <c r="B139" s="373"/>
      <c r="C139" s="156" t="str">
        <f t="shared" si="10"/>
        <v>MODG22</v>
      </c>
      <c r="D139" s="378"/>
      <c r="E139" s="378"/>
      <c r="F139" s="155" t="s">
        <v>325</v>
      </c>
      <c r="G139" s="22"/>
      <c r="H139" s="22"/>
      <c r="I139" s="22"/>
      <c r="J139" s="22"/>
      <c r="K139" s="155">
        <v>4</v>
      </c>
      <c r="L139" s="155">
        <v>1</v>
      </c>
      <c r="M139" s="155">
        <v>1</v>
      </c>
      <c r="N139" s="23"/>
      <c r="O139" s="23"/>
      <c r="P139" s="23"/>
      <c r="Q139" s="23"/>
      <c r="R139" s="23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137"/>
      <c r="AD139" s="137"/>
      <c r="AE139" s="137"/>
    </row>
    <row r="140" spans="1:31" ht="78" customHeight="1" x14ac:dyDescent="0.3">
      <c r="A140" s="477"/>
      <c r="B140" s="373"/>
      <c r="C140" s="156" t="str">
        <f t="shared" si="10"/>
        <v>MODG22</v>
      </c>
      <c r="D140" s="378"/>
      <c r="E140" s="378"/>
      <c r="F140" s="155" t="s">
        <v>335</v>
      </c>
      <c r="G140" s="22"/>
      <c r="H140" s="22"/>
      <c r="I140" s="22"/>
      <c r="J140" s="22"/>
      <c r="K140" s="155">
        <v>4</v>
      </c>
      <c r="L140" s="155">
        <v>3</v>
      </c>
      <c r="M140" s="155">
        <v>2</v>
      </c>
      <c r="N140" s="23"/>
      <c r="O140" s="23"/>
      <c r="P140" s="23"/>
      <c r="Q140" s="23"/>
      <c r="R140" s="23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137"/>
      <c r="AD140" s="137"/>
      <c r="AE140" s="137"/>
    </row>
    <row r="141" spans="1:31" ht="78" customHeight="1" x14ac:dyDescent="0.3">
      <c r="A141" s="477"/>
      <c r="B141" s="376"/>
      <c r="C141" s="196" t="str">
        <f t="shared" si="10"/>
        <v>MODG22</v>
      </c>
      <c r="D141" s="196"/>
      <c r="E141" s="196"/>
      <c r="F141" s="155" t="s">
        <v>326</v>
      </c>
      <c r="G141" s="22"/>
      <c r="H141" s="22"/>
      <c r="I141" s="22"/>
      <c r="J141" s="22"/>
      <c r="K141" s="155">
        <v>4</v>
      </c>
      <c r="L141" s="155">
        <v>4</v>
      </c>
      <c r="M141" s="155">
        <v>3</v>
      </c>
      <c r="N141" s="23"/>
      <c r="O141" s="23"/>
      <c r="P141" s="23"/>
      <c r="Q141" s="23"/>
      <c r="R141" s="23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137"/>
      <c r="AD141" s="137"/>
      <c r="AE141" s="137"/>
    </row>
    <row r="142" spans="1:31" ht="78" customHeight="1" x14ac:dyDescent="0.3">
      <c r="A142" s="477" t="s">
        <v>170</v>
      </c>
      <c r="B142" s="371"/>
      <c r="C142" s="201" t="str">
        <f t="shared" si="10"/>
        <v>MODG23</v>
      </c>
      <c r="D142" s="382"/>
      <c r="E142" s="382"/>
      <c r="F142" s="155" t="s">
        <v>327</v>
      </c>
      <c r="G142" s="22"/>
      <c r="H142" s="22"/>
      <c r="I142" s="22"/>
      <c r="J142" s="22"/>
      <c r="K142" s="155">
        <v>4</v>
      </c>
      <c r="L142" s="155">
        <v>1</v>
      </c>
      <c r="M142" s="155">
        <v>1</v>
      </c>
      <c r="N142" s="23"/>
      <c r="O142" s="23"/>
      <c r="P142" s="23"/>
      <c r="Q142" s="23"/>
      <c r="R142" s="23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137"/>
      <c r="AD142" s="137"/>
      <c r="AE142" s="137"/>
    </row>
    <row r="143" spans="1:31" ht="78" customHeight="1" x14ac:dyDescent="0.3">
      <c r="A143" s="477"/>
      <c r="B143" s="371"/>
      <c r="C143" s="201" t="str">
        <f t="shared" si="10"/>
        <v>MODG23</v>
      </c>
      <c r="D143" s="382"/>
      <c r="E143" s="382"/>
      <c r="F143" s="155" t="s">
        <v>458</v>
      </c>
      <c r="G143" s="22"/>
      <c r="H143" s="22"/>
      <c r="I143" s="22"/>
      <c r="J143" s="22"/>
      <c r="K143" s="155">
        <v>4</v>
      </c>
      <c r="L143" s="155">
        <v>4</v>
      </c>
      <c r="M143" s="155">
        <v>3</v>
      </c>
      <c r="N143" s="23"/>
      <c r="O143" s="23"/>
      <c r="P143" s="23"/>
      <c r="Q143" s="23"/>
      <c r="R143" s="23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137"/>
      <c r="AD143" s="137"/>
      <c r="AE143" s="137"/>
    </row>
    <row r="144" spans="1:31" ht="78" customHeight="1" x14ac:dyDescent="0.3">
      <c r="A144" s="477"/>
      <c r="B144" s="373"/>
      <c r="C144" s="128" t="str">
        <f t="shared" si="10"/>
        <v>MODG23</v>
      </c>
      <c r="D144" s="378"/>
      <c r="E144" s="378"/>
      <c r="F144" s="155" t="s">
        <v>328</v>
      </c>
      <c r="G144" s="22"/>
      <c r="H144" s="22"/>
      <c r="I144" s="22"/>
      <c r="J144" s="22"/>
      <c r="K144" s="155">
        <v>4</v>
      </c>
      <c r="L144" s="155">
        <v>4</v>
      </c>
      <c r="M144" s="155">
        <v>4</v>
      </c>
      <c r="N144" s="23"/>
      <c r="O144" s="23"/>
      <c r="P144" s="23"/>
      <c r="Q144" s="23"/>
      <c r="R144" s="23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137"/>
      <c r="AD144" s="137"/>
      <c r="AE144" s="137"/>
    </row>
    <row r="145" spans="1:31" ht="78" customHeight="1" x14ac:dyDescent="0.3">
      <c r="A145" s="477" t="s">
        <v>171</v>
      </c>
      <c r="B145" s="373"/>
      <c r="C145" s="128" t="str">
        <f t="shared" si="10"/>
        <v>MODG24</v>
      </c>
      <c r="D145" s="378"/>
      <c r="E145" s="378"/>
      <c r="F145" s="155" t="s">
        <v>556</v>
      </c>
      <c r="G145" s="22"/>
      <c r="H145" s="22"/>
      <c r="I145" s="22"/>
      <c r="J145" s="22"/>
      <c r="K145" s="155">
        <v>4</v>
      </c>
      <c r="L145" s="155">
        <v>1</v>
      </c>
      <c r="M145" s="155">
        <v>1</v>
      </c>
      <c r="N145" s="23"/>
      <c r="O145" s="23"/>
      <c r="P145" s="23"/>
      <c r="Q145" s="23"/>
      <c r="R145" s="23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137"/>
      <c r="AD145" s="137"/>
      <c r="AE145" s="137"/>
    </row>
    <row r="146" spans="1:31" ht="78" customHeight="1" x14ac:dyDescent="0.3">
      <c r="A146" s="477"/>
      <c r="B146" s="373"/>
      <c r="C146" s="156" t="str">
        <f t="shared" si="10"/>
        <v>MODG24</v>
      </c>
      <c r="D146" s="378"/>
      <c r="E146" s="378"/>
      <c r="F146" s="155" t="s">
        <v>557</v>
      </c>
      <c r="G146" s="22"/>
      <c r="H146" s="22"/>
      <c r="I146" s="22"/>
      <c r="J146" s="22"/>
      <c r="K146" s="155">
        <v>4</v>
      </c>
      <c r="L146" s="155">
        <v>4</v>
      </c>
      <c r="M146" s="155">
        <v>3</v>
      </c>
      <c r="N146" s="23"/>
      <c r="O146" s="23"/>
      <c r="P146" s="23"/>
      <c r="Q146" s="23"/>
      <c r="R146" s="23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137"/>
      <c r="AD146" s="137"/>
      <c r="AE146" s="137"/>
    </row>
    <row r="147" spans="1:31" ht="78" customHeight="1" x14ac:dyDescent="0.3">
      <c r="A147" s="477"/>
      <c r="B147" s="373"/>
      <c r="C147" s="128" t="str">
        <f t="shared" si="10"/>
        <v>MODG24</v>
      </c>
      <c r="D147" s="378"/>
      <c r="E147" s="378"/>
      <c r="F147" s="155" t="s">
        <v>558</v>
      </c>
      <c r="G147" s="22"/>
      <c r="H147" s="22"/>
      <c r="I147" s="22"/>
      <c r="J147" s="22"/>
      <c r="K147" s="155">
        <v>4</v>
      </c>
      <c r="L147" s="155">
        <v>4</v>
      </c>
      <c r="M147" s="155">
        <v>4</v>
      </c>
      <c r="N147" s="23"/>
      <c r="O147" s="23"/>
      <c r="P147" s="23"/>
      <c r="Q147" s="23"/>
      <c r="R147" s="23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137"/>
      <c r="AD147" s="137"/>
      <c r="AE147" s="137"/>
    </row>
    <row r="148" spans="1:31" ht="78" customHeight="1" x14ac:dyDescent="0.3">
      <c r="A148" s="477" t="s">
        <v>172</v>
      </c>
      <c r="B148" s="373"/>
      <c r="C148" s="128" t="str">
        <f t="shared" si="10"/>
        <v>MODG25</v>
      </c>
      <c r="D148" s="378"/>
      <c r="E148" s="378"/>
      <c r="F148" s="155" t="s">
        <v>329</v>
      </c>
      <c r="G148" s="22"/>
      <c r="H148" s="22"/>
      <c r="I148" s="22"/>
      <c r="J148" s="22"/>
      <c r="K148" s="155">
        <v>4</v>
      </c>
      <c r="L148" s="155">
        <v>1</v>
      </c>
      <c r="M148" s="155">
        <v>1</v>
      </c>
      <c r="N148" s="23"/>
      <c r="O148" s="23"/>
      <c r="P148" s="23"/>
      <c r="Q148" s="23"/>
      <c r="R148" s="23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137"/>
      <c r="AD148" s="137"/>
      <c r="AE148" s="137"/>
    </row>
    <row r="149" spans="1:31" ht="78" customHeight="1" x14ac:dyDescent="0.3">
      <c r="A149" s="477"/>
      <c r="B149" s="373"/>
      <c r="C149" s="156" t="str">
        <f t="shared" si="10"/>
        <v>MODG25</v>
      </c>
      <c r="D149" s="378"/>
      <c r="E149" s="378"/>
      <c r="F149" s="155" t="s">
        <v>459</v>
      </c>
      <c r="G149" s="22"/>
      <c r="H149" s="22"/>
      <c r="I149" s="22"/>
      <c r="J149" s="22"/>
      <c r="K149" s="155">
        <v>4</v>
      </c>
      <c r="L149" s="155">
        <v>3</v>
      </c>
      <c r="M149" s="155">
        <v>2</v>
      </c>
      <c r="N149" s="23"/>
      <c r="O149" s="23"/>
      <c r="P149" s="23"/>
      <c r="Q149" s="23"/>
      <c r="R149" s="23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137"/>
      <c r="AD149" s="137"/>
      <c r="AE149" s="137"/>
    </row>
    <row r="150" spans="1:31" ht="78" customHeight="1" x14ac:dyDescent="0.3">
      <c r="A150" s="477"/>
      <c r="B150" s="373"/>
      <c r="C150" s="128" t="str">
        <f t="shared" si="10"/>
        <v>MODG25</v>
      </c>
      <c r="D150" s="378"/>
      <c r="E150" s="378"/>
      <c r="F150" s="155" t="s">
        <v>330</v>
      </c>
      <c r="G150" s="22"/>
      <c r="H150" s="22"/>
      <c r="I150" s="22"/>
      <c r="J150" s="22"/>
      <c r="K150" s="155">
        <v>4</v>
      </c>
      <c r="L150" s="155">
        <v>4</v>
      </c>
      <c r="M150" s="155">
        <v>4</v>
      </c>
      <c r="N150" s="23"/>
      <c r="O150" s="23"/>
      <c r="P150" s="23"/>
      <c r="Q150" s="23"/>
      <c r="R150" s="23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137"/>
      <c r="AD150" s="137"/>
      <c r="AE150" s="137"/>
    </row>
    <row r="151" spans="1:31" ht="78" customHeight="1" x14ac:dyDescent="0.3">
      <c r="A151" s="477" t="s">
        <v>173</v>
      </c>
      <c r="B151" s="373"/>
      <c r="C151" s="128" t="str">
        <f t="shared" si="10"/>
        <v>MODG26</v>
      </c>
      <c r="D151" s="378"/>
      <c r="E151" s="378"/>
      <c r="F151" s="155" t="s">
        <v>39</v>
      </c>
      <c r="G151" s="22"/>
      <c r="H151" s="22"/>
      <c r="I151" s="22"/>
      <c r="J151" s="22"/>
      <c r="K151" s="155">
        <v>4</v>
      </c>
      <c r="L151" s="155">
        <v>1</v>
      </c>
      <c r="M151" s="155">
        <v>1</v>
      </c>
      <c r="N151" s="23"/>
      <c r="O151" s="23"/>
      <c r="P151" s="23"/>
      <c r="Q151" s="23"/>
      <c r="R151" s="23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137"/>
      <c r="AD151" s="137"/>
      <c r="AE151" s="137"/>
    </row>
    <row r="152" spans="1:31" ht="78" customHeight="1" x14ac:dyDescent="0.3">
      <c r="A152" s="477"/>
      <c r="B152" s="373"/>
      <c r="C152" s="128" t="str">
        <f t="shared" si="10"/>
        <v>MODG26</v>
      </c>
      <c r="D152" s="378"/>
      <c r="E152" s="378"/>
      <c r="F152" s="155" t="s">
        <v>331</v>
      </c>
      <c r="G152" s="22"/>
      <c r="H152" s="22"/>
      <c r="I152" s="22"/>
      <c r="J152" s="22"/>
      <c r="K152" s="155">
        <v>4</v>
      </c>
      <c r="L152" s="155">
        <v>4</v>
      </c>
      <c r="M152" s="155">
        <v>4</v>
      </c>
      <c r="N152" s="23"/>
      <c r="O152" s="23"/>
      <c r="P152" s="23"/>
      <c r="Q152" s="23"/>
      <c r="R152" s="23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137"/>
      <c r="AD152" s="137"/>
      <c r="AE152" s="137"/>
    </row>
    <row r="153" spans="1:31" ht="87" customHeight="1" x14ac:dyDescent="0.3">
      <c r="A153" s="477" t="s">
        <v>174</v>
      </c>
      <c r="B153" s="373"/>
      <c r="C153" s="128" t="str">
        <f t="shared" si="10"/>
        <v>MODG27</v>
      </c>
      <c r="D153" s="378"/>
      <c r="E153" s="378"/>
      <c r="F153" s="155" t="s">
        <v>460</v>
      </c>
      <c r="G153" s="22"/>
      <c r="H153" s="22"/>
      <c r="I153" s="22"/>
      <c r="J153" s="22"/>
      <c r="K153" s="155">
        <v>4</v>
      </c>
      <c r="L153" s="155">
        <v>1</v>
      </c>
      <c r="M153" s="155">
        <v>1</v>
      </c>
      <c r="N153" s="23"/>
      <c r="O153" s="23"/>
      <c r="P153" s="23"/>
      <c r="Q153" s="23"/>
      <c r="R153" s="23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137"/>
      <c r="AD153" s="137"/>
      <c r="AE153" s="137"/>
    </row>
    <row r="154" spans="1:31" ht="109.5" customHeight="1" x14ac:dyDescent="0.3">
      <c r="A154" s="477"/>
      <c r="B154" s="373"/>
      <c r="C154" s="128" t="str">
        <f t="shared" si="10"/>
        <v>MODG27</v>
      </c>
      <c r="D154" s="378"/>
      <c r="E154" s="378"/>
      <c r="F154" s="155" t="s">
        <v>461</v>
      </c>
      <c r="G154" s="22"/>
      <c r="H154" s="22"/>
      <c r="I154" s="22"/>
      <c r="J154" s="22"/>
      <c r="K154" s="155">
        <v>4</v>
      </c>
      <c r="L154" s="155">
        <v>4</v>
      </c>
      <c r="M154" s="155">
        <v>3</v>
      </c>
      <c r="N154" s="23"/>
      <c r="O154" s="23"/>
      <c r="P154" s="23"/>
      <c r="Q154" s="23"/>
      <c r="R154" s="23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137"/>
      <c r="AD154" s="137"/>
      <c r="AE154" s="137"/>
    </row>
    <row r="155" spans="1:31" ht="78" customHeight="1" x14ac:dyDescent="0.3">
      <c r="A155" s="477" t="s">
        <v>175</v>
      </c>
      <c r="B155" s="373"/>
      <c r="C155" s="128" t="str">
        <f t="shared" si="10"/>
        <v>MODG28</v>
      </c>
      <c r="D155" s="378"/>
      <c r="E155" s="378"/>
      <c r="F155" s="155" t="s">
        <v>333</v>
      </c>
      <c r="G155" s="22"/>
      <c r="H155" s="22"/>
      <c r="I155" s="22"/>
      <c r="J155" s="22"/>
      <c r="K155" s="155">
        <v>4</v>
      </c>
      <c r="L155" s="155">
        <v>1</v>
      </c>
      <c r="M155" s="155">
        <v>1</v>
      </c>
      <c r="N155" s="23"/>
      <c r="O155" s="23"/>
      <c r="P155" s="23"/>
      <c r="Q155" s="23"/>
      <c r="R155" s="23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137"/>
      <c r="AD155" s="137"/>
      <c r="AE155" s="137"/>
    </row>
    <row r="156" spans="1:31" ht="78" customHeight="1" x14ac:dyDescent="0.3">
      <c r="A156" s="477"/>
      <c r="B156" s="373"/>
      <c r="C156" s="128" t="str">
        <f t="shared" ref="C156:C187" si="13">IF(LEN(A156)&gt;0,A156,C155)</f>
        <v>MODG28</v>
      </c>
      <c r="D156" s="378"/>
      <c r="E156" s="378"/>
      <c r="F156" s="155" t="s">
        <v>336</v>
      </c>
      <c r="G156" s="22"/>
      <c r="H156" s="22"/>
      <c r="I156" s="22"/>
      <c r="J156" s="22"/>
      <c r="K156" s="155">
        <v>4</v>
      </c>
      <c r="L156" s="155">
        <v>3</v>
      </c>
      <c r="M156" s="155">
        <v>2</v>
      </c>
      <c r="N156" s="23"/>
      <c r="O156" s="23"/>
      <c r="P156" s="23"/>
      <c r="Q156" s="23"/>
      <c r="R156" s="23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137"/>
      <c r="AD156" s="137"/>
      <c r="AE156" s="137"/>
    </row>
    <row r="157" spans="1:31" ht="78" customHeight="1" x14ac:dyDescent="0.3">
      <c r="A157" s="477"/>
      <c r="B157" s="373"/>
      <c r="C157" s="128" t="str">
        <f t="shared" si="13"/>
        <v>MODG28</v>
      </c>
      <c r="D157" s="378"/>
      <c r="E157" s="378"/>
      <c r="F157" s="155" t="s">
        <v>334</v>
      </c>
      <c r="G157" s="22"/>
      <c r="H157" s="22"/>
      <c r="I157" s="22"/>
      <c r="J157" s="22"/>
      <c r="K157" s="155">
        <v>4</v>
      </c>
      <c r="L157" s="155">
        <v>4</v>
      </c>
      <c r="M157" s="155">
        <v>4</v>
      </c>
      <c r="N157" s="23"/>
      <c r="O157" s="23"/>
      <c r="P157" s="23"/>
      <c r="Q157" s="23"/>
      <c r="R157" s="23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137"/>
      <c r="AD157" s="137"/>
      <c r="AE157" s="137"/>
    </row>
    <row r="158" spans="1:31" ht="101.25" customHeight="1" x14ac:dyDescent="0.3">
      <c r="A158" s="477" t="s">
        <v>176</v>
      </c>
      <c r="B158" s="373"/>
      <c r="C158" s="156" t="str">
        <f t="shared" si="13"/>
        <v>MODG29</v>
      </c>
      <c r="D158" s="381"/>
      <c r="E158" s="381"/>
      <c r="F158" s="476" t="s">
        <v>462</v>
      </c>
      <c r="G158" s="155" t="str">
        <f t="shared" ref="G158:G173" si="14">IF(LEN(F158)&gt;0,F158,G157)</f>
        <v>Présence d'une procédure si dépassement &gt; 1000 ufc/l</v>
      </c>
      <c r="H158" s="155" t="s">
        <v>381</v>
      </c>
      <c r="I158" s="22"/>
      <c r="J158" s="22"/>
      <c r="K158" s="155">
        <v>4</v>
      </c>
      <c r="L158" s="155">
        <v>1</v>
      </c>
      <c r="M158" s="155">
        <v>1</v>
      </c>
      <c r="N158" s="23"/>
      <c r="O158" s="23"/>
      <c r="P158" s="23"/>
      <c r="Q158" s="23"/>
      <c r="R158" s="23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137"/>
      <c r="AD158" s="137"/>
      <c r="AE158" s="137"/>
    </row>
    <row r="159" spans="1:31" ht="96" customHeight="1" x14ac:dyDescent="0.3">
      <c r="A159" s="477"/>
      <c r="B159" s="373"/>
      <c r="C159" s="156" t="str">
        <f t="shared" si="13"/>
        <v>MODG29</v>
      </c>
      <c r="D159" s="382"/>
      <c r="E159" s="382"/>
      <c r="F159" s="475"/>
      <c r="G159" s="155" t="str">
        <f t="shared" si="14"/>
        <v>Présence d'une procédure si dépassement &gt; 1000 ufc/l</v>
      </c>
      <c r="H159" s="155" t="s">
        <v>464</v>
      </c>
      <c r="I159" s="22"/>
      <c r="J159" s="22"/>
      <c r="K159" s="155">
        <v>4</v>
      </c>
      <c r="L159" s="155">
        <v>3</v>
      </c>
      <c r="M159" s="155">
        <v>3</v>
      </c>
      <c r="N159" s="23"/>
      <c r="O159" s="23"/>
      <c r="P159" s="23"/>
      <c r="Q159" s="23"/>
      <c r="R159" s="23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137"/>
      <c r="AD159" s="137"/>
      <c r="AE159" s="137"/>
    </row>
    <row r="160" spans="1:31" ht="93" customHeight="1" x14ac:dyDescent="0.3">
      <c r="A160" s="477"/>
      <c r="B160" s="373"/>
      <c r="C160" s="156" t="str">
        <f t="shared" si="13"/>
        <v>MODG29</v>
      </c>
      <c r="D160" s="378"/>
      <c r="E160" s="378"/>
      <c r="F160" s="155" t="s">
        <v>463</v>
      </c>
      <c r="G160" s="155" t="str">
        <f t="shared" si="14"/>
        <v>Absence d'une procédure si dépassement &gt; 1000 ufc/l</v>
      </c>
      <c r="H160" s="155" t="s">
        <v>469</v>
      </c>
      <c r="I160" s="22"/>
      <c r="J160" s="22"/>
      <c r="K160" s="155">
        <v>4</v>
      </c>
      <c r="L160" s="155">
        <v>4</v>
      </c>
      <c r="M160" s="155">
        <v>4</v>
      </c>
      <c r="N160" s="23"/>
      <c r="O160" s="23"/>
      <c r="P160" s="23"/>
      <c r="Q160" s="23"/>
      <c r="R160" s="23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137"/>
      <c r="AD160" s="137"/>
      <c r="AE160" s="137"/>
    </row>
    <row r="161" spans="1:31" ht="96" customHeight="1" x14ac:dyDescent="0.3">
      <c r="A161" s="477" t="s">
        <v>177</v>
      </c>
      <c r="B161" s="373"/>
      <c r="C161" s="156" t="str">
        <f t="shared" si="13"/>
        <v>MODG30</v>
      </c>
      <c r="D161" s="381"/>
      <c r="E161" s="381"/>
      <c r="F161" s="476" t="s">
        <v>465</v>
      </c>
      <c r="G161" s="155" t="str">
        <f t="shared" si="14"/>
        <v>Présence d'une procédure si dépassement &gt; 100 000 ufc/l</v>
      </c>
      <c r="H161" s="155" t="s">
        <v>381</v>
      </c>
      <c r="I161" s="22"/>
      <c r="J161" s="22"/>
      <c r="K161" s="155">
        <v>4</v>
      </c>
      <c r="L161" s="155">
        <v>1</v>
      </c>
      <c r="M161" s="155">
        <v>1</v>
      </c>
      <c r="N161" s="23"/>
      <c r="O161" s="23"/>
      <c r="P161" s="23"/>
      <c r="Q161" s="23"/>
      <c r="R161" s="23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137"/>
      <c r="AD161" s="137"/>
      <c r="AE161" s="137"/>
    </row>
    <row r="162" spans="1:31" ht="94.5" customHeight="1" x14ac:dyDescent="0.3">
      <c r="A162" s="477"/>
      <c r="B162" s="373"/>
      <c r="C162" s="156" t="str">
        <f t="shared" si="13"/>
        <v>MODG30</v>
      </c>
      <c r="D162" s="382"/>
      <c r="E162" s="382"/>
      <c r="F162" s="475"/>
      <c r="G162" s="155" t="str">
        <f t="shared" si="14"/>
        <v>Présence d'une procédure si dépassement &gt; 100 000 ufc/l</v>
      </c>
      <c r="H162" s="155" t="s">
        <v>464</v>
      </c>
      <c r="I162" s="22"/>
      <c r="J162" s="22"/>
      <c r="K162" s="155">
        <v>4</v>
      </c>
      <c r="L162" s="155">
        <v>3</v>
      </c>
      <c r="M162" s="155">
        <v>3</v>
      </c>
      <c r="N162" s="23"/>
      <c r="O162" s="23"/>
      <c r="P162" s="23"/>
      <c r="Q162" s="23"/>
      <c r="R162" s="23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137"/>
      <c r="AD162" s="137"/>
      <c r="AE162" s="137"/>
    </row>
    <row r="163" spans="1:31" ht="94.5" customHeight="1" x14ac:dyDescent="0.3">
      <c r="A163" s="477"/>
      <c r="B163" s="373"/>
      <c r="C163" s="156" t="str">
        <f t="shared" si="13"/>
        <v>MODG30</v>
      </c>
      <c r="D163" s="378"/>
      <c r="E163" s="378"/>
      <c r="F163" s="155" t="s">
        <v>466</v>
      </c>
      <c r="G163" s="155" t="str">
        <f t="shared" si="14"/>
        <v>Absence d'une procédure si dépassement &gt; 100 000 ufc/l</v>
      </c>
      <c r="H163" s="155" t="s">
        <v>469</v>
      </c>
      <c r="I163" s="22"/>
      <c r="J163" s="22"/>
      <c r="K163" s="155">
        <v>4</v>
      </c>
      <c r="L163" s="155">
        <v>4</v>
      </c>
      <c r="M163" s="155">
        <v>4</v>
      </c>
      <c r="N163" s="23"/>
      <c r="O163" s="23"/>
      <c r="P163" s="23"/>
      <c r="Q163" s="23"/>
      <c r="R163" s="23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137"/>
      <c r="AD163" s="137"/>
      <c r="AE163" s="137"/>
    </row>
    <row r="164" spans="1:31" ht="98.25" customHeight="1" x14ac:dyDescent="0.3">
      <c r="A164" s="477" t="s">
        <v>178</v>
      </c>
      <c r="B164" s="373"/>
      <c r="C164" s="156" t="str">
        <f t="shared" si="13"/>
        <v>MODG31</v>
      </c>
      <c r="D164" s="381"/>
      <c r="E164" s="381"/>
      <c r="F164" s="476" t="s">
        <v>467</v>
      </c>
      <c r="G164" s="155" t="str">
        <f t="shared" si="14"/>
        <v>Présence d'une procédure si flore interférente</v>
      </c>
      <c r="H164" s="155" t="s">
        <v>381</v>
      </c>
      <c r="I164" s="22"/>
      <c r="J164" s="22"/>
      <c r="K164" s="155">
        <v>4</v>
      </c>
      <c r="L164" s="155">
        <v>1</v>
      </c>
      <c r="M164" s="155">
        <v>1</v>
      </c>
      <c r="N164" s="23"/>
      <c r="O164" s="23"/>
      <c r="P164" s="23"/>
      <c r="Q164" s="23"/>
      <c r="R164" s="23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137"/>
      <c r="AD164" s="137"/>
      <c r="AE164" s="137"/>
    </row>
    <row r="165" spans="1:31" ht="99.75" customHeight="1" x14ac:dyDescent="0.3">
      <c r="A165" s="477"/>
      <c r="B165" s="373"/>
      <c r="C165" s="156" t="str">
        <f t="shared" si="13"/>
        <v>MODG31</v>
      </c>
      <c r="D165" s="382"/>
      <c r="E165" s="382"/>
      <c r="F165" s="475"/>
      <c r="G165" s="155" t="str">
        <f t="shared" si="14"/>
        <v>Présence d'une procédure si flore interférente</v>
      </c>
      <c r="H165" s="155" t="s">
        <v>464</v>
      </c>
      <c r="I165" s="22"/>
      <c r="J165" s="22"/>
      <c r="K165" s="155">
        <v>4</v>
      </c>
      <c r="L165" s="155">
        <v>3</v>
      </c>
      <c r="M165" s="155">
        <v>3</v>
      </c>
      <c r="N165" s="23"/>
      <c r="O165" s="23"/>
      <c r="P165" s="23"/>
      <c r="Q165" s="23"/>
      <c r="R165" s="23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137"/>
      <c r="AD165" s="137"/>
      <c r="AE165" s="137"/>
    </row>
    <row r="166" spans="1:31" ht="86.25" customHeight="1" x14ac:dyDescent="0.3">
      <c r="A166" s="477"/>
      <c r="B166" s="373"/>
      <c r="C166" s="156" t="str">
        <f t="shared" si="13"/>
        <v>MODG31</v>
      </c>
      <c r="D166" s="378"/>
      <c r="E166" s="378"/>
      <c r="F166" s="155" t="s">
        <v>468</v>
      </c>
      <c r="G166" s="155" t="str">
        <f t="shared" si="14"/>
        <v>Absence d'une procédure si flore interférante</v>
      </c>
      <c r="H166" s="155" t="s">
        <v>469</v>
      </c>
      <c r="I166" s="22"/>
      <c r="J166" s="22"/>
      <c r="K166" s="155">
        <v>4</v>
      </c>
      <c r="L166" s="155">
        <v>4</v>
      </c>
      <c r="M166" s="155">
        <v>4</v>
      </c>
      <c r="N166" s="23"/>
      <c r="O166" s="23"/>
      <c r="P166" s="23"/>
      <c r="Q166" s="23"/>
      <c r="R166" s="23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137"/>
      <c r="AD166" s="137"/>
      <c r="AE166" s="137"/>
    </row>
    <row r="167" spans="1:31" ht="78" customHeight="1" x14ac:dyDescent="0.3">
      <c r="A167" s="477" t="s">
        <v>179</v>
      </c>
      <c r="B167" s="373"/>
      <c r="C167" s="156" t="str">
        <f t="shared" si="13"/>
        <v>MODG32</v>
      </c>
      <c r="D167" s="381"/>
      <c r="E167" s="381"/>
      <c r="F167" s="476" t="s">
        <v>470</v>
      </c>
      <c r="G167" s="155" t="str">
        <f t="shared" si="14"/>
        <v>Présence d'un carnet de suivi</v>
      </c>
      <c r="H167" s="769" t="s">
        <v>472</v>
      </c>
      <c r="I167" s="155" t="str">
        <f t="shared" ref="I167:I173" si="15">IF(LEN(H167)&gt;0,H167,I166)</f>
        <v>Complet</v>
      </c>
      <c r="J167" s="155" t="s">
        <v>474</v>
      </c>
      <c r="K167" s="155">
        <v>4</v>
      </c>
      <c r="L167" s="155">
        <v>1</v>
      </c>
      <c r="M167" s="155">
        <v>1</v>
      </c>
      <c r="N167" s="23"/>
      <c r="O167" s="23"/>
      <c r="P167" s="23"/>
      <c r="Q167" s="23"/>
      <c r="R167" s="23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137"/>
      <c r="AD167" s="137"/>
      <c r="AE167" s="137"/>
    </row>
    <row r="168" spans="1:31" ht="78" customHeight="1" x14ac:dyDescent="0.3">
      <c r="A168" s="477"/>
      <c r="B168" s="373"/>
      <c r="C168" s="156" t="str">
        <f t="shared" si="13"/>
        <v>MODG32</v>
      </c>
      <c r="D168" s="383"/>
      <c r="E168" s="383"/>
      <c r="F168" s="474"/>
      <c r="G168" s="155" t="str">
        <f t="shared" si="14"/>
        <v>Présence d'un carnet de suivi</v>
      </c>
      <c r="H168" s="770"/>
      <c r="I168" s="155" t="str">
        <f t="shared" si="15"/>
        <v>Complet</v>
      </c>
      <c r="J168" s="155" t="s">
        <v>475</v>
      </c>
      <c r="K168" s="155">
        <v>4</v>
      </c>
      <c r="L168" s="155">
        <v>2</v>
      </c>
      <c r="M168" s="155">
        <v>2</v>
      </c>
      <c r="N168" s="23"/>
      <c r="O168" s="23"/>
      <c r="P168" s="23"/>
      <c r="Q168" s="23"/>
      <c r="R168" s="23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137"/>
      <c r="AD168" s="137"/>
      <c r="AE168" s="137"/>
    </row>
    <row r="169" spans="1:31" ht="78" customHeight="1" x14ac:dyDescent="0.3">
      <c r="A169" s="477"/>
      <c r="B169" s="373"/>
      <c r="C169" s="156" t="str">
        <f t="shared" si="13"/>
        <v>MODG32</v>
      </c>
      <c r="D169" s="383"/>
      <c r="E169" s="383"/>
      <c r="F169" s="474"/>
      <c r="G169" s="155" t="str">
        <f t="shared" si="14"/>
        <v>Présence d'un carnet de suivi</v>
      </c>
      <c r="H169" s="770"/>
      <c r="I169" s="155" t="str">
        <f t="shared" si="15"/>
        <v>Complet</v>
      </c>
      <c r="J169" s="155" t="s">
        <v>476</v>
      </c>
      <c r="K169" s="155">
        <v>4</v>
      </c>
      <c r="L169" s="155">
        <v>3</v>
      </c>
      <c r="M169" s="155">
        <v>2</v>
      </c>
      <c r="N169" s="23"/>
      <c r="O169" s="23"/>
      <c r="P169" s="23"/>
      <c r="Q169" s="23"/>
      <c r="R169" s="23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137"/>
      <c r="AD169" s="137"/>
      <c r="AE169" s="137"/>
    </row>
    <row r="170" spans="1:31" ht="78" customHeight="1" x14ac:dyDescent="0.3">
      <c r="A170" s="477"/>
      <c r="B170" s="373"/>
      <c r="C170" s="156" t="str">
        <f t="shared" si="13"/>
        <v>MODG32</v>
      </c>
      <c r="D170" s="383"/>
      <c r="E170" s="383"/>
      <c r="F170" s="474"/>
      <c r="G170" s="155" t="str">
        <f t="shared" si="14"/>
        <v>Présence d'un carnet de suivi</v>
      </c>
      <c r="H170" s="477" t="s">
        <v>473</v>
      </c>
      <c r="I170" s="155" t="str">
        <f t="shared" si="15"/>
        <v>Incomplet</v>
      </c>
      <c r="J170" s="155" t="s">
        <v>474</v>
      </c>
      <c r="K170" s="155">
        <v>4</v>
      </c>
      <c r="L170" s="155">
        <v>2</v>
      </c>
      <c r="M170" s="155">
        <v>2</v>
      </c>
      <c r="N170" s="23"/>
      <c r="O170" s="23"/>
      <c r="P170" s="23"/>
      <c r="Q170" s="23"/>
      <c r="R170" s="23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137"/>
      <c r="AD170" s="137"/>
      <c r="AE170" s="137"/>
    </row>
    <row r="171" spans="1:31" ht="78" customHeight="1" x14ac:dyDescent="0.3">
      <c r="A171" s="477"/>
      <c r="B171" s="373"/>
      <c r="C171" s="156" t="str">
        <f t="shared" si="13"/>
        <v>MODG32</v>
      </c>
      <c r="D171" s="383"/>
      <c r="E171" s="383"/>
      <c r="F171" s="474"/>
      <c r="G171" s="155" t="str">
        <f t="shared" si="14"/>
        <v>Présence d'un carnet de suivi</v>
      </c>
      <c r="H171" s="477"/>
      <c r="I171" s="155" t="str">
        <f t="shared" si="15"/>
        <v>Incomplet</v>
      </c>
      <c r="J171" s="155" t="s">
        <v>475</v>
      </c>
      <c r="K171" s="155">
        <v>4</v>
      </c>
      <c r="L171" s="155">
        <v>3</v>
      </c>
      <c r="M171" s="155">
        <v>3</v>
      </c>
      <c r="N171" s="23"/>
      <c r="O171" s="23"/>
      <c r="P171" s="23"/>
      <c r="Q171" s="23"/>
      <c r="R171" s="23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137"/>
      <c r="AD171" s="137"/>
      <c r="AE171" s="137"/>
    </row>
    <row r="172" spans="1:31" ht="78" customHeight="1" x14ac:dyDescent="0.3">
      <c r="A172" s="477"/>
      <c r="B172" s="373"/>
      <c r="C172" s="156" t="str">
        <f t="shared" si="13"/>
        <v>MODG32</v>
      </c>
      <c r="D172" s="382"/>
      <c r="E172" s="382"/>
      <c r="F172" s="475"/>
      <c r="G172" s="155" t="str">
        <f t="shared" si="14"/>
        <v>Présence d'un carnet de suivi</v>
      </c>
      <c r="H172" s="477"/>
      <c r="I172" s="155" t="str">
        <f t="shared" si="15"/>
        <v>Incomplet</v>
      </c>
      <c r="J172" s="155" t="s">
        <v>476</v>
      </c>
      <c r="K172" s="155">
        <v>4</v>
      </c>
      <c r="L172" s="155">
        <v>4</v>
      </c>
      <c r="M172" s="155">
        <v>3</v>
      </c>
      <c r="N172" s="23"/>
      <c r="O172" s="23"/>
      <c r="P172" s="23"/>
      <c r="Q172" s="23"/>
      <c r="R172" s="23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137"/>
      <c r="AD172" s="137"/>
      <c r="AE172" s="137"/>
    </row>
    <row r="173" spans="1:31" ht="78" customHeight="1" x14ac:dyDescent="0.3">
      <c r="A173" s="477"/>
      <c r="B173" s="373"/>
      <c r="C173" s="156" t="str">
        <f t="shared" si="13"/>
        <v>MODG32</v>
      </c>
      <c r="D173" s="378"/>
      <c r="E173" s="378"/>
      <c r="F173" s="155" t="s">
        <v>471</v>
      </c>
      <c r="G173" s="155" t="str">
        <f t="shared" si="14"/>
        <v>Absence d'un carnet de suivi</v>
      </c>
      <c r="H173" s="155" t="str">
        <f>IF(LEN(G173)&gt;0,G173,H172)</f>
        <v>Absence d'un carnet de suivi</v>
      </c>
      <c r="I173" s="155" t="str">
        <f t="shared" si="15"/>
        <v>Absence d'un carnet de suivi</v>
      </c>
      <c r="J173" s="155" t="str">
        <f>IF(LEN(I173)&gt;0,I173,J172)</f>
        <v>Absence d'un carnet de suivi</v>
      </c>
      <c r="K173" s="155">
        <v>4</v>
      </c>
      <c r="L173" s="155">
        <v>4</v>
      </c>
      <c r="M173" s="155">
        <v>4</v>
      </c>
      <c r="N173" s="23"/>
      <c r="O173" s="23"/>
      <c r="P173" s="23"/>
      <c r="Q173" s="23"/>
      <c r="R173" s="23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137"/>
      <c r="AD173" s="137"/>
      <c r="AE173" s="137"/>
    </row>
    <row r="174" spans="1:31" ht="78" customHeight="1" x14ac:dyDescent="0.3">
      <c r="A174" s="477" t="s">
        <v>180</v>
      </c>
      <c r="B174" s="373"/>
      <c r="C174" s="156" t="str">
        <f t="shared" si="13"/>
        <v>MODG33</v>
      </c>
      <c r="D174" s="378"/>
      <c r="E174" s="378"/>
      <c r="F174" s="155" t="s">
        <v>420</v>
      </c>
      <c r="G174" s="22"/>
      <c r="H174" s="22"/>
      <c r="I174" s="22"/>
      <c r="J174" s="22"/>
      <c r="K174" s="155">
        <v>0</v>
      </c>
      <c r="L174" s="155">
        <v>0</v>
      </c>
      <c r="M174" s="155">
        <v>0</v>
      </c>
      <c r="N174" s="23"/>
      <c r="O174" s="23"/>
      <c r="P174" s="23"/>
      <c r="Q174" s="23"/>
      <c r="R174" s="23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137"/>
      <c r="AD174" s="137"/>
      <c r="AE174" s="137"/>
    </row>
    <row r="175" spans="1:31" ht="78" customHeight="1" x14ac:dyDescent="0.3">
      <c r="A175" s="477"/>
      <c r="B175" s="373"/>
      <c r="C175" s="156" t="str">
        <f t="shared" si="13"/>
        <v>MODG33</v>
      </c>
      <c r="D175" s="378"/>
      <c r="E175" s="378"/>
      <c r="F175" s="155" t="s">
        <v>1</v>
      </c>
      <c r="G175" s="22"/>
      <c r="H175" s="22"/>
      <c r="I175" s="22"/>
      <c r="J175" s="22"/>
      <c r="K175" s="155">
        <v>4</v>
      </c>
      <c r="L175" s="155">
        <v>1</v>
      </c>
      <c r="M175" s="155">
        <v>1</v>
      </c>
      <c r="N175" s="23"/>
      <c r="O175" s="23"/>
      <c r="P175" s="23"/>
      <c r="Q175" s="23"/>
      <c r="R175" s="23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137"/>
      <c r="AD175" s="137"/>
      <c r="AE175" s="137"/>
    </row>
    <row r="176" spans="1:31" ht="78" customHeight="1" x14ac:dyDescent="0.3">
      <c r="A176" s="477"/>
      <c r="B176" s="373"/>
      <c r="C176" s="156" t="str">
        <f t="shared" si="13"/>
        <v>MODG33</v>
      </c>
      <c r="D176" s="378"/>
      <c r="E176" s="378"/>
      <c r="F176" s="155" t="s">
        <v>477</v>
      </c>
      <c r="G176" s="22"/>
      <c r="H176" s="22"/>
      <c r="I176" s="22"/>
      <c r="J176" s="22"/>
      <c r="K176" s="155">
        <v>4</v>
      </c>
      <c r="L176" s="155">
        <v>3</v>
      </c>
      <c r="M176" s="155">
        <v>2</v>
      </c>
      <c r="N176" s="23"/>
      <c r="O176" s="23"/>
      <c r="P176" s="23"/>
      <c r="Q176" s="23"/>
      <c r="R176" s="23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137"/>
      <c r="AD176" s="137"/>
      <c r="AE176" s="137"/>
    </row>
    <row r="177" spans="1:31" ht="78" customHeight="1" x14ac:dyDescent="0.3">
      <c r="A177" s="477"/>
      <c r="B177" s="373"/>
      <c r="C177" s="156" t="str">
        <f t="shared" si="13"/>
        <v>MODG33</v>
      </c>
      <c r="D177" s="378"/>
      <c r="E177" s="378"/>
      <c r="F177" s="155" t="s">
        <v>87</v>
      </c>
      <c r="G177" s="22"/>
      <c r="H177" s="22"/>
      <c r="I177" s="22"/>
      <c r="J177" s="22"/>
      <c r="K177" s="155">
        <v>4</v>
      </c>
      <c r="L177" s="155">
        <v>4</v>
      </c>
      <c r="M177" s="155">
        <v>4</v>
      </c>
      <c r="N177" s="23"/>
      <c r="O177" s="23"/>
      <c r="P177" s="23"/>
      <c r="Q177" s="23"/>
      <c r="R177" s="23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137"/>
      <c r="AD177" s="137"/>
      <c r="AE177" s="137"/>
    </row>
    <row r="178" spans="1:31" ht="78" customHeight="1" x14ac:dyDescent="0.3">
      <c r="A178" s="477" t="s">
        <v>181</v>
      </c>
      <c r="B178" s="373"/>
      <c r="C178" s="156" t="str">
        <f t="shared" si="13"/>
        <v>MODG34</v>
      </c>
      <c r="D178" s="378"/>
      <c r="E178" s="378"/>
      <c r="F178" s="155" t="s">
        <v>478</v>
      </c>
      <c r="G178" s="22"/>
      <c r="H178" s="22"/>
      <c r="I178" s="22"/>
      <c r="J178" s="22"/>
      <c r="K178" s="155">
        <v>0</v>
      </c>
      <c r="L178" s="155">
        <v>0</v>
      </c>
      <c r="M178" s="155">
        <v>0</v>
      </c>
      <c r="N178" s="23"/>
      <c r="O178" s="23"/>
      <c r="P178" s="23"/>
      <c r="Q178" s="23"/>
      <c r="R178" s="23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137"/>
      <c r="AD178" s="137"/>
      <c r="AE178" s="137"/>
    </row>
    <row r="179" spans="1:31" ht="78" customHeight="1" x14ac:dyDescent="0.3">
      <c r="A179" s="477"/>
      <c r="B179" s="373"/>
      <c r="C179" s="156" t="str">
        <f t="shared" si="13"/>
        <v>MODG34</v>
      </c>
      <c r="D179" s="378"/>
      <c r="E179" s="378"/>
      <c r="F179" s="155" t="s">
        <v>1</v>
      </c>
      <c r="G179" s="22"/>
      <c r="H179" s="22"/>
      <c r="I179" s="22"/>
      <c r="J179" s="22"/>
      <c r="K179" s="155">
        <v>4</v>
      </c>
      <c r="L179" s="155">
        <v>1</v>
      </c>
      <c r="M179" s="155">
        <v>1</v>
      </c>
      <c r="N179" s="23"/>
      <c r="O179" s="23"/>
      <c r="P179" s="23"/>
      <c r="Q179" s="23"/>
      <c r="R179" s="23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137"/>
      <c r="AD179" s="137"/>
      <c r="AE179" s="137"/>
    </row>
    <row r="180" spans="1:31" ht="78" customHeight="1" x14ac:dyDescent="0.3">
      <c r="A180" s="477"/>
      <c r="B180" s="373"/>
      <c r="C180" s="156" t="str">
        <f t="shared" si="13"/>
        <v>MODG34</v>
      </c>
      <c r="D180" s="378"/>
      <c r="E180" s="378"/>
      <c r="F180" s="155" t="s">
        <v>477</v>
      </c>
      <c r="G180" s="22"/>
      <c r="H180" s="22"/>
      <c r="I180" s="22"/>
      <c r="J180" s="22"/>
      <c r="K180" s="155">
        <v>4</v>
      </c>
      <c r="L180" s="155">
        <v>3</v>
      </c>
      <c r="M180" s="155">
        <v>2</v>
      </c>
      <c r="N180" s="23"/>
      <c r="O180" s="23"/>
      <c r="P180" s="23"/>
      <c r="Q180" s="23"/>
      <c r="R180" s="23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137"/>
      <c r="AD180" s="137"/>
      <c r="AE180" s="137"/>
    </row>
    <row r="181" spans="1:31" ht="78" customHeight="1" x14ac:dyDescent="0.3">
      <c r="A181" s="477"/>
      <c r="B181" s="373"/>
      <c r="C181" s="156" t="str">
        <f t="shared" si="13"/>
        <v>MODG34</v>
      </c>
      <c r="D181" s="378"/>
      <c r="E181" s="378"/>
      <c r="F181" s="155" t="s">
        <v>87</v>
      </c>
      <c r="G181" s="22"/>
      <c r="H181" s="22"/>
      <c r="I181" s="22"/>
      <c r="J181" s="22"/>
      <c r="K181" s="155">
        <v>4</v>
      </c>
      <c r="L181" s="155">
        <v>4</v>
      </c>
      <c r="M181" s="155">
        <v>4</v>
      </c>
      <c r="N181" s="23"/>
      <c r="O181" s="23"/>
      <c r="P181" s="23"/>
      <c r="Q181" s="23"/>
      <c r="R181" s="23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137"/>
      <c r="AD181" s="137"/>
      <c r="AE181" s="137"/>
    </row>
    <row r="182" spans="1:31" ht="78" customHeight="1" x14ac:dyDescent="0.3">
      <c r="A182" s="477" t="s">
        <v>182</v>
      </c>
      <c r="B182" s="373"/>
      <c r="C182" s="156" t="str">
        <f t="shared" si="13"/>
        <v>MODG35</v>
      </c>
      <c r="D182" s="378"/>
      <c r="E182" s="378"/>
      <c r="F182" s="155" t="s">
        <v>420</v>
      </c>
      <c r="G182" s="22"/>
      <c r="H182" s="22"/>
      <c r="I182" s="22"/>
      <c r="J182" s="22"/>
      <c r="K182" s="155">
        <v>0</v>
      </c>
      <c r="L182" s="155">
        <v>0</v>
      </c>
      <c r="M182" s="155">
        <v>0</v>
      </c>
      <c r="N182" s="23"/>
      <c r="O182" s="23"/>
      <c r="P182" s="23"/>
      <c r="Q182" s="23"/>
      <c r="R182" s="23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137"/>
      <c r="AD182" s="137"/>
      <c r="AE182" s="137"/>
    </row>
    <row r="183" spans="1:31" ht="78" customHeight="1" x14ac:dyDescent="0.3">
      <c r="A183" s="477"/>
      <c r="B183" s="373"/>
      <c r="C183" s="156" t="str">
        <f t="shared" si="13"/>
        <v>MODG35</v>
      </c>
      <c r="D183" s="378"/>
      <c r="E183" s="378"/>
      <c r="F183" s="155" t="s">
        <v>1</v>
      </c>
      <c r="G183" s="22"/>
      <c r="H183" s="22"/>
      <c r="I183" s="22"/>
      <c r="J183" s="22"/>
      <c r="K183" s="155">
        <v>4</v>
      </c>
      <c r="L183" s="155">
        <v>1</v>
      </c>
      <c r="M183" s="155">
        <v>1</v>
      </c>
      <c r="N183" s="23"/>
      <c r="O183" s="23"/>
      <c r="P183" s="23"/>
      <c r="Q183" s="23"/>
      <c r="R183" s="23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137"/>
      <c r="AD183" s="137"/>
      <c r="AE183" s="137"/>
    </row>
    <row r="184" spans="1:31" ht="78" customHeight="1" x14ac:dyDescent="0.3">
      <c r="A184" s="477"/>
      <c r="B184" s="373"/>
      <c r="C184" s="156" t="str">
        <f t="shared" si="13"/>
        <v>MODG35</v>
      </c>
      <c r="D184" s="378"/>
      <c r="E184" s="378"/>
      <c r="F184" s="155" t="s">
        <v>477</v>
      </c>
      <c r="G184" s="22"/>
      <c r="H184" s="22"/>
      <c r="I184" s="22"/>
      <c r="J184" s="22"/>
      <c r="K184" s="155">
        <v>4</v>
      </c>
      <c r="L184" s="155">
        <v>3</v>
      </c>
      <c r="M184" s="155">
        <v>2</v>
      </c>
      <c r="N184" s="23"/>
      <c r="O184" s="23"/>
      <c r="P184" s="23"/>
      <c r="Q184" s="23"/>
      <c r="R184" s="23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137"/>
      <c r="AD184" s="137"/>
      <c r="AE184" s="137"/>
    </row>
    <row r="185" spans="1:31" ht="78" customHeight="1" x14ac:dyDescent="0.3">
      <c r="A185" s="477"/>
      <c r="B185" s="373"/>
      <c r="C185" s="156" t="str">
        <f t="shared" si="13"/>
        <v>MODG35</v>
      </c>
      <c r="D185" s="378"/>
      <c r="E185" s="378"/>
      <c r="F185" s="155" t="s">
        <v>87</v>
      </c>
      <c r="G185" s="22"/>
      <c r="H185" s="22"/>
      <c r="I185" s="22"/>
      <c r="J185" s="22"/>
      <c r="K185" s="155">
        <v>4</v>
      </c>
      <c r="L185" s="155">
        <v>4</v>
      </c>
      <c r="M185" s="155">
        <v>4</v>
      </c>
      <c r="N185" s="23"/>
      <c r="O185" s="23"/>
      <c r="P185" s="23"/>
      <c r="Q185" s="23"/>
      <c r="R185" s="23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137"/>
      <c r="AD185" s="137"/>
      <c r="AE185" s="137"/>
    </row>
    <row r="186" spans="1:31" ht="78" customHeight="1" x14ac:dyDescent="0.3">
      <c r="A186" s="477" t="s">
        <v>183</v>
      </c>
      <c r="B186" s="373"/>
      <c r="C186" s="156" t="str">
        <f t="shared" si="13"/>
        <v>MODG36</v>
      </c>
      <c r="D186" s="378"/>
      <c r="E186" s="378"/>
      <c r="F186" s="155" t="s">
        <v>420</v>
      </c>
      <c r="G186" s="22"/>
      <c r="H186" s="22"/>
      <c r="I186" s="22"/>
      <c r="J186" s="22"/>
      <c r="K186" s="155">
        <v>0</v>
      </c>
      <c r="L186" s="155">
        <v>0</v>
      </c>
      <c r="M186" s="155">
        <v>0</v>
      </c>
      <c r="N186" s="23"/>
      <c r="O186" s="23"/>
      <c r="P186" s="23"/>
      <c r="Q186" s="23"/>
      <c r="R186" s="23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137"/>
      <c r="AD186" s="137"/>
      <c r="AE186" s="137"/>
    </row>
    <row r="187" spans="1:31" ht="78" customHeight="1" x14ac:dyDescent="0.3">
      <c r="A187" s="477"/>
      <c r="B187" s="373"/>
      <c r="C187" s="156" t="str">
        <f t="shared" si="13"/>
        <v>MODG36</v>
      </c>
      <c r="D187" s="378"/>
      <c r="E187" s="378"/>
      <c r="F187" s="155" t="s">
        <v>1</v>
      </c>
      <c r="G187" s="22"/>
      <c r="H187" s="22"/>
      <c r="I187" s="22"/>
      <c r="J187" s="22"/>
      <c r="K187" s="155">
        <v>4</v>
      </c>
      <c r="L187" s="155">
        <v>1</v>
      </c>
      <c r="M187" s="155">
        <v>1</v>
      </c>
      <c r="N187" s="23"/>
      <c r="O187" s="23"/>
      <c r="P187" s="23"/>
      <c r="Q187" s="23"/>
      <c r="R187" s="23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137"/>
      <c r="AD187" s="137"/>
      <c r="AE187" s="137"/>
    </row>
    <row r="188" spans="1:31" ht="78" customHeight="1" x14ac:dyDescent="0.3">
      <c r="A188" s="477"/>
      <c r="B188" s="373"/>
      <c r="C188" s="156" t="str">
        <f t="shared" ref="C188:C200" si="16">IF(LEN(A188)&gt;0,A188,C187)</f>
        <v>MODG36</v>
      </c>
      <c r="D188" s="378"/>
      <c r="E188" s="378"/>
      <c r="F188" s="155" t="s">
        <v>477</v>
      </c>
      <c r="G188" s="22"/>
      <c r="H188" s="22"/>
      <c r="I188" s="22"/>
      <c r="J188" s="22"/>
      <c r="K188" s="155">
        <v>4</v>
      </c>
      <c r="L188" s="155">
        <v>3</v>
      </c>
      <c r="M188" s="155">
        <v>2</v>
      </c>
      <c r="N188" s="23"/>
      <c r="O188" s="23"/>
      <c r="P188" s="23"/>
      <c r="Q188" s="23"/>
      <c r="R188" s="23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137"/>
      <c r="AD188" s="137"/>
      <c r="AE188" s="137"/>
    </row>
    <row r="189" spans="1:31" ht="78" customHeight="1" x14ac:dyDescent="0.3">
      <c r="A189" s="477"/>
      <c r="B189" s="373"/>
      <c r="C189" s="156" t="str">
        <f t="shared" si="16"/>
        <v>MODG36</v>
      </c>
      <c r="D189" s="378"/>
      <c r="E189" s="378"/>
      <c r="F189" s="155" t="s">
        <v>87</v>
      </c>
      <c r="G189" s="22"/>
      <c r="H189" s="22"/>
      <c r="I189" s="22"/>
      <c r="J189" s="22"/>
      <c r="K189" s="155">
        <v>4</v>
      </c>
      <c r="L189" s="155">
        <v>4</v>
      </c>
      <c r="M189" s="155">
        <v>4</v>
      </c>
      <c r="N189" s="23"/>
      <c r="O189" s="23"/>
      <c r="P189" s="23"/>
      <c r="Q189" s="23"/>
      <c r="R189" s="23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137"/>
      <c r="AD189" s="137"/>
      <c r="AE189" s="137"/>
    </row>
    <row r="190" spans="1:31" ht="78" customHeight="1" x14ac:dyDescent="0.3">
      <c r="A190" s="477" t="s">
        <v>184</v>
      </c>
      <c r="B190" s="373"/>
      <c r="C190" s="156" t="str">
        <f t="shared" si="16"/>
        <v>MODG37</v>
      </c>
      <c r="D190" s="378"/>
      <c r="E190" s="378"/>
      <c r="F190" s="155" t="s">
        <v>420</v>
      </c>
      <c r="G190" s="22"/>
      <c r="H190" s="22"/>
      <c r="I190" s="22"/>
      <c r="J190" s="22"/>
      <c r="K190" s="155">
        <v>0</v>
      </c>
      <c r="L190" s="155">
        <v>0</v>
      </c>
      <c r="M190" s="155">
        <v>0</v>
      </c>
      <c r="N190" s="23"/>
      <c r="O190" s="23"/>
      <c r="P190" s="23"/>
      <c r="Q190" s="23"/>
      <c r="R190" s="23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137"/>
      <c r="AD190" s="137"/>
      <c r="AE190" s="137"/>
    </row>
    <row r="191" spans="1:31" ht="78" customHeight="1" x14ac:dyDescent="0.3">
      <c r="A191" s="477"/>
      <c r="B191" s="373"/>
      <c r="C191" s="156" t="str">
        <f t="shared" si="16"/>
        <v>MODG37</v>
      </c>
      <c r="D191" s="378"/>
      <c r="E191" s="378"/>
      <c r="F191" s="155" t="s">
        <v>1</v>
      </c>
      <c r="G191" s="22"/>
      <c r="H191" s="22"/>
      <c r="I191" s="22"/>
      <c r="J191" s="22"/>
      <c r="K191" s="155">
        <v>4</v>
      </c>
      <c r="L191" s="155">
        <v>1</v>
      </c>
      <c r="M191" s="155">
        <v>1</v>
      </c>
      <c r="N191" s="23"/>
      <c r="O191" s="23"/>
      <c r="P191" s="23"/>
      <c r="Q191" s="23"/>
      <c r="R191" s="23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137"/>
      <c r="AD191" s="137"/>
      <c r="AE191" s="137"/>
    </row>
    <row r="192" spans="1:31" ht="78" customHeight="1" x14ac:dyDescent="0.3">
      <c r="A192" s="477"/>
      <c r="B192" s="373"/>
      <c r="C192" s="156" t="str">
        <f t="shared" si="16"/>
        <v>MODG37</v>
      </c>
      <c r="D192" s="378"/>
      <c r="E192" s="378"/>
      <c r="F192" s="155" t="s">
        <v>477</v>
      </c>
      <c r="G192" s="22"/>
      <c r="H192" s="22"/>
      <c r="I192" s="22"/>
      <c r="J192" s="22"/>
      <c r="K192" s="155">
        <v>4</v>
      </c>
      <c r="L192" s="155">
        <v>3</v>
      </c>
      <c r="M192" s="155">
        <v>2</v>
      </c>
      <c r="N192" s="23"/>
      <c r="O192" s="23"/>
      <c r="P192" s="23"/>
      <c r="Q192" s="23"/>
      <c r="R192" s="23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137"/>
      <c r="AD192" s="137"/>
      <c r="AE192" s="137"/>
    </row>
    <row r="193" spans="1:31" ht="78" customHeight="1" x14ac:dyDescent="0.3">
      <c r="A193" s="477"/>
      <c r="B193" s="373"/>
      <c r="C193" s="156" t="str">
        <f t="shared" si="16"/>
        <v>MODG37</v>
      </c>
      <c r="D193" s="378"/>
      <c r="E193" s="378"/>
      <c r="F193" s="155" t="s">
        <v>87</v>
      </c>
      <c r="G193" s="22"/>
      <c r="H193" s="22"/>
      <c r="I193" s="22"/>
      <c r="J193" s="22"/>
      <c r="K193" s="155">
        <v>4</v>
      </c>
      <c r="L193" s="155">
        <v>4</v>
      </c>
      <c r="M193" s="155">
        <v>4</v>
      </c>
      <c r="N193" s="23"/>
      <c r="O193" s="23"/>
      <c r="P193" s="23"/>
      <c r="Q193" s="23"/>
      <c r="R193" s="23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137"/>
      <c r="AD193" s="137"/>
      <c r="AE193" s="137"/>
    </row>
    <row r="194" spans="1:31" ht="78" customHeight="1" x14ac:dyDescent="0.3">
      <c r="A194" s="477" t="s">
        <v>185</v>
      </c>
      <c r="B194" s="373"/>
      <c r="C194" s="156" t="str">
        <f t="shared" si="16"/>
        <v>MODG38</v>
      </c>
      <c r="D194" s="378"/>
      <c r="E194" s="378"/>
      <c r="F194" s="155" t="s">
        <v>420</v>
      </c>
      <c r="G194" s="22"/>
      <c r="H194" s="22"/>
      <c r="I194" s="22"/>
      <c r="J194" s="22"/>
      <c r="K194" s="155">
        <v>0</v>
      </c>
      <c r="L194" s="155">
        <v>0</v>
      </c>
      <c r="M194" s="155">
        <v>0</v>
      </c>
      <c r="N194" s="23"/>
      <c r="O194" s="23"/>
      <c r="P194" s="23"/>
      <c r="Q194" s="23"/>
      <c r="R194" s="23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137"/>
      <c r="AD194" s="137"/>
      <c r="AE194" s="137"/>
    </row>
    <row r="195" spans="1:31" ht="78" customHeight="1" x14ac:dyDescent="0.3">
      <c r="A195" s="477"/>
      <c r="B195" s="373"/>
      <c r="C195" s="156" t="str">
        <f t="shared" si="16"/>
        <v>MODG38</v>
      </c>
      <c r="D195" s="378"/>
      <c r="E195" s="378"/>
      <c r="F195" s="155" t="s">
        <v>1</v>
      </c>
      <c r="G195" s="22"/>
      <c r="H195" s="22"/>
      <c r="I195" s="22"/>
      <c r="J195" s="22"/>
      <c r="K195" s="155">
        <v>4</v>
      </c>
      <c r="L195" s="155">
        <v>1</v>
      </c>
      <c r="M195" s="155">
        <v>1</v>
      </c>
      <c r="N195" s="23"/>
      <c r="O195" s="23"/>
      <c r="P195" s="23"/>
      <c r="Q195" s="23"/>
      <c r="R195" s="23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137"/>
      <c r="AD195" s="137"/>
      <c r="AE195" s="137"/>
    </row>
    <row r="196" spans="1:31" ht="78" customHeight="1" x14ac:dyDescent="0.3">
      <c r="A196" s="477"/>
      <c r="B196" s="373"/>
      <c r="C196" s="156" t="str">
        <f t="shared" si="16"/>
        <v>MODG38</v>
      </c>
      <c r="D196" s="378"/>
      <c r="E196" s="378"/>
      <c r="F196" s="155" t="s">
        <v>477</v>
      </c>
      <c r="G196" s="92"/>
      <c r="H196" s="92"/>
      <c r="I196" s="92"/>
      <c r="J196" s="92"/>
      <c r="K196" s="155">
        <v>4</v>
      </c>
      <c r="L196" s="155">
        <v>3</v>
      </c>
      <c r="M196" s="155">
        <v>2</v>
      </c>
      <c r="N196" s="136"/>
      <c r="O196" s="136"/>
      <c r="P196" s="136"/>
      <c r="Q196" s="136"/>
      <c r="R196" s="136"/>
      <c r="S196" s="92"/>
      <c r="T196" s="92"/>
      <c r="U196" s="92"/>
    </row>
    <row r="197" spans="1:31" ht="78" customHeight="1" x14ac:dyDescent="0.3">
      <c r="A197" s="477"/>
      <c r="B197" s="373"/>
      <c r="C197" s="156" t="str">
        <f t="shared" si="16"/>
        <v>MODG38</v>
      </c>
      <c r="D197" s="381"/>
      <c r="E197" s="381"/>
      <c r="F197" s="157" t="s">
        <v>87</v>
      </c>
      <c r="G197" s="92"/>
      <c r="H197" s="92"/>
      <c r="I197" s="92"/>
      <c r="J197" s="92"/>
      <c r="K197" s="155">
        <v>4</v>
      </c>
      <c r="L197" s="155">
        <v>4</v>
      </c>
      <c r="M197" s="155">
        <v>4</v>
      </c>
      <c r="N197" s="136"/>
      <c r="O197" s="136"/>
      <c r="P197" s="136"/>
      <c r="Q197" s="136"/>
      <c r="R197" s="136"/>
      <c r="S197" s="92"/>
      <c r="T197" s="92"/>
      <c r="U197" s="92"/>
    </row>
    <row r="198" spans="1:31" ht="98.25" customHeight="1" x14ac:dyDescent="0.3">
      <c r="A198" s="768" t="s">
        <v>186</v>
      </c>
      <c r="B198" s="420"/>
      <c r="C198" s="138" t="str">
        <f t="shared" si="16"/>
        <v>MODG39</v>
      </c>
      <c r="D198" s="138"/>
      <c r="E198" s="138"/>
      <c r="F198" s="768" t="s">
        <v>479</v>
      </c>
      <c r="G198" s="175" t="str">
        <f>IF(LEN(F198)&gt;0,F198,G197)</f>
        <v>Occurrence d'un incident depuis la dernière révision d'AMR</v>
      </c>
      <c r="H198" s="194" t="s">
        <v>480</v>
      </c>
      <c r="I198" s="92"/>
      <c r="J198" s="92"/>
      <c r="K198" s="194">
        <v>4</v>
      </c>
      <c r="L198" s="194">
        <v>1</v>
      </c>
      <c r="M198" s="194">
        <v>1</v>
      </c>
      <c r="N198" s="136"/>
      <c r="O198" s="136"/>
      <c r="P198" s="136"/>
      <c r="Q198" s="136"/>
      <c r="R198" s="136"/>
      <c r="S198" s="92"/>
      <c r="T198" s="92"/>
      <c r="U198" s="92"/>
    </row>
    <row r="199" spans="1:31" ht="104.25" customHeight="1" x14ac:dyDescent="0.3">
      <c r="A199" s="768"/>
      <c r="B199" s="420"/>
      <c r="C199" s="138" t="str">
        <f t="shared" si="16"/>
        <v>MODG39</v>
      </c>
      <c r="D199" s="138"/>
      <c r="E199" s="138"/>
      <c r="F199" s="768"/>
      <c r="G199" s="175" t="str">
        <f>IF(LEN(F199)&gt;0,F199,G198)</f>
        <v>Occurrence d'un incident depuis la dernière révision d'AMR</v>
      </c>
      <c r="H199" s="194" t="s">
        <v>481</v>
      </c>
      <c r="I199" s="92"/>
      <c r="J199" s="92"/>
      <c r="K199" s="194">
        <v>4</v>
      </c>
      <c r="L199" s="194">
        <v>4</v>
      </c>
      <c r="M199" s="194">
        <v>4</v>
      </c>
      <c r="N199" s="136"/>
      <c r="O199" s="136"/>
      <c r="P199" s="136"/>
      <c r="Q199" s="136"/>
      <c r="R199" s="136"/>
      <c r="S199" s="92"/>
      <c r="T199" s="92"/>
      <c r="U199" s="92"/>
    </row>
    <row r="200" spans="1:31" ht="78" customHeight="1" x14ac:dyDescent="0.3">
      <c r="A200" s="768"/>
      <c r="B200" s="420"/>
      <c r="C200" s="138" t="str">
        <f t="shared" si="16"/>
        <v>MODG39</v>
      </c>
      <c r="D200" s="138"/>
      <c r="E200" s="138"/>
      <c r="F200" s="194" t="s">
        <v>482</v>
      </c>
      <c r="G200" s="175" t="str">
        <f>IF(LEN(F200)&gt;0,F200,G199)</f>
        <v>Pas d'incident depuis la révision d'AMR</v>
      </c>
      <c r="H200" s="194" t="s">
        <v>420</v>
      </c>
      <c r="I200" s="92"/>
      <c r="J200" s="92"/>
      <c r="K200" s="194">
        <v>0</v>
      </c>
      <c r="L200" s="194">
        <v>0</v>
      </c>
      <c r="M200" s="194">
        <v>0</v>
      </c>
      <c r="N200" s="136"/>
      <c r="O200" s="136"/>
      <c r="P200" s="136"/>
      <c r="Q200" s="136"/>
      <c r="R200" s="136"/>
      <c r="S200" s="92"/>
      <c r="T200" s="92"/>
      <c r="U200" s="92"/>
    </row>
    <row r="201" spans="1:31" ht="78" customHeight="1" x14ac:dyDescent="0.3">
      <c r="A201" s="92"/>
      <c r="B201" s="92"/>
      <c r="C201" s="92"/>
      <c r="D201" s="92"/>
      <c r="E201" s="92"/>
      <c r="F201" s="92"/>
      <c r="G201" s="92"/>
      <c r="H201" s="92"/>
      <c r="I201" s="92"/>
      <c r="J201" s="92"/>
      <c r="K201" s="92"/>
      <c r="L201" s="92"/>
      <c r="M201" s="92"/>
      <c r="N201" s="136"/>
      <c r="O201" s="136"/>
      <c r="P201" s="136"/>
      <c r="Q201" s="136"/>
      <c r="R201" s="136"/>
      <c r="S201" s="92"/>
      <c r="T201" s="92"/>
      <c r="U201" s="92"/>
    </row>
    <row r="202" spans="1:31" ht="78" customHeight="1" x14ac:dyDescent="0.3">
      <c r="A202" s="92"/>
      <c r="B202" s="92"/>
      <c r="C202" s="92"/>
      <c r="D202" s="92"/>
      <c r="E202" s="92"/>
      <c r="F202" s="92"/>
      <c r="G202" s="92"/>
      <c r="H202" s="92"/>
      <c r="I202" s="92"/>
      <c r="J202" s="92"/>
      <c r="K202" s="92"/>
      <c r="L202" s="92"/>
      <c r="M202" s="92"/>
      <c r="N202" s="136"/>
      <c r="O202" s="136"/>
      <c r="P202" s="136"/>
      <c r="Q202" s="136"/>
      <c r="R202" s="136"/>
      <c r="S202" s="92"/>
      <c r="T202" s="92"/>
      <c r="U202" s="92"/>
    </row>
    <row r="203" spans="1:31" ht="78" customHeight="1" x14ac:dyDescent="0.3">
      <c r="A203" s="92"/>
      <c r="B203" s="92"/>
      <c r="C203" s="92"/>
      <c r="D203" s="92"/>
      <c r="E203" s="92"/>
      <c r="F203" s="92"/>
      <c r="G203" s="92"/>
      <c r="H203" s="92"/>
      <c r="I203" s="92"/>
      <c r="J203" s="92"/>
      <c r="K203" s="92"/>
      <c r="L203" s="92"/>
      <c r="M203" s="92"/>
      <c r="N203" s="136"/>
      <c r="O203" s="136"/>
      <c r="P203" s="136"/>
      <c r="Q203" s="136"/>
      <c r="R203" s="136"/>
      <c r="S203" s="92"/>
      <c r="T203" s="92"/>
      <c r="U203" s="92"/>
    </row>
    <row r="204" spans="1:31" ht="78" customHeight="1" x14ac:dyDescent="0.3">
      <c r="A204" s="92"/>
      <c r="B204" s="92"/>
      <c r="C204" s="92"/>
      <c r="D204" s="92"/>
      <c r="E204" s="92"/>
      <c r="F204" s="92"/>
      <c r="G204" s="92"/>
      <c r="H204" s="92"/>
      <c r="I204" s="92"/>
      <c r="J204" s="92"/>
      <c r="K204" s="92"/>
      <c r="L204" s="92"/>
      <c r="M204" s="92"/>
      <c r="N204" s="136"/>
      <c r="O204" s="136"/>
      <c r="P204" s="136"/>
      <c r="Q204" s="136"/>
      <c r="R204" s="136"/>
      <c r="S204" s="92"/>
      <c r="T204" s="92"/>
      <c r="U204" s="92"/>
    </row>
    <row r="205" spans="1:31" ht="78" customHeight="1" x14ac:dyDescent="0.3">
      <c r="A205" s="92"/>
      <c r="B205" s="92"/>
      <c r="C205" s="92"/>
      <c r="D205" s="92"/>
      <c r="E205" s="92"/>
      <c r="F205" s="92"/>
      <c r="G205" s="92"/>
      <c r="H205" s="92"/>
      <c r="I205" s="92"/>
      <c r="J205" s="92"/>
      <c r="K205" s="92"/>
      <c r="L205" s="92"/>
      <c r="M205" s="92"/>
      <c r="N205" s="136"/>
      <c r="O205" s="136"/>
      <c r="P205" s="136"/>
      <c r="Q205" s="136"/>
      <c r="R205" s="136"/>
      <c r="S205" s="92"/>
      <c r="T205" s="92"/>
      <c r="U205" s="92"/>
    </row>
    <row r="206" spans="1:31" ht="78" customHeight="1" x14ac:dyDescent="0.3">
      <c r="A206" s="92"/>
      <c r="B206" s="92"/>
      <c r="C206" s="92"/>
      <c r="D206" s="92"/>
      <c r="E206" s="92"/>
      <c r="F206" s="92"/>
      <c r="G206" s="92"/>
      <c r="H206" s="92"/>
      <c r="I206" s="92"/>
      <c r="J206" s="92"/>
      <c r="K206" s="92"/>
      <c r="L206" s="92"/>
      <c r="M206" s="92"/>
      <c r="N206" s="136"/>
      <c r="O206" s="136"/>
      <c r="P206" s="136"/>
      <c r="Q206" s="136"/>
      <c r="R206" s="136"/>
      <c r="S206" s="92"/>
      <c r="T206" s="92"/>
      <c r="U206" s="92"/>
    </row>
    <row r="207" spans="1:31" ht="78" customHeight="1" x14ac:dyDescent="0.3">
      <c r="A207" s="92"/>
      <c r="B207" s="92"/>
      <c r="C207" s="92"/>
      <c r="D207" s="92"/>
      <c r="E207" s="92"/>
      <c r="F207" s="92"/>
      <c r="G207" s="92"/>
      <c r="H207" s="92"/>
      <c r="I207" s="92"/>
      <c r="J207" s="92"/>
      <c r="K207" s="92"/>
      <c r="L207" s="92"/>
      <c r="M207" s="92"/>
      <c r="N207" s="136"/>
      <c r="O207" s="136"/>
      <c r="P207" s="136"/>
      <c r="Q207" s="136"/>
      <c r="R207" s="136"/>
      <c r="S207" s="92"/>
      <c r="T207" s="92"/>
      <c r="U207" s="92"/>
    </row>
    <row r="208" spans="1:31" ht="78" customHeight="1" x14ac:dyDescent="0.3">
      <c r="A208" s="92"/>
      <c r="B208" s="92"/>
      <c r="C208" s="92"/>
      <c r="D208" s="92"/>
      <c r="E208" s="92"/>
      <c r="F208" s="92"/>
      <c r="G208" s="92"/>
      <c r="H208" s="92"/>
      <c r="I208" s="92"/>
      <c r="J208" s="92"/>
      <c r="K208" s="92"/>
      <c r="L208" s="92"/>
      <c r="M208" s="92"/>
      <c r="N208" s="136"/>
      <c r="O208" s="136"/>
      <c r="P208" s="136"/>
      <c r="Q208" s="136"/>
      <c r="R208" s="136"/>
      <c r="S208" s="92"/>
      <c r="T208" s="92"/>
      <c r="U208" s="92"/>
    </row>
    <row r="209" spans="1:21" ht="78" customHeight="1" x14ac:dyDescent="0.3">
      <c r="A209" s="92"/>
      <c r="B209" s="92"/>
      <c r="C209" s="92"/>
      <c r="D209" s="92"/>
      <c r="E209" s="92"/>
      <c r="F209" s="92"/>
      <c r="G209" s="92"/>
      <c r="H209" s="92"/>
      <c r="I209" s="92"/>
      <c r="J209" s="92"/>
      <c r="K209" s="92"/>
      <c r="L209" s="92"/>
      <c r="M209" s="92"/>
      <c r="N209" s="136"/>
      <c r="O209" s="136"/>
      <c r="P209" s="136"/>
      <c r="Q209" s="136"/>
      <c r="R209" s="136"/>
      <c r="S209" s="92"/>
      <c r="T209" s="92"/>
      <c r="U209" s="92"/>
    </row>
    <row r="210" spans="1:21" ht="78" customHeight="1" x14ac:dyDescent="0.3">
      <c r="A210" s="92"/>
      <c r="B210" s="92"/>
      <c r="C210" s="92"/>
      <c r="D210" s="92"/>
      <c r="E210" s="92"/>
      <c r="F210" s="92"/>
      <c r="G210" s="92"/>
      <c r="H210" s="92"/>
      <c r="I210" s="92"/>
      <c r="J210" s="92"/>
      <c r="K210" s="92"/>
      <c r="L210" s="92"/>
      <c r="M210" s="92"/>
      <c r="N210" s="136"/>
      <c r="O210" s="136"/>
      <c r="P210" s="136"/>
      <c r="Q210" s="136"/>
      <c r="R210" s="136"/>
      <c r="S210" s="92"/>
      <c r="T210" s="92"/>
      <c r="U210" s="92"/>
    </row>
    <row r="211" spans="1:21" ht="78" customHeight="1" x14ac:dyDescent="0.3">
      <c r="A211" s="92"/>
      <c r="B211" s="92"/>
      <c r="C211" s="92"/>
      <c r="D211" s="92"/>
      <c r="E211" s="92"/>
      <c r="F211" s="92"/>
      <c r="G211" s="92"/>
      <c r="H211" s="92"/>
      <c r="I211" s="92"/>
      <c r="J211" s="92"/>
      <c r="K211" s="92"/>
      <c r="L211" s="92"/>
      <c r="M211" s="92"/>
      <c r="N211" s="136"/>
      <c r="O211" s="136"/>
      <c r="P211" s="136"/>
      <c r="Q211" s="136"/>
      <c r="R211" s="136"/>
      <c r="S211" s="92"/>
      <c r="T211" s="92"/>
      <c r="U211" s="92"/>
    </row>
    <row r="212" spans="1:21" ht="78" customHeight="1" x14ac:dyDescent="0.3">
      <c r="A212" s="92"/>
      <c r="B212" s="92"/>
      <c r="C212" s="92"/>
      <c r="D212" s="92"/>
      <c r="E212" s="92"/>
      <c r="F212" s="92"/>
      <c r="G212" s="92"/>
      <c r="H212" s="92"/>
      <c r="I212" s="92"/>
      <c r="J212" s="92"/>
      <c r="K212" s="92"/>
      <c r="L212" s="92"/>
      <c r="M212" s="92"/>
      <c r="N212" s="136"/>
      <c r="O212" s="136"/>
      <c r="P212" s="136"/>
      <c r="Q212" s="136"/>
      <c r="R212" s="136"/>
      <c r="S212" s="92"/>
      <c r="T212" s="92"/>
      <c r="U212" s="92"/>
    </row>
    <row r="213" spans="1:21" ht="78" customHeight="1" x14ac:dyDescent="0.3">
      <c r="A213" s="92"/>
      <c r="B213" s="92"/>
      <c r="C213" s="92"/>
      <c r="D213" s="92"/>
      <c r="E213" s="92"/>
      <c r="F213" s="92"/>
      <c r="G213" s="92"/>
      <c r="H213" s="92"/>
      <c r="I213" s="92"/>
      <c r="J213" s="92"/>
      <c r="K213" s="92"/>
      <c r="L213" s="92"/>
      <c r="M213" s="92"/>
      <c r="N213" s="136"/>
      <c r="O213" s="136"/>
      <c r="P213" s="136"/>
      <c r="Q213" s="136"/>
      <c r="R213" s="136"/>
      <c r="S213" s="92"/>
      <c r="T213" s="92"/>
      <c r="U213" s="92"/>
    </row>
    <row r="214" spans="1:21" ht="78" customHeight="1" x14ac:dyDescent="0.3">
      <c r="A214" s="92"/>
      <c r="B214" s="92"/>
      <c r="C214" s="92"/>
      <c r="D214" s="92"/>
      <c r="E214" s="92"/>
      <c r="F214" s="92"/>
      <c r="G214" s="92"/>
      <c r="H214" s="92"/>
      <c r="I214" s="92"/>
      <c r="J214" s="92"/>
      <c r="K214" s="92"/>
      <c r="L214" s="92"/>
      <c r="M214" s="92"/>
      <c r="N214" s="136"/>
      <c r="O214" s="136"/>
      <c r="P214" s="136"/>
      <c r="Q214" s="136"/>
      <c r="R214" s="136"/>
      <c r="S214" s="92"/>
      <c r="T214" s="92"/>
      <c r="U214" s="92"/>
    </row>
    <row r="215" spans="1:21" ht="78" customHeight="1" x14ac:dyDescent="0.3">
      <c r="A215" s="92"/>
      <c r="B215" s="92"/>
      <c r="C215" s="92"/>
      <c r="D215" s="92"/>
      <c r="E215" s="92"/>
      <c r="F215" s="92"/>
      <c r="G215" s="92"/>
      <c r="H215" s="92"/>
      <c r="I215" s="92"/>
      <c r="J215" s="92"/>
      <c r="K215" s="92"/>
      <c r="L215" s="92"/>
      <c r="M215" s="92"/>
      <c r="N215" s="136"/>
      <c r="O215" s="136"/>
      <c r="P215" s="136"/>
      <c r="Q215" s="136"/>
      <c r="R215" s="136"/>
      <c r="S215" s="92"/>
      <c r="T215" s="92"/>
      <c r="U215" s="92"/>
    </row>
    <row r="216" spans="1:21" ht="78" customHeight="1" x14ac:dyDescent="0.3">
      <c r="A216" s="92"/>
      <c r="B216" s="92"/>
      <c r="C216" s="92"/>
      <c r="D216" s="92"/>
      <c r="E216" s="92"/>
      <c r="F216" s="92"/>
      <c r="G216" s="92"/>
      <c r="H216" s="92"/>
      <c r="I216" s="92"/>
      <c r="J216" s="92"/>
      <c r="K216" s="92"/>
      <c r="L216" s="92"/>
      <c r="M216" s="92"/>
      <c r="N216" s="136"/>
      <c r="O216" s="136"/>
      <c r="P216" s="136"/>
      <c r="Q216" s="136"/>
      <c r="R216" s="136"/>
      <c r="S216" s="92"/>
      <c r="T216" s="92"/>
      <c r="U216" s="92"/>
    </row>
    <row r="217" spans="1:21" ht="78" customHeight="1" x14ac:dyDescent="0.3">
      <c r="A217" s="92"/>
      <c r="B217" s="92"/>
      <c r="C217" s="92"/>
      <c r="D217" s="92"/>
      <c r="E217" s="92"/>
      <c r="F217" s="92"/>
      <c r="G217" s="92"/>
      <c r="H217" s="92"/>
      <c r="I217" s="92"/>
      <c r="J217" s="92"/>
      <c r="K217" s="92"/>
      <c r="L217" s="92"/>
      <c r="M217" s="92"/>
      <c r="N217" s="136"/>
      <c r="O217" s="136"/>
      <c r="P217" s="136"/>
      <c r="Q217" s="136"/>
      <c r="R217" s="136"/>
      <c r="S217" s="92"/>
      <c r="T217" s="92"/>
      <c r="U217" s="92"/>
    </row>
    <row r="218" spans="1:21" ht="78" customHeight="1" x14ac:dyDescent="0.3">
      <c r="A218" s="92"/>
      <c r="B218" s="92"/>
      <c r="C218" s="92"/>
      <c r="D218" s="92"/>
      <c r="E218" s="92"/>
      <c r="F218" s="92"/>
      <c r="G218" s="92"/>
      <c r="H218" s="92"/>
      <c r="I218" s="92"/>
      <c r="J218" s="92"/>
      <c r="K218" s="92"/>
      <c r="L218" s="92"/>
      <c r="M218" s="92"/>
      <c r="N218" s="136"/>
      <c r="O218" s="136"/>
      <c r="P218" s="136"/>
      <c r="Q218" s="136"/>
      <c r="R218" s="136"/>
      <c r="S218" s="92"/>
      <c r="T218" s="92"/>
      <c r="U218" s="92"/>
    </row>
    <row r="219" spans="1:21" ht="78" customHeight="1" x14ac:dyDescent="0.3">
      <c r="A219" s="92"/>
      <c r="B219" s="92"/>
      <c r="C219" s="92"/>
      <c r="D219" s="92"/>
      <c r="E219" s="92"/>
      <c r="F219" s="92"/>
      <c r="G219" s="92"/>
      <c r="H219" s="92"/>
      <c r="I219" s="92"/>
      <c r="J219" s="92"/>
      <c r="K219" s="92"/>
      <c r="L219" s="92"/>
      <c r="M219" s="92"/>
      <c r="N219" s="136"/>
      <c r="O219" s="136"/>
      <c r="P219" s="136"/>
      <c r="Q219" s="136"/>
      <c r="R219" s="136"/>
      <c r="S219" s="92"/>
      <c r="T219" s="92"/>
      <c r="U219" s="92"/>
    </row>
    <row r="220" spans="1:21" ht="78" customHeight="1" x14ac:dyDescent="0.3">
      <c r="A220" s="92"/>
      <c r="B220" s="92"/>
      <c r="C220" s="92"/>
      <c r="D220" s="92"/>
      <c r="E220" s="92"/>
      <c r="F220" s="92"/>
      <c r="G220" s="92"/>
      <c r="H220" s="92"/>
      <c r="I220" s="92"/>
      <c r="J220" s="92"/>
      <c r="K220" s="92"/>
      <c r="L220" s="92"/>
      <c r="M220" s="92"/>
      <c r="N220" s="136"/>
      <c r="O220" s="136"/>
      <c r="P220" s="136"/>
      <c r="Q220" s="136"/>
      <c r="R220" s="136"/>
      <c r="S220" s="92"/>
      <c r="T220" s="92"/>
      <c r="U220" s="92"/>
    </row>
    <row r="221" spans="1:21" ht="78" customHeight="1" x14ac:dyDescent="0.3">
      <c r="A221" s="92"/>
      <c r="B221" s="92"/>
      <c r="C221" s="92"/>
      <c r="D221" s="92"/>
      <c r="E221" s="92"/>
      <c r="F221" s="92"/>
      <c r="G221" s="92"/>
      <c r="H221" s="92"/>
      <c r="I221" s="92"/>
      <c r="J221" s="92"/>
      <c r="K221" s="92"/>
      <c r="L221" s="92"/>
      <c r="M221" s="92"/>
      <c r="N221" s="136"/>
      <c r="O221" s="136"/>
      <c r="P221" s="136"/>
      <c r="Q221" s="136"/>
      <c r="R221" s="136"/>
      <c r="S221" s="92"/>
      <c r="T221" s="92"/>
      <c r="U221" s="92"/>
    </row>
    <row r="222" spans="1:21" ht="78" customHeight="1" x14ac:dyDescent="0.3">
      <c r="A222" s="92"/>
      <c r="B222" s="92"/>
      <c r="C222" s="92"/>
      <c r="D222" s="92"/>
      <c r="E222" s="92"/>
      <c r="F222" s="92"/>
      <c r="G222" s="92"/>
      <c r="H222" s="92"/>
      <c r="I222" s="92"/>
      <c r="J222" s="92"/>
      <c r="K222" s="92"/>
      <c r="L222" s="92"/>
      <c r="M222" s="92"/>
      <c r="N222" s="136"/>
      <c r="O222" s="136"/>
      <c r="P222" s="136"/>
      <c r="Q222" s="136"/>
      <c r="R222" s="136"/>
      <c r="S222" s="92"/>
      <c r="T222" s="92"/>
      <c r="U222" s="92"/>
    </row>
    <row r="223" spans="1:21" ht="78" customHeight="1" x14ac:dyDescent="0.3">
      <c r="A223" s="92"/>
      <c r="B223" s="92"/>
      <c r="C223" s="92"/>
      <c r="D223" s="92"/>
      <c r="E223" s="92"/>
      <c r="F223" s="92"/>
      <c r="G223" s="92"/>
      <c r="H223" s="92"/>
      <c r="I223" s="92"/>
      <c r="J223" s="92"/>
      <c r="K223" s="92"/>
      <c r="L223" s="92"/>
      <c r="M223" s="92"/>
      <c r="N223" s="136"/>
      <c r="O223" s="136"/>
      <c r="P223" s="136"/>
      <c r="Q223" s="136"/>
      <c r="R223" s="136"/>
      <c r="S223" s="92"/>
      <c r="T223" s="92"/>
      <c r="U223" s="92"/>
    </row>
    <row r="224" spans="1:21" ht="78" customHeight="1" x14ac:dyDescent="0.3">
      <c r="A224" s="92"/>
      <c r="B224" s="92"/>
      <c r="C224" s="92"/>
      <c r="D224" s="92"/>
      <c r="E224" s="92"/>
      <c r="F224" s="92"/>
      <c r="G224" s="92"/>
      <c r="H224" s="92"/>
      <c r="I224" s="92"/>
      <c r="J224" s="92"/>
      <c r="K224" s="92"/>
      <c r="L224" s="92"/>
      <c r="M224" s="92"/>
      <c r="N224" s="136"/>
      <c r="O224" s="136"/>
      <c r="P224" s="136"/>
      <c r="Q224" s="136"/>
      <c r="R224" s="136"/>
      <c r="S224" s="92"/>
      <c r="T224" s="92"/>
      <c r="U224" s="92"/>
    </row>
    <row r="225" spans="1:21" ht="78" customHeight="1" x14ac:dyDescent="0.3">
      <c r="A225" s="92"/>
      <c r="B225" s="92"/>
      <c r="C225" s="92"/>
      <c r="D225" s="92"/>
      <c r="E225" s="92"/>
      <c r="F225" s="92"/>
      <c r="G225" s="92"/>
      <c r="H225" s="92"/>
      <c r="I225" s="92"/>
      <c r="J225" s="92"/>
      <c r="K225" s="92"/>
      <c r="L225" s="92"/>
      <c r="M225" s="92"/>
      <c r="N225" s="136"/>
      <c r="O225" s="136"/>
      <c r="P225" s="136"/>
      <c r="Q225" s="136"/>
      <c r="R225" s="136"/>
      <c r="S225" s="92"/>
      <c r="T225" s="92"/>
      <c r="U225" s="92"/>
    </row>
    <row r="226" spans="1:21" ht="78" customHeight="1" x14ac:dyDescent="0.3">
      <c r="A226" s="92"/>
      <c r="B226" s="92"/>
      <c r="C226" s="92"/>
      <c r="D226" s="92"/>
      <c r="E226" s="92"/>
      <c r="F226" s="92"/>
      <c r="G226" s="92"/>
      <c r="H226" s="92"/>
      <c r="I226" s="92"/>
      <c r="J226" s="92"/>
      <c r="K226" s="92"/>
      <c r="L226" s="92"/>
      <c r="M226" s="92"/>
      <c r="N226" s="136"/>
      <c r="O226" s="136"/>
      <c r="P226" s="136"/>
      <c r="Q226" s="136"/>
      <c r="R226" s="136"/>
      <c r="S226" s="92"/>
      <c r="T226" s="92"/>
      <c r="U226" s="92"/>
    </row>
    <row r="227" spans="1:21" ht="78" customHeight="1" x14ac:dyDescent="0.3">
      <c r="A227" s="92"/>
      <c r="B227" s="92"/>
      <c r="C227" s="92"/>
      <c r="D227" s="92"/>
      <c r="E227" s="92"/>
      <c r="F227" s="92"/>
      <c r="G227" s="92"/>
      <c r="H227" s="92"/>
      <c r="I227" s="92"/>
      <c r="J227" s="92"/>
      <c r="K227" s="92"/>
      <c r="L227" s="92"/>
      <c r="M227" s="92"/>
      <c r="N227" s="136"/>
      <c r="O227" s="136"/>
      <c r="P227" s="136"/>
      <c r="Q227" s="136"/>
      <c r="R227" s="136"/>
      <c r="S227" s="92"/>
      <c r="T227" s="92"/>
      <c r="U227" s="92"/>
    </row>
    <row r="228" spans="1:21" ht="78" customHeight="1" x14ac:dyDescent="0.3">
      <c r="A228" s="92"/>
      <c r="B228" s="92"/>
      <c r="C228" s="92"/>
      <c r="D228" s="92"/>
      <c r="E228" s="92"/>
      <c r="F228" s="92"/>
      <c r="G228" s="92"/>
      <c r="H228" s="92"/>
      <c r="I228" s="92"/>
      <c r="J228" s="92"/>
      <c r="K228" s="92"/>
      <c r="L228" s="92"/>
      <c r="M228" s="92"/>
      <c r="N228" s="136"/>
      <c r="O228" s="136"/>
      <c r="P228" s="136"/>
      <c r="Q228" s="136"/>
      <c r="R228" s="136"/>
      <c r="S228" s="92"/>
      <c r="T228" s="92"/>
      <c r="U228" s="92"/>
    </row>
    <row r="229" spans="1:21" ht="78" customHeight="1" x14ac:dyDescent="0.3">
      <c r="A229" s="92"/>
      <c r="B229" s="92"/>
      <c r="C229" s="92"/>
      <c r="D229" s="92"/>
      <c r="E229" s="92"/>
      <c r="F229" s="92"/>
      <c r="G229" s="92"/>
      <c r="H229" s="92"/>
      <c r="I229" s="92"/>
      <c r="J229" s="92"/>
      <c r="K229" s="92"/>
      <c r="L229" s="92"/>
      <c r="M229" s="92"/>
      <c r="N229" s="136"/>
      <c r="O229" s="136"/>
      <c r="P229" s="136"/>
      <c r="Q229" s="136"/>
      <c r="R229" s="136"/>
      <c r="S229" s="92"/>
      <c r="T229" s="92"/>
      <c r="U229" s="92"/>
    </row>
    <row r="230" spans="1:21" ht="78" customHeight="1" x14ac:dyDescent="0.3">
      <c r="A230" s="92"/>
      <c r="B230" s="92"/>
      <c r="C230" s="92"/>
      <c r="D230" s="92"/>
      <c r="E230" s="92"/>
      <c r="F230" s="92"/>
      <c r="G230" s="92"/>
      <c r="H230" s="92"/>
      <c r="I230" s="92"/>
      <c r="J230" s="92"/>
      <c r="K230" s="92"/>
      <c r="L230" s="92"/>
      <c r="M230" s="92"/>
      <c r="N230" s="136"/>
      <c r="O230" s="136"/>
      <c r="P230" s="136"/>
      <c r="Q230" s="136"/>
      <c r="R230" s="136"/>
      <c r="S230" s="92"/>
      <c r="T230" s="92"/>
      <c r="U230" s="92"/>
    </row>
    <row r="231" spans="1:21" ht="78" customHeight="1" x14ac:dyDescent="0.3">
      <c r="A231" s="92"/>
      <c r="B231" s="92"/>
      <c r="C231" s="92"/>
      <c r="D231" s="92"/>
      <c r="E231" s="92"/>
      <c r="F231" s="92"/>
      <c r="G231" s="92"/>
      <c r="H231" s="92"/>
      <c r="I231" s="92"/>
      <c r="J231" s="92"/>
      <c r="K231" s="92"/>
      <c r="L231" s="92"/>
      <c r="M231" s="92"/>
      <c r="N231" s="136"/>
      <c r="O231" s="136"/>
      <c r="P231" s="136"/>
      <c r="Q231" s="136"/>
      <c r="R231" s="136"/>
      <c r="S231" s="92"/>
      <c r="T231" s="92"/>
      <c r="U231" s="92"/>
    </row>
    <row r="232" spans="1:21" ht="78" customHeight="1" x14ac:dyDescent="0.3">
      <c r="A232" s="92"/>
      <c r="B232" s="92"/>
      <c r="C232" s="92"/>
      <c r="D232" s="92"/>
      <c r="E232" s="92"/>
      <c r="F232" s="92"/>
      <c r="G232" s="92"/>
      <c r="H232" s="92"/>
      <c r="I232" s="92"/>
      <c r="J232" s="92"/>
      <c r="K232" s="92"/>
      <c r="L232" s="92"/>
      <c r="M232" s="92"/>
      <c r="N232" s="136"/>
      <c r="O232" s="136"/>
      <c r="P232" s="136"/>
      <c r="Q232" s="136"/>
      <c r="R232" s="136"/>
      <c r="S232" s="92"/>
      <c r="T232" s="92"/>
      <c r="U232" s="92"/>
    </row>
    <row r="233" spans="1:21" ht="78" customHeight="1" x14ac:dyDescent="0.3">
      <c r="A233" s="92"/>
      <c r="B233" s="92"/>
      <c r="C233" s="92"/>
      <c r="D233" s="92"/>
      <c r="E233" s="92"/>
      <c r="F233" s="92"/>
      <c r="G233" s="92"/>
      <c r="H233" s="92"/>
      <c r="I233" s="92"/>
      <c r="J233" s="92"/>
      <c r="K233" s="92"/>
      <c r="L233" s="92"/>
      <c r="M233" s="92"/>
      <c r="N233" s="136"/>
      <c r="O233" s="136"/>
      <c r="P233" s="136"/>
      <c r="Q233" s="136"/>
      <c r="R233" s="136"/>
      <c r="S233" s="92"/>
      <c r="T233" s="92"/>
      <c r="U233" s="92"/>
    </row>
    <row r="234" spans="1:21" ht="78" customHeight="1" x14ac:dyDescent="0.3">
      <c r="A234" s="92"/>
      <c r="B234" s="92"/>
      <c r="C234" s="92"/>
      <c r="D234" s="92"/>
      <c r="E234" s="92"/>
      <c r="F234" s="92"/>
      <c r="G234" s="92"/>
      <c r="H234" s="92"/>
      <c r="I234" s="92"/>
      <c r="J234" s="92"/>
      <c r="K234" s="92"/>
      <c r="L234" s="92"/>
      <c r="M234" s="92"/>
      <c r="N234" s="136"/>
      <c r="O234" s="136"/>
      <c r="P234" s="136"/>
      <c r="Q234" s="136"/>
      <c r="R234" s="136"/>
      <c r="S234" s="92"/>
      <c r="T234" s="92"/>
      <c r="U234" s="92"/>
    </row>
    <row r="235" spans="1:21" ht="78" customHeight="1" x14ac:dyDescent="0.3">
      <c r="A235" s="92"/>
      <c r="B235" s="92"/>
      <c r="C235" s="92"/>
      <c r="D235" s="92"/>
      <c r="E235" s="92"/>
      <c r="F235" s="92"/>
      <c r="G235" s="92"/>
      <c r="H235" s="92"/>
      <c r="I235" s="92"/>
      <c r="J235" s="92"/>
      <c r="K235" s="92"/>
      <c r="L235" s="92"/>
      <c r="M235" s="92"/>
      <c r="N235" s="136"/>
      <c r="O235" s="136"/>
      <c r="P235" s="136"/>
      <c r="Q235" s="136"/>
      <c r="R235" s="136"/>
      <c r="S235" s="92"/>
      <c r="T235" s="92"/>
      <c r="U235" s="92"/>
    </row>
    <row r="236" spans="1:21" ht="78" customHeight="1" x14ac:dyDescent="0.3">
      <c r="A236" s="92"/>
      <c r="B236" s="92"/>
      <c r="C236" s="92"/>
      <c r="D236" s="92"/>
      <c r="E236" s="92"/>
      <c r="F236" s="92"/>
      <c r="G236" s="92"/>
      <c r="H236" s="92"/>
      <c r="I236" s="92"/>
      <c r="J236" s="92"/>
      <c r="K236" s="92"/>
      <c r="L236" s="92"/>
      <c r="M236" s="92"/>
      <c r="N236" s="136"/>
      <c r="O236" s="136"/>
      <c r="P236" s="136"/>
      <c r="Q236" s="136"/>
      <c r="R236" s="136"/>
      <c r="S236" s="92"/>
      <c r="T236" s="92"/>
      <c r="U236" s="92"/>
    </row>
  </sheetData>
  <mergeCells count="206">
    <mergeCell ref="D35:F35"/>
    <mergeCell ref="D36:F36"/>
    <mergeCell ref="D37:F37"/>
    <mergeCell ref="D38:F38"/>
    <mergeCell ref="D51:F51"/>
    <mergeCell ref="D52:F52"/>
    <mergeCell ref="D53:F53"/>
    <mergeCell ref="D54:F54"/>
    <mergeCell ref="D55:F55"/>
    <mergeCell ref="D40:F40"/>
    <mergeCell ref="D41:F41"/>
    <mergeCell ref="D42:F42"/>
    <mergeCell ref="D44:F44"/>
    <mergeCell ref="D45:F45"/>
    <mergeCell ref="D46:F46"/>
    <mergeCell ref="D48:F48"/>
    <mergeCell ref="D49:F49"/>
    <mergeCell ref="D50:F50"/>
    <mergeCell ref="A41:B41"/>
    <mergeCell ref="A42:B42"/>
    <mergeCell ref="A44:B44"/>
    <mergeCell ref="A45:B45"/>
    <mergeCell ref="A54:B54"/>
    <mergeCell ref="A55:B55"/>
    <mergeCell ref="D14:F14"/>
    <mergeCell ref="D15:F15"/>
    <mergeCell ref="D16:F16"/>
    <mergeCell ref="D17:F17"/>
    <mergeCell ref="D18:F18"/>
    <mergeCell ref="D20:F20"/>
    <mergeCell ref="D21:F21"/>
    <mergeCell ref="D22:F22"/>
    <mergeCell ref="D23:F23"/>
    <mergeCell ref="D24:F24"/>
    <mergeCell ref="D25:F25"/>
    <mergeCell ref="D26:F26"/>
    <mergeCell ref="D28:F28"/>
    <mergeCell ref="D29:F29"/>
    <mergeCell ref="D30:F30"/>
    <mergeCell ref="D31:F31"/>
    <mergeCell ref="D33:F33"/>
    <mergeCell ref="D34:F34"/>
    <mergeCell ref="G42:I42"/>
    <mergeCell ref="A14:B14"/>
    <mergeCell ref="A15:B15"/>
    <mergeCell ref="A16:B16"/>
    <mergeCell ref="A17:B17"/>
    <mergeCell ref="A18:B18"/>
    <mergeCell ref="A20:B20"/>
    <mergeCell ref="A21:B21"/>
    <mergeCell ref="A22:B22"/>
    <mergeCell ref="A23:B23"/>
    <mergeCell ref="A24:B24"/>
    <mergeCell ref="A25:B25"/>
    <mergeCell ref="A26:B26"/>
    <mergeCell ref="A28:B28"/>
    <mergeCell ref="A29:B29"/>
    <mergeCell ref="A30:B30"/>
    <mergeCell ref="A31:B31"/>
    <mergeCell ref="A33:B33"/>
    <mergeCell ref="A34:B34"/>
    <mergeCell ref="A35:B35"/>
    <mergeCell ref="A36:B36"/>
    <mergeCell ref="A37:B37"/>
    <mergeCell ref="A38:B38"/>
    <mergeCell ref="A40:B40"/>
    <mergeCell ref="A10:B10"/>
    <mergeCell ref="A11:B11"/>
    <mergeCell ref="G7:I8"/>
    <mergeCell ref="J7:N7"/>
    <mergeCell ref="G10:I10"/>
    <mergeCell ref="G11:I11"/>
    <mergeCell ref="G12:I12"/>
    <mergeCell ref="D11:F11"/>
    <mergeCell ref="D12:F12"/>
    <mergeCell ref="A12:B12"/>
    <mergeCell ref="A198:A200"/>
    <mergeCell ref="F198:F199"/>
    <mergeCell ref="G55:H55"/>
    <mergeCell ref="A194:A197"/>
    <mergeCell ref="A178:A181"/>
    <mergeCell ref="A174:A177"/>
    <mergeCell ref="A182:A185"/>
    <mergeCell ref="A186:A189"/>
    <mergeCell ref="A190:A193"/>
    <mergeCell ref="F167:F172"/>
    <mergeCell ref="A167:A173"/>
    <mergeCell ref="H167:H169"/>
    <mergeCell ref="H170:H172"/>
    <mergeCell ref="A116:A119"/>
    <mergeCell ref="A121:A125"/>
    <mergeCell ref="A126:A130"/>
    <mergeCell ref="A131:A138"/>
    <mergeCell ref="A139:A141"/>
    <mergeCell ref="A151:A152"/>
    <mergeCell ref="A153:A154"/>
    <mergeCell ref="A155:A157"/>
    <mergeCell ref="A142:A144"/>
    <mergeCell ref="A158:A160"/>
    <mergeCell ref="A161:A163"/>
    <mergeCell ref="A164:A166"/>
    <mergeCell ref="F158:F159"/>
    <mergeCell ref="F161:F162"/>
    <mergeCell ref="F164:F165"/>
    <mergeCell ref="F131:F134"/>
    <mergeCell ref="F135:F138"/>
    <mergeCell ref="H131:H133"/>
    <mergeCell ref="H135:H137"/>
    <mergeCell ref="A145:A147"/>
    <mergeCell ref="A148:A150"/>
    <mergeCell ref="F126:F127"/>
    <mergeCell ref="G34:H34"/>
    <mergeCell ref="G44:H44"/>
    <mergeCell ref="G45:H45"/>
    <mergeCell ref="G46:H46"/>
    <mergeCell ref="A46:B46"/>
    <mergeCell ref="A48:B48"/>
    <mergeCell ref="A49:B49"/>
    <mergeCell ref="A50:B50"/>
    <mergeCell ref="A51:B51"/>
    <mergeCell ref="A52:B52"/>
    <mergeCell ref="A53:B53"/>
    <mergeCell ref="F92:F95"/>
    <mergeCell ref="H86:H87"/>
    <mergeCell ref="H92:H93"/>
    <mergeCell ref="H94:H95"/>
    <mergeCell ref="A60:A61"/>
    <mergeCell ref="F82:F84"/>
    <mergeCell ref="A114:A115"/>
    <mergeCell ref="A104:A107"/>
    <mergeCell ref="A108:A111"/>
    <mergeCell ref="G35:I35"/>
    <mergeCell ref="G36:I36"/>
    <mergeCell ref="G37:I37"/>
    <mergeCell ref="F128:F130"/>
    <mergeCell ref="H128:H129"/>
    <mergeCell ref="A100:A103"/>
    <mergeCell ref="A6:C8"/>
    <mergeCell ref="A62:A63"/>
    <mergeCell ref="A64:A65"/>
    <mergeCell ref="A66:A68"/>
    <mergeCell ref="G33:H33"/>
    <mergeCell ref="F66:F67"/>
    <mergeCell ref="F69:F70"/>
    <mergeCell ref="H88:H89"/>
    <mergeCell ref="H90:H91"/>
    <mergeCell ref="A72:A73"/>
    <mergeCell ref="A74:A76"/>
    <mergeCell ref="A77:A78"/>
    <mergeCell ref="A79:A80"/>
    <mergeCell ref="F86:F91"/>
    <mergeCell ref="G49:I49"/>
    <mergeCell ref="G50:I50"/>
    <mergeCell ref="G51:I51"/>
    <mergeCell ref="G52:I52"/>
    <mergeCell ref="G53:I53"/>
    <mergeCell ref="G54:I54"/>
    <mergeCell ref="G22:H22"/>
    <mergeCell ref="G14:H14"/>
    <mergeCell ref="G15:H15"/>
    <mergeCell ref="A81:A85"/>
    <mergeCell ref="A32:AB32"/>
    <mergeCell ref="K58:M58"/>
    <mergeCell ref="A27:AB27"/>
    <mergeCell ref="A39:AB39"/>
    <mergeCell ref="A43:AB43"/>
    <mergeCell ref="A47:AB47"/>
    <mergeCell ref="A19:AB19"/>
    <mergeCell ref="G16:I16"/>
    <mergeCell ref="G18:I18"/>
    <mergeCell ref="G20:I20"/>
    <mergeCell ref="G23:I23"/>
    <mergeCell ref="G24:I24"/>
    <mergeCell ref="G25:I25"/>
    <mergeCell ref="G26:I26"/>
    <mergeCell ref="G28:I28"/>
    <mergeCell ref="G29:I29"/>
    <mergeCell ref="G30:I30"/>
    <mergeCell ref="G31:I31"/>
    <mergeCell ref="G38:I38"/>
    <mergeCell ref="G40:I40"/>
    <mergeCell ref="G41:I41"/>
    <mergeCell ref="G1:N2"/>
    <mergeCell ref="G3:N5"/>
    <mergeCell ref="Y6:AB7"/>
    <mergeCell ref="G6:N6"/>
    <mergeCell ref="O6:T7"/>
    <mergeCell ref="U6:U8"/>
    <mergeCell ref="V6:X7"/>
    <mergeCell ref="A112:A113"/>
    <mergeCell ref="A9:AB9"/>
    <mergeCell ref="A13:AB13"/>
    <mergeCell ref="G17:H17"/>
    <mergeCell ref="U1:AB2"/>
    <mergeCell ref="U3:AB5"/>
    <mergeCell ref="G21:H21"/>
    <mergeCell ref="A96:A99"/>
    <mergeCell ref="F74:F75"/>
    <mergeCell ref="A86:A95"/>
    <mergeCell ref="A69:A71"/>
    <mergeCell ref="A3:C3"/>
    <mergeCell ref="O1:T1"/>
    <mergeCell ref="O2:T2"/>
    <mergeCell ref="O3:T5"/>
    <mergeCell ref="D6:F8"/>
    <mergeCell ref="D10:F10"/>
  </mergeCells>
  <conditionalFormatting sqref="AB11">
    <cfRule type="cellIs" dxfId="118" priority="118" stopIfTrue="1" operator="between">
      <formula>1</formula>
      <formula>9</formula>
    </cfRule>
    <cfRule type="cellIs" dxfId="117" priority="119" stopIfTrue="1" operator="between">
      <formula>12</formula>
      <formula>32</formula>
    </cfRule>
    <cfRule type="cellIs" dxfId="116" priority="120" stopIfTrue="1" operator="between">
      <formula>36</formula>
      <formula>64</formula>
    </cfRule>
  </conditionalFormatting>
  <conditionalFormatting sqref="AB14:AB18">
    <cfRule type="cellIs" dxfId="115" priority="115" stopIfTrue="1" operator="between">
      <formula>1</formula>
      <formula>9</formula>
    </cfRule>
    <cfRule type="cellIs" dxfId="114" priority="116" stopIfTrue="1" operator="between">
      <formula>12</formula>
      <formula>32</formula>
    </cfRule>
    <cfRule type="cellIs" dxfId="113" priority="117" stopIfTrue="1" operator="between">
      <formula>36</formula>
      <formula>64</formula>
    </cfRule>
  </conditionalFormatting>
  <conditionalFormatting sqref="AB33">
    <cfRule type="cellIs" dxfId="112" priority="109" stopIfTrue="1" operator="between">
      <formula>1</formula>
      <formula>9</formula>
    </cfRule>
    <cfRule type="cellIs" dxfId="111" priority="110" stopIfTrue="1" operator="between">
      <formula>12</formula>
      <formula>32</formula>
    </cfRule>
    <cfRule type="cellIs" dxfId="110" priority="111" stopIfTrue="1" operator="between">
      <formula>36</formula>
      <formula>64</formula>
    </cfRule>
  </conditionalFormatting>
  <conditionalFormatting sqref="AB34:AB36 AB38">
    <cfRule type="cellIs" dxfId="109" priority="103" stopIfTrue="1" operator="between">
      <formula>1</formula>
      <formula>9</formula>
    </cfRule>
    <cfRule type="cellIs" dxfId="108" priority="104" stopIfTrue="1" operator="between">
      <formula>12</formula>
      <formula>32</formula>
    </cfRule>
    <cfRule type="cellIs" dxfId="107" priority="105" stopIfTrue="1" operator="between">
      <formula>36</formula>
      <formula>64</formula>
    </cfRule>
  </conditionalFormatting>
  <conditionalFormatting sqref="AB40:AB42 AB44:AB46 AB48">
    <cfRule type="cellIs" dxfId="106" priority="97" stopIfTrue="1" operator="between">
      <formula>1</formula>
      <formula>9</formula>
    </cfRule>
    <cfRule type="cellIs" dxfId="105" priority="98" stopIfTrue="1" operator="between">
      <formula>12</formula>
      <formula>32</formula>
    </cfRule>
    <cfRule type="cellIs" dxfId="104" priority="99" stopIfTrue="1" operator="between">
      <formula>36</formula>
      <formula>64</formula>
    </cfRule>
  </conditionalFormatting>
  <conditionalFormatting sqref="AB20:AB22">
    <cfRule type="cellIs" dxfId="103" priority="64" stopIfTrue="1" operator="between">
      <formula>1</formula>
      <formula>9</formula>
    </cfRule>
    <cfRule type="cellIs" dxfId="102" priority="65" stopIfTrue="1" operator="between">
      <formula>12</formula>
      <formula>32</formula>
    </cfRule>
    <cfRule type="cellIs" dxfId="101" priority="66" stopIfTrue="1" operator="between">
      <formula>36</formula>
      <formula>64</formula>
    </cfRule>
  </conditionalFormatting>
  <conditionalFormatting sqref="AB23">
    <cfRule type="cellIs" dxfId="100" priority="61" stopIfTrue="1" operator="between">
      <formula>1</formula>
      <formula>9</formula>
    </cfRule>
    <cfRule type="cellIs" dxfId="99" priority="62" stopIfTrue="1" operator="between">
      <formula>12</formula>
      <formula>32</formula>
    </cfRule>
    <cfRule type="cellIs" dxfId="98" priority="63" stopIfTrue="1" operator="between">
      <formula>36</formula>
      <formula>64</formula>
    </cfRule>
  </conditionalFormatting>
  <conditionalFormatting sqref="AB24">
    <cfRule type="cellIs" dxfId="97" priority="58" stopIfTrue="1" operator="between">
      <formula>1</formula>
      <formula>9</formula>
    </cfRule>
    <cfRule type="cellIs" dxfId="96" priority="59" stopIfTrue="1" operator="between">
      <formula>12</formula>
      <formula>32</formula>
    </cfRule>
    <cfRule type="cellIs" dxfId="95" priority="60" stopIfTrue="1" operator="between">
      <formula>36</formula>
      <formula>64</formula>
    </cfRule>
  </conditionalFormatting>
  <conditionalFormatting sqref="AB25">
    <cfRule type="cellIs" dxfId="94" priority="55" stopIfTrue="1" operator="between">
      <formula>1</formula>
      <formula>9</formula>
    </cfRule>
    <cfRule type="cellIs" dxfId="93" priority="56" stopIfTrue="1" operator="between">
      <formula>12</formula>
      <formula>32</formula>
    </cfRule>
    <cfRule type="cellIs" dxfId="92" priority="57" stopIfTrue="1" operator="between">
      <formula>36</formula>
      <formula>64</formula>
    </cfRule>
  </conditionalFormatting>
  <conditionalFormatting sqref="AB28">
    <cfRule type="cellIs" dxfId="91" priority="46" stopIfTrue="1" operator="between">
      <formula>1</formula>
      <formula>9</formula>
    </cfRule>
    <cfRule type="cellIs" dxfId="90" priority="47" stopIfTrue="1" operator="between">
      <formula>12</formula>
      <formula>32</formula>
    </cfRule>
    <cfRule type="cellIs" dxfId="89" priority="48" stopIfTrue="1" operator="between">
      <formula>36</formula>
      <formula>64</formula>
    </cfRule>
  </conditionalFormatting>
  <conditionalFormatting sqref="AB37">
    <cfRule type="cellIs" dxfId="88" priority="43" stopIfTrue="1" operator="between">
      <formula>1</formula>
      <formula>9</formula>
    </cfRule>
    <cfRule type="cellIs" dxfId="87" priority="44" stopIfTrue="1" operator="between">
      <formula>12</formula>
      <formula>32</formula>
    </cfRule>
    <cfRule type="cellIs" dxfId="86" priority="45" stopIfTrue="1" operator="between">
      <formula>36</formula>
      <formula>64</formula>
    </cfRule>
  </conditionalFormatting>
  <conditionalFormatting sqref="AB29:AB30">
    <cfRule type="cellIs" dxfId="85" priority="37" stopIfTrue="1" operator="between">
      <formula>1</formula>
      <formula>9</formula>
    </cfRule>
    <cfRule type="cellIs" dxfId="84" priority="38" stopIfTrue="1" operator="between">
      <formula>12</formula>
      <formula>32</formula>
    </cfRule>
    <cfRule type="cellIs" dxfId="83" priority="39" stopIfTrue="1" operator="between">
      <formula>36</formula>
      <formula>64</formula>
    </cfRule>
  </conditionalFormatting>
  <conditionalFormatting sqref="AB49">
    <cfRule type="cellIs" dxfId="82" priority="34" stopIfTrue="1" operator="between">
      <formula>1</formula>
      <formula>9</formula>
    </cfRule>
    <cfRule type="cellIs" dxfId="81" priority="35" stopIfTrue="1" operator="between">
      <formula>12</formula>
      <formula>32</formula>
    </cfRule>
    <cfRule type="cellIs" dxfId="80" priority="36" stopIfTrue="1" operator="between">
      <formula>36</formula>
      <formula>64</formula>
    </cfRule>
  </conditionalFormatting>
  <conditionalFormatting sqref="AB50">
    <cfRule type="cellIs" dxfId="79" priority="31" stopIfTrue="1" operator="between">
      <formula>1</formula>
      <formula>9</formula>
    </cfRule>
    <cfRule type="cellIs" dxfId="78" priority="32" stopIfTrue="1" operator="between">
      <formula>12</formula>
      <formula>32</formula>
    </cfRule>
    <cfRule type="cellIs" dxfId="77" priority="33" stopIfTrue="1" operator="between">
      <formula>36</formula>
      <formula>64</formula>
    </cfRule>
  </conditionalFormatting>
  <conditionalFormatting sqref="AB52">
    <cfRule type="cellIs" dxfId="76" priority="28" stopIfTrue="1" operator="between">
      <formula>1</formula>
      <formula>9</formula>
    </cfRule>
    <cfRule type="cellIs" dxfId="75" priority="29" stopIfTrue="1" operator="between">
      <formula>12</formula>
      <formula>32</formula>
    </cfRule>
    <cfRule type="cellIs" dxfId="74" priority="30" stopIfTrue="1" operator="between">
      <formula>36</formula>
      <formula>64</formula>
    </cfRule>
  </conditionalFormatting>
  <conditionalFormatting sqref="AB53">
    <cfRule type="cellIs" dxfId="73" priority="25" stopIfTrue="1" operator="between">
      <formula>1</formula>
      <formula>9</formula>
    </cfRule>
    <cfRule type="cellIs" dxfId="72" priority="26" stopIfTrue="1" operator="between">
      <formula>12</formula>
      <formula>32</formula>
    </cfRule>
    <cfRule type="cellIs" dxfId="71" priority="27" stopIfTrue="1" operator="between">
      <formula>36</formula>
      <formula>64</formula>
    </cfRule>
  </conditionalFormatting>
  <conditionalFormatting sqref="AB54">
    <cfRule type="cellIs" dxfId="70" priority="22" stopIfTrue="1" operator="between">
      <formula>1</formula>
      <formula>9</formula>
    </cfRule>
    <cfRule type="cellIs" dxfId="69" priority="23" stopIfTrue="1" operator="between">
      <formula>12</formula>
      <formula>32</formula>
    </cfRule>
    <cfRule type="cellIs" dxfId="68" priority="24" stopIfTrue="1" operator="between">
      <formula>36</formula>
      <formula>64</formula>
    </cfRule>
  </conditionalFormatting>
  <conditionalFormatting sqref="AB55">
    <cfRule type="cellIs" dxfId="67" priority="19" stopIfTrue="1" operator="between">
      <formula>1</formula>
      <formula>9</formula>
    </cfRule>
    <cfRule type="cellIs" dxfId="66" priority="20" stopIfTrue="1" operator="between">
      <formula>12</formula>
      <formula>32</formula>
    </cfRule>
    <cfRule type="cellIs" dxfId="65" priority="21" stopIfTrue="1" operator="between">
      <formula>36</formula>
      <formula>64</formula>
    </cfRule>
  </conditionalFormatting>
  <conditionalFormatting sqref="AB51">
    <cfRule type="cellIs" dxfId="64" priority="16" stopIfTrue="1" operator="between">
      <formula>1</formula>
      <formula>9</formula>
    </cfRule>
    <cfRule type="cellIs" dxfId="63" priority="17" stopIfTrue="1" operator="between">
      <formula>12</formula>
      <formula>32</formula>
    </cfRule>
    <cfRule type="cellIs" dxfId="62" priority="18" stopIfTrue="1" operator="between">
      <formula>36</formula>
      <formula>64</formula>
    </cfRule>
  </conditionalFormatting>
  <conditionalFormatting sqref="AB10">
    <cfRule type="cellIs" dxfId="61" priority="13" stopIfTrue="1" operator="between">
      <formula>1</formula>
      <formula>9</formula>
    </cfRule>
    <cfRule type="cellIs" dxfId="60" priority="14" stopIfTrue="1" operator="between">
      <formula>12</formula>
      <formula>32</formula>
    </cfRule>
    <cfRule type="cellIs" dxfId="59" priority="15" stopIfTrue="1" operator="between">
      <formula>36</formula>
      <formula>64</formula>
    </cfRule>
  </conditionalFormatting>
  <conditionalFormatting sqref="AB12">
    <cfRule type="cellIs" dxfId="58" priority="10" stopIfTrue="1" operator="between">
      <formula>1</formula>
      <formula>9</formula>
    </cfRule>
    <cfRule type="cellIs" dxfId="57" priority="11" stopIfTrue="1" operator="between">
      <formula>12</formula>
      <formula>32</formula>
    </cfRule>
    <cfRule type="cellIs" dxfId="56" priority="12" stopIfTrue="1" operator="between">
      <formula>36</formula>
      <formula>64</formula>
    </cfRule>
  </conditionalFormatting>
  <conditionalFormatting sqref="AB26">
    <cfRule type="cellIs" dxfId="55" priority="7" stopIfTrue="1" operator="between">
      <formula>1</formula>
      <formula>9</formula>
    </cfRule>
    <cfRule type="cellIs" dxfId="54" priority="8" stopIfTrue="1" operator="between">
      <formula>12</formula>
      <formula>32</formula>
    </cfRule>
    <cfRule type="cellIs" dxfId="53" priority="9" stopIfTrue="1" operator="between">
      <formula>36</formula>
      <formula>64</formula>
    </cfRule>
  </conditionalFormatting>
  <conditionalFormatting sqref="AB31">
    <cfRule type="cellIs" dxfId="52" priority="4" stopIfTrue="1" operator="between">
      <formula>1</formula>
      <formula>9</formula>
    </cfRule>
    <cfRule type="cellIs" dxfId="51" priority="5" stopIfTrue="1" operator="between">
      <formula>12</formula>
      <formula>32</formula>
    </cfRule>
    <cfRule type="cellIs" dxfId="50" priority="6" stopIfTrue="1" operator="between">
      <formula>36</formula>
      <formula>64</formula>
    </cfRule>
  </conditionalFormatting>
  <dataValidations count="58">
    <dataValidation type="list" allowBlank="1" showInputMessage="1" showErrorMessage="1" sqref="D10">
      <formula1>$U$61:$U$73</formula1>
    </dataValidation>
    <dataValidation type="list" showInputMessage="1" showErrorMessage="1" sqref="I17">
      <formula1>OFFSET(H59,MATCH($G$17,Résultats_MODG,0),,COUNTIF($G$60:$G$99,$G$17),1)</formula1>
    </dataValidation>
    <dataValidation type="list" allowBlank="1" showInputMessage="1" showErrorMessage="1" sqref="I21">
      <formula1>OFFSET(H59,MATCH($G$21,Résultats_MODG,0),,COUNTIF($G$60:$G$99,$G$21),1)</formula1>
    </dataValidation>
    <dataValidation type="list" allowBlank="1" showInputMessage="1" showErrorMessage="1" sqref="I22">
      <formula1>OFFSET(H59,MATCH($G$22,Résultats_MODG,0),,COUNTIF($G$60:$G$99,$G$22),1)</formula1>
    </dataValidation>
    <dataValidation type="list" allowBlank="1" showInputMessage="1" showErrorMessage="1" sqref="G35">
      <formula1>OFFSET(F59,MATCH(A35,$A$60:$A$206,0),,COUNTIF($C$60:$C$217,A35),1)</formula1>
    </dataValidation>
    <dataValidation type="list" allowBlank="1" showInputMessage="1" showErrorMessage="1" sqref="G36">
      <formula1>OFFSET(F59,MATCH(A36,$A$60:$A$206,0),,COUNTIF($C$60:$C$217,A36),1)</formula1>
    </dataValidation>
    <dataValidation type="list" allowBlank="1" showInputMessage="1" showErrorMessage="1" sqref="G37">
      <formula1>OFFSET(F59,MATCH(A37,$A$60:$A$206,0),,COUNTIF($C$60:$C$217,A37),1)</formula1>
    </dataValidation>
    <dataValidation type="list" allowBlank="1" showInputMessage="1" showErrorMessage="1" sqref="G38">
      <formula1>OFFSET(F59,MATCH(A38,$A$60:$A$206,0),,COUNTIF($C$60:$C$217,A38),1)</formula1>
    </dataValidation>
    <dataValidation type="list" allowBlank="1" showInputMessage="1" showErrorMessage="1" sqref="G41">
      <formula1>OFFSET(F59,MATCH(A41,$A$60:$A$206,0),,COUNTIF($C$60:$C$217,A41),1)</formula1>
    </dataValidation>
    <dataValidation type="list" allowBlank="1" showInputMessage="1" showErrorMessage="1" sqref="G42">
      <formula1>OFFSET(F59,MATCH(A42,$A$60:$A$206,0),,COUNTIF($C$60:$C$217,A42),1)</formula1>
    </dataValidation>
    <dataValidation type="list" allowBlank="1" showInputMessage="1" showErrorMessage="1" sqref="D34">
      <formula1>OFFSET(F59,MATCH($A$34,$A$60:$A$206,0),,COUNTIF($C$60:$C$217,$A$34),1)</formula1>
    </dataValidation>
    <dataValidation type="list" allowBlank="1" showInputMessage="1" showErrorMessage="1" sqref="G44">
      <formula1>OFFSET(F59,MATCH(A44,$A$60:$A$206,0),,COUNTIF($C$60:$C$217,A44),1)</formula1>
    </dataValidation>
    <dataValidation type="list" allowBlank="1" showInputMessage="1" showErrorMessage="1" sqref="G45">
      <formula1>OFFSET(F59,MATCH(A45,$A$60:$A$206,0),,COUNTIF($C$60:$C$217,A45),1)</formula1>
    </dataValidation>
    <dataValidation type="list" allowBlank="1" showInputMessage="1" showErrorMessage="1" sqref="G46">
      <formula1>OFFSET(F59,MATCH(A46,$A$60:$A$206,0),,COUNTIF($C$60:$C$217,A46),1)</formula1>
    </dataValidation>
    <dataValidation type="list" allowBlank="1" showInputMessage="1" showErrorMessage="1" sqref="G48">
      <formula1>OFFSET(F59,MATCH(A48,$A$60:$A$206,0),,COUNTIF($C$60:$C$217,A48),1)</formula1>
    </dataValidation>
    <dataValidation type="list" allowBlank="1" showInputMessage="1" showErrorMessage="1" sqref="I44">
      <formula1>OFFSET(H59,MATCH($G$44,$F$60:$F$234,0),,COUNTIF($G$60:$G$229,$G$44),1)</formula1>
    </dataValidation>
    <dataValidation type="list" allowBlank="1" showInputMessage="1" showErrorMessage="1" sqref="I45">
      <formula1>OFFSET(H59,MATCH($G$45,$F$60:$F$234,0),,COUNTIF($G$60:$G$229,$G$45),1)</formula1>
    </dataValidation>
    <dataValidation type="list" allowBlank="1" showInputMessage="1" showErrorMessage="1" sqref="I46">
      <formula1>OFFSET(H59,MATCH($G$46,$F$60:$F$235,0),,COUNTIF($G$60:$G$236,$G$46),1)</formula1>
    </dataValidation>
    <dataValidation type="list" allowBlank="1" showInputMessage="1" showErrorMessage="1" sqref="H48">
      <formula1>OFFSET(H59,MATCH($G$48,$F$60:$F$235,0),,COUNTIF($G$60:$G$236,$G$48),1)</formula1>
    </dataValidation>
    <dataValidation type="list" allowBlank="1" showInputMessage="1" showErrorMessage="1" sqref="G49">
      <formula1>OFFSET(F59,MATCH(A49,$A$60:$A$206,0),,COUNTIF($C$60:$C$217,A49),1)</formula1>
    </dataValidation>
    <dataValidation type="list" allowBlank="1" showInputMessage="1" showErrorMessage="1" sqref="G50">
      <formula1>OFFSET(F59,MATCH(A50,$A$60:$A$206,0),,COUNTIF($C$60:$C$217,A50),1)</formula1>
    </dataValidation>
    <dataValidation type="list" allowBlank="1" showInputMessage="1" showErrorMessage="1" sqref="G51">
      <formula1>OFFSET(F59,MATCH(A51,$A$60:$A$206,0),,COUNTIF($C$60:$C$217,A51),1)</formula1>
    </dataValidation>
    <dataValidation type="list" allowBlank="1" showInputMessage="1" showErrorMessage="1" sqref="G52">
      <formula1>OFFSET(F59,MATCH(A52,$A$60:$A$206,0),,COUNTIF($C$60:$C$217,A52),1)</formula1>
    </dataValidation>
    <dataValidation type="list" allowBlank="1" showInputMessage="1" showErrorMessage="1" sqref="G53">
      <formula1>OFFSET(F59,MATCH(A53,$A$60:$A$206,0),,COUNTIF($C$60:$C$217,A53),1)</formula1>
    </dataValidation>
    <dataValidation type="list" allowBlank="1" showInputMessage="1" showErrorMessage="1" sqref="G54">
      <formula1>OFFSET(F59,MATCH(A54,$A$60:$A$206,0),,COUNTIF($C$60:$C$217,A54),1)</formula1>
    </dataValidation>
    <dataValidation type="list" allowBlank="1" showInputMessage="1" showErrorMessage="1" sqref="G55">
      <formula1>OFFSET(F59,MATCH(A55,$A$60:$A$206,0),,COUNTIF($C$60:$C$217,A55),1)</formula1>
    </dataValidation>
    <dataValidation type="list" allowBlank="1" showInputMessage="1" showErrorMessage="1" sqref="I55">
      <formula1>OFFSET(H59,MATCH($G$55,$F$60:$F$235,0),,COUNTIF($G$60:$G$236,$G$55),1)</formula1>
    </dataValidation>
    <dataValidation type="list" allowBlank="1" showInputMessage="1" showErrorMessage="1" sqref="I14">
      <formula1>OFFSET(H59,MATCH(G14,$F$60:$F$159,0),,COUNTIF($G$60:$G$197,G14),1)</formula1>
    </dataValidation>
    <dataValidation type="list" allowBlank="1" showInputMessage="1" showErrorMessage="1" sqref="I48">
      <formula1>OFFSET(J59,MATCH(H48,$H$60:$H$229,0),,COUNTIF($I$60:$I$237,H48),1)</formula1>
    </dataValidation>
    <dataValidation type="list" allowBlank="1" showInputMessage="1" showErrorMessage="1" sqref="I15:J15">
      <formula1>OFFSET(H59,MATCH(G15,$F$60:$F$159,0),,COUNTIF($G$60:$G$197,G15),1)</formula1>
    </dataValidation>
    <dataValidation type="list" allowBlank="1" showInputMessage="1" showErrorMessage="1" sqref="G40 J40">
      <formula1>OFFSET(F59,MATCH(A40,$A$60:$A$206,0),,COUNTIF($C$60:$C$217,A40),1)</formula1>
    </dataValidation>
    <dataValidation type="list" allowBlank="1" showInputMessage="1" showErrorMessage="1" sqref="I33">
      <formula1>OFFSET(J59,MATCH($G$33,$H$60:$H$232,0),,COUNTIF($I$60:$I$230,$G$33),1)</formula1>
    </dataValidation>
    <dataValidation type="list" allowBlank="1" showInputMessage="1" showErrorMessage="1" sqref="J33">
      <formula1>OFFSET(#REF!,MATCH($G$33,$H$60:$H$232,0),,COUNTIF($I$60:$I$230,$G$33),1)</formula1>
    </dataValidation>
    <dataValidation type="list" allowBlank="1" showInputMessage="1" showErrorMessage="1" sqref="I34">
      <formula1>OFFSET(J59,MATCH($G$34,$H$60:$H$221,0),,COUNTIF($I$60:$I$221,$G$34),1)</formula1>
    </dataValidation>
    <dataValidation type="list" allowBlank="1" showInputMessage="1" showErrorMessage="1" sqref="J34">
      <formula1>OFFSET(#REF!,MATCH($G$34,$H$60:$H$221,0),,COUNTIF($I$60:$I$221,$G$34),1)</formula1>
    </dataValidation>
    <dataValidation type="list" allowBlank="1" showInputMessage="1" showErrorMessage="1" sqref="D14:D18">
      <formula1>$W$61:$W$72</formula1>
    </dataValidation>
    <dataValidation type="list" allowBlank="1" showInputMessage="1" showErrorMessage="1" sqref="G34">
      <formula1>OFFSET(H59,MATCH($D$34,$F$60:$F$206,0),,COUNTIF($G$60:$G$217,$D$34),1)</formula1>
    </dataValidation>
    <dataValidation type="list" allowBlank="1" showInputMessage="1" showErrorMessage="1" sqref="G29">
      <formula1>OFFSET(F59,MATCH(A29,$A$60:$A$206,0),,COUNTIF($C$60:$C$217,A29),1)</formula1>
    </dataValidation>
    <dataValidation type="list" allowBlank="1" showInputMessage="1" showErrorMessage="1" sqref="G30">
      <formula1>OFFSET(F59,MATCH(A30,$A$60:$A$206,0),,COUNTIF($C$60:$C$217,A30),1)</formula1>
    </dataValidation>
    <dataValidation type="list" allowBlank="1" showInputMessage="1" showErrorMessage="1" sqref="G31">
      <formula1>OFFSET(F59,MATCH(A31,$A$60:$A$206,0),,COUNTIF($C$60:$C$217,A31),1)</formula1>
    </dataValidation>
    <dataValidation type="list" allowBlank="1" showInputMessage="1" showErrorMessage="1" sqref="D33">
      <formula1>OFFSET(F59,MATCH(A33,$A$60:$A$206,0),,COUNTIF($C$60:$C$217,A33),1)</formula1>
    </dataValidation>
    <dataValidation type="list" allowBlank="1" showInputMessage="1" showErrorMessage="1" sqref="G33">
      <formula1>OFFSET(H59,MATCH(D33,$F$60:$F$206,0),,COUNTIF($G$60:$G$217,D33),1)</formula1>
    </dataValidation>
    <dataValidation type="list" allowBlank="1" showInputMessage="1" showErrorMessage="1" sqref="G20">
      <formula1>OFFSET(F59,MATCH(A20,Facteurs_de_risque_MODG,0),,COUNTIF(C60:C99,A20),1)</formula1>
    </dataValidation>
    <dataValidation type="list" allowBlank="1" showInputMessage="1" showErrorMessage="1" sqref="G21">
      <formula1>OFFSET(F59,MATCH(A21,Facteurs_de_risque_MODG,0),,COUNTIF(C60:C99,A21),1)</formula1>
    </dataValidation>
    <dataValidation type="list" allowBlank="1" showInputMessage="1" showErrorMessage="1" sqref="G22">
      <formula1>OFFSET(F59,MATCH(A22,Facteurs_de_risque_MODG,0),,COUNTIF(C60:C99,A22),1)</formula1>
    </dataValidation>
    <dataValidation type="list" allowBlank="1" showInputMessage="1" showErrorMessage="1" sqref="G23">
      <formula1>OFFSET(F59,MATCH(A23,$A$60:$A$206,0),,COUNTIF(C60:C99,A23),1)</formula1>
    </dataValidation>
    <dataValidation type="list" allowBlank="1" showInputMessage="1" showErrorMessage="1" sqref="G24">
      <formula1>OFFSET(F59,MATCH(A24,$A$60:$A$206,0),,COUNTIF($C$60:$C$217,A24),1)</formula1>
    </dataValidation>
    <dataValidation type="list" allowBlank="1" showInputMessage="1" showErrorMessage="1" sqref="G25">
      <formula1>OFFSET(F59,MATCH(A25,$A$60:$A$206,0),,COUNTIF($C$60:$C$217,A25),1)</formula1>
    </dataValidation>
    <dataValidation type="list" allowBlank="1" showInputMessage="1" showErrorMessage="1" sqref="G26">
      <formula1>OFFSET(F59,MATCH(A26,$A$60:$A$206,0),,COUNTIF($C$60:$C$217,A26),1)</formula1>
    </dataValidation>
    <dataValidation type="list" allowBlank="1" showInputMessage="1" showErrorMessage="1" sqref="G28">
      <formula1>OFFSET(F59,MATCH(A28,$A$60:$A$206,0),,COUNTIF($C$60:$C$217,A28),1)</formula1>
    </dataValidation>
    <dataValidation type="list" allowBlank="1" showInputMessage="1" showErrorMessage="1" sqref="G18">
      <formula1>OFFSET(F59,MATCH(A18,Facteurs_de_risque_MODG,0),,COUNTIF(C60:C99,A18),1)</formula1>
    </dataValidation>
    <dataValidation type="list" allowBlank="1" showInputMessage="1" showErrorMessage="1" sqref="G17">
      <formula1>OFFSET(F59,MATCH(A17,Facteurs_de_risque_MODG,0),,COUNTIF(C60:C99,A17),1)</formula1>
    </dataValidation>
    <dataValidation type="list" allowBlank="1" showInputMessage="1" showErrorMessage="1" sqref="G16">
      <formula1>OFFSET(F59,MATCH(A16,Facteurs_de_risque_MODG,0),,COUNTIF(C60:C99,A16),1)</formula1>
    </dataValidation>
    <dataValidation type="list" allowBlank="1" showInputMessage="1" showErrorMessage="1" sqref="G15">
      <formula1>OFFSET(F59,MATCH(A15,Facteurs_de_risque_MODG,0),,COUNTIF(C60:C99,A15),1)</formula1>
    </dataValidation>
    <dataValidation type="list" allowBlank="1" showInputMessage="1" showErrorMessage="1" sqref="G12">
      <formula1>OFFSET(F59,MATCH(A12,Facteurs_de_risque_MODG,0),,COUNTIF(C60:C99,A12),1)</formula1>
    </dataValidation>
    <dataValidation type="list" allowBlank="1" showInputMessage="1" showErrorMessage="1" sqref="G14">
      <formula1>OFFSET(F59,MATCH(A14,Facteurs_de_risque_MODG,0),,COUNTIF(C60:C99,A14),1)</formula1>
    </dataValidation>
    <dataValidation type="list" allowBlank="1" showInputMessage="1" showErrorMessage="1" sqref="G11 J11">
      <formula1>OFFSET(F59,MATCH(A11,Facteurs_de_risque_MODG,0),,COUNTIF(C60:C99,A11),1)</formula1>
    </dataValidation>
    <dataValidation type="list" allowBlank="1" showInputMessage="1" showErrorMessage="1" sqref="G10 J10">
      <formula1>OFFSET(F59,MATCH(A10,Facteurs_de_risque_MODG,0),,COUNTIF(C60:C99,A10),1)</formula1>
    </dataValidation>
  </dataValidations>
  <pageMargins left="0.70866141732283472" right="0.70866141732283472" top="0.74803149606299213" bottom="0.74803149606299213" header="0.31496062992125984" footer="0.31496062992125984"/>
  <pageSetup paperSize="9" scale="32" firstPageNumber="30" fitToHeight="0" orientation="landscape" r:id="rId1"/>
  <rowBreaks count="2" manualBreakCount="2">
    <brk id="31" max="16383" man="1"/>
    <brk id="42" max="16383" man="1"/>
  </rowBreaks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AD152"/>
  <sheetViews>
    <sheetView zoomScale="40" zoomScaleNormal="40" zoomScaleSheetLayoutView="50" workbookViewId="0">
      <pane ySplit="8" topLeftCell="A18" activePane="bottomLeft" state="frozen"/>
      <selection pane="bottomLeft" activeCell="U24" sqref="U24"/>
    </sheetView>
  </sheetViews>
  <sheetFormatPr baseColWidth="10" defaultRowHeight="78" customHeight="1" x14ac:dyDescent="0.3"/>
  <cols>
    <col min="1" max="1" width="12.7109375" style="1" customWidth="1"/>
    <col min="2" max="5" width="33.5703125" style="1" customWidth="1"/>
    <col min="6" max="6" width="41.140625" style="1" customWidth="1"/>
    <col min="7" max="7" width="27.5703125" style="1" customWidth="1"/>
    <col min="8" max="8" width="21.28515625" style="1" customWidth="1"/>
    <col min="9" max="9" width="30" style="1" customWidth="1"/>
    <col min="10" max="13" width="7.28515625" style="1" customWidth="1"/>
    <col min="14" max="18" width="7.28515625" style="3" customWidth="1"/>
    <col min="19" max="20" width="7.28515625" style="1" customWidth="1"/>
    <col min="21" max="21" width="31.140625" style="1" customWidth="1"/>
    <col min="22" max="28" width="7.28515625" style="1" customWidth="1"/>
    <col min="29" max="16384" width="11.42578125" style="2"/>
  </cols>
  <sheetData>
    <row r="1" spans="1:30" ht="30" customHeight="1" thickTop="1" x14ac:dyDescent="0.3">
      <c r="A1" s="140"/>
      <c r="B1" s="141"/>
      <c r="C1" s="141"/>
      <c r="D1" s="141"/>
      <c r="E1" s="141"/>
      <c r="F1" s="142"/>
      <c r="G1" s="716" t="s">
        <v>672</v>
      </c>
      <c r="H1" s="717"/>
      <c r="I1" s="717"/>
      <c r="J1" s="717"/>
      <c r="K1" s="717"/>
      <c r="L1" s="717"/>
      <c r="M1" s="717"/>
      <c r="N1" s="718"/>
      <c r="O1" s="752" t="s">
        <v>302</v>
      </c>
      <c r="P1" s="753"/>
      <c r="Q1" s="753"/>
      <c r="R1" s="753"/>
      <c r="S1" s="753"/>
      <c r="T1" s="754"/>
      <c r="U1" s="781" t="s">
        <v>14</v>
      </c>
      <c r="V1" s="782"/>
      <c r="W1" s="782"/>
      <c r="X1" s="782"/>
      <c r="Y1" s="782"/>
      <c r="Z1" s="782"/>
      <c r="AA1" s="782"/>
      <c r="AB1" s="783"/>
      <c r="AC1" s="6"/>
      <c r="AD1" s="4"/>
    </row>
    <row r="2" spans="1:30" ht="30" customHeight="1" thickBot="1" x14ac:dyDescent="0.35">
      <c r="A2" s="144"/>
      <c r="B2" s="145"/>
      <c r="C2" s="145"/>
      <c r="D2" s="145"/>
      <c r="E2" s="145"/>
      <c r="G2" s="720"/>
      <c r="H2" s="721"/>
      <c r="I2" s="721"/>
      <c r="J2" s="721"/>
      <c r="K2" s="721"/>
      <c r="L2" s="721"/>
      <c r="M2" s="721"/>
      <c r="N2" s="722"/>
      <c r="O2" s="755" t="s">
        <v>304</v>
      </c>
      <c r="P2" s="785"/>
      <c r="Q2" s="785"/>
      <c r="R2" s="785"/>
      <c r="S2" s="785"/>
      <c r="T2" s="786"/>
      <c r="U2" s="494"/>
      <c r="V2" s="495"/>
      <c r="W2" s="495"/>
      <c r="X2" s="495"/>
      <c r="Y2" s="495"/>
      <c r="Z2" s="495"/>
      <c r="AA2" s="495"/>
      <c r="AB2" s="784"/>
      <c r="AC2" s="6"/>
      <c r="AD2" s="4"/>
    </row>
    <row r="3" spans="1:30" ht="30" customHeight="1" thickTop="1" thickBot="1" x14ac:dyDescent="0.35">
      <c r="A3" s="144"/>
      <c r="B3" s="145"/>
      <c r="C3" s="145"/>
      <c r="D3" s="145"/>
      <c r="E3" s="145"/>
      <c r="F3" s="340" t="s">
        <v>679</v>
      </c>
      <c r="G3" s="787" t="s">
        <v>676</v>
      </c>
      <c r="H3" s="788"/>
      <c r="I3" s="788"/>
      <c r="J3" s="788"/>
      <c r="K3" s="788"/>
      <c r="L3" s="788"/>
      <c r="M3" s="788"/>
      <c r="N3" s="789"/>
      <c r="O3" s="787"/>
      <c r="P3" s="788"/>
      <c r="Q3" s="788"/>
      <c r="R3" s="788"/>
      <c r="S3" s="788"/>
      <c r="T3" s="789"/>
      <c r="U3" s="620" t="s">
        <v>673</v>
      </c>
      <c r="V3" s="621"/>
      <c r="W3" s="621"/>
      <c r="X3" s="621"/>
      <c r="Y3" s="621"/>
      <c r="Z3" s="621"/>
      <c r="AA3" s="621"/>
      <c r="AB3" s="621"/>
      <c r="AC3" s="6"/>
      <c r="AD3" s="4"/>
    </row>
    <row r="4" spans="1:30" ht="30" customHeight="1" thickBot="1" x14ac:dyDescent="0.35">
      <c r="A4" s="144"/>
      <c r="B4" s="145"/>
      <c r="C4" s="145"/>
      <c r="D4" s="145"/>
      <c r="E4" s="145"/>
      <c r="F4" s="146"/>
      <c r="G4" s="790"/>
      <c r="H4" s="791"/>
      <c r="I4" s="791"/>
      <c r="J4" s="791"/>
      <c r="K4" s="791"/>
      <c r="L4" s="791"/>
      <c r="M4" s="791"/>
      <c r="N4" s="792"/>
      <c r="O4" s="790"/>
      <c r="P4" s="791"/>
      <c r="Q4" s="791"/>
      <c r="R4" s="791"/>
      <c r="S4" s="791"/>
      <c r="T4" s="792"/>
      <c r="U4" s="623"/>
      <c r="V4" s="624"/>
      <c r="W4" s="624"/>
      <c r="X4" s="624"/>
      <c r="Y4" s="624"/>
      <c r="Z4" s="624"/>
      <c r="AA4" s="624"/>
      <c r="AB4" s="624"/>
      <c r="AC4" s="6"/>
      <c r="AD4" s="4"/>
    </row>
    <row r="5" spans="1:30" ht="30" customHeight="1" thickBot="1" x14ac:dyDescent="0.35">
      <c r="A5" s="147"/>
      <c r="B5" s="148"/>
      <c r="C5" s="148"/>
      <c r="D5" s="148"/>
      <c r="E5" s="148"/>
      <c r="F5" s="149"/>
      <c r="G5" s="793"/>
      <c r="H5" s="794"/>
      <c r="I5" s="794"/>
      <c r="J5" s="794"/>
      <c r="K5" s="794"/>
      <c r="L5" s="794"/>
      <c r="M5" s="794"/>
      <c r="N5" s="795"/>
      <c r="O5" s="793"/>
      <c r="P5" s="794"/>
      <c r="Q5" s="794"/>
      <c r="R5" s="794"/>
      <c r="S5" s="794"/>
      <c r="T5" s="795"/>
      <c r="U5" s="626"/>
      <c r="V5" s="627"/>
      <c r="W5" s="627"/>
      <c r="X5" s="627"/>
      <c r="Y5" s="627"/>
      <c r="Z5" s="627"/>
      <c r="AA5" s="627"/>
      <c r="AB5" s="627"/>
      <c r="AC5" s="6"/>
      <c r="AD5" s="4"/>
    </row>
    <row r="6" spans="1:30" ht="27" customHeight="1" thickTop="1" x14ac:dyDescent="0.3">
      <c r="A6" s="511" t="s">
        <v>0</v>
      </c>
      <c r="B6" s="512"/>
      <c r="C6" s="512"/>
      <c r="D6" s="512" t="s">
        <v>821</v>
      </c>
      <c r="E6" s="512"/>
      <c r="F6" s="513"/>
      <c r="G6" s="680" t="s">
        <v>97</v>
      </c>
      <c r="H6" s="681"/>
      <c r="I6" s="681"/>
      <c r="J6" s="681"/>
      <c r="K6" s="681"/>
      <c r="L6" s="681"/>
      <c r="M6" s="681"/>
      <c r="N6" s="682"/>
      <c r="O6" s="511" t="s">
        <v>3</v>
      </c>
      <c r="P6" s="512"/>
      <c r="Q6" s="512"/>
      <c r="R6" s="512"/>
      <c r="S6" s="512"/>
      <c r="T6" s="513"/>
      <c r="U6" s="517" t="s">
        <v>4</v>
      </c>
      <c r="V6" s="511" t="s">
        <v>5</v>
      </c>
      <c r="W6" s="512"/>
      <c r="X6" s="513"/>
      <c r="Y6" s="511" t="s">
        <v>10</v>
      </c>
      <c r="Z6" s="512"/>
      <c r="AA6" s="512"/>
      <c r="AB6" s="513"/>
      <c r="AC6" s="4"/>
      <c r="AD6" s="4"/>
    </row>
    <row r="7" spans="1:30" ht="27" customHeight="1" thickBot="1" x14ac:dyDescent="0.35">
      <c r="A7" s="509"/>
      <c r="B7" s="480"/>
      <c r="C7" s="480"/>
      <c r="D7" s="480"/>
      <c r="E7" s="480"/>
      <c r="F7" s="510"/>
      <c r="G7" s="683" t="s">
        <v>79</v>
      </c>
      <c r="H7" s="684"/>
      <c r="I7" s="685"/>
      <c r="J7" s="686" t="s">
        <v>594</v>
      </c>
      <c r="K7" s="687"/>
      <c r="L7" s="687"/>
      <c r="M7" s="687"/>
      <c r="N7" s="688"/>
      <c r="O7" s="509"/>
      <c r="P7" s="480"/>
      <c r="Q7" s="480"/>
      <c r="R7" s="480"/>
      <c r="S7" s="480"/>
      <c r="T7" s="510"/>
      <c r="U7" s="518"/>
      <c r="V7" s="506"/>
      <c r="W7" s="507"/>
      <c r="X7" s="508"/>
      <c r="Y7" s="506"/>
      <c r="Z7" s="507"/>
      <c r="AA7" s="507"/>
      <c r="AB7" s="508"/>
      <c r="AC7" s="4"/>
      <c r="AD7" s="4"/>
    </row>
    <row r="8" spans="1:30" s="3" customFormat="1" ht="36.75" customHeight="1" thickTop="1" thickBot="1" x14ac:dyDescent="0.25">
      <c r="A8" s="506"/>
      <c r="B8" s="507"/>
      <c r="C8" s="507"/>
      <c r="D8" s="507"/>
      <c r="E8" s="507"/>
      <c r="F8" s="508"/>
      <c r="G8" s="506"/>
      <c r="H8" s="507"/>
      <c r="I8" s="508"/>
      <c r="J8" s="10" t="s">
        <v>91</v>
      </c>
      <c r="K8" s="11" t="s">
        <v>92</v>
      </c>
      <c r="L8" s="11" t="s">
        <v>93</v>
      </c>
      <c r="M8" s="11" t="s">
        <v>94</v>
      </c>
      <c r="N8" s="12" t="s">
        <v>95</v>
      </c>
      <c r="O8" s="10" t="s">
        <v>98</v>
      </c>
      <c r="P8" s="11" t="s">
        <v>99</v>
      </c>
      <c r="Q8" s="11" t="s">
        <v>103</v>
      </c>
      <c r="R8" s="11" t="s">
        <v>100</v>
      </c>
      <c r="S8" s="11" t="s">
        <v>101</v>
      </c>
      <c r="T8" s="12" t="s">
        <v>102</v>
      </c>
      <c r="U8" s="518"/>
      <c r="V8" s="10" t="s">
        <v>105</v>
      </c>
      <c r="W8" s="11" t="s">
        <v>103</v>
      </c>
      <c r="X8" s="11" t="s">
        <v>238</v>
      </c>
      <c r="Y8" s="10" t="s">
        <v>6</v>
      </c>
      <c r="Z8" s="11" t="s">
        <v>7</v>
      </c>
      <c r="AA8" s="139" t="s">
        <v>8</v>
      </c>
      <c r="AB8" s="12" t="s">
        <v>9</v>
      </c>
      <c r="AC8" s="212"/>
      <c r="AD8" s="5"/>
    </row>
    <row r="9" spans="1:30" s="3" customFormat="1" ht="100.5" customHeight="1" thickTop="1" thickBot="1" x14ac:dyDescent="0.25">
      <c r="A9" s="484" t="s">
        <v>145</v>
      </c>
      <c r="B9" s="485"/>
      <c r="C9" s="485"/>
      <c r="D9" s="485"/>
      <c r="E9" s="485"/>
      <c r="F9" s="485"/>
      <c r="G9" s="485"/>
      <c r="H9" s="485"/>
      <c r="I9" s="485"/>
      <c r="J9" s="485"/>
      <c r="K9" s="485"/>
      <c r="L9" s="485"/>
      <c r="M9" s="485"/>
      <c r="N9" s="485"/>
      <c r="O9" s="485"/>
      <c r="P9" s="485"/>
      <c r="Q9" s="485"/>
      <c r="R9" s="485"/>
      <c r="S9" s="485"/>
      <c r="T9" s="485"/>
      <c r="U9" s="485"/>
      <c r="V9" s="485"/>
      <c r="W9" s="485"/>
      <c r="X9" s="485"/>
      <c r="Y9" s="485"/>
      <c r="Z9" s="485"/>
      <c r="AA9" s="485"/>
      <c r="AB9" s="485"/>
      <c r="AC9" s="212"/>
      <c r="AD9" s="5"/>
    </row>
    <row r="10" spans="1:30" ht="100.5" customHeight="1" thickTop="1" thickBot="1" x14ac:dyDescent="0.35">
      <c r="A10" s="26" t="s">
        <v>253</v>
      </c>
      <c r="B10" s="519" t="s">
        <v>21</v>
      </c>
      <c r="C10" s="521"/>
      <c r="D10" s="478" t="s">
        <v>690</v>
      </c>
      <c r="E10" s="490"/>
      <c r="F10" s="479"/>
      <c r="G10" s="478" t="s">
        <v>691</v>
      </c>
      <c r="H10" s="677"/>
      <c r="I10" s="12" t="s">
        <v>725</v>
      </c>
      <c r="J10" s="53"/>
      <c r="K10" s="58"/>
      <c r="L10" s="71"/>
      <c r="M10" s="41" t="s">
        <v>96</v>
      </c>
      <c r="N10" s="72" t="s">
        <v>96</v>
      </c>
      <c r="O10" s="53" t="s">
        <v>96</v>
      </c>
      <c r="P10" s="32"/>
      <c r="Q10" s="32"/>
      <c r="R10" s="58" t="s">
        <v>96</v>
      </c>
      <c r="S10" s="58" t="s">
        <v>96</v>
      </c>
      <c r="T10" s="15"/>
      <c r="U10" s="7" t="s">
        <v>815</v>
      </c>
      <c r="V10" s="53"/>
      <c r="W10" s="58" t="s">
        <v>96</v>
      </c>
      <c r="X10" s="58"/>
      <c r="Y10" s="364">
        <f ca="1">VLOOKUP($I$10,OFFSET($K$21,MATCH($G$10,$I$22:$I$251,0),,COUNTIF($J$22:$J$292,$G$10),25),15,0)</f>
        <v>4</v>
      </c>
      <c r="Z10" s="394">
        <f ca="1">VLOOKUP($I$10,OFFSET($K$21,MATCH($G$10,$I$22:$I$251,0),,COUNTIF($J$22:$J$292,$G$10),25),16,0)</f>
        <v>2</v>
      </c>
      <c r="AA10" s="12">
        <f ca="1">VLOOKUP($I$10,OFFSET($K$21,MATCH($G$10,$I$22:$I$251,0),,COUNTIF($J$22:$J$292,$G$10),25),17,0)</f>
        <v>1</v>
      </c>
      <c r="AB10" s="16">
        <f ca="1">Y10*Z10*AA10</f>
        <v>8</v>
      </c>
    </row>
    <row r="11" spans="1:30" ht="100.5" customHeight="1" thickTop="1" thickBot="1" x14ac:dyDescent="0.35">
      <c r="A11" s="95" t="s">
        <v>254</v>
      </c>
      <c r="B11" s="671" t="s">
        <v>22</v>
      </c>
      <c r="C11" s="672"/>
      <c r="D11" s="478" t="s">
        <v>764</v>
      </c>
      <c r="E11" s="490"/>
      <c r="F11" s="479"/>
      <c r="G11" s="478" t="s">
        <v>420</v>
      </c>
      <c r="H11" s="490"/>
      <c r="I11" s="479"/>
      <c r="J11" s="231"/>
      <c r="K11" s="232"/>
      <c r="L11" s="352"/>
      <c r="M11" s="204" t="s">
        <v>96</v>
      </c>
      <c r="N11" s="42" t="s">
        <v>96</v>
      </c>
      <c r="O11" s="233"/>
      <c r="P11" s="234"/>
      <c r="Q11" s="234"/>
      <c r="R11" s="326" t="s">
        <v>96</v>
      </c>
      <c r="S11" s="326" t="s">
        <v>96</v>
      </c>
      <c r="T11" s="230"/>
      <c r="U11" s="367" t="s">
        <v>815</v>
      </c>
      <c r="V11" s="235"/>
      <c r="W11" s="326" t="s">
        <v>96</v>
      </c>
      <c r="X11" s="236"/>
      <c r="Y11" s="379">
        <f ca="1">VLOOKUP($G$11,OFFSET($I$21,MATCH($D$11,$F$22:$F$251,0),,COUNTIF($G$22:$G$292,$D$11),25),17,0)</f>
        <v>4</v>
      </c>
      <c r="Z11" s="229">
        <f ca="1">VLOOKUP($G$11,OFFSET($I$21,MATCH($D$11,$F$22:$F$251,0),,COUNTIF($G$22:$G$292,$D$11),25),18,0)</f>
        <v>2</v>
      </c>
      <c r="AA11" s="410">
        <f ca="1">VLOOKUP($G$11,OFFSET($I$21,MATCH($D$11,$F$22:$F$251,0),,COUNTIF($G$22:$G$292,$D$11),25),19,0)</f>
        <v>1</v>
      </c>
      <c r="AB11" s="16">
        <f t="shared" ref="AB11:AB17" ca="1" si="0">Y11*Z11*AA11</f>
        <v>8</v>
      </c>
    </row>
    <row r="12" spans="1:30" ht="100.5" customHeight="1" thickTop="1" thickBot="1" x14ac:dyDescent="0.35">
      <c r="A12" s="95" t="s">
        <v>255</v>
      </c>
      <c r="B12" s="519" t="s">
        <v>129</v>
      </c>
      <c r="C12" s="521"/>
      <c r="D12" s="673"/>
      <c r="E12" s="773"/>
      <c r="F12" s="774"/>
      <c r="G12" s="478" t="s">
        <v>681</v>
      </c>
      <c r="H12" s="490"/>
      <c r="I12" s="479"/>
      <c r="J12" s="53"/>
      <c r="K12" s="58"/>
      <c r="L12" s="71"/>
      <c r="M12" s="204" t="s">
        <v>96</v>
      </c>
      <c r="N12" s="42" t="s">
        <v>96</v>
      </c>
      <c r="O12" s="53" t="s">
        <v>96</v>
      </c>
      <c r="P12" s="32"/>
      <c r="Q12" s="32"/>
      <c r="R12" s="58" t="s">
        <v>96</v>
      </c>
      <c r="S12" s="58" t="s">
        <v>96</v>
      </c>
      <c r="T12" s="15"/>
      <c r="U12" s="7" t="s">
        <v>240</v>
      </c>
      <c r="V12" s="53"/>
      <c r="W12" s="58" t="s">
        <v>96</v>
      </c>
      <c r="X12" s="58"/>
      <c r="Y12" s="228">
        <f ca="1">VLOOKUP($G$12,OFFSET($F$21,MATCH($A$12,$A$22:$A$251,0),,COUNTIF($B$22:$B$292,$A$12),25),20,0)</f>
        <v>4</v>
      </c>
      <c r="Z12" s="380">
        <f ca="1">VLOOKUP($G$12,OFFSET($F$21,MATCH($A$12,$A$22:$A$251,0),,COUNTIF($B$22:$B$292,$A$12),25),21,0)</f>
        <v>1</v>
      </c>
      <c r="AA12" s="230">
        <f ca="1">VLOOKUP($G$12,OFFSET($F$21,MATCH($A$12,$A$22:$A$251,0),,COUNTIF($B$22:$B$292,$A$12),25),22,0)</f>
        <v>1</v>
      </c>
      <c r="AB12" s="16">
        <f ca="1">Y12*Z12*AA12</f>
        <v>4</v>
      </c>
    </row>
    <row r="13" spans="1:30" ht="100.5" customHeight="1" thickTop="1" thickBot="1" x14ac:dyDescent="0.35">
      <c r="A13" s="95" t="s">
        <v>256</v>
      </c>
      <c r="B13" s="671" t="s">
        <v>130</v>
      </c>
      <c r="C13" s="672"/>
      <c r="D13" s="519"/>
      <c r="E13" s="520"/>
      <c r="F13" s="521"/>
      <c r="G13" s="478" t="s">
        <v>768</v>
      </c>
      <c r="H13" s="490"/>
      <c r="I13" s="479"/>
      <c r="J13" s="53"/>
      <c r="K13" s="58"/>
      <c r="L13" s="71"/>
      <c r="M13" s="204" t="s">
        <v>96</v>
      </c>
      <c r="N13" s="42" t="s">
        <v>96</v>
      </c>
      <c r="O13" s="53" t="s">
        <v>96</v>
      </c>
      <c r="P13" s="32"/>
      <c r="Q13" s="32"/>
      <c r="R13" s="58" t="s">
        <v>96</v>
      </c>
      <c r="S13" s="58" t="s">
        <v>96</v>
      </c>
      <c r="T13" s="15"/>
      <c r="U13" s="7" t="s">
        <v>240</v>
      </c>
      <c r="V13" s="53"/>
      <c r="W13" s="58" t="s">
        <v>96</v>
      </c>
      <c r="X13" s="58"/>
      <c r="Y13" s="10">
        <f ca="1">VLOOKUP($G$13,OFFSET($F$21,MATCH($A$13,$A$22:$A$251,0),,COUNTIF($B$22:$B$292,$A$13),25),20,0)</f>
        <v>4</v>
      </c>
      <c r="Z13" s="365">
        <f ca="1">VLOOKUP($G$13,OFFSET($F$21,MATCH($A$13,$A$22:$A$251,0),,COUNTIF($B$22:$B$292,$A$13),25),21,0)</f>
        <v>1</v>
      </c>
      <c r="AA13" s="12">
        <f ca="1">VLOOKUP($G$13,OFFSET($F$21,MATCH($A$13,$A$22:$A$251,0),,COUNTIF($B$22:$B$292,$A$13),25),22,0)</f>
        <v>1</v>
      </c>
      <c r="AB13" s="16">
        <f ca="1">Y13*Z13*AA13</f>
        <v>4</v>
      </c>
    </row>
    <row r="14" spans="1:30" ht="100.5" customHeight="1" thickTop="1" thickBot="1" x14ac:dyDescent="0.35">
      <c r="A14" s="47" t="s">
        <v>257</v>
      </c>
      <c r="B14" s="519" t="s">
        <v>771</v>
      </c>
      <c r="C14" s="521"/>
      <c r="D14" s="673" t="s">
        <v>774</v>
      </c>
      <c r="E14" s="773"/>
      <c r="F14" s="774"/>
      <c r="G14" s="478" t="s">
        <v>772</v>
      </c>
      <c r="H14" s="677"/>
      <c r="I14" s="324" t="s">
        <v>681</v>
      </c>
      <c r="J14" s="328"/>
      <c r="K14" s="326"/>
      <c r="L14" s="71"/>
      <c r="M14" s="204" t="s">
        <v>96</v>
      </c>
      <c r="N14" s="42" t="s">
        <v>96</v>
      </c>
      <c r="O14" s="328" t="s">
        <v>96</v>
      </c>
      <c r="P14" s="32"/>
      <c r="Q14" s="32"/>
      <c r="R14" s="326" t="s">
        <v>96</v>
      </c>
      <c r="S14" s="326" t="s">
        <v>96</v>
      </c>
      <c r="T14" s="324"/>
      <c r="U14" s="306" t="s">
        <v>240</v>
      </c>
      <c r="V14" s="328"/>
      <c r="W14" s="326" t="s">
        <v>96</v>
      </c>
      <c r="X14" s="326"/>
      <c r="Y14" s="364">
        <f ca="1">VLOOKUP($I$14,OFFSET($K$21,MATCH($G$14,$I$22:$I$251,0),,COUNTIF($J$22:$J$292,$G$14),25),15,0)</f>
        <v>4</v>
      </c>
      <c r="Z14" s="394">
        <f ca="1">VLOOKUP($I$14,OFFSET($K$21,MATCH($G$14,$I$22:$I$251,0),,COUNTIF($J$22:$J$292,$G$14),25),16,0)</f>
        <v>1</v>
      </c>
      <c r="AA14" s="12">
        <f ca="1">VLOOKUP($I$14,OFFSET($K$21,MATCH($G$14,$I$22:$I$251,0),,COUNTIF($J$22:$J$292,$G$14),25),17,0)</f>
        <v>1</v>
      </c>
      <c r="AB14" s="16">
        <f ca="1">Y14*Z14*AA14</f>
        <v>4</v>
      </c>
    </row>
    <row r="15" spans="1:30" ht="100.5" customHeight="1" thickTop="1" thickBot="1" x14ac:dyDescent="0.35">
      <c r="A15" s="47" t="s">
        <v>258</v>
      </c>
      <c r="B15" s="779" t="s">
        <v>37</v>
      </c>
      <c r="C15" s="780"/>
      <c r="D15" s="671" t="s">
        <v>776</v>
      </c>
      <c r="E15" s="775"/>
      <c r="F15" s="672"/>
      <c r="G15" s="478" t="s">
        <v>750</v>
      </c>
      <c r="H15" s="677"/>
      <c r="I15" s="324" t="s">
        <v>901</v>
      </c>
      <c r="J15" s="231"/>
      <c r="K15" s="232"/>
      <c r="L15" s="232"/>
      <c r="M15" s="352" t="s">
        <v>96</v>
      </c>
      <c r="N15" s="42" t="s">
        <v>96</v>
      </c>
      <c r="O15" s="328" t="s">
        <v>96</v>
      </c>
      <c r="P15" s="234"/>
      <c r="Q15" s="234"/>
      <c r="R15" s="326" t="s">
        <v>96</v>
      </c>
      <c r="S15" s="326" t="s">
        <v>96</v>
      </c>
      <c r="T15" s="230"/>
      <c r="U15" s="306" t="s">
        <v>240</v>
      </c>
      <c r="V15" s="235"/>
      <c r="W15" s="326" t="s">
        <v>96</v>
      </c>
      <c r="X15" s="236"/>
      <c r="Y15" s="364">
        <f ca="1">VLOOKUP($I$15,OFFSET($K$21,MATCH($G$15,$I$22:$I$251,0),,COUNTIF($J$22:$J$292,$G$15),25),15,0)</f>
        <v>0</v>
      </c>
      <c r="Z15" s="11">
        <f ca="1">VLOOKUP($I$15,OFFSET($K$21,MATCH($G$15,$I$22:$I$251,0),,COUNTIF($J$22:$J$292,$G$15),25),16,0)</f>
        <v>0</v>
      </c>
      <c r="AA15" s="365">
        <f ca="1">VLOOKUP($I$15,OFFSET($K$21,MATCH($G$15,$I$22:$I$251,0),,COUNTIF($J$22:$J$292,$G$15),25),17,0)</f>
        <v>0</v>
      </c>
      <c r="AB15" s="16">
        <f t="shared" ca="1" si="0"/>
        <v>0</v>
      </c>
    </row>
    <row r="16" spans="1:30" ht="100.5" customHeight="1" thickTop="1" thickBot="1" x14ac:dyDescent="0.35">
      <c r="A16" s="95" t="s">
        <v>259</v>
      </c>
      <c r="B16" s="779" t="s">
        <v>36</v>
      </c>
      <c r="C16" s="780"/>
      <c r="D16" s="519" t="s">
        <v>819</v>
      </c>
      <c r="E16" s="766"/>
      <c r="F16" s="406" t="s">
        <v>478</v>
      </c>
      <c r="G16" s="368" t="s">
        <v>824</v>
      </c>
      <c r="H16" s="11" t="s">
        <v>825</v>
      </c>
      <c r="I16" s="324" t="s">
        <v>826</v>
      </c>
      <c r="J16" s="231"/>
      <c r="K16" s="232"/>
      <c r="L16" s="352"/>
      <c r="M16" s="41" t="s">
        <v>96</v>
      </c>
      <c r="N16" s="72" t="s">
        <v>96</v>
      </c>
      <c r="O16" s="328" t="s">
        <v>96</v>
      </c>
      <c r="P16" s="234"/>
      <c r="Q16" s="234"/>
      <c r="R16" s="326" t="s">
        <v>96</v>
      </c>
      <c r="S16" s="326" t="s">
        <v>96</v>
      </c>
      <c r="T16" s="230"/>
      <c r="U16" s="306" t="s">
        <v>240</v>
      </c>
      <c r="V16" s="235"/>
      <c r="W16" s="326" t="s">
        <v>96</v>
      </c>
      <c r="X16" s="236"/>
      <c r="Y16" s="379">
        <f ca="1">VLOOKUP($I$16,OFFSET($O$21,MATCH($H$16,$M$22:$M$251,0),,COUNTIF($N$22:$N$292,$H$16),25),11,0)</f>
        <v>0</v>
      </c>
      <c r="Z16" s="298">
        <f ca="1">VLOOKUP($I$16,OFFSET($O$21,MATCH($H$16,$M$22:$M$251,0),,COUNTIF($N$22:$N$292,$H$16),25),12,0)</f>
        <v>0</v>
      </c>
      <c r="AA16" s="230">
        <f ca="1">VLOOKUP($I$16,OFFSET($O$21,MATCH($H$16,$M$22:$M$251,0),,COUNTIF($N$22:$N$292,$H$16),25),13,0)</f>
        <v>0</v>
      </c>
      <c r="AB16" s="16">
        <f t="shared" ca="1" si="0"/>
        <v>0</v>
      </c>
    </row>
    <row r="17" spans="1:28" ht="127.5" customHeight="1" thickTop="1" thickBot="1" x14ac:dyDescent="0.35">
      <c r="A17" s="95" t="s">
        <v>770</v>
      </c>
      <c r="B17" s="799" t="s">
        <v>900</v>
      </c>
      <c r="C17" s="800"/>
      <c r="D17" s="799" t="s">
        <v>838</v>
      </c>
      <c r="E17" s="801"/>
      <c r="F17" s="800"/>
      <c r="G17" s="671" t="s">
        <v>841</v>
      </c>
      <c r="H17" s="775"/>
      <c r="I17" s="12" t="s">
        <v>681</v>
      </c>
      <c r="J17" s="231"/>
      <c r="K17" s="232"/>
      <c r="L17" s="352"/>
      <c r="M17" s="326" t="s">
        <v>96</v>
      </c>
      <c r="N17" s="42" t="s">
        <v>96</v>
      </c>
      <c r="O17" s="328" t="s">
        <v>96</v>
      </c>
      <c r="P17" s="234"/>
      <c r="Q17" s="234"/>
      <c r="R17" s="326" t="s">
        <v>96</v>
      </c>
      <c r="S17" s="326" t="s">
        <v>96</v>
      </c>
      <c r="T17" s="230"/>
      <c r="U17" s="317" t="s">
        <v>240</v>
      </c>
      <c r="V17" s="235"/>
      <c r="W17" s="41" t="s">
        <v>96</v>
      </c>
      <c r="X17" s="236"/>
      <c r="Y17" s="364">
        <f ca="1">VLOOKUP($I$17,OFFSET($K$21,MATCH($G$17,$I$22:$I$251,0),,COUNTIF($J$22:$J$292,$G$17),25),15,0)</f>
        <v>4</v>
      </c>
      <c r="Z17" s="11">
        <f ca="1">VLOOKUP($I$17,OFFSET($K$21,MATCH($G$17,$I$22:$I$251,0),,COUNTIF($J$22:$J$292,$G$17),25),16,0)</f>
        <v>1</v>
      </c>
      <c r="AA17" s="384">
        <f ca="1">VLOOKUP($I$17,OFFSET($K$21,MATCH($G$17,$I$22:$I$251,0),,COUNTIF($J$22:$J$292,$G$17),25),17,0)</f>
        <v>1</v>
      </c>
      <c r="AB17" s="13">
        <f t="shared" ca="1" si="0"/>
        <v>4</v>
      </c>
    </row>
    <row r="18" spans="1:28" ht="78" customHeight="1" thickTop="1" x14ac:dyDescent="0.3">
      <c r="A18" s="22"/>
      <c r="B18" s="22"/>
      <c r="C18" s="409"/>
      <c r="D18" s="409"/>
      <c r="E18" s="22"/>
      <c r="F18" s="365"/>
      <c r="G18" s="365"/>
      <c r="H18" s="365"/>
      <c r="I18" s="22"/>
      <c r="J18" s="22"/>
      <c r="K18" s="22"/>
      <c r="L18" s="22"/>
      <c r="M18" s="304"/>
      <c r="N18" s="23"/>
      <c r="O18" s="161"/>
      <c r="P18" s="23"/>
      <c r="Q18" s="23"/>
      <c r="R18" s="161"/>
      <c r="S18" s="304"/>
      <c r="T18" s="22"/>
      <c r="U18" s="27"/>
      <c r="V18" s="33"/>
      <c r="W18" s="33"/>
      <c r="X18" s="33"/>
      <c r="Y18" s="365"/>
      <c r="Z18" s="27"/>
      <c r="AA18" s="365"/>
      <c r="AB18" s="22"/>
    </row>
    <row r="19" spans="1:28" ht="78" customHeight="1" x14ac:dyDescent="0.3">
      <c r="A19" s="29"/>
      <c r="B19" s="30"/>
      <c r="C19" s="30"/>
      <c r="D19" s="30"/>
      <c r="E19" s="30"/>
      <c r="F19" s="29"/>
      <c r="G19" s="29"/>
      <c r="H19" s="29"/>
      <c r="I19" s="29"/>
      <c r="J19" s="29"/>
      <c r="K19" s="29"/>
      <c r="L19" s="29"/>
      <c r="M19" s="29"/>
      <c r="N19" s="5"/>
      <c r="O19" s="5"/>
      <c r="P19" s="5"/>
      <c r="Q19" s="5"/>
      <c r="R19" s="5"/>
      <c r="S19" s="30"/>
      <c r="U19" s="30"/>
      <c r="V19" s="33"/>
      <c r="W19" s="33"/>
      <c r="X19" s="33"/>
      <c r="Y19" s="30"/>
      <c r="Z19" s="30"/>
      <c r="AA19" s="30"/>
    </row>
    <row r="20" spans="1:28" ht="78" customHeight="1" x14ac:dyDescent="0.3">
      <c r="A20" s="28"/>
      <c r="B20" s="30"/>
      <c r="C20" s="30"/>
      <c r="D20" s="30"/>
      <c r="E20" s="30"/>
      <c r="F20" s="31"/>
      <c r="G20" s="31"/>
      <c r="H20" s="31"/>
      <c r="I20" s="480"/>
      <c r="J20" s="480"/>
      <c r="K20" s="480"/>
      <c r="L20" s="480"/>
      <c r="M20" s="480"/>
      <c r="N20" s="5"/>
      <c r="O20" s="5"/>
      <c r="P20" s="5"/>
      <c r="Q20" s="5"/>
      <c r="R20" s="5"/>
      <c r="S20" s="30"/>
      <c r="U20" s="30"/>
      <c r="V20" s="30"/>
      <c r="W20" s="30"/>
      <c r="X20" s="30"/>
      <c r="Y20" s="30"/>
      <c r="Z20" s="30"/>
      <c r="AA20" s="30"/>
    </row>
    <row r="21" spans="1:28" ht="78" customHeight="1" x14ac:dyDescent="0.3">
      <c r="A21" s="28"/>
      <c r="B21" s="30"/>
      <c r="C21" s="30"/>
      <c r="D21" s="30"/>
      <c r="E21" s="30"/>
      <c r="F21" s="31"/>
      <c r="G21" s="31"/>
      <c r="H21" s="31"/>
      <c r="I21" s="27"/>
      <c r="J21" s="27"/>
      <c r="K21" s="27"/>
      <c r="L21" s="27"/>
      <c r="M21" s="27"/>
      <c r="N21" s="5"/>
      <c r="O21" s="5"/>
      <c r="P21" s="5"/>
      <c r="Q21" s="5"/>
      <c r="R21" s="5"/>
      <c r="S21" s="30"/>
    </row>
    <row r="22" spans="1:28" ht="78" customHeight="1" x14ac:dyDescent="0.3">
      <c r="A22" s="316" t="s">
        <v>253</v>
      </c>
      <c r="B22" s="315" t="str">
        <f t="shared" ref="B22:B60" si="1">IF(LEN(A22)&gt;0,A22,B21)</f>
        <v>CONF1</v>
      </c>
      <c r="C22" s="404"/>
      <c r="D22" s="404"/>
      <c r="E22" s="381"/>
      <c r="F22" s="476" t="s">
        <v>687</v>
      </c>
      <c r="G22" s="311" t="str">
        <f t="shared" ref="G22:N62" si="2">IF(LEN(F22)&gt;0,F22,G21)</f>
        <v>Tout le circuit est à l'arrêt</v>
      </c>
      <c r="H22" s="373"/>
      <c r="I22" s="373" t="s">
        <v>688</v>
      </c>
      <c r="J22" s="311" t="str">
        <f t="shared" ref="J22:J28" si="3">IF(LEN(I22)&gt;0,I22,J21)</f>
        <v>Choc au redémarrage</v>
      </c>
      <c r="K22" s="373" t="s">
        <v>420</v>
      </c>
      <c r="L22" s="22"/>
      <c r="M22" s="22"/>
      <c r="N22" s="1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>
        <v>4</v>
      </c>
      <c r="Z22" s="22">
        <v>2</v>
      </c>
      <c r="AA22" s="22">
        <v>1</v>
      </c>
    </row>
    <row r="23" spans="1:28" ht="78" customHeight="1" x14ac:dyDescent="0.3">
      <c r="A23" s="316" t="s">
        <v>253</v>
      </c>
      <c r="B23" s="315" t="str">
        <f t="shared" si="1"/>
        <v>CONF1</v>
      </c>
      <c r="C23" s="405"/>
      <c r="D23" s="405"/>
      <c r="E23" s="382"/>
      <c r="F23" s="475"/>
      <c r="G23" s="311" t="str">
        <f t="shared" si="2"/>
        <v>Tout le circuit est à l'arrêt</v>
      </c>
      <c r="H23" s="373"/>
      <c r="I23" s="373" t="s">
        <v>689</v>
      </c>
      <c r="J23" s="311" t="str">
        <f t="shared" si="3"/>
        <v>Pas de mesures correctives</v>
      </c>
      <c r="K23" s="22" t="s">
        <v>616</v>
      </c>
      <c r="L23" s="22"/>
      <c r="M23" s="22"/>
      <c r="N23" s="1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>
        <v>4</v>
      </c>
      <c r="Z23" s="22">
        <v>4</v>
      </c>
      <c r="AA23" s="22">
        <v>2</v>
      </c>
    </row>
    <row r="24" spans="1:28" ht="78" customHeight="1" x14ac:dyDescent="0.3">
      <c r="A24" s="316" t="s">
        <v>253</v>
      </c>
      <c r="B24" s="315" t="str">
        <f t="shared" si="1"/>
        <v>CONF1</v>
      </c>
      <c r="C24" s="404"/>
      <c r="D24" s="404"/>
      <c r="E24" s="381"/>
      <c r="F24" s="476" t="s">
        <v>690</v>
      </c>
      <c r="G24" s="312" t="str">
        <f>IF(LEN(F24)&gt;0,F24,G23)</f>
        <v>Une portion de circuit seulement est à l'arrêt</v>
      </c>
      <c r="H24" s="374"/>
      <c r="I24" s="373" t="s">
        <v>691</v>
      </c>
      <c r="J24" s="314" t="str">
        <f t="shared" si="3"/>
        <v>Volume stagnant &lt; 10% du volume du circuit</v>
      </c>
      <c r="K24" s="22" t="s">
        <v>725</v>
      </c>
      <c r="L24" s="22"/>
      <c r="M24" s="22"/>
      <c r="N24" s="1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>
        <v>4</v>
      </c>
      <c r="Z24" s="22">
        <v>2</v>
      </c>
      <c r="AA24" s="22">
        <v>1</v>
      </c>
    </row>
    <row r="25" spans="1:28" ht="78" customHeight="1" x14ac:dyDescent="0.3">
      <c r="A25" s="316" t="s">
        <v>253</v>
      </c>
      <c r="B25" s="315" t="str">
        <f t="shared" si="1"/>
        <v>CONF1</v>
      </c>
      <c r="C25" s="383"/>
      <c r="D25" s="383"/>
      <c r="E25" s="383"/>
      <c r="F25" s="474"/>
      <c r="G25" s="312" t="str">
        <f t="shared" si="2"/>
        <v>Une portion de circuit seulement est à l'arrêt</v>
      </c>
      <c r="H25" s="390"/>
      <c r="I25" s="770" t="s">
        <v>692</v>
      </c>
      <c r="J25" s="373" t="str">
        <f t="shared" si="3"/>
        <v>Volume stagnant entre 10 et 60 %</v>
      </c>
      <c r="K25" s="373" t="s">
        <v>780</v>
      </c>
      <c r="L25" s="22"/>
      <c r="M25" s="22"/>
      <c r="N25" s="1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>
        <v>4</v>
      </c>
      <c r="Z25" s="22">
        <v>2</v>
      </c>
      <c r="AA25" s="22">
        <v>1</v>
      </c>
    </row>
    <row r="26" spans="1:28" ht="78" customHeight="1" x14ac:dyDescent="0.3">
      <c r="A26" s="316" t="s">
        <v>253</v>
      </c>
      <c r="B26" s="315" t="str">
        <f t="shared" si="1"/>
        <v>CONF1</v>
      </c>
      <c r="C26" s="383"/>
      <c r="D26" s="383"/>
      <c r="E26" s="383"/>
      <c r="F26" s="474"/>
      <c r="G26" s="312" t="str">
        <f t="shared" si="2"/>
        <v>Une portion de circuit seulement est à l'arrêt</v>
      </c>
      <c r="H26" s="390"/>
      <c r="I26" s="770"/>
      <c r="J26" s="373" t="str">
        <f t="shared" si="3"/>
        <v>Volume stagnant entre 10 et 60 %</v>
      </c>
      <c r="K26" s="373" t="s">
        <v>781</v>
      </c>
      <c r="L26" s="22"/>
      <c r="M26" s="22"/>
      <c r="N26" s="1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>
        <v>4</v>
      </c>
      <c r="Z26" s="22">
        <v>2</v>
      </c>
      <c r="AA26" s="22">
        <v>2</v>
      </c>
    </row>
    <row r="27" spans="1:28" ht="78" customHeight="1" x14ac:dyDescent="0.3">
      <c r="A27" s="316" t="s">
        <v>253</v>
      </c>
      <c r="B27" s="315" t="str">
        <f t="shared" si="1"/>
        <v>CONF1</v>
      </c>
      <c r="C27" s="383"/>
      <c r="D27" s="383"/>
      <c r="E27" s="383"/>
      <c r="F27" s="474"/>
      <c r="G27" s="312" t="str">
        <f t="shared" si="2"/>
        <v>Une portion de circuit seulement est à l'arrêt</v>
      </c>
      <c r="H27" s="389"/>
      <c r="I27" s="769" t="s">
        <v>693</v>
      </c>
      <c r="J27" s="373" t="str">
        <f t="shared" si="3"/>
        <v>Volume stagnant supérieur à 60%</v>
      </c>
      <c r="K27" s="373" t="s">
        <v>782</v>
      </c>
      <c r="L27" s="22"/>
      <c r="M27" s="22"/>
      <c r="N27" s="1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>
        <v>4</v>
      </c>
      <c r="Z27" s="22">
        <v>2</v>
      </c>
      <c r="AA27" s="22">
        <v>1</v>
      </c>
    </row>
    <row r="28" spans="1:28" ht="78" customHeight="1" x14ac:dyDescent="0.3">
      <c r="A28" s="316" t="s">
        <v>253</v>
      </c>
      <c r="B28" s="315" t="str">
        <f t="shared" si="1"/>
        <v>CONF1</v>
      </c>
      <c r="C28" s="405"/>
      <c r="D28" s="405"/>
      <c r="E28" s="382"/>
      <c r="F28" s="475"/>
      <c r="G28" s="312" t="str">
        <f t="shared" si="2"/>
        <v>Une portion de circuit seulement est à l'arrêt</v>
      </c>
      <c r="H28" s="390"/>
      <c r="I28" s="770"/>
      <c r="J28" s="373" t="str">
        <f t="shared" si="3"/>
        <v>Volume stagnant supérieur à 60%</v>
      </c>
      <c r="K28" s="373" t="s">
        <v>783</v>
      </c>
      <c r="L28" s="22"/>
      <c r="M28" s="22"/>
      <c r="N28" s="1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>
        <v>4</v>
      </c>
      <c r="Z28" s="22">
        <v>3</v>
      </c>
      <c r="AA28" s="22">
        <v>2</v>
      </c>
    </row>
    <row r="29" spans="1:28" ht="78" customHeight="1" x14ac:dyDescent="0.3">
      <c r="A29" s="316" t="s">
        <v>254</v>
      </c>
      <c r="B29" s="315" t="str">
        <f t="shared" si="1"/>
        <v>CONF2</v>
      </c>
      <c r="C29" s="408"/>
      <c r="D29" s="408"/>
      <c r="E29" s="395"/>
      <c r="F29" s="22" t="s">
        <v>764</v>
      </c>
      <c r="G29" s="311" t="str">
        <f t="shared" si="2"/>
        <v>En fonctionnement au moins une fois par jour</v>
      </c>
      <c r="H29" s="373"/>
      <c r="I29" s="373" t="s">
        <v>420</v>
      </c>
      <c r="J29" s="22"/>
      <c r="K29" s="22"/>
      <c r="L29" s="22"/>
      <c r="M29" s="22"/>
      <c r="N29" s="23"/>
      <c r="O29" s="23"/>
      <c r="P29" s="23"/>
      <c r="Q29" s="23"/>
      <c r="R29" s="23"/>
      <c r="S29" s="22"/>
      <c r="T29" s="22"/>
      <c r="U29" s="22"/>
      <c r="V29" s="22"/>
      <c r="W29" s="22"/>
      <c r="X29" s="22"/>
      <c r="Y29" s="22">
        <v>4</v>
      </c>
      <c r="Z29" s="22">
        <v>2</v>
      </c>
      <c r="AA29" s="22">
        <v>1</v>
      </c>
      <c r="AB29" s="22"/>
    </row>
    <row r="30" spans="1:28" ht="78" customHeight="1" x14ac:dyDescent="0.3">
      <c r="A30" s="316" t="s">
        <v>254</v>
      </c>
      <c r="B30" s="315" t="str">
        <f t="shared" si="1"/>
        <v>CONF2</v>
      </c>
      <c r="C30" s="383"/>
      <c r="D30" s="383"/>
      <c r="E30" s="383"/>
      <c r="F30" s="474" t="s">
        <v>765</v>
      </c>
      <c r="G30" s="311" t="str">
        <f t="shared" si="2"/>
        <v>En fonctionnement moins d'une fois par jour</v>
      </c>
      <c r="H30" s="373"/>
      <c r="I30" s="373" t="s">
        <v>766</v>
      </c>
      <c r="J30" s="22"/>
      <c r="K30" s="22"/>
      <c r="L30" s="22"/>
      <c r="M30" s="22"/>
      <c r="N30" s="23"/>
      <c r="O30" s="23"/>
      <c r="P30" s="23"/>
      <c r="Q30" s="23"/>
      <c r="R30" s="23"/>
      <c r="S30" s="22"/>
      <c r="T30" s="22"/>
      <c r="U30" s="22"/>
      <c r="V30" s="22"/>
      <c r="W30" s="22"/>
      <c r="X30" s="22"/>
      <c r="Y30" s="22">
        <v>4</v>
      </c>
      <c r="Z30" s="22">
        <v>2</v>
      </c>
      <c r="AA30" s="22">
        <v>1</v>
      </c>
      <c r="AB30" s="22"/>
    </row>
    <row r="31" spans="1:28" ht="78" customHeight="1" x14ac:dyDescent="0.3">
      <c r="A31" s="316" t="s">
        <v>254</v>
      </c>
      <c r="B31" s="315" t="str">
        <f t="shared" si="1"/>
        <v>CONF2</v>
      </c>
      <c r="C31" s="383"/>
      <c r="D31" s="383"/>
      <c r="E31" s="383"/>
      <c r="F31" s="474"/>
      <c r="G31" s="311" t="str">
        <f t="shared" si="2"/>
        <v>En fonctionnement moins d'une fois par jour</v>
      </c>
      <c r="H31" s="373"/>
      <c r="I31" s="373" t="s">
        <v>767</v>
      </c>
      <c r="J31" s="22"/>
      <c r="K31" s="22"/>
      <c r="L31" s="22"/>
      <c r="M31" s="22"/>
      <c r="N31" s="23"/>
      <c r="O31" s="23"/>
      <c r="P31" s="23"/>
      <c r="Q31" s="23"/>
      <c r="R31" s="23"/>
      <c r="S31" s="22"/>
      <c r="T31" s="22"/>
      <c r="U31" s="22"/>
      <c r="V31" s="22"/>
      <c r="W31" s="22"/>
      <c r="X31" s="22"/>
      <c r="Y31" s="22">
        <v>4</v>
      </c>
      <c r="Z31" s="22">
        <v>3</v>
      </c>
      <c r="AA31" s="22">
        <v>2</v>
      </c>
      <c r="AB31" s="22"/>
    </row>
    <row r="32" spans="1:28" ht="78" customHeight="1" x14ac:dyDescent="0.3">
      <c r="A32" s="22" t="s">
        <v>255</v>
      </c>
      <c r="B32" s="315" t="str">
        <f t="shared" si="1"/>
        <v>CONF3</v>
      </c>
      <c r="C32" s="408"/>
      <c r="D32" s="408"/>
      <c r="E32" s="395"/>
      <c r="F32" s="373" t="s">
        <v>680</v>
      </c>
      <c r="G32" s="22"/>
      <c r="H32" s="22"/>
      <c r="I32" s="22"/>
      <c r="J32" s="22"/>
      <c r="K32" s="22"/>
      <c r="L32" s="22"/>
      <c r="M32" s="22"/>
      <c r="N32" s="23"/>
      <c r="O32" s="23"/>
      <c r="P32" s="23"/>
      <c r="Q32" s="23"/>
      <c r="R32" s="23"/>
      <c r="S32" s="22"/>
      <c r="T32" s="22"/>
      <c r="U32" s="22"/>
      <c r="V32" s="22"/>
      <c r="W32" s="22"/>
      <c r="X32" s="22"/>
      <c r="Y32" s="22">
        <v>4</v>
      </c>
      <c r="Z32" s="22">
        <v>4</v>
      </c>
      <c r="AA32" s="22">
        <v>3</v>
      </c>
      <c r="AB32" s="22"/>
    </row>
    <row r="33" spans="1:28" ht="78" customHeight="1" x14ac:dyDescent="0.3">
      <c r="A33" s="22" t="s">
        <v>255</v>
      </c>
      <c r="B33" s="315" t="str">
        <f t="shared" si="1"/>
        <v>CONF3</v>
      </c>
      <c r="C33" s="408"/>
      <c r="D33" s="408"/>
      <c r="E33" s="395"/>
      <c r="F33" s="373" t="s">
        <v>681</v>
      </c>
      <c r="G33" s="22"/>
      <c r="H33" s="22"/>
      <c r="I33" s="22"/>
      <c r="J33" s="22"/>
      <c r="K33" s="22"/>
      <c r="L33" s="22"/>
      <c r="M33" s="22"/>
      <c r="N33" s="23"/>
      <c r="O33" s="23"/>
      <c r="P33" s="23"/>
      <c r="Q33" s="23"/>
      <c r="R33" s="23"/>
      <c r="S33" s="22"/>
      <c r="T33" s="22"/>
      <c r="U33" s="22"/>
      <c r="V33" s="22"/>
      <c r="W33" s="22"/>
      <c r="X33" s="22"/>
      <c r="Y33" s="22">
        <v>4</v>
      </c>
      <c r="Z33" s="22">
        <v>1</v>
      </c>
      <c r="AA33" s="22">
        <v>1</v>
      </c>
      <c r="AB33" s="22"/>
    </row>
    <row r="34" spans="1:28" ht="78" customHeight="1" x14ac:dyDescent="0.3">
      <c r="A34" s="22" t="s">
        <v>256</v>
      </c>
      <c r="B34" s="315" t="str">
        <f t="shared" si="1"/>
        <v>CONF4</v>
      </c>
      <c r="C34" s="408"/>
      <c r="D34" s="408"/>
      <c r="E34" s="395"/>
      <c r="F34" s="373" t="s">
        <v>768</v>
      </c>
      <c r="G34" s="305"/>
      <c r="H34" s="363"/>
      <c r="I34" s="305"/>
      <c r="J34" s="305"/>
      <c r="K34" s="305"/>
      <c r="L34" s="305"/>
      <c r="M34" s="305"/>
      <c r="N34" s="305"/>
      <c r="O34" s="305"/>
      <c r="P34" s="305"/>
      <c r="Q34" s="305"/>
      <c r="R34" s="305"/>
      <c r="S34" s="305"/>
      <c r="T34" s="305"/>
      <c r="U34" s="22"/>
      <c r="V34" s="22"/>
      <c r="W34" s="22"/>
      <c r="X34" s="22"/>
      <c r="Y34" s="22">
        <v>4</v>
      </c>
      <c r="Z34" s="22">
        <v>1</v>
      </c>
      <c r="AA34" s="22">
        <v>1</v>
      </c>
      <c r="AB34" s="22"/>
    </row>
    <row r="35" spans="1:28" ht="78" customHeight="1" x14ac:dyDescent="0.3">
      <c r="A35" s="22" t="s">
        <v>256</v>
      </c>
      <c r="B35" s="315" t="str">
        <f t="shared" si="1"/>
        <v>CONF4</v>
      </c>
      <c r="C35" s="405"/>
      <c r="D35" s="405"/>
      <c r="E35" s="382"/>
      <c r="F35" s="373" t="s">
        <v>769</v>
      </c>
      <c r="G35" s="397"/>
      <c r="H35" s="363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5"/>
      <c r="T35" s="305"/>
      <c r="U35" s="22"/>
      <c r="V35" s="22"/>
      <c r="W35" s="22"/>
      <c r="X35" s="22"/>
      <c r="Y35" s="22">
        <v>4</v>
      </c>
      <c r="Z35" s="22">
        <v>4</v>
      </c>
      <c r="AA35" s="22">
        <v>2</v>
      </c>
      <c r="AB35" s="22"/>
    </row>
    <row r="36" spans="1:28" ht="78" customHeight="1" x14ac:dyDescent="0.3">
      <c r="A36" s="668" t="s">
        <v>257</v>
      </c>
      <c r="B36" s="315" t="str">
        <f t="shared" si="1"/>
        <v>CONF5</v>
      </c>
      <c r="C36" s="407"/>
      <c r="D36" s="407"/>
      <c r="E36" s="378"/>
      <c r="F36" s="371" t="s">
        <v>775</v>
      </c>
      <c r="G36" s="311" t="str">
        <f t="shared" si="2"/>
        <v>Absence de plusieurs TARs fonctionnant en alternance</v>
      </c>
      <c r="H36" s="363"/>
      <c r="I36" s="23" t="s">
        <v>420</v>
      </c>
      <c r="J36" s="373" t="str">
        <f t="shared" si="2"/>
        <v>Sans objet</v>
      </c>
      <c r="K36" s="22" t="s">
        <v>478</v>
      </c>
      <c r="L36" s="22"/>
      <c r="M36" s="22"/>
      <c r="N36" s="23"/>
      <c r="O36" s="23"/>
      <c r="P36" s="23"/>
      <c r="Q36" s="23"/>
      <c r="R36" s="23"/>
      <c r="S36" s="22"/>
      <c r="T36" s="22"/>
      <c r="U36" s="22"/>
      <c r="V36" s="22"/>
      <c r="W36" s="22"/>
      <c r="X36" s="22"/>
      <c r="Y36" s="22">
        <v>0</v>
      </c>
      <c r="Z36" s="22">
        <v>0</v>
      </c>
      <c r="AA36" s="22">
        <v>0</v>
      </c>
      <c r="AB36" s="22"/>
    </row>
    <row r="37" spans="1:28" ht="78" customHeight="1" x14ac:dyDescent="0.3">
      <c r="A37" s="668"/>
      <c r="B37" s="315" t="str">
        <f t="shared" si="1"/>
        <v>CONF5</v>
      </c>
      <c r="C37" s="383"/>
      <c r="D37" s="383"/>
      <c r="E37" s="383"/>
      <c r="F37" s="474" t="s">
        <v>774</v>
      </c>
      <c r="G37" s="311" t="str">
        <f t="shared" si="2"/>
        <v>Présence de plusieurs TARs fonctionnant en alternance</v>
      </c>
      <c r="H37" s="372"/>
      <c r="I37" s="476" t="s">
        <v>772</v>
      </c>
      <c r="J37" s="373" t="str">
        <f t="shared" si="2"/>
        <v>Alternance tous les 7 jours ou plus</v>
      </c>
      <c r="K37" s="305" t="s">
        <v>680</v>
      </c>
      <c r="L37" s="22"/>
      <c r="M37" s="22"/>
      <c r="N37" s="23"/>
      <c r="O37" s="23"/>
      <c r="P37" s="23"/>
      <c r="Q37" s="23"/>
      <c r="R37" s="23"/>
      <c r="S37" s="22"/>
      <c r="T37" s="22"/>
      <c r="U37" s="22"/>
      <c r="V37" s="22"/>
      <c r="W37" s="22"/>
      <c r="X37" s="22"/>
      <c r="Y37" s="22">
        <v>4</v>
      </c>
      <c r="Z37" s="22">
        <v>4</v>
      </c>
      <c r="AA37" s="22">
        <v>3</v>
      </c>
      <c r="AB37" s="22"/>
    </row>
    <row r="38" spans="1:28" ht="78" customHeight="1" x14ac:dyDescent="0.3">
      <c r="A38" s="668"/>
      <c r="B38" s="315" t="str">
        <f t="shared" si="1"/>
        <v>CONF5</v>
      </c>
      <c r="C38" s="383"/>
      <c r="D38" s="383"/>
      <c r="E38" s="383"/>
      <c r="F38" s="474"/>
      <c r="G38" s="311" t="str">
        <f t="shared" si="2"/>
        <v>Présence de plusieurs TARs fonctionnant en alternance</v>
      </c>
      <c r="H38" s="371"/>
      <c r="I38" s="475"/>
      <c r="J38" s="373" t="str">
        <f t="shared" si="2"/>
        <v>Alternance tous les 7 jours ou plus</v>
      </c>
      <c r="K38" s="305" t="s">
        <v>681</v>
      </c>
      <c r="L38" s="22"/>
      <c r="M38" s="22"/>
      <c r="N38" s="23"/>
      <c r="O38" s="23"/>
      <c r="P38" s="23"/>
      <c r="Q38" s="23"/>
      <c r="R38" s="23"/>
      <c r="S38" s="22"/>
      <c r="T38" s="22"/>
      <c r="U38" s="22"/>
      <c r="V38" s="22"/>
      <c r="W38" s="22"/>
      <c r="X38" s="22"/>
      <c r="Y38" s="22">
        <v>4</v>
      </c>
      <c r="Z38" s="22">
        <v>1</v>
      </c>
      <c r="AA38" s="22">
        <v>1</v>
      </c>
      <c r="AB38" s="22"/>
    </row>
    <row r="39" spans="1:28" ht="78" customHeight="1" x14ac:dyDescent="0.3">
      <c r="A39" s="668"/>
      <c r="B39" s="315" t="str">
        <f t="shared" si="1"/>
        <v>CONF5</v>
      </c>
      <c r="C39" s="383"/>
      <c r="D39" s="383"/>
      <c r="E39" s="383"/>
      <c r="F39" s="474"/>
      <c r="G39" s="311" t="str">
        <f t="shared" si="2"/>
        <v>Présence de plusieurs TARs fonctionnant en alternance</v>
      </c>
      <c r="H39" s="372"/>
      <c r="I39" s="476" t="s">
        <v>773</v>
      </c>
      <c r="J39" s="373" t="str">
        <f t="shared" si="2"/>
        <v>Alternance tous les 1 à 7 jours</v>
      </c>
      <c r="K39" s="305" t="s">
        <v>768</v>
      </c>
      <c r="L39" s="22"/>
      <c r="M39" s="22"/>
      <c r="N39" s="23"/>
      <c r="O39" s="23"/>
      <c r="P39" s="23"/>
      <c r="Q39" s="23"/>
      <c r="R39" s="23"/>
      <c r="S39" s="22"/>
      <c r="T39" s="22"/>
      <c r="U39" s="22"/>
      <c r="V39" s="22"/>
      <c r="W39" s="22"/>
      <c r="X39" s="22"/>
      <c r="Y39" s="22">
        <v>4</v>
      </c>
      <c r="Z39" s="22">
        <v>1</v>
      </c>
      <c r="AA39" s="22">
        <v>1</v>
      </c>
      <c r="AB39" s="22"/>
    </row>
    <row r="40" spans="1:28" ht="78" customHeight="1" x14ac:dyDescent="0.3">
      <c r="A40" s="668"/>
      <c r="B40" s="315" t="str">
        <f t="shared" si="1"/>
        <v>CONF5</v>
      </c>
      <c r="C40" s="383"/>
      <c r="D40" s="383"/>
      <c r="E40" s="383"/>
      <c r="F40" s="474"/>
      <c r="G40" s="311" t="str">
        <f t="shared" si="2"/>
        <v>Présence de plusieurs TARs fonctionnant en alternance</v>
      </c>
      <c r="H40" s="371"/>
      <c r="I40" s="475"/>
      <c r="J40" s="373" t="str">
        <f t="shared" si="2"/>
        <v>Alternance tous les 1 à 7 jours</v>
      </c>
      <c r="K40" s="305" t="s">
        <v>769</v>
      </c>
      <c r="L40" s="22"/>
      <c r="M40" s="22"/>
      <c r="N40" s="23"/>
      <c r="O40" s="23"/>
      <c r="P40" s="23"/>
      <c r="Q40" s="23"/>
      <c r="R40" s="23"/>
      <c r="S40" s="22"/>
      <c r="T40" s="22"/>
      <c r="U40" s="22"/>
      <c r="V40" s="22"/>
      <c r="W40" s="22"/>
      <c r="X40" s="22"/>
      <c r="Y40" s="22">
        <v>4</v>
      </c>
      <c r="Z40" s="22">
        <v>4</v>
      </c>
      <c r="AA40" s="22">
        <v>2</v>
      </c>
      <c r="AB40" s="22"/>
    </row>
    <row r="41" spans="1:28" ht="78" customHeight="1" x14ac:dyDescent="0.3">
      <c r="A41" s="668" t="s">
        <v>258</v>
      </c>
      <c r="B41" s="315" t="str">
        <f t="shared" si="1"/>
        <v>CONF6</v>
      </c>
      <c r="C41" s="404"/>
      <c r="D41" s="404"/>
      <c r="E41" s="381"/>
      <c r="F41" s="372" t="s">
        <v>776</v>
      </c>
      <c r="G41" s="311" t="str">
        <f t="shared" ref="G41:G45" si="4">IF(LEN(F41)&gt;0,F41,G40)</f>
        <v>Absence de plusieurs TARs en fonctionnement en cascade</v>
      </c>
      <c r="H41" s="373"/>
      <c r="I41" s="378" t="s">
        <v>750</v>
      </c>
      <c r="J41" s="373" t="str">
        <f t="shared" si="2"/>
        <v>.Sans objet</v>
      </c>
      <c r="K41" s="22" t="s">
        <v>901</v>
      </c>
      <c r="L41" s="22"/>
      <c r="M41" s="22"/>
      <c r="N41" s="23"/>
      <c r="O41" s="23"/>
      <c r="P41" s="23"/>
      <c r="Q41" s="23"/>
      <c r="R41" s="23"/>
      <c r="S41" s="22"/>
      <c r="T41" s="22"/>
      <c r="U41" s="22"/>
      <c r="V41" s="22"/>
      <c r="W41" s="22"/>
      <c r="X41" s="22"/>
      <c r="Y41" s="22">
        <v>0</v>
      </c>
      <c r="Z41" s="22">
        <v>0</v>
      </c>
      <c r="AA41" s="22">
        <v>0</v>
      </c>
      <c r="AB41" s="22"/>
    </row>
    <row r="42" spans="1:28" ht="78" customHeight="1" x14ac:dyDescent="0.3">
      <c r="A42" s="668"/>
      <c r="B42" s="138" t="str">
        <f t="shared" si="1"/>
        <v>CONF6</v>
      </c>
      <c r="C42" s="411"/>
      <c r="D42" s="411"/>
      <c r="E42" s="411"/>
      <c r="F42" s="796" t="s">
        <v>777</v>
      </c>
      <c r="G42" s="376" t="str">
        <f t="shared" si="4"/>
        <v>Présence de plusieurs TARs en fonctionnement en cascade</v>
      </c>
      <c r="H42" s="385"/>
      <c r="I42" s="476" t="s">
        <v>778</v>
      </c>
      <c r="J42" s="373" t="str">
        <f t="shared" si="2"/>
        <v>Démarrage tous les 7 jours ou plus</v>
      </c>
      <c r="K42" s="305" t="s">
        <v>680</v>
      </c>
      <c r="L42" s="22"/>
      <c r="M42" s="22"/>
      <c r="N42" s="23"/>
      <c r="O42" s="23"/>
      <c r="P42" s="23"/>
      <c r="Q42" s="23"/>
      <c r="R42" s="23"/>
      <c r="S42" s="22"/>
      <c r="T42" s="22"/>
      <c r="U42" s="22"/>
      <c r="V42" s="22"/>
      <c r="W42" s="22"/>
      <c r="X42" s="22"/>
      <c r="Y42" s="22">
        <v>4</v>
      </c>
      <c r="Z42" s="22">
        <v>4</v>
      </c>
      <c r="AA42" s="22">
        <v>3</v>
      </c>
      <c r="AB42" s="22"/>
    </row>
    <row r="43" spans="1:28" ht="78" customHeight="1" x14ac:dyDescent="0.3">
      <c r="A43" s="668"/>
      <c r="B43" s="138" t="str">
        <f t="shared" si="1"/>
        <v>CONF6</v>
      </c>
      <c r="C43" s="412"/>
      <c r="D43" s="412"/>
      <c r="E43" s="412"/>
      <c r="F43" s="797"/>
      <c r="G43" s="376" t="str">
        <f t="shared" si="4"/>
        <v>Présence de plusieurs TARs en fonctionnement en cascade</v>
      </c>
      <c r="H43" s="386"/>
      <c r="I43" s="474"/>
      <c r="J43" s="373" t="str">
        <f t="shared" si="2"/>
        <v>Démarrage tous les 7 jours ou plus</v>
      </c>
      <c r="K43" s="305" t="s">
        <v>681</v>
      </c>
      <c r="L43" s="22"/>
      <c r="M43" s="22"/>
      <c r="N43" s="23"/>
      <c r="O43" s="23"/>
      <c r="P43" s="23"/>
      <c r="Q43" s="23"/>
      <c r="R43" s="23"/>
      <c r="S43" s="22"/>
      <c r="T43" s="22"/>
      <c r="U43" s="22"/>
      <c r="V43" s="22"/>
      <c r="W43" s="22"/>
      <c r="X43" s="22"/>
      <c r="Y43" s="22">
        <v>4</v>
      </c>
      <c r="Z43" s="22">
        <v>1</v>
      </c>
      <c r="AA43" s="22">
        <v>1</v>
      </c>
      <c r="AB43" s="22"/>
    </row>
    <row r="44" spans="1:28" ht="78" customHeight="1" x14ac:dyDescent="0.3">
      <c r="A44" s="668"/>
      <c r="B44" s="138" t="str">
        <f t="shared" si="1"/>
        <v>CONF6</v>
      </c>
      <c r="C44" s="412"/>
      <c r="D44" s="412"/>
      <c r="E44" s="412"/>
      <c r="F44" s="797"/>
      <c r="G44" s="376" t="str">
        <f t="shared" si="4"/>
        <v>Présence de plusieurs TARs en fonctionnement en cascade</v>
      </c>
      <c r="H44" s="363"/>
      <c r="I44" s="770" t="s">
        <v>779</v>
      </c>
      <c r="J44" s="373" t="str">
        <f t="shared" si="2"/>
        <v>Démarrage tous les 1 à 7 jours</v>
      </c>
      <c r="K44" s="305" t="s">
        <v>768</v>
      </c>
      <c r="L44" s="22"/>
      <c r="M44" s="22"/>
      <c r="N44" s="23"/>
      <c r="O44" s="23"/>
      <c r="P44" s="23"/>
      <c r="Q44" s="23"/>
      <c r="R44" s="23"/>
      <c r="S44" s="22"/>
      <c r="T44" s="22"/>
      <c r="U44" s="22"/>
      <c r="V44" s="22"/>
      <c r="W44" s="22"/>
      <c r="X44" s="22"/>
      <c r="Y44" s="22">
        <v>4</v>
      </c>
      <c r="Z44" s="22">
        <v>1</v>
      </c>
      <c r="AA44" s="22">
        <v>1</v>
      </c>
      <c r="AB44" s="22"/>
    </row>
    <row r="45" spans="1:28" ht="78" customHeight="1" x14ac:dyDescent="0.3">
      <c r="A45" s="668"/>
      <c r="B45" s="138" t="str">
        <f t="shared" si="1"/>
        <v>CONF6</v>
      </c>
      <c r="C45" s="198"/>
      <c r="D45" s="198"/>
      <c r="E45" s="198"/>
      <c r="F45" s="798"/>
      <c r="G45" s="376" t="str">
        <f t="shared" si="4"/>
        <v>Présence de plusieurs TARs en fonctionnement en cascade</v>
      </c>
      <c r="H45" s="363"/>
      <c r="I45" s="770"/>
      <c r="J45" s="373" t="str">
        <f t="shared" si="2"/>
        <v>Démarrage tous les 1 à 7 jours</v>
      </c>
      <c r="K45" s="305" t="s">
        <v>769</v>
      </c>
      <c r="L45" s="22"/>
      <c r="M45" s="22"/>
      <c r="N45" s="23"/>
      <c r="O45" s="23"/>
      <c r="P45" s="23"/>
      <c r="Q45" s="23"/>
      <c r="R45" s="23"/>
      <c r="S45" s="22"/>
      <c r="T45" s="22"/>
      <c r="U45" s="22"/>
      <c r="V45" s="22"/>
      <c r="W45" s="22"/>
      <c r="X45" s="22"/>
      <c r="Y45" s="22">
        <v>4</v>
      </c>
      <c r="Z45" s="22">
        <v>4</v>
      </c>
      <c r="AA45" s="22">
        <v>2</v>
      </c>
      <c r="AB45" s="22"/>
    </row>
    <row r="46" spans="1:28" ht="78" customHeight="1" x14ac:dyDescent="0.3">
      <c r="A46" s="477" t="s">
        <v>259</v>
      </c>
      <c r="B46" s="378" t="str">
        <f t="shared" si="1"/>
        <v>CONF7</v>
      </c>
      <c r="C46" s="411"/>
      <c r="D46" s="411"/>
      <c r="E46" s="411"/>
      <c r="F46" s="389" t="s">
        <v>819</v>
      </c>
      <c r="G46" s="373" t="str">
        <f t="shared" ref="G46:G60" si="5">IF(LEN(F46)&gt;0,F46,G45)</f>
        <v>Absence de plusieurs compresseurs</v>
      </c>
      <c r="H46" s="373"/>
      <c r="I46" s="373" t="s">
        <v>478</v>
      </c>
      <c r="J46" s="373" t="str">
        <f t="shared" si="2"/>
        <v xml:space="preserve">Sans objet </v>
      </c>
      <c r="K46" s="372" t="s">
        <v>824</v>
      </c>
      <c r="L46" s="373" t="str">
        <f t="shared" si="2"/>
        <v xml:space="preserve">Sans objet   </v>
      </c>
      <c r="M46" s="372" t="s">
        <v>825</v>
      </c>
      <c r="N46" s="373" t="str">
        <f t="shared" si="2"/>
        <v xml:space="preserve">Sans objet    </v>
      </c>
      <c r="O46" s="373" t="s">
        <v>826</v>
      </c>
      <c r="P46" s="23"/>
      <c r="Q46" s="23"/>
      <c r="R46" s="23"/>
      <c r="S46" s="22"/>
      <c r="T46" s="22"/>
      <c r="U46" s="22"/>
      <c r="V46" s="22"/>
      <c r="W46" s="22"/>
      <c r="X46" s="22"/>
      <c r="Y46" s="22">
        <v>0</v>
      </c>
      <c r="Z46" s="22">
        <v>0</v>
      </c>
      <c r="AA46" s="22">
        <v>0</v>
      </c>
      <c r="AB46" s="22"/>
    </row>
    <row r="47" spans="1:28" ht="98.25" customHeight="1" x14ac:dyDescent="0.3">
      <c r="A47" s="477"/>
      <c r="B47" s="378" t="str">
        <f t="shared" si="1"/>
        <v>CONF7</v>
      </c>
      <c r="C47" s="407"/>
      <c r="D47" s="407"/>
      <c r="E47" s="378"/>
      <c r="F47" s="477" t="s">
        <v>820</v>
      </c>
      <c r="G47" s="373" t="str">
        <f t="shared" si="5"/>
        <v>Présence de plusieurs compresseurs / groupes froids/ condenseurs</v>
      </c>
      <c r="H47" s="372"/>
      <c r="I47" s="372" t="s">
        <v>823</v>
      </c>
      <c r="J47" s="374" t="str">
        <f t="shared" si="2"/>
        <v>Absence de bras mort (tous en fonctionnement)</v>
      </c>
      <c r="K47" s="373" t="s">
        <v>827</v>
      </c>
      <c r="L47" s="375" t="str">
        <f t="shared" si="2"/>
        <v xml:space="preserve">Sans objet, </v>
      </c>
      <c r="M47" s="373" t="s">
        <v>828</v>
      </c>
      <c r="N47" s="376" t="str">
        <f t="shared" si="2"/>
        <v xml:space="preserve">Sans objet;  </v>
      </c>
      <c r="O47" s="373" t="s">
        <v>829</v>
      </c>
      <c r="P47" s="23"/>
      <c r="Q47" s="23"/>
      <c r="R47" s="23"/>
      <c r="S47" s="22"/>
      <c r="T47" s="22"/>
      <c r="U47" s="22"/>
      <c r="V47" s="22"/>
      <c r="W47" s="22"/>
      <c r="X47" s="22"/>
      <c r="Y47" s="22">
        <v>0</v>
      </c>
      <c r="Z47" s="22">
        <v>0</v>
      </c>
      <c r="AA47" s="22">
        <v>0</v>
      </c>
      <c r="AB47" s="22"/>
    </row>
    <row r="48" spans="1:28" ht="78" customHeight="1" x14ac:dyDescent="0.3">
      <c r="A48" s="477"/>
      <c r="B48" s="378" t="str">
        <f t="shared" si="1"/>
        <v>CONF7</v>
      </c>
      <c r="C48" s="407"/>
      <c r="D48" s="407"/>
      <c r="E48" s="378"/>
      <c r="F48" s="477"/>
      <c r="G48" s="374" t="str">
        <f t="shared" si="5"/>
        <v>Présence de plusieurs compresseurs / groupes froids/ condenseurs</v>
      </c>
      <c r="H48" s="374"/>
      <c r="I48" s="477" t="s">
        <v>822</v>
      </c>
      <c r="J48" s="375" t="str">
        <f t="shared" si="2"/>
        <v>Présence bras mort</v>
      </c>
      <c r="K48" s="477" t="s">
        <v>728</v>
      </c>
      <c r="L48" s="376" t="str">
        <f t="shared" si="2"/>
        <v>Volume bras mort &lt; 5% du volume total,</v>
      </c>
      <c r="M48" s="474" t="s">
        <v>714</v>
      </c>
      <c r="N48" s="373" t="str">
        <f t="shared" si="2"/>
        <v>Remise en circulation programmée,</v>
      </c>
      <c r="O48" s="22" t="s">
        <v>830</v>
      </c>
      <c r="P48" s="23"/>
      <c r="Q48" s="23"/>
      <c r="R48" s="23"/>
      <c r="S48" s="22"/>
      <c r="T48" s="22"/>
      <c r="U48" s="22"/>
      <c r="V48" s="22"/>
      <c r="W48" s="22"/>
      <c r="X48" s="22"/>
      <c r="Y48" s="22">
        <v>3</v>
      </c>
      <c r="Z48" s="22">
        <v>1</v>
      </c>
      <c r="AA48" s="22">
        <v>3</v>
      </c>
      <c r="AB48" s="22"/>
    </row>
    <row r="49" spans="1:28" ht="78" customHeight="1" x14ac:dyDescent="0.3">
      <c r="A49" s="477"/>
      <c r="B49" s="378" t="str">
        <f t="shared" si="1"/>
        <v>CONF7</v>
      </c>
      <c r="C49" s="407"/>
      <c r="D49" s="407"/>
      <c r="E49" s="378"/>
      <c r="F49" s="477"/>
      <c r="G49" s="374" t="str">
        <f t="shared" si="5"/>
        <v>Présence de plusieurs compresseurs / groupes froids/ condenseurs</v>
      </c>
      <c r="H49" s="374"/>
      <c r="I49" s="477"/>
      <c r="J49" s="375" t="str">
        <f t="shared" si="2"/>
        <v>Présence bras mort</v>
      </c>
      <c r="K49" s="477"/>
      <c r="L49" s="376" t="str">
        <f t="shared" si="2"/>
        <v>Volume bras mort &lt; 5% du volume total,</v>
      </c>
      <c r="M49" s="475"/>
      <c r="N49" s="373" t="str">
        <f t="shared" si="2"/>
        <v>Remise en circulation programmée,</v>
      </c>
      <c r="O49" s="22" t="s">
        <v>831</v>
      </c>
      <c r="P49" s="23"/>
      <c r="Q49" s="23"/>
      <c r="R49" s="23"/>
      <c r="S49" s="22"/>
      <c r="T49" s="22"/>
      <c r="U49" s="22"/>
      <c r="V49" s="22"/>
      <c r="W49" s="22"/>
      <c r="X49" s="22"/>
      <c r="Y49" s="22">
        <v>4</v>
      </c>
      <c r="Z49" s="22">
        <v>2</v>
      </c>
      <c r="AA49" s="22">
        <v>4</v>
      </c>
      <c r="AB49" s="22"/>
    </row>
    <row r="50" spans="1:28" ht="78" customHeight="1" x14ac:dyDescent="0.3">
      <c r="A50" s="477"/>
      <c r="B50" s="378" t="str">
        <f t="shared" si="1"/>
        <v>CONF7</v>
      </c>
      <c r="C50" s="407"/>
      <c r="D50" s="407"/>
      <c r="E50" s="378"/>
      <c r="F50" s="477"/>
      <c r="G50" s="374" t="str">
        <f t="shared" si="5"/>
        <v>Présence de plusieurs compresseurs / groupes froids/ condenseurs</v>
      </c>
      <c r="H50" s="374"/>
      <c r="I50" s="477"/>
      <c r="J50" s="375" t="str">
        <f t="shared" si="2"/>
        <v>Présence bras mort</v>
      </c>
      <c r="K50" s="477"/>
      <c r="L50" s="376" t="str">
        <f t="shared" si="2"/>
        <v>Volume bras mort &lt; 5% du volume total,</v>
      </c>
      <c r="M50" s="476" t="s">
        <v>715</v>
      </c>
      <c r="N50" s="373" t="str">
        <f t="shared" si="2"/>
        <v>Remise en circulation aléatoire,</v>
      </c>
      <c r="O50" s="22" t="s">
        <v>832</v>
      </c>
      <c r="P50" s="23"/>
      <c r="Q50" s="23"/>
      <c r="R50" s="23"/>
      <c r="S50" s="22"/>
      <c r="T50" s="22"/>
      <c r="U50" s="22"/>
      <c r="V50" s="22"/>
      <c r="W50" s="22"/>
      <c r="X50" s="22"/>
      <c r="Y50" s="22">
        <v>3</v>
      </c>
      <c r="Z50" s="22">
        <v>2</v>
      </c>
      <c r="AA50" s="22">
        <v>2</v>
      </c>
      <c r="AB50" s="22"/>
    </row>
    <row r="51" spans="1:28" ht="78" customHeight="1" x14ac:dyDescent="0.3">
      <c r="A51" s="477"/>
      <c r="B51" s="378" t="str">
        <f t="shared" si="1"/>
        <v>CONF7</v>
      </c>
      <c r="C51" s="407"/>
      <c r="D51" s="407"/>
      <c r="E51" s="378"/>
      <c r="F51" s="477"/>
      <c r="G51" s="374" t="str">
        <f t="shared" si="5"/>
        <v>Présence de plusieurs compresseurs / groupes froids/ condenseurs</v>
      </c>
      <c r="H51" s="374"/>
      <c r="I51" s="477"/>
      <c r="J51" s="375" t="str">
        <f t="shared" si="2"/>
        <v>Présence bras mort</v>
      </c>
      <c r="K51" s="477"/>
      <c r="L51" s="376" t="str">
        <f t="shared" si="2"/>
        <v>Volume bras mort &lt; 5% du volume total,</v>
      </c>
      <c r="M51" s="475"/>
      <c r="N51" s="373" t="str">
        <f t="shared" si="2"/>
        <v>Remise en circulation aléatoire,</v>
      </c>
      <c r="O51" s="22" t="s">
        <v>833</v>
      </c>
      <c r="P51" s="23"/>
      <c r="Q51" s="23"/>
      <c r="R51" s="23"/>
      <c r="S51" s="22"/>
      <c r="T51" s="22"/>
      <c r="U51" s="22"/>
      <c r="V51" s="22"/>
      <c r="W51" s="22"/>
      <c r="X51" s="22"/>
      <c r="Y51" s="22">
        <v>4</v>
      </c>
      <c r="Z51" s="22">
        <v>3</v>
      </c>
      <c r="AA51" s="22">
        <v>3</v>
      </c>
      <c r="AB51" s="22"/>
    </row>
    <row r="52" spans="1:28" ht="78" customHeight="1" x14ac:dyDescent="0.3">
      <c r="A52" s="477"/>
      <c r="B52" s="378" t="str">
        <f t="shared" si="1"/>
        <v>CONF7</v>
      </c>
      <c r="C52" s="407"/>
      <c r="D52" s="407"/>
      <c r="E52" s="378"/>
      <c r="F52" s="477"/>
      <c r="G52" s="374" t="str">
        <f t="shared" si="5"/>
        <v>Présence de plusieurs compresseurs / groupes froids/ condenseurs</v>
      </c>
      <c r="H52" s="374"/>
      <c r="I52" s="477"/>
      <c r="J52" s="375" t="str">
        <f t="shared" si="2"/>
        <v>Présence bras mort</v>
      </c>
      <c r="K52" s="477" t="s">
        <v>729</v>
      </c>
      <c r="L52" s="376" t="str">
        <f t="shared" si="2"/>
        <v>Volume bras mort &gt; 5% du volume total,</v>
      </c>
      <c r="M52" s="476" t="s">
        <v>727</v>
      </c>
      <c r="N52" s="373" t="str">
        <f t="shared" si="2"/>
        <v>Remise en circulation programmée.</v>
      </c>
      <c r="O52" s="22" t="s">
        <v>834</v>
      </c>
      <c r="P52" s="23"/>
      <c r="Q52" s="23"/>
      <c r="R52" s="23"/>
      <c r="S52" s="22"/>
      <c r="T52" s="22"/>
      <c r="U52" s="22"/>
      <c r="V52" s="22"/>
      <c r="W52" s="22"/>
      <c r="X52" s="22"/>
      <c r="Y52" s="22">
        <v>4</v>
      </c>
      <c r="Z52" s="22">
        <v>2</v>
      </c>
      <c r="AA52" s="22">
        <v>4</v>
      </c>
      <c r="AB52" s="22"/>
    </row>
    <row r="53" spans="1:28" ht="78" customHeight="1" x14ac:dyDescent="0.3">
      <c r="A53" s="477"/>
      <c r="B53" s="378" t="str">
        <f t="shared" si="1"/>
        <v>CONF7</v>
      </c>
      <c r="C53" s="407"/>
      <c r="D53" s="407"/>
      <c r="E53" s="378"/>
      <c r="F53" s="477"/>
      <c r="G53" s="374" t="str">
        <f t="shared" si="5"/>
        <v>Présence de plusieurs compresseurs / groupes froids/ condenseurs</v>
      </c>
      <c r="H53" s="374"/>
      <c r="I53" s="477"/>
      <c r="J53" s="375" t="str">
        <f t="shared" si="2"/>
        <v>Présence bras mort</v>
      </c>
      <c r="K53" s="477"/>
      <c r="L53" s="376" t="str">
        <f t="shared" si="2"/>
        <v>Volume bras mort &gt; 5% du volume total,</v>
      </c>
      <c r="M53" s="475"/>
      <c r="N53" s="373" t="str">
        <f t="shared" si="2"/>
        <v>Remise en circulation programmée.</v>
      </c>
      <c r="O53" s="22" t="s">
        <v>835</v>
      </c>
      <c r="P53" s="23"/>
      <c r="Q53" s="23"/>
      <c r="R53" s="23"/>
      <c r="S53" s="22"/>
      <c r="T53" s="22"/>
      <c r="U53" s="22"/>
      <c r="V53" s="22"/>
      <c r="W53" s="22"/>
      <c r="X53" s="22"/>
      <c r="Y53" s="22">
        <v>4</v>
      </c>
      <c r="Z53" s="22">
        <v>3</v>
      </c>
      <c r="AA53" s="22">
        <v>4</v>
      </c>
      <c r="AB53" s="22"/>
    </row>
    <row r="54" spans="1:28" ht="78" customHeight="1" x14ac:dyDescent="0.3">
      <c r="A54" s="477"/>
      <c r="B54" s="378" t="str">
        <f t="shared" si="1"/>
        <v>CONF7</v>
      </c>
      <c r="C54" s="407"/>
      <c r="D54" s="407"/>
      <c r="E54" s="378"/>
      <c r="F54" s="477"/>
      <c r="G54" s="374" t="str">
        <f t="shared" si="5"/>
        <v>Présence de plusieurs compresseurs / groupes froids/ condenseurs</v>
      </c>
      <c r="H54" s="374"/>
      <c r="I54" s="477"/>
      <c r="J54" s="375" t="str">
        <f t="shared" si="2"/>
        <v>Présence bras mort</v>
      </c>
      <c r="K54" s="477"/>
      <c r="L54" s="376" t="str">
        <f t="shared" si="2"/>
        <v>Volume bras mort &gt; 5% du volume total,</v>
      </c>
      <c r="M54" s="476" t="s">
        <v>726</v>
      </c>
      <c r="N54" s="373" t="str">
        <f t="shared" si="2"/>
        <v>Remise en circulation aléatoire.</v>
      </c>
      <c r="O54" s="22" t="s">
        <v>836</v>
      </c>
      <c r="P54" s="23"/>
      <c r="Q54" s="23"/>
      <c r="R54" s="23"/>
      <c r="S54" s="22"/>
      <c r="T54" s="22"/>
      <c r="U54" s="22"/>
      <c r="V54" s="22"/>
      <c r="W54" s="22"/>
      <c r="X54" s="22"/>
      <c r="Y54" s="22">
        <v>4</v>
      </c>
      <c r="Z54" s="22">
        <v>3</v>
      </c>
      <c r="AA54" s="22">
        <v>3</v>
      </c>
      <c r="AB54" s="22"/>
    </row>
    <row r="55" spans="1:28" ht="78" customHeight="1" x14ac:dyDescent="0.3">
      <c r="A55" s="477"/>
      <c r="B55" s="378" t="str">
        <f t="shared" si="1"/>
        <v>CONF7</v>
      </c>
      <c r="C55" s="407"/>
      <c r="D55" s="407"/>
      <c r="E55" s="378"/>
      <c r="F55" s="477"/>
      <c r="G55" s="374" t="str">
        <f t="shared" si="5"/>
        <v>Présence de plusieurs compresseurs / groupes froids/ condenseurs</v>
      </c>
      <c r="H55" s="374"/>
      <c r="I55" s="477"/>
      <c r="J55" s="375" t="str">
        <f t="shared" si="2"/>
        <v>Présence bras mort</v>
      </c>
      <c r="K55" s="477"/>
      <c r="L55" s="376" t="str">
        <f t="shared" si="2"/>
        <v>Volume bras mort &gt; 5% du volume total,</v>
      </c>
      <c r="M55" s="475"/>
      <c r="N55" s="373" t="str">
        <f t="shared" si="2"/>
        <v>Remise en circulation aléatoire.</v>
      </c>
      <c r="O55" s="22" t="s">
        <v>837</v>
      </c>
      <c r="P55" s="23"/>
      <c r="Q55" s="23"/>
      <c r="R55" s="23"/>
      <c r="S55" s="22"/>
      <c r="T55" s="22"/>
      <c r="U55" s="22"/>
      <c r="V55" s="22"/>
      <c r="W55" s="22"/>
      <c r="X55" s="22"/>
      <c r="Y55" s="22">
        <v>4</v>
      </c>
      <c r="Z55" s="22">
        <v>4</v>
      </c>
      <c r="AA55" s="22">
        <v>4</v>
      </c>
      <c r="AB55" s="22"/>
    </row>
    <row r="56" spans="1:28" ht="78" customHeight="1" x14ac:dyDescent="0.3">
      <c r="A56" s="22" t="s">
        <v>770</v>
      </c>
      <c r="B56" s="378" t="str">
        <f t="shared" si="1"/>
        <v>CONF8</v>
      </c>
      <c r="C56" s="408"/>
      <c r="D56" s="408"/>
      <c r="E56" s="22"/>
      <c r="F56" s="22" t="s">
        <v>839</v>
      </c>
      <c r="G56" s="374" t="str">
        <f t="shared" si="5"/>
        <v>Absence de 2 pompes en alternance</v>
      </c>
      <c r="H56" s="22"/>
      <c r="I56" s="22" t="s">
        <v>843</v>
      </c>
      <c r="J56" s="375" t="str">
        <f t="shared" si="2"/>
        <v>Sans Objet ,</v>
      </c>
      <c r="K56" s="22" t="s">
        <v>844</v>
      </c>
      <c r="L56" s="22"/>
      <c r="M56" s="22"/>
      <c r="N56" s="23"/>
      <c r="O56" s="23"/>
      <c r="P56" s="23"/>
      <c r="Q56" s="23"/>
      <c r="R56" s="23"/>
      <c r="S56" s="22"/>
      <c r="T56" s="22"/>
      <c r="U56" s="22"/>
      <c r="V56" s="22"/>
      <c r="W56" s="22"/>
      <c r="X56" s="22"/>
      <c r="Y56" s="22">
        <v>0</v>
      </c>
      <c r="Z56" s="22">
        <v>0</v>
      </c>
      <c r="AA56" s="22">
        <v>0</v>
      </c>
      <c r="AB56" s="22"/>
    </row>
    <row r="57" spans="1:28" ht="88.5" customHeight="1" x14ac:dyDescent="0.3">
      <c r="A57" s="22" t="s">
        <v>770</v>
      </c>
      <c r="B57" s="378" t="str">
        <f t="shared" si="1"/>
        <v>CONF8</v>
      </c>
      <c r="C57" s="408"/>
      <c r="D57" s="408"/>
      <c r="E57" s="22"/>
      <c r="F57" s="480" t="s">
        <v>838</v>
      </c>
      <c r="G57" s="374" t="str">
        <f t="shared" si="5"/>
        <v>Présence de 2 pompes en alternance</v>
      </c>
      <c r="H57" s="22"/>
      <c r="I57" s="802" t="s">
        <v>840</v>
      </c>
      <c r="J57" s="375" t="str">
        <f t="shared" si="2"/>
        <v>Pompe de secours</v>
      </c>
      <c r="K57" s="22" t="s">
        <v>845</v>
      </c>
      <c r="L57" s="22"/>
      <c r="M57" s="22"/>
      <c r="N57" s="23"/>
      <c r="O57" s="23"/>
      <c r="P57" s="23"/>
      <c r="Q57" s="23"/>
      <c r="R57" s="23"/>
      <c r="S57" s="22"/>
      <c r="T57" s="22"/>
      <c r="U57" s="22"/>
      <c r="V57" s="22"/>
      <c r="W57" s="22"/>
      <c r="X57" s="22"/>
      <c r="Y57" s="22">
        <v>3</v>
      </c>
      <c r="Z57" s="22">
        <v>2</v>
      </c>
      <c r="AA57" s="22">
        <v>2</v>
      </c>
      <c r="AB57" s="22"/>
    </row>
    <row r="58" spans="1:28" ht="78" customHeight="1" x14ac:dyDescent="0.3">
      <c r="A58" s="22" t="s">
        <v>770</v>
      </c>
      <c r="B58" s="378" t="str">
        <f t="shared" si="1"/>
        <v>CONF8</v>
      </c>
      <c r="C58" s="408"/>
      <c r="D58" s="408"/>
      <c r="E58" s="22"/>
      <c r="F58" s="480"/>
      <c r="G58" s="374" t="str">
        <f t="shared" si="5"/>
        <v>Présence de 2 pompes en alternance</v>
      </c>
      <c r="H58" s="22"/>
      <c r="I58" s="802"/>
      <c r="J58" s="375" t="str">
        <f t="shared" si="2"/>
        <v>Pompe de secours</v>
      </c>
      <c r="K58" s="22" t="s">
        <v>846</v>
      </c>
      <c r="L58" s="22"/>
      <c r="M58" s="22"/>
      <c r="N58" s="23"/>
      <c r="O58" s="23"/>
      <c r="P58" s="23"/>
      <c r="Q58" s="23"/>
      <c r="R58" s="23"/>
      <c r="S58" s="22"/>
      <c r="T58" s="22"/>
      <c r="U58" s="363"/>
      <c r="V58" s="22"/>
      <c r="W58" s="22"/>
      <c r="X58" s="22"/>
      <c r="Y58" s="22">
        <v>4</v>
      </c>
      <c r="Z58" s="22">
        <v>3</v>
      </c>
      <c r="AA58" s="22">
        <v>3</v>
      </c>
      <c r="AB58" s="22"/>
    </row>
    <row r="59" spans="1:28" ht="78" customHeight="1" x14ac:dyDescent="0.3">
      <c r="A59" s="22" t="s">
        <v>770</v>
      </c>
      <c r="B59" s="378" t="str">
        <f t="shared" si="1"/>
        <v>CONF8</v>
      </c>
      <c r="C59" s="408"/>
      <c r="D59" s="408"/>
      <c r="E59" s="22"/>
      <c r="F59" s="480"/>
      <c r="G59" s="374" t="str">
        <f t="shared" si="5"/>
        <v>Présence de 2 pompes en alternance</v>
      </c>
      <c r="H59" s="22"/>
      <c r="I59" s="802" t="s">
        <v>841</v>
      </c>
      <c r="J59" s="375" t="str">
        <f t="shared" si="2"/>
        <v>Mise en circulation programmée tous les 7 jours ou plus</v>
      </c>
      <c r="K59" s="363" t="s">
        <v>680</v>
      </c>
      <c r="L59" s="22"/>
      <c r="M59" s="22"/>
      <c r="N59" s="23"/>
      <c r="O59" s="23"/>
      <c r="P59" s="23"/>
      <c r="Q59" s="23"/>
      <c r="R59" s="23"/>
      <c r="S59" s="22"/>
      <c r="T59" s="22"/>
      <c r="U59" s="363"/>
      <c r="V59" s="22"/>
      <c r="W59" s="22"/>
      <c r="X59" s="22"/>
      <c r="Y59" s="22">
        <v>4</v>
      </c>
      <c r="Z59" s="22">
        <v>4</v>
      </c>
      <c r="AA59" s="22">
        <v>3</v>
      </c>
      <c r="AB59" s="22"/>
    </row>
    <row r="60" spans="1:28" ht="78" customHeight="1" x14ac:dyDescent="0.3">
      <c r="A60" s="22" t="s">
        <v>770</v>
      </c>
      <c r="B60" s="378" t="str">
        <f t="shared" si="1"/>
        <v>CONF8</v>
      </c>
      <c r="C60" s="408"/>
      <c r="D60" s="408"/>
      <c r="E60" s="22"/>
      <c r="F60" s="480"/>
      <c r="G60" s="374" t="str">
        <f t="shared" si="5"/>
        <v>Présence de 2 pompes en alternance</v>
      </c>
      <c r="H60" s="22"/>
      <c r="I60" s="802"/>
      <c r="J60" s="375" t="str">
        <f t="shared" si="2"/>
        <v>Mise en circulation programmée tous les 7 jours ou plus</v>
      </c>
      <c r="K60" s="363" t="s">
        <v>681</v>
      </c>
      <c r="L60" s="22"/>
      <c r="M60" s="22"/>
      <c r="N60" s="23"/>
      <c r="O60" s="23"/>
      <c r="P60" s="23"/>
      <c r="Q60" s="23"/>
      <c r="R60" s="23"/>
      <c r="S60" s="22"/>
      <c r="T60" s="22"/>
      <c r="U60" s="363"/>
      <c r="V60" s="22"/>
      <c r="W60" s="22"/>
      <c r="X60" s="22"/>
      <c r="Y60" s="22">
        <v>4</v>
      </c>
      <c r="Z60" s="22">
        <v>1</v>
      </c>
      <c r="AA60" s="22">
        <v>1</v>
      </c>
      <c r="AB60" s="22"/>
    </row>
    <row r="61" spans="1:28" ht="78" customHeight="1" x14ac:dyDescent="0.3">
      <c r="A61" s="22" t="s">
        <v>770</v>
      </c>
      <c r="B61" s="378" t="str">
        <f>IF(LEN(A61)&gt;0,A61,B59)</f>
        <v>CONF8</v>
      </c>
      <c r="C61" s="408"/>
      <c r="D61" s="408"/>
      <c r="E61" s="22"/>
      <c r="F61" s="480"/>
      <c r="G61" s="374" t="str">
        <f>IF(LEN(F61)&gt;0,F61,G60)</f>
        <v>Présence de 2 pompes en alternance</v>
      </c>
      <c r="H61" s="22"/>
      <c r="I61" s="802" t="s">
        <v>842</v>
      </c>
      <c r="J61" s="375" t="str">
        <f>IF(LEN(I61)&gt;0,I61,J60)</f>
        <v>Mise en circulation programmée tous les 1 à 7 jours</v>
      </c>
      <c r="K61" s="363" t="s">
        <v>768</v>
      </c>
      <c r="L61" s="22"/>
      <c r="M61" s="22"/>
      <c r="N61" s="23"/>
      <c r="O61" s="23"/>
      <c r="P61" s="23"/>
      <c r="Q61" s="23"/>
      <c r="R61" s="23"/>
      <c r="S61" s="22"/>
      <c r="T61" s="22"/>
      <c r="U61" s="22"/>
      <c r="V61" s="22"/>
      <c r="W61" s="22"/>
      <c r="X61" s="22"/>
      <c r="Y61" s="22">
        <v>4</v>
      </c>
      <c r="Z61" s="22">
        <v>1</v>
      </c>
      <c r="AA61" s="22">
        <v>1</v>
      </c>
      <c r="AB61" s="22"/>
    </row>
    <row r="62" spans="1:28" ht="78" customHeight="1" x14ac:dyDescent="0.3">
      <c r="A62" s="22" t="s">
        <v>770</v>
      </c>
      <c r="B62" s="378" t="str">
        <f>IF(LEN(A62)&gt;0,A62,B60)</f>
        <v>CONF8</v>
      </c>
      <c r="C62" s="408"/>
      <c r="D62" s="408"/>
      <c r="E62" s="22"/>
      <c r="F62" s="480"/>
      <c r="G62" s="374" t="str">
        <f>IF(LEN(F62)&gt;0,F62,G60)</f>
        <v>Présence de 2 pompes en alternance</v>
      </c>
      <c r="H62" s="22"/>
      <c r="I62" s="802"/>
      <c r="J62" s="375" t="str">
        <f t="shared" si="2"/>
        <v>Mise en circulation programmée tous les 1 à 7 jours</v>
      </c>
      <c r="K62" s="363" t="s">
        <v>769</v>
      </c>
      <c r="L62" s="22"/>
      <c r="M62" s="22"/>
      <c r="N62" s="23"/>
      <c r="O62" s="23"/>
      <c r="P62" s="23"/>
      <c r="Q62" s="23"/>
      <c r="R62" s="23"/>
      <c r="S62" s="22"/>
      <c r="T62" s="22"/>
      <c r="U62" s="22"/>
      <c r="V62" s="22"/>
      <c r="W62" s="22"/>
      <c r="X62" s="22"/>
      <c r="Y62" s="22">
        <v>4</v>
      </c>
      <c r="Z62" s="22">
        <v>4</v>
      </c>
      <c r="AA62" s="22">
        <v>2</v>
      </c>
      <c r="AB62" s="22"/>
    </row>
    <row r="63" spans="1:28" ht="78" customHeight="1" x14ac:dyDescent="0.3">
      <c r="A63" s="22"/>
      <c r="B63" s="22"/>
      <c r="C63" s="409"/>
      <c r="D63" s="409"/>
      <c r="E63" s="22"/>
      <c r="F63" s="22"/>
      <c r="G63" s="22"/>
      <c r="H63" s="22"/>
      <c r="I63" s="22"/>
      <c r="J63" s="22"/>
      <c r="K63" s="22"/>
      <c r="L63" s="22"/>
      <c r="M63" s="22"/>
      <c r="N63" s="23"/>
      <c r="O63" s="23"/>
      <c r="P63" s="23"/>
      <c r="Q63" s="23"/>
      <c r="R63" s="23"/>
      <c r="S63" s="22"/>
      <c r="T63" s="22"/>
      <c r="U63" s="22"/>
      <c r="V63" s="22"/>
      <c r="W63" s="22"/>
      <c r="X63" s="22"/>
      <c r="Y63" s="22"/>
      <c r="Z63" s="22"/>
      <c r="AA63" s="22"/>
      <c r="AB63" s="22"/>
    </row>
    <row r="64" spans="1:28" ht="78" customHeight="1" x14ac:dyDescent="0.3">
      <c r="A64" s="22"/>
      <c r="B64" s="22"/>
      <c r="C64" s="409"/>
      <c r="D64" s="409"/>
      <c r="E64" s="22"/>
      <c r="F64" s="22"/>
      <c r="G64" s="22"/>
      <c r="H64" s="22"/>
      <c r="I64" s="22"/>
      <c r="J64" s="22"/>
      <c r="K64" s="22"/>
      <c r="L64" s="22"/>
      <c r="M64" s="22"/>
      <c r="N64" s="23"/>
      <c r="O64" s="23"/>
      <c r="P64" s="23"/>
      <c r="Q64" s="23"/>
      <c r="R64" s="23"/>
      <c r="S64" s="22"/>
      <c r="T64" s="22"/>
      <c r="U64" s="22"/>
      <c r="V64" s="22"/>
      <c r="W64" s="22"/>
      <c r="X64" s="22"/>
      <c r="Y64" s="22"/>
      <c r="Z64" s="22"/>
      <c r="AA64" s="22"/>
      <c r="AB64" s="22"/>
    </row>
    <row r="65" spans="1:28" ht="78" customHeight="1" x14ac:dyDescent="0.3">
      <c r="A65" s="22"/>
      <c r="B65" s="22"/>
      <c r="C65" s="409"/>
      <c r="D65" s="409"/>
      <c r="E65" s="22"/>
      <c r="F65" s="22"/>
      <c r="G65" s="22"/>
      <c r="H65" s="22"/>
      <c r="I65" s="22"/>
      <c r="J65" s="22"/>
      <c r="K65" s="22"/>
      <c r="L65" s="22"/>
      <c r="M65" s="22"/>
      <c r="N65" s="23"/>
      <c r="O65" s="23"/>
      <c r="P65" s="23"/>
      <c r="Q65" s="23"/>
      <c r="R65" s="23"/>
      <c r="S65" s="22"/>
      <c r="T65" s="22"/>
      <c r="U65" s="22"/>
      <c r="V65" s="22"/>
      <c r="W65" s="22"/>
      <c r="X65" s="22"/>
      <c r="Y65" s="22"/>
      <c r="Z65" s="22"/>
      <c r="AA65" s="22"/>
      <c r="AB65" s="22"/>
    </row>
    <row r="66" spans="1:28" ht="78" customHeight="1" x14ac:dyDescent="0.3">
      <c r="A66" s="22"/>
      <c r="B66" s="22"/>
      <c r="C66" s="409"/>
      <c r="D66" s="409"/>
      <c r="E66" s="22"/>
      <c r="F66" s="22"/>
      <c r="G66" s="22"/>
      <c r="H66" s="22"/>
      <c r="I66" s="22"/>
      <c r="J66" s="22"/>
      <c r="K66" s="22"/>
      <c r="L66" s="22"/>
      <c r="M66" s="22"/>
      <c r="N66" s="23"/>
      <c r="O66" s="23"/>
      <c r="P66" s="23"/>
      <c r="Q66" s="23"/>
      <c r="R66" s="23"/>
      <c r="S66" s="22"/>
      <c r="T66" s="22"/>
      <c r="U66" s="22"/>
      <c r="V66" s="22"/>
      <c r="W66" s="22"/>
      <c r="X66" s="22"/>
      <c r="Y66" s="22"/>
      <c r="Z66" s="22"/>
      <c r="AA66" s="22"/>
      <c r="AB66" s="22"/>
    </row>
    <row r="67" spans="1:28" ht="78" customHeight="1" x14ac:dyDescent="0.3">
      <c r="A67" s="22"/>
      <c r="B67" s="22"/>
      <c r="C67" s="409"/>
      <c r="D67" s="409"/>
      <c r="E67" s="22"/>
      <c r="F67" s="22"/>
      <c r="G67" s="22"/>
      <c r="H67" s="22"/>
      <c r="I67" s="22"/>
      <c r="J67" s="22"/>
      <c r="K67" s="22"/>
      <c r="L67" s="22"/>
      <c r="M67" s="22"/>
      <c r="N67" s="23"/>
      <c r="O67" s="23"/>
      <c r="P67" s="23"/>
      <c r="Q67" s="23"/>
      <c r="R67" s="23"/>
      <c r="S67" s="22"/>
      <c r="T67" s="22"/>
      <c r="U67" s="22"/>
      <c r="V67" s="22"/>
      <c r="W67" s="22"/>
      <c r="X67" s="22"/>
      <c r="Y67" s="22"/>
      <c r="Z67" s="22"/>
      <c r="AA67" s="22"/>
      <c r="AB67" s="22"/>
    </row>
    <row r="68" spans="1:28" ht="78" customHeight="1" x14ac:dyDescent="0.3">
      <c r="A68" s="22"/>
      <c r="B68" s="22"/>
      <c r="C68" s="409"/>
      <c r="D68" s="409"/>
      <c r="E68" s="22"/>
      <c r="F68" s="22"/>
      <c r="G68" s="22"/>
      <c r="H68" s="22"/>
      <c r="I68" s="22"/>
      <c r="J68" s="22"/>
      <c r="K68" s="22"/>
      <c r="L68" s="22"/>
      <c r="M68" s="22"/>
      <c r="N68" s="23"/>
      <c r="O68" s="23"/>
      <c r="P68" s="23"/>
      <c r="Q68" s="23"/>
      <c r="R68" s="23"/>
      <c r="S68" s="22"/>
      <c r="T68" s="22"/>
      <c r="U68" s="22"/>
      <c r="V68" s="22"/>
      <c r="W68" s="22"/>
      <c r="X68" s="22"/>
      <c r="Y68" s="22"/>
      <c r="Z68" s="22"/>
      <c r="AA68" s="22"/>
      <c r="AB68" s="22"/>
    </row>
    <row r="69" spans="1:28" ht="78" customHeight="1" x14ac:dyDescent="0.3">
      <c r="A69" s="22"/>
      <c r="B69" s="22"/>
      <c r="C69" s="409"/>
      <c r="D69" s="409"/>
      <c r="E69" s="22"/>
      <c r="F69" s="22"/>
      <c r="G69" s="22"/>
      <c r="H69" s="22"/>
      <c r="I69" s="22"/>
      <c r="J69" s="22"/>
      <c r="K69" s="22"/>
      <c r="L69" s="22"/>
      <c r="M69" s="22"/>
      <c r="N69" s="23"/>
      <c r="O69" s="23"/>
      <c r="P69" s="23"/>
      <c r="Q69" s="23"/>
      <c r="R69" s="23"/>
      <c r="S69" s="22"/>
      <c r="T69" s="22"/>
      <c r="U69" s="22"/>
      <c r="V69" s="22"/>
      <c r="W69" s="22"/>
      <c r="X69" s="22"/>
      <c r="Y69" s="22"/>
      <c r="Z69" s="22"/>
      <c r="AA69" s="22"/>
      <c r="AB69" s="22"/>
    </row>
    <row r="70" spans="1:28" ht="78" customHeight="1" x14ac:dyDescent="0.3">
      <c r="A70" s="22"/>
      <c r="B70" s="22"/>
      <c r="C70" s="409"/>
      <c r="D70" s="409"/>
      <c r="E70" s="22"/>
      <c r="F70" s="22"/>
      <c r="G70" s="22"/>
      <c r="H70" s="22"/>
      <c r="I70" s="22"/>
      <c r="J70" s="22"/>
      <c r="K70" s="22"/>
      <c r="L70" s="22"/>
      <c r="M70" s="22"/>
      <c r="N70" s="23"/>
      <c r="O70" s="23"/>
      <c r="P70" s="23"/>
      <c r="Q70" s="23"/>
      <c r="R70" s="23"/>
      <c r="S70" s="22"/>
      <c r="T70" s="22"/>
      <c r="U70" s="22"/>
      <c r="V70" s="22"/>
      <c r="W70" s="22"/>
      <c r="X70" s="22"/>
      <c r="Y70" s="22"/>
      <c r="Z70" s="22"/>
      <c r="AA70" s="22"/>
      <c r="AB70" s="22"/>
    </row>
    <row r="71" spans="1:28" ht="78" customHeight="1" x14ac:dyDescent="0.3">
      <c r="A71" s="22"/>
      <c r="B71" s="22"/>
      <c r="C71" s="409"/>
      <c r="D71" s="409"/>
      <c r="E71" s="22"/>
      <c r="F71" s="22"/>
      <c r="G71" s="22"/>
      <c r="H71" s="22"/>
      <c r="I71" s="22"/>
      <c r="J71" s="22"/>
      <c r="K71" s="22"/>
      <c r="L71" s="22"/>
      <c r="M71" s="22"/>
      <c r="N71" s="23"/>
      <c r="O71" s="23"/>
      <c r="P71" s="23"/>
      <c r="Q71" s="23"/>
      <c r="R71" s="23"/>
      <c r="S71" s="22"/>
      <c r="T71" s="22"/>
      <c r="U71" s="22"/>
      <c r="V71" s="22"/>
      <c r="W71" s="22"/>
      <c r="X71" s="22"/>
      <c r="Y71" s="22"/>
      <c r="Z71" s="22"/>
      <c r="AA71" s="22"/>
      <c r="AB71" s="22"/>
    </row>
    <row r="72" spans="1:28" ht="78" customHeight="1" x14ac:dyDescent="0.3">
      <c r="A72" s="22"/>
      <c r="B72" s="22"/>
      <c r="C72" s="409"/>
      <c r="D72" s="409"/>
      <c r="E72" s="22"/>
      <c r="F72" s="22"/>
      <c r="G72" s="22"/>
      <c r="H72" s="22"/>
      <c r="I72" s="22"/>
      <c r="J72" s="22"/>
      <c r="K72" s="22"/>
      <c r="L72" s="22"/>
      <c r="M72" s="22"/>
      <c r="N72" s="23"/>
      <c r="O72" s="23"/>
      <c r="P72" s="23"/>
      <c r="Q72" s="23"/>
      <c r="R72" s="23"/>
      <c r="S72" s="22"/>
      <c r="T72" s="22"/>
      <c r="U72" s="22"/>
      <c r="V72" s="22"/>
      <c r="W72" s="22"/>
      <c r="X72" s="22"/>
      <c r="Y72" s="22"/>
      <c r="Z72" s="22"/>
      <c r="AA72" s="22"/>
      <c r="AB72" s="22"/>
    </row>
    <row r="73" spans="1:28" ht="78" customHeight="1" x14ac:dyDescent="0.3">
      <c r="A73" s="22"/>
      <c r="B73" s="22"/>
      <c r="C73" s="409"/>
      <c r="D73" s="409"/>
      <c r="E73" s="22"/>
      <c r="F73" s="22"/>
      <c r="G73" s="22"/>
      <c r="H73" s="22"/>
      <c r="I73" s="22"/>
      <c r="J73" s="22"/>
      <c r="K73" s="22"/>
      <c r="L73" s="22"/>
      <c r="M73" s="22"/>
      <c r="N73" s="23"/>
      <c r="O73" s="23"/>
      <c r="P73" s="23"/>
      <c r="Q73" s="23"/>
      <c r="R73" s="23"/>
      <c r="S73" s="22"/>
      <c r="T73" s="22"/>
      <c r="U73" s="22"/>
      <c r="V73" s="22"/>
      <c r="W73" s="22"/>
      <c r="X73" s="22"/>
      <c r="Y73" s="22"/>
      <c r="Z73" s="22"/>
      <c r="AA73" s="22"/>
      <c r="AB73" s="22"/>
    </row>
    <row r="74" spans="1:28" ht="78" customHeight="1" x14ac:dyDescent="0.3">
      <c r="A74" s="22"/>
      <c r="B74" s="22"/>
      <c r="C74" s="409"/>
      <c r="D74" s="409"/>
      <c r="E74" s="22"/>
      <c r="F74" s="22"/>
      <c r="G74" s="22"/>
      <c r="H74" s="22"/>
      <c r="I74" s="22"/>
      <c r="J74" s="22"/>
      <c r="K74" s="22"/>
      <c r="L74" s="22"/>
      <c r="M74" s="22"/>
      <c r="N74" s="23"/>
      <c r="O74" s="23"/>
      <c r="P74" s="23"/>
      <c r="Q74" s="23"/>
      <c r="R74" s="23"/>
      <c r="S74" s="22"/>
      <c r="T74" s="22"/>
      <c r="U74" s="22"/>
      <c r="V74" s="22"/>
      <c r="W74" s="22"/>
      <c r="X74" s="22"/>
      <c r="Y74" s="22"/>
      <c r="Z74" s="22"/>
      <c r="AA74" s="22"/>
      <c r="AB74" s="22"/>
    </row>
    <row r="75" spans="1:28" ht="78" customHeight="1" x14ac:dyDescent="0.3">
      <c r="A75" s="22"/>
      <c r="B75" s="22"/>
      <c r="C75" s="409"/>
      <c r="D75" s="409"/>
      <c r="E75" s="22"/>
      <c r="F75" s="22"/>
      <c r="G75" s="22"/>
      <c r="H75" s="22"/>
      <c r="I75" s="22"/>
      <c r="J75" s="22"/>
      <c r="K75" s="22"/>
      <c r="L75" s="22"/>
      <c r="M75" s="22"/>
      <c r="N75" s="23"/>
      <c r="O75" s="23"/>
      <c r="P75" s="23"/>
      <c r="Q75" s="23"/>
      <c r="R75" s="23"/>
      <c r="S75" s="22"/>
      <c r="T75" s="22"/>
      <c r="U75" s="22"/>
      <c r="V75" s="22"/>
      <c r="W75" s="22"/>
      <c r="X75" s="22"/>
      <c r="Y75" s="22"/>
      <c r="Z75" s="22"/>
      <c r="AA75" s="22"/>
      <c r="AB75" s="22"/>
    </row>
    <row r="76" spans="1:28" ht="78" customHeight="1" x14ac:dyDescent="0.3">
      <c r="A76" s="22"/>
      <c r="B76" s="22"/>
      <c r="C76" s="409"/>
      <c r="D76" s="409"/>
      <c r="E76" s="22"/>
      <c r="F76" s="22"/>
      <c r="G76" s="22"/>
      <c r="H76" s="22"/>
      <c r="I76" s="22"/>
      <c r="J76" s="22"/>
      <c r="K76" s="22"/>
      <c r="L76" s="22"/>
      <c r="M76" s="22"/>
      <c r="N76" s="23"/>
      <c r="O76" s="23"/>
      <c r="P76" s="23"/>
      <c r="Q76" s="23"/>
      <c r="R76" s="23"/>
      <c r="S76" s="22"/>
      <c r="T76" s="22"/>
      <c r="U76" s="22"/>
      <c r="V76" s="22"/>
      <c r="W76" s="22"/>
      <c r="X76" s="22"/>
      <c r="Y76" s="22"/>
      <c r="Z76" s="22"/>
      <c r="AA76" s="22"/>
      <c r="AB76" s="22"/>
    </row>
    <row r="77" spans="1:28" ht="78" customHeight="1" x14ac:dyDescent="0.3">
      <c r="A77" s="22"/>
      <c r="B77" s="22"/>
      <c r="C77" s="409"/>
      <c r="D77" s="409"/>
      <c r="E77" s="22"/>
      <c r="F77" s="22"/>
      <c r="G77" s="22"/>
      <c r="H77" s="22"/>
      <c r="I77" s="22"/>
      <c r="J77" s="22"/>
      <c r="K77" s="22"/>
      <c r="L77" s="22"/>
      <c r="M77" s="22"/>
      <c r="N77" s="23"/>
      <c r="O77" s="23"/>
      <c r="P77" s="23"/>
      <c r="Q77" s="23"/>
      <c r="R77" s="23"/>
      <c r="S77" s="22"/>
      <c r="T77" s="22"/>
      <c r="U77" s="22"/>
      <c r="V77" s="22"/>
      <c r="W77" s="22"/>
      <c r="X77" s="22"/>
      <c r="Y77" s="22"/>
      <c r="Z77" s="22"/>
      <c r="AA77" s="22"/>
      <c r="AB77" s="22"/>
    </row>
    <row r="78" spans="1:28" ht="78" customHeight="1" x14ac:dyDescent="0.3">
      <c r="A78" s="22"/>
      <c r="B78" s="22"/>
      <c r="C78" s="409"/>
      <c r="D78" s="409"/>
      <c r="E78" s="22"/>
      <c r="F78" s="22"/>
      <c r="G78" s="22"/>
      <c r="H78" s="22"/>
      <c r="I78" s="22"/>
      <c r="J78" s="22"/>
      <c r="K78" s="22"/>
      <c r="L78" s="22"/>
      <c r="M78" s="22"/>
      <c r="N78" s="23"/>
      <c r="O78" s="23"/>
      <c r="P78" s="23"/>
      <c r="Q78" s="23"/>
      <c r="R78" s="23"/>
      <c r="S78" s="22"/>
      <c r="T78" s="22"/>
      <c r="U78" s="22"/>
      <c r="V78" s="22"/>
      <c r="W78" s="22"/>
      <c r="X78" s="22"/>
      <c r="Y78" s="22"/>
      <c r="Z78" s="22"/>
      <c r="AA78" s="22"/>
      <c r="AB78" s="22"/>
    </row>
    <row r="79" spans="1:28" ht="78" customHeight="1" x14ac:dyDescent="0.3">
      <c r="A79" s="22"/>
      <c r="B79" s="22"/>
      <c r="C79" s="409"/>
      <c r="D79" s="409"/>
      <c r="E79" s="22"/>
      <c r="F79" s="22"/>
      <c r="G79" s="22"/>
      <c r="H79" s="22"/>
      <c r="I79" s="22"/>
      <c r="J79" s="22"/>
      <c r="K79" s="22"/>
      <c r="L79" s="22"/>
      <c r="M79" s="22"/>
      <c r="N79" s="23"/>
      <c r="O79" s="23"/>
      <c r="P79" s="23"/>
      <c r="Q79" s="23"/>
      <c r="R79" s="23"/>
      <c r="S79" s="22"/>
      <c r="T79" s="22"/>
      <c r="U79" s="22"/>
      <c r="V79" s="22"/>
      <c r="W79" s="22"/>
      <c r="X79" s="22"/>
      <c r="Y79" s="22"/>
      <c r="Z79" s="22"/>
      <c r="AA79" s="22"/>
      <c r="AB79" s="22"/>
    </row>
    <row r="80" spans="1:28" ht="78" customHeight="1" x14ac:dyDescent="0.3">
      <c r="A80" s="22"/>
      <c r="B80" s="22"/>
      <c r="C80" s="409"/>
      <c r="D80" s="409"/>
      <c r="E80" s="22"/>
      <c r="F80" s="22"/>
      <c r="G80" s="22"/>
      <c r="H80" s="22"/>
      <c r="I80" s="22"/>
      <c r="J80" s="22"/>
      <c r="K80" s="22"/>
      <c r="L80" s="22"/>
      <c r="M80" s="22"/>
      <c r="N80" s="23"/>
      <c r="O80" s="23"/>
      <c r="P80" s="23"/>
      <c r="Q80" s="23"/>
      <c r="R80" s="23"/>
      <c r="S80" s="22"/>
      <c r="T80" s="22"/>
      <c r="U80" s="22"/>
      <c r="V80" s="22"/>
      <c r="W80" s="22"/>
      <c r="X80" s="22"/>
      <c r="Y80" s="22"/>
      <c r="Z80" s="22"/>
      <c r="AA80" s="22"/>
      <c r="AB80" s="22"/>
    </row>
    <row r="81" spans="1:28" ht="78" customHeight="1" x14ac:dyDescent="0.3">
      <c r="A81" s="22"/>
      <c r="B81" s="22"/>
      <c r="C81" s="409"/>
      <c r="D81" s="409"/>
      <c r="E81" s="22"/>
      <c r="F81" s="22"/>
      <c r="G81" s="22"/>
      <c r="H81" s="22"/>
      <c r="I81" s="22"/>
      <c r="J81" s="22"/>
      <c r="K81" s="22"/>
      <c r="L81" s="22"/>
      <c r="M81" s="22"/>
      <c r="N81" s="23"/>
      <c r="O81" s="23"/>
      <c r="P81" s="23"/>
      <c r="Q81" s="23"/>
      <c r="R81" s="23"/>
      <c r="S81" s="22"/>
      <c r="T81" s="22"/>
      <c r="U81" s="22"/>
      <c r="V81" s="22"/>
      <c r="W81" s="22"/>
      <c r="X81" s="22"/>
      <c r="Y81" s="22"/>
      <c r="Z81" s="22"/>
      <c r="AA81" s="22"/>
      <c r="AB81" s="22"/>
    </row>
    <row r="82" spans="1:28" ht="78" customHeight="1" x14ac:dyDescent="0.3">
      <c r="A82" s="22"/>
      <c r="B82" s="22"/>
      <c r="C82" s="409"/>
      <c r="D82" s="409"/>
      <c r="E82" s="22"/>
      <c r="F82" s="22"/>
      <c r="G82" s="22"/>
      <c r="H82" s="22"/>
      <c r="I82" s="22"/>
      <c r="J82" s="22"/>
      <c r="K82" s="22"/>
      <c r="L82" s="22"/>
      <c r="M82" s="22"/>
      <c r="N82" s="23"/>
      <c r="O82" s="23"/>
      <c r="P82" s="23"/>
      <c r="Q82" s="23"/>
      <c r="R82" s="23"/>
      <c r="S82" s="22"/>
      <c r="T82" s="22"/>
      <c r="U82" s="22"/>
      <c r="V82" s="22"/>
      <c r="W82" s="22"/>
      <c r="X82" s="22"/>
      <c r="Y82" s="22"/>
      <c r="Z82" s="22"/>
      <c r="AA82" s="22"/>
      <c r="AB82" s="22"/>
    </row>
    <row r="83" spans="1:28" ht="78" customHeight="1" x14ac:dyDescent="0.3">
      <c r="A83" s="22"/>
      <c r="B83" s="22"/>
      <c r="C83" s="409"/>
      <c r="D83" s="409"/>
      <c r="E83" s="22"/>
      <c r="F83" s="22"/>
      <c r="G83" s="22"/>
      <c r="H83" s="22"/>
      <c r="I83" s="22"/>
      <c r="J83" s="22"/>
      <c r="K83" s="22"/>
      <c r="L83" s="22"/>
      <c r="M83" s="22"/>
      <c r="N83" s="23"/>
      <c r="O83" s="23"/>
      <c r="P83" s="23"/>
      <c r="Q83" s="23"/>
      <c r="R83" s="23"/>
      <c r="S83" s="22"/>
      <c r="T83" s="22"/>
      <c r="U83" s="22"/>
      <c r="V83" s="22"/>
      <c r="W83" s="22"/>
      <c r="X83" s="22"/>
      <c r="Y83" s="22"/>
      <c r="Z83" s="22"/>
      <c r="AA83" s="22"/>
      <c r="AB83" s="22"/>
    </row>
    <row r="84" spans="1:28" ht="78" customHeight="1" x14ac:dyDescent="0.3">
      <c r="A84" s="22"/>
      <c r="B84" s="22"/>
      <c r="C84" s="409"/>
      <c r="D84" s="409"/>
      <c r="E84" s="22"/>
      <c r="F84" s="22"/>
      <c r="G84" s="22"/>
      <c r="H84" s="22"/>
      <c r="I84" s="22"/>
      <c r="J84" s="22"/>
      <c r="K84" s="22"/>
      <c r="L84" s="22"/>
      <c r="M84" s="22"/>
      <c r="N84" s="23"/>
      <c r="O84" s="23"/>
      <c r="P84" s="23"/>
      <c r="Q84" s="23"/>
      <c r="R84" s="23"/>
      <c r="S84" s="22"/>
      <c r="T84" s="22"/>
      <c r="U84" s="22"/>
      <c r="V84" s="22"/>
      <c r="W84" s="22"/>
      <c r="X84" s="22"/>
      <c r="Y84" s="22"/>
      <c r="Z84" s="22"/>
      <c r="AA84" s="22"/>
      <c r="AB84" s="22"/>
    </row>
    <row r="85" spans="1:28" ht="78" customHeight="1" x14ac:dyDescent="0.3">
      <c r="A85" s="22"/>
      <c r="B85" s="22"/>
      <c r="C85" s="409"/>
      <c r="D85" s="409"/>
      <c r="E85" s="22"/>
      <c r="F85" s="22"/>
      <c r="G85" s="22"/>
      <c r="H85" s="22"/>
      <c r="I85" s="22"/>
      <c r="J85" s="22"/>
      <c r="K85" s="22"/>
      <c r="L85" s="22"/>
      <c r="M85" s="22"/>
      <c r="N85" s="23"/>
      <c r="O85" s="23"/>
      <c r="P85" s="23"/>
      <c r="Q85" s="23"/>
      <c r="R85" s="23"/>
      <c r="S85" s="22"/>
      <c r="T85" s="22"/>
      <c r="U85" s="22"/>
      <c r="V85" s="22"/>
      <c r="W85" s="22"/>
      <c r="X85" s="22"/>
      <c r="Y85" s="22"/>
      <c r="Z85" s="22"/>
      <c r="AA85" s="22"/>
      <c r="AB85" s="22"/>
    </row>
    <row r="86" spans="1:28" ht="78" customHeight="1" x14ac:dyDescent="0.3">
      <c r="A86" s="22"/>
      <c r="B86" s="22"/>
      <c r="C86" s="409"/>
      <c r="D86" s="409"/>
      <c r="E86" s="22"/>
      <c r="F86" s="22"/>
      <c r="G86" s="22"/>
      <c r="H86" s="22"/>
      <c r="I86" s="22"/>
      <c r="J86" s="22"/>
      <c r="K86" s="22"/>
      <c r="L86" s="22"/>
      <c r="M86" s="22"/>
      <c r="N86" s="23"/>
      <c r="O86" s="23"/>
      <c r="P86" s="23"/>
      <c r="Q86" s="23"/>
      <c r="R86" s="23"/>
      <c r="S86" s="22"/>
      <c r="T86" s="22"/>
      <c r="U86" s="22"/>
      <c r="V86" s="22"/>
      <c r="W86" s="22"/>
      <c r="X86" s="22"/>
      <c r="Y86" s="22"/>
      <c r="Z86" s="22"/>
      <c r="AA86" s="22"/>
      <c r="AB86" s="22"/>
    </row>
    <row r="87" spans="1:28" ht="78" customHeight="1" x14ac:dyDescent="0.3">
      <c r="A87" s="22"/>
      <c r="B87" s="22"/>
      <c r="C87" s="409"/>
      <c r="D87" s="409"/>
      <c r="E87" s="22"/>
      <c r="F87" s="22"/>
      <c r="G87" s="22"/>
      <c r="H87" s="22"/>
      <c r="I87" s="22"/>
      <c r="J87" s="22"/>
      <c r="K87" s="22"/>
      <c r="L87" s="22"/>
      <c r="M87" s="22"/>
      <c r="N87" s="23"/>
      <c r="O87" s="23"/>
      <c r="P87" s="23"/>
      <c r="Q87" s="23"/>
      <c r="R87" s="23"/>
      <c r="S87" s="22"/>
      <c r="T87" s="22"/>
      <c r="U87" s="22"/>
      <c r="V87" s="22"/>
      <c r="W87" s="22"/>
      <c r="X87" s="22"/>
      <c r="Y87" s="22"/>
      <c r="Z87" s="22"/>
      <c r="AA87" s="22"/>
      <c r="AB87" s="22"/>
    </row>
    <row r="88" spans="1:28" ht="78" customHeight="1" x14ac:dyDescent="0.3">
      <c r="A88" s="22"/>
      <c r="B88" s="22"/>
      <c r="C88" s="409"/>
      <c r="D88" s="409"/>
      <c r="E88" s="22"/>
      <c r="F88" s="22"/>
      <c r="G88" s="22"/>
      <c r="H88" s="22"/>
      <c r="I88" s="22"/>
      <c r="J88" s="22"/>
      <c r="K88" s="22"/>
      <c r="L88" s="22"/>
      <c r="M88" s="22"/>
      <c r="N88" s="23"/>
      <c r="O88" s="23"/>
      <c r="P88" s="23"/>
      <c r="Q88" s="23"/>
      <c r="R88" s="23"/>
      <c r="S88" s="22"/>
      <c r="T88" s="22"/>
      <c r="U88" s="22"/>
      <c r="V88" s="22"/>
      <c r="W88" s="22"/>
      <c r="X88" s="22"/>
      <c r="Y88" s="22"/>
      <c r="Z88" s="22"/>
      <c r="AA88" s="22"/>
      <c r="AB88" s="22"/>
    </row>
    <row r="89" spans="1:28" ht="78" customHeight="1" x14ac:dyDescent="0.3">
      <c r="A89" s="22"/>
      <c r="B89" s="22"/>
      <c r="C89" s="409"/>
      <c r="D89" s="409"/>
      <c r="E89" s="22"/>
      <c r="F89" s="22"/>
      <c r="G89" s="22"/>
      <c r="H89" s="22"/>
      <c r="I89" s="22"/>
      <c r="J89" s="22"/>
      <c r="K89" s="22"/>
      <c r="L89" s="22"/>
      <c r="M89" s="22"/>
      <c r="N89" s="23"/>
      <c r="O89" s="23"/>
      <c r="P89" s="23"/>
      <c r="Q89" s="23"/>
      <c r="R89" s="23"/>
      <c r="S89" s="22"/>
      <c r="T89" s="22"/>
      <c r="U89" s="22"/>
      <c r="V89" s="22"/>
      <c r="W89" s="22"/>
      <c r="X89" s="22"/>
      <c r="Y89" s="22"/>
      <c r="Z89" s="22"/>
      <c r="AA89" s="22"/>
      <c r="AB89" s="22"/>
    </row>
    <row r="90" spans="1:28" ht="78" customHeight="1" x14ac:dyDescent="0.3">
      <c r="A90" s="22"/>
      <c r="B90" s="22"/>
      <c r="C90" s="409"/>
      <c r="D90" s="409"/>
      <c r="E90" s="22"/>
      <c r="F90" s="22"/>
      <c r="G90" s="22"/>
      <c r="H90" s="22"/>
      <c r="I90" s="22"/>
      <c r="J90" s="22"/>
      <c r="K90" s="22"/>
      <c r="L90" s="22"/>
      <c r="M90" s="22"/>
      <c r="N90" s="23"/>
      <c r="O90" s="23"/>
      <c r="P90" s="23"/>
      <c r="Q90" s="23"/>
      <c r="R90" s="23"/>
      <c r="S90" s="22"/>
      <c r="T90" s="22"/>
      <c r="U90" s="22"/>
      <c r="V90" s="22"/>
      <c r="W90" s="22"/>
      <c r="X90" s="22"/>
      <c r="Y90" s="22"/>
      <c r="Z90" s="22"/>
      <c r="AA90" s="22"/>
      <c r="AB90" s="22"/>
    </row>
    <row r="91" spans="1:28" ht="78" customHeight="1" x14ac:dyDescent="0.3">
      <c r="A91" s="22"/>
      <c r="B91" s="22"/>
      <c r="C91" s="409"/>
      <c r="D91" s="409"/>
      <c r="E91" s="22"/>
      <c r="F91" s="22"/>
      <c r="G91" s="22"/>
      <c r="H91" s="22"/>
      <c r="I91" s="22"/>
      <c r="J91" s="22"/>
      <c r="K91" s="22"/>
      <c r="L91" s="22"/>
      <c r="M91" s="22"/>
      <c r="N91" s="23"/>
      <c r="O91" s="23"/>
      <c r="P91" s="23"/>
      <c r="Q91" s="23"/>
      <c r="R91" s="23"/>
      <c r="S91" s="22"/>
      <c r="T91" s="22"/>
      <c r="U91" s="22"/>
      <c r="V91" s="22"/>
      <c r="W91" s="22"/>
      <c r="X91" s="22"/>
      <c r="Y91" s="22"/>
      <c r="Z91" s="22"/>
      <c r="AA91" s="22"/>
      <c r="AB91" s="22"/>
    </row>
    <row r="92" spans="1:28" ht="78" customHeight="1" x14ac:dyDescent="0.3">
      <c r="A92" s="22"/>
      <c r="B92" s="22"/>
      <c r="C92" s="409"/>
      <c r="D92" s="409"/>
      <c r="E92" s="22"/>
      <c r="F92" s="22"/>
      <c r="G92" s="22"/>
      <c r="H92" s="22"/>
      <c r="I92" s="22"/>
      <c r="J92" s="22"/>
      <c r="K92" s="22"/>
      <c r="L92" s="22"/>
      <c r="M92" s="22"/>
      <c r="N92" s="23"/>
      <c r="O92" s="23"/>
      <c r="P92" s="23"/>
      <c r="Q92" s="23"/>
      <c r="R92" s="23"/>
      <c r="S92" s="22"/>
      <c r="T92" s="22"/>
      <c r="U92" s="22"/>
      <c r="V92" s="22"/>
      <c r="W92" s="22"/>
      <c r="X92" s="22"/>
      <c r="Y92" s="22"/>
      <c r="Z92" s="22"/>
      <c r="AA92" s="22"/>
      <c r="AB92" s="22"/>
    </row>
    <row r="93" spans="1:28" ht="78" customHeight="1" x14ac:dyDescent="0.3">
      <c r="A93" s="22"/>
      <c r="B93" s="22"/>
      <c r="C93" s="409"/>
      <c r="D93" s="409"/>
      <c r="E93" s="22"/>
      <c r="F93" s="22"/>
      <c r="G93" s="22"/>
      <c r="H93" s="22"/>
      <c r="I93" s="22"/>
      <c r="J93" s="22"/>
      <c r="K93" s="22"/>
      <c r="L93" s="22"/>
      <c r="M93" s="22"/>
      <c r="N93" s="23"/>
      <c r="O93" s="23"/>
      <c r="P93" s="23"/>
      <c r="Q93" s="23"/>
      <c r="R93" s="23"/>
      <c r="S93" s="22"/>
      <c r="T93" s="22"/>
      <c r="U93" s="22"/>
      <c r="V93" s="22"/>
      <c r="W93" s="22"/>
      <c r="X93" s="22"/>
      <c r="Y93" s="22"/>
      <c r="Z93" s="22"/>
      <c r="AA93" s="22"/>
      <c r="AB93" s="22"/>
    </row>
    <row r="94" spans="1:28" ht="78" customHeight="1" x14ac:dyDescent="0.3">
      <c r="A94" s="22"/>
      <c r="B94" s="22"/>
      <c r="C94" s="409"/>
      <c r="D94" s="409"/>
      <c r="E94" s="22"/>
      <c r="F94" s="22"/>
      <c r="G94" s="22"/>
      <c r="H94" s="22"/>
      <c r="I94" s="22"/>
      <c r="J94" s="22"/>
      <c r="K94" s="22"/>
      <c r="L94" s="22"/>
      <c r="M94" s="22"/>
      <c r="N94" s="23"/>
      <c r="O94" s="23"/>
      <c r="P94" s="23"/>
      <c r="Q94" s="23"/>
      <c r="R94" s="23"/>
      <c r="S94" s="22"/>
      <c r="T94" s="22"/>
      <c r="U94" s="22"/>
      <c r="V94" s="22"/>
      <c r="W94" s="22"/>
      <c r="X94" s="22"/>
      <c r="Y94" s="22"/>
      <c r="Z94" s="22"/>
      <c r="AA94" s="22"/>
      <c r="AB94" s="22"/>
    </row>
    <row r="95" spans="1:28" ht="78" customHeight="1" x14ac:dyDescent="0.3">
      <c r="A95" s="22"/>
      <c r="B95" s="22"/>
      <c r="C95" s="409"/>
      <c r="D95" s="409"/>
      <c r="E95" s="22"/>
      <c r="F95" s="22"/>
      <c r="G95" s="22"/>
      <c r="H95" s="22"/>
      <c r="I95" s="22"/>
      <c r="J95" s="22"/>
      <c r="K95" s="22"/>
      <c r="L95" s="22"/>
      <c r="M95" s="22"/>
      <c r="N95" s="23"/>
      <c r="O95" s="23"/>
      <c r="P95" s="23"/>
      <c r="Q95" s="23"/>
      <c r="R95" s="23"/>
      <c r="S95" s="22"/>
      <c r="T95" s="22"/>
      <c r="U95" s="22"/>
      <c r="V95" s="22"/>
      <c r="W95" s="22"/>
      <c r="X95" s="22"/>
      <c r="Y95" s="22"/>
      <c r="Z95" s="22"/>
      <c r="AA95" s="22"/>
      <c r="AB95" s="22"/>
    </row>
    <row r="96" spans="1:28" ht="78" customHeight="1" x14ac:dyDescent="0.3">
      <c r="A96" s="22"/>
      <c r="B96" s="22"/>
      <c r="C96" s="409"/>
      <c r="D96" s="409"/>
      <c r="E96" s="22"/>
      <c r="F96" s="22"/>
      <c r="G96" s="22"/>
      <c r="H96" s="22"/>
      <c r="I96" s="22"/>
      <c r="J96" s="22"/>
      <c r="K96" s="22"/>
      <c r="L96" s="22"/>
      <c r="M96" s="22"/>
      <c r="N96" s="23"/>
      <c r="O96" s="23"/>
      <c r="P96" s="23"/>
      <c r="Q96" s="23"/>
      <c r="R96" s="23"/>
      <c r="S96" s="22"/>
      <c r="T96" s="22"/>
      <c r="U96" s="22"/>
      <c r="V96" s="22"/>
      <c r="W96" s="22"/>
      <c r="X96" s="22"/>
      <c r="Y96" s="22"/>
      <c r="Z96" s="22"/>
      <c r="AA96" s="22"/>
      <c r="AB96" s="22"/>
    </row>
    <row r="97" spans="1:28" ht="78" customHeight="1" x14ac:dyDescent="0.3">
      <c r="A97" s="22"/>
      <c r="B97" s="22"/>
      <c r="C97" s="409"/>
      <c r="D97" s="409"/>
      <c r="E97" s="22"/>
      <c r="F97" s="22"/>
      <c r="G97" s="22"/>
      <c r="H97" s="22"/>
      <c r="I97" s="22"/>
      <c r="J97" s="22"/>
      <c r="K97" s="22"/>
      <c r="L97" s="22"/>
      <c r="M97" s="22"/>
      <c r="N97" s="23"/>
      <c r="O97" s="23"/>
      <c r="P97" s="23"/>
      <c r="Q97" s="23"/>
      <c r="R97" s="23"/>
      <c r="S97" s="22"/>
      <c r="T97" s="22"/>
      <c r="U97" s="22"/>
      <c r="V97" s="22"/>
      <c r="W97" s="22"/>
      <c r="X97" s="22"/>
      <c r="Y97" s="22"/>
      <c r="Z97" s="22"/>
      <c r="AA97" s="22"/>
      <c r="AB97" s="22"/>
    </row>
    <row r="98" spans="1:28" ht="78" customHeight="1" x14ac:dyDescent="0.3">
      <c r="A98" s="22"/>
      <c r="B98" s="22"/>
      <c r="C98" s="409"/>
      <c r="D98" s="409"/>
      <c r="E98" s="22"/>
      <c r="F98" s="22"/>
      <c r="G98" s="22"/>
      <c r="H98" s="22"/>
      <c r="I98" s="22"/>
      <c r="J98" s="22"/>
      <c r="K98" s="22"/>
      <c r="L98" s="22"/>
      <c r="M98" s="22"/>
      <c r="N98" s="23"/>
      <c r="O98" s="23"/>
      <c r="P98" s="23"/>
      <c r="Q98" s="23"/>
      <c r="R98" s="23"/>
      <c r="S98" s="22"/>
      <c r="T98" s="22"/>
      <c r="U98" s="22"/>
      <c r="V98" s="22"/>
      <c r="W98" s="22"/>
      <c r="X98" s="22"/>
      <c r="Y98" s="22"/>
      <c r="Z98" s="22"/>
      <c r="AA98" s="22"/>
      <c r="AB98" s="22"/>
    </row>
    <row r="99" spans="1:28" ht="78" customHeight="1" x14ac:dyDescent="0.3">
      <c r="A99" s="22"/>
      <c r="B99" s="22"/>
      <c r="C99" s="409"/>
      <c r="D99" s="409"/>
      <c r="E99" s="22"/>
      <c r="F99" s="22"/>
      <c r="G99" s="22"/>
      <c r="H99" s="22"/>
      <c r="I99" s="22"/>
      <c r="J99" s="22"/>
      <c r="K99" s="22"/>
      <c r="L99" s="22"/>
      <c r="M99" s="22"/>
      <c r="N99" s="23"/>
      <c r="O99" s="23"/>
      <c r="P99" s="23"/>
      <c r="Q99" s="23"/>
      <c r="R99" s="23"/>
      <c r="S99" s="22"/>
      <c r="T99" s="22"/>
      <c r="U99" s="22"/>
      <c r="V99" s="22"/>
      <c r="W99" s="22"/>
      <c r="X99" s="22"/>
      <c r="Y99" s="22"/>
      <c r="Z99" s="22"/>
      <c r="AA99" s="22"/>
      <c r="AB99" s="22"/>
    </row>
    <row r="100" spans="1:28" ht="78" customHeight="1" x14ac:dyDescent="0.3">
      <c r="A100" s="22"/>
      <c r="B100" s="22"/>
      <c r="C100" s="409"/>
      <c r="D100" s="409"/>
      <c r="E100" s="22"/>
      <c r="F100" s="22"/>
      <c r="G100" s="22"/>
      <c r="H100" s="22"/>
      <c r="I100" s="22"/>
      <c r="J100" s="22"/>
      <c r="K100" s="22"/>
      <c r="L100" s="22"/>
      <c r="M100" s="22"/>
      <c r="N100" s="23"/>
      <c r="O100" s="23"/>
      <c r="P100" s="23"/>
      <c r="Q100" s="23"/>
      <c r="R100" s="23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</row>
    <row r="101" spans="1:28" ht="78" customHeight="1" x14ac:dyDescent="0.3">
      <c r="A101" s="22"/>
      <c r="B101" s="22"/>
      <c r="C101" s="409"/>
      <c r="D101" s="409"/>
      <c r="E101" s="22"/>
      <c r="F101" s="22"/>
      <c r="G101" s="22"/>
      <c r="H101" s="22"/>
      <c r="I101" s="22"/>
      <c r="J101" s="22"/>
      <c r="K101" s="22"/>
      <c r="L101" s="22"/>
      <c r="M101" s="22"/>
      <c r="N101" s="23"/>
      <c r="O101" s="23"/>
      <c r="P101" s="23"/>
      <c r="Q101" s="23"/>
      <c r="R101" s="23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</row>
    <row r="102" spans="1:28" ht="78" customHeight="1" x14ac:dyDescent="0.3">
      <c r="A102" s="22"/>
      <c r="B102" s="22"/>
      <c r="C102" s="409"/>
      <c r="D102" s="409"/>
      <c r="E102" s="22"/>
      <c r="F102" s="22"/>
      <c r="G102" s="22"/>
      <c r="H102" s="22"/>
      <c r="I102" s="22"/>
      <c r="J102" s="22"/>
      <c r="K102" s="22"/>
      <c r="L102" s="22"/>
      <c r="M102" s="22"/>
      <c r="N102" s="23"/>
      <c r="O102" s="23"/>
      <c r="P102" s="23"/>
      <c r="Q102" s="23"/>
      <c r="R102" s="23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</row>
    <row r="103" spans="1:28" ht="78" customHeight="1" x14ac:dyDescent="0.3">
      <c r="A103" s="22"/>
      <c r="B103" s="22"/>
      <c r="C103" s="409"/>
      <c r="D103" s="409"/>
      <c r="E103" s="22"/>
      <c r="F103" s="22"/>
      <c r="G103" s="22"/>
      <c r="H103" s="22"/>
      <c r="I103" s="22"/>
      <c r="J103" s="22"/>
      <c r="K103" s="22"/>
      <c r="L103" s="22"/>
      <c r="M103" s="22"/>
      <c r="N103" s="23"/>
      <c r="O103" s="23"/>
      <c r="P103" s="23"/>
      <c r="Q103" s="23"/>
      <c r="R103" s="23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</row>
    <row r="104" spans="1:28" ht="78" customHeight="1" x14ac:dyDescent="0.3">
      <c r="A104" s="22"/>
      <c r="B104" s="22"/>
      <c r="C104" s="409"/>
      <c r="D104" s="409"/>
      <c r="E104" s="22"/>
      <c r="F104" s="22"/>
      <c r="G104" s="22"/>
      <c r="H104" s="22"/>
      <c r="I104" s="22"/>
      <c r="J104" s="22"/>
      <c r="K104" s="22"/>
      <c r="L104" s="22"/>
      <c r="M104" s="22"/>
      <c r="N104" s="23"/>
      <c r="O104" s="23"/>
      <c r="P104" s="23"/>
      <c r="Q104" s="23"/>
      <c r="R104" s="23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</row>
    <row r="105" spans="1:28" ht="78" customHeight="1" x14ac:dyDescent="0.3">
      <c r="A105" s="22"/>
      <c r="B105" s="22"/>
      <c r="C105" s="409"/>
      <c r="D105" s="409"/>
      <c r="E105" s="22"/>
      <c r="F105" s="22"/>
      <c r="G105" s="22"/>
      <c r="H105" s="22"/>
      <c r="I105" s="22"/>
      <c r="J105" s="22"/>
      <c r="K105" s="22"/>
      <c r="L105" s="22"/>
      <c r="M105" s="22"/>
      <c r="N105" s="23"/>
      <c r="O105" s="23"/>
      <c r="P105" s="23"/>
      <c r="Q105" s="23"/>
      <c r="R105" s="23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</row>
    <row r="106" spans="1:28" ht="78" customHeight="1" x14ac:dyDescent="0.3">
      <c r="A106" s="22"/>
      <c r="B106" s="22"/>
      <c r="C106" s="409"/>
      <c r="D106" s="409"/>
      <c r="E106" s="22"/>
      <c r="F106" s="22"/>
      <c r="G106" s="22"/>
      <c r="H106" s="22"/>
      <c r="I106" s="22"/>
      <c r="J106" s="22"/>
      <c r="K106" s="22"/>
      <c r="L106" s="22"/>
      <c r="M106" s="22"/>
      <c r="N106" s="23"/>
      <c r="O106" s="23"/>
      <c r="P106" s="23"/>
      <c r="Q106" s="23"/>
      <c r="R106" s="23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</row>
    <row r="107" spans="1:28" ht="78" customHeight="1" x14ac:dyDescent="0.3">
      <c r="A107" s="22"/>
      <c r="B107" s="22"/>
      <c r="C107" s="409"/>
      <c r="D107" s="409"/>
      <c r="E107" s="22"/>
      <c r="F107" s="22"/>
      <c r="G107" s="22"/>
      <c r="H107" s="22"/>
      <c r="I107" s="22"/>
      <c r="J107" s="22"/>
      <c r="K107" s="22"/>
      <c r="L107" s="22"/>
      <c r="M107" s="22"/>
      <c r="N107" s="23"/>
      <c r="O107" s="23"/>
      <c r="P107" s="23"/>
      <c r="Q107" s="23"/>
      <c r="R107" s="23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</row>
    <row r="108" spans="1:28" ht="78" customHeight="1" x14ac:dyDescent="0.3">
      <c r="A108" s="22"/>
      <c r="B108" s="22"/>
      <c r="C108" s="409"/>
      <c r="D108" s="409"/>
      <c r="E108" s="22"/>
      <c r="F108" s="22"/>
      <c r="G108" s="22"/>
      <c r="H108" s="22"/>
      <c r="I108" s="22"/>
      <c r="J108" s="22"/>
      <c r="K108" s="22"/>
      <c r="L108" s="22"/>
      <c r="M108" s="22"/>
      <c r="N108" s="23"/>
      <c r="O108" s="23"/>
      <c r="P108" s="23"/>
      <c r="Q108" s="23"/>
      <c r="R108" s="23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</row>
    <row r="109" spans="1:28" ht="78" customHeight="1" x14ac:dyDescent="0.3">
      <c r="A109" s="22"/>
      <c r="B109" s="22"/>
      <c r="C109" s="409"/>
      <c r="D109" s="409"/>
      <c r="E109" s="22"/>
      <c r="F109" s="22"/>
      <c r="G109" s="22"/>
      <c r="H109" s="22"/>
      <c r="I109" s="22"/>
      <c r="J109" s="22"/>
      <c r="K109" s="22"/>
      <c r="L109" s="22"/>
      <c r="M109" s="22"/>
      <c r="N109" s="23"/>
      <c r="O109" s="23"/>
      <c r="P109" s="23"/>
      <c r="Q109" s="23"/>
      <c r="R109" s="23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</row>
    <row r="110" spans="1:28" ht="78" customHeight="1" x14ac:dyDescent="0.3">
      <c r="A110" s="22"/>
      <c r="B110" s="22"/>
      <c r="C110" s="409"/>
      <c r="D110" s="409"/>
      <c r="E110" s="22"/>
      <c r="F110" s="22"/>
      <c r="G110" s="22"/>
      <c r="H110" s="22"/>
      <c r="I110" s="22"/>
      <c r="J110" s="22"/>
      <c r="K110" s="22"/>
      <c r="L110" s="22"/>
      <c r="M110" s="22"/>
      <c r="N110" s="23"/>
      <c r="O110" s="23"/>
      <c r="P110" s="23"/>
      <c r="Q110" s="23"/>
      <c r="R110" s="23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</row>
    <row r="111" spans="1:28" ht="78" customHeight="1" x14ac:dyDescent="0.3">
      <c r="A111" s="22"/>
      <c r="B111" s="22"/>
      <c r="C111" s="409"/>
      <c r="D111" s="409"/>
      <c r="E111" s="22"/>
      <c r="F111" s="22"/>
      <c r="G111" s="22"/>
      <c r="H111" s="22"/>
      <c r="I111" s="22"/>
      <c r="J111" s="22"/>
      <c r="K111" s="22"/>
      <c r="L111" s="22"/>
      <c r="M111" s="22"/>
      <c r="N111" s="23"/>
      <c r="O111" s="23"/>
      <c r="P111" s="23"/>
      <c r="Q111" s="23"/>
      <c r="R111" s="23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</row>
    <row r="112" spans="1:28" ht="78" customHeight="1" x14ac:dyDescent="0.3">
      <c r="A112" s="22"/>
      <c r="B112" s="22"/>
      <c r="C112" s="409"/>
      <c r="D112" s="409"/>
      <c r="E112" s="22"/>
      <c r="F112" s="22"/>
      <c r="G112" s="22"/>
      <c r="H112" s="22"/>
      <c r="I112" s="22"/>
      <c r="J112" s="22"/>
      <c r="K112" s="22"/>
      <c r="L112" s="22"/>
      <c r="M112" s="22"/>
      <c r="N112" s="23"/>
      <c r="O112" s="23"/>
      <c r="P112" s="23"/>
      <c r="Q112" s="23"/>
      <c r="R112" s="23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</row>
    <row r="113" spans="1:28" ht="78" customHeight="1" x14ac:dyDescent="0.3">
      <c r="A113" s="22"/>
      <c r="B113" s="22"/>
      <c r="C113" s="409"/>
      <c r="D113" s="409"/>
      <c r="E113" s="22"/>
      <c r="F113" s="22"/>
      <c r="G113" s="22"/>
      <c r="H113" s="22"/>
      <c r="I113" s="22"/>
      <c r="J113" s="22"/>
      <c r="K113" s="22"/>
      <c r="L113" s="22"/>
      <c r="M113" s="22"/>
      <c r="N113" s="23"/>
      <c r="O113" s="23"/>
      <c r="P113" s="23"/>
      <c r="Q113" s="23"/>
      <c r="R113" s="23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</row>
    <row r="114" spans="1:28" ht="78" customHeight="1" x14ac:dyDescent="0.3">
      <c r="A114" s="22"/>
      <c r="B114" s="22"/>
      <c r="C114" s="409"/>
      <c r="D114" s="409"/>
      <c r="E114" s="22"/>
      <c r="F114" s="22"/>
      <c r="G114" s="22"/>
      <c r="H114" s="22"/>
      <c r="I114" s="22"/>
      <c r="J114" s="22"/>
      <c r="K114" s="22"/>
      <c r="L114" s="22"/>
      <c r="M114" s="22"/>
      <c r="N114" s="23"/>
      <c r="O114" s="23"/>
      <c r="P114" s="23"/>
      <c r="Q114" s="23"/>
      <c r="R114" s="23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</row>
    <row r="115" spans="1:28" ht="78" customHeight="1" x14ac:dyDescent="0.3">
      <c r="A115" s="22"/>
      <c r="B115" s="22"/>
      <c r="C115" s="409"/>
      <c r="D115" s="409"/>
      <c r="E115" s="22"/>
      <c r="F115" s="22"/>
      <c r="G115" s="22"/>
      <c r="H115" s="22"/>
      <c r="I115" s="22"/>
      <c r="J115" s="22"/>
      <c r="K115" s="22"/>
      <c r="L115" s="22"/>
      <c r="M115" s="22"/>
      <c r="N115" s="23"/>
      <c r="O115" s="23"/>
      <c r="P115" s="23"/>
      <c r="Q115" s="23"/>
      <c r="R115" s="23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</row>
    <row r="116" spans="1:28" ht="78" customHeight="1" x14ac:dyDescent="0.3">
      <c r="A116" s="22"/>
      <c r="B116" s="22"/>
      <c r="C116" s="409"/>
      <c r="D116" s="409"/>
      <c r="E116" s="22"/>
      <c r="F116" s="22"/>
      <c r="G116" s="22"/>
      <c r="H116" s="22"/>
      <c r="I116" s="22"/>
      <c r="J116" s="22"/>
      <c r="K116" s="22"/>
      <c r="L116" s="22"/>
      <c r="M116" s="22"/>
      <c r="N116" s="23"/>
      <c r="O116" s="23"/>
      <c r="P116" s="23"/>
      <c r="Q116" s="23"/>
      <c r="R116" s="23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</row>
    <row r="117" spans="1:28" ht="78" customHeight="1" x14ac:dyDescent="0.3">
      <c r="A117" s="22"/>
      <c r="B117" s="22"/>
      <c r="C117" s="409"/>
      <c r="D117" s="409"/>
      <c r="E117" s="22"/>
      <c r="F117" s="22"/>
      <c r="G117" s="22"/>
      <c r="H117" s="22"/>
      <c r="I117" s="22"/>
      <c r="J117" s="22"/>
      <c r="K117" s="22"/>
      <c r="L117" s="22"/>
      <c r="M117" s="22"/>
      <c r="N117" s="23"/>
      <c r="O117" s="23"/>
      <c r="P117" s="23"/>
      <c r="Q117" s="23"/>
      <c r="R117" s="23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</row>
    <row r="118" spans="1:28" ht="78" customHeight="1" x14ac:dyDescent="0.3">
      <c r="A118" s="22"/>
      <c r="B118" s="22"/>
      <c r="C118" s="409"/>
      <c r="D118" s="409"/>
      <c r="E118" s="22"/>
      <c r="F118" s="22"/>
      <c r="G118" s="22"/>
      <c r="H118" s="22"/>
      <c r="I118" s="22"/>
      <c r="J118" s="22"/>
      <c r="K118" s="22"/>
      <c r="L118" s="22"/>
      <c r="M118" s="22"/>
      <c r="N118" s="23"/>
      <c r="O118" s="23"/>
      <c r="P118" s="23"/>
      <c r="Q118" s="23"/>
      <c r="R118" s="23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</row>
    <row r="119" spans="1:28" ht="78" customHeight="1" x14ac:dyDescent="0.3">
      <c r="A119" s="22"/>
      <c r="B119" s="22"/>
      <c r="C119" s="409"/>
      <c r="D119" s="409"/>
      <c r="E119" s="22"/>
      <c r="F119" s="22"/>
      <c r="G119" s="22"/>
      <c r="H119" s="22"/>
      <c r="I119" s="22"/>
      <c r="J119" s="22"/>
      <c r="K119" s="22"/>
      <c r="L119" s="22"/>
      <c r="M119" s="22"/>
      <c r="N119" s="23"/>
      <c r="O119" s="23"/>
      <c r="P119" s="23"/>
      <c r="Q119" s="23"/>
      <c r="R119" s="23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</row>
    <row r="120" spans="1:28" ht="78" customHeight="1" x14ac:dyDescent="0.3">
      <c r="A120" s="22"/>
      <c r="B120" s="22"/>
      <c r="C120" s="409"/>
      <c r="D120" s="409"/>
      <c r="E120" s="22"/>
      <c r="F120" s="22"/>
      <c r="G120" s="22"/>
      <c r="H120" s="22"/>
      <c r="I120" s="22"/>
      <c r="J120" s="22"/>
      <c r="K120" s="22"/>
      <c r="L120" s="22"/>
      <c r="M120" s="22"/>
      <c r="N120" s="23"/>
      <c r="O120" s="23"/>
      <c r="P120" s="23"/>
      <c r="Q120" s="23"/>
      <c r="R120" s="23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</row>
    <row r="121" spans="1:28" ht="78" customHeight="1" x14ac:dyDescent="0.3">
      <c r="A121" s="22"/>
      <c r="B121" s="22"/>
      <c r="C121" s="409"/>
      <c r="D121" s="409"/>
      <c r="E121" s="22"/>
      <c r="F121" s="22"/>
      <c r="G121" s="22"/>
      <c r="H121" s="22"/>
      <c r="I121" s="22"/>
      <c r="J121" s="22"/>
      <c r="K121" s="22"/>
      <c r="L121" s="22"/>
      <c r="M121" s="22"/>
      <c r="N121" s="23"/>
      <c r="O121" s="23"/>
      <c r="P121" s="23"/>
      <c r="Q121" s="23"/>
      <c r="R121" s="23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</row>
    <row r="122" spans="1:28" ht="78" customHeight="1" x14ac:dyDescent="0.3">
      <c r="A122" s="22"/>
      <c r="B122" s="22"/>
      <c r="C122" s="409"/>
      <c r="D122" s="409"/>
      <c r="E122" s="22"/>
      <c r="F122" s="22"/>
      <c r="G122" s="22"/>
      <c r="H122" s="22"/>
      <c r="I122" s="22"/>
      <c r="J122" s="22"/>
      <c r="K122" s="22"/>
      <c r="L122" s="22"/>
      <c r="M122" s="22"/>
      <c r="N122" s="23"/>
      <c r="O122" s="23"/>
      <c r="P122" s="23"/>
      <c r="Q122" s="23"/>
      <c r="R122" s="23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</row>
    <row r="123" spans="1:28" ht="78" customHeight="1" x14ac:dyDescent="0.3">
      <c r="A123" s="22"/>
      <c r="B123" s="22"/>
      <c r="C123" s="409"/>
      <c r="D123" s="409"/>
      <c r="E123" s="22"/>
      <c r="F123" s="22"/>
      <c r="G123" s="22"/>
      <c r="H123" s="22"/>
      <c r="I123" s="22"/>
      <c r="J123" s="22"/>
      <c r="K123" s="22"/>
      <c r="L123" s="22"/>
      <c r="M123" s="22"/>
      <c r="N123" s="23"/>
      <c r="O123" s="23"/>
      <c r="P123" s="23"/>
      <c r="Q123" s="23"/>
      <c r="R123" s="23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</row>
    <row r="124" spans="1:28" ht="78" customHeight="1" x14ac:dyDescent="0.3">
      <c r="A124" s="22"/>
      <c r="B124" s="22"/>
      <c r="C124" s="409"/>
      <c r="D124" s="409"/>
      <c r="E124" s="22"/>
      <c r="F124" s="22"/>
      <c r="G124" s="22"/>
      <c r="H124" s="22"/>
      <c r="I124" s="22"/>
      <c r="J124" s="22"/>
      <c r="K124" s="22"/>
      <c r="L124" s="22"/>
      <c r="M124" s="22"/>
      <c r="N124" s="23"/>
      <c r="O124" s="23"/>
      <c r="P124" s="23"/>
      <c r="Q124" s="23"/>
      <c r="R124" s="23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</row>
    <row r="125" spans="1:28" ht="78" customHeight="1" x14ac:dyDescent="0.3">
      <c r="A125" s="22"/>
      <c r="B125" s="22"/>
      <c r="C125" s="409"/>
      <c r="D125" s="409"/>
      <c r="E125" s="22"/>
      <c r="F125" s="22"/>
      <c r="G125" s="22"/>
      <c r="H125" s="22"/>
      <c r="I125" s="22"/>
      <c r="J125" s="22"/>
      <c r="K125" s="22"/>
      <c r="L125" s="22"/>
      <c r="M125" s="22"/>
      <c r="N125" s="23"/>
      <c r="O125" s="23"/>
      <c r="P125" s="23"/>
      <c r="Q125" s="23"/>
      <c r="R125" s="23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</row>
    <row r="126" spans="1:28" ht="78" customHeight="1" x14ac:dyDescent="0.3">
      <c r="A126" s="22"/>
      <c r="B126" s="22"/>
      <c r="C126" s="409"/>
      <c r="D126" s="409"/>
      <c r="E126" s="22"/>
      <c r="F126" s="22"/>
      <c r="G126" s="22"/>
      <c r="H126" s="22"/>
      <c r="I126" s="22"/>
      <c r="J126" s="22"/>
      <c r="K126" s="22"/>
      <c r="L126" s="22"/>
      <c r="M126" s="22"/>
      <c r="N126" s="23"/>
      <c r="O126" s="23"/>
      <c r="P126" s="23"/>
      <c r="Q126" s="23"/>
      <c r="R126" s="23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</row>
    <row r="127" spans="1:28" ht="78" customHeight="1" x14ac:dyDescent="0.3">
      <c r="A127" s="22"/>
      <c r="B127" s="22"/>
      <c r="C127" s="409"/>
      <c r="D127" s="409"/>
      <c r="E127" s="22"/>
      <c r="F127" s="22"/>
      <c r="G127" s="22"/>
      <c r="H127" s="22"/>
      <c r="I127" s="22"/>
      <c r="J127" s="22"/>
      <c r="K127" s="22"/>
      <c r="L127" s="22"/>
      <c r="M127" s="22"/>
      <c r="N127" s="23"/>
      <c r="O127" s="23"/>
      <c r="P127" s="23"/>
      <c r="Q127" s="23"/>
      <c r="R127" s="23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</row>
    <row r="128" spans="1:28" ht="78" customHeight="1" x14ac:dyDescent="0.3">
      <c r="A128" s="22"/>
      <c r="B128" s="22"/>
      <c r="C128" s="409"/>
      <c r="D128" s="409"/>
      <c r="E128" s="22"/>
      <c r="F128" s="22"/>
      <c r="G128" s="22"/>
      <c r="H128" s="22"/>
      <c r="I128" s="22"/>
      <c r="J128" s="22"/>
      <c r="K128" s="22"/>
      <c r="L128" s="22"/>
      <c r="M128" s="22"/>
      <c r="N128" s="23"/>
      <c r="O128" s="23"/>
      <c r="P128" s="23"/>
      <c r="Q128" s="23"/>
      <c r="R128" s="23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</row>
    <row r="129" spans="1:28" ht="78" customHeight="1" x14ac:dyDescent="0.3">
      <c r="A129" s="22"/>
      <c r="B129" s="22"/>
      <c r="C129" s="409"/>
      <c r="D129" s="409"/>
      <c r="E129" s="22"/>
      <c r="F129" s="22"/>
      <c r="G129" s="22"/>
      <c r="H129" s="22"/>
      <c r="I129" s="22"/>
      <c r="J129" s="22"/>
      <c r="K129" s="22"/>
      <c r="L129" s="22"/>
      <c r="M129" s="22"/>
      <c r="N129" s="23"/>
      <c r="O129" s="23"/>
      <c r="P129" s="23"/>
      <c r="Q129" s="23"/>
      <c r="R129" s="23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</row>
    <row r="130" spans="1:28" ht="78" customHeight="1" x14ac:dyDescent="0.3">
      <c r="A130" s="22"/>
      <c r="B130" s="22"/>
      <c r="C130" s="409"/>
      <c r="D130" s="409"/>
      <c r="E130" s="22"/>
      <c r="F130" s="22"/>
      <c r="G130" s="22"/>
      <c r="H130" s="22"/>
      <c r="I130" s="22"/>
      <c r="J130" s="22"/>
      <c r="K130" s="22"/>
      <c r="L130" s="22"/>
      <c r="M130" s="22"/>
      <c r="N130" s="23"/>
      <c r="O130" s="23"/>
      <c r="P130" s="23"/>
      <c r="Q130" s="23"/>
      <c r="R130" s="23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</row>
    <row r="131" spans="1:28" ht="78" customHeight="1" x14ac:dyDescent="0.3">
      <c r="A131" s="22"/>
      <c r="B131" s="22"/>
      <c r="C131" s="409"/>
      <c r="D131" s="409"/>
      <c r="E131" s="22"/>
      <c r="F131" s="22"/>
      <c r="G131" s="22"/>
      <c r="H131" s="22"/>
      <c r="I131" s="22"/>
      <c r="J131" s="22"/>
      <c r="K131" s="22"/>
      <c r="L131" s="22"/>
      <c r="M131" s="22"/>
      <c r="N131" s="23"/>
      <c r="O131" s="23"/>
      <c r="P131" s="23"/>
      <c r="Q131" s="23"/>
      <c r="R131" s="23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</row>
    <row r="132" spans="1:28" ht="78" customHeight="1" x14ac:dyDescent="0.3">
      <c r="A132" s="22"/>
      <c r="B132" s="22"/>
      <c r="C132" s="409"/>
      <c r="D132" s="409"/>
      <c r="E132" s="22"/>
      <c r="F132" s="22"/>
      <c r="G132" s="22"/>
      <c r="H132" s="22"/>
      <c r="I132" s="22"/>
      <c r="J132" s="22"/>
      <c r="K132" s="22"/>
      <c r="L132" s="22"/>
      <c r="M132" s="22"/>
      <c r="N132" s="23"/>
      <c r="O132" s="23"/>
      <c r="P132" s="23"/>
      <c r="Q132" s="23"/>
      <c r="R132" s="23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</row>
    <row r="133" spans="1:28" ht="78" customHeight="1" x14ac:dyDescent="0.3">
      <c r="A133" s="22"/>
      <c r="B133" s="22"/>
      <c r="C133" s="409"/>
      <c r="D133" s="409"/>
      <c r="E133" s="22"/>
      <c r="F133" s="22"/>
      <c r="G133" s="22"/>
      <c r="H133" s="22"/>
      <c r="I133" s="22"/>
      <c r="J133" s="22"/>
      <c r="K133" s="22"/>
      <c r="L133" s="22"/>
      <c r="M133" s="22"/>
      <c r="N133" s="23"/>
      <c r="O133" s="23"/>
      <c r="P133" s="23"/>
      <c r="Q133" s="23"/>
      <c r="R133" s="23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</row>
    <row r="134" spans="1:28" ht="78" customHeight="1" x14ac:dyDescent="0.3">
      <c r="A134" s="22"/>
      <c r="B134" s="22"/>
      <c r="C134" s="409"/>
      <c r="D134" s="409"/>
      <c r="E134" s="22"/>
      <c r="F134" s="22"/>
      <c r="G134" s="22"/>
      <c r="H134" s="22"/>
      <c r="I134" s="22"/>
      <c r="J134" s="22"/>
      <c r="K134" s="22"/>
      <c r="L134" s="22"/>
      <c r="M134" s="22"/>
      <c r="N134" s="23"/>
      <c r="O134" s="23"/>
      <c r="P134" s="23"/>
      <c r="Q134" s="23"/>
      <c r="R134" s="23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</row>
    <row r="135" spans="1:28" ht="78" customHeight="1" x14ac:dyDescent="0.3">
      <c r="A135" s="22"/>
      <c r="B135" s="22"/>
      <c r="C135" s="409"/>
      <c r="D135" s="409"/>
      <c r="E135" s="22"/>
      <c r="F135" s="22"/>
      <c r="G135" s="22"/>
      <c r="H135" s="22"/>
      <c r="I135" s="22"/>
      <c r="J135" s="22"/>
      <c r="K135" s="22"/>
      <c r="L135" s="22"/>
      <c r="M135" s="22"/>
      <c r="N135" s="23"/>
      <c r="O135" s="23"/>
      <c r="P135" s="23"/>
      <c r="Q135" s="23"/>
      <c r="R135" s="23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</row>
    <row r="136" spans="1:28" ht="78" customHeight="1" x14ac:dyDescent="0.3">
      <c r="A136" s="22"/>
      <c r="B136" s="22"/>
      <c r="C136" s="409"/>
      <c r="D136" s="409"/>
      <c r="E136" s="22"/>
      <c r="F136" s="22"/>
      <c r="G136" s="22"/>
      <c r="H136" s="22"/>
      <c r="I136" s="22"/>
      <c r="J136" s="22"/>
      <c r="K136" s="22"/>
      <c r="L136" s="22"/>
      <c r="M136" s="22"/>
      <c r="N136" s="23"/>
      <c r="O136" s="23"/>
      <c r="P136" s="23"/>
      <c r="Q136" s="23"/>
      <c r="R136" s="23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</row>
    <row r="137" spans="1:28" ht="78" customHeight="1" x14ac:dyDescent="0.3">
      <c r="A137" s="22"/>
      <c r="B137" s="22"/>
      <c r="C137" s="409"/>
      <c r="D137" s="409"/>
      <c r="E137" s="22"/>
      <c r="F137" s="22"/>
      <c r="G137" s="22"/>
      <c r="H137" s="22"/>
      <c r="I137" s="22"/>
      <c r="J137" s="22"/>
      <c r="K137" s="22"/>
      <c r="L137" s="22"/>
      <c r="M137" s="22"/>
      <c r="N137" s="23"/>
      <c r="O137" s="23"/>
      <c r="P137" s="23"/>
      <c r="Q137" s="23"/>
      <c r="R137" s="23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</row>
    <row r="138" spans="1:28" ht="78" customHeight="1" x14ac:dyDescent="0.3">
      <c r="A138" s="22"/>
      <c r="B138" s="22"/>
      <c r="C138" s="409"/>
      <c r="D138" s="409"/>
      <c r="E138" s="22"/>
      <c r="F138" s="22"/>
      <c r="G138" s="22"/>
      <c r="H138" s="22"/>
      <c r="I138" s="22"/>
      <c r="J138" s="22"/>
      <c r="K138" s="22"/>
      <c r="L138" s="22"/>
      <c r="M138" s="22"/>
      <c r="N138" s="23"/>
      <c r="O138" s="23"/>
      <c r="P138" s="23"/>
      <c r="Q138" s="23"/>
      <c r="R138" s="23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</row>
    <row r="139" spans="1:28" ht="78" customHeight="1" x14ac:dyDescent="0.3">
      <c r="A139" s="22"/>
      <c r="B139" s="22"/>
      <c r="C139" s="409"/>
      <c r="D139" s="409"/>
      <c r="E139" s="22"/>
      <c r="F139" s="22"/>
      <c r="G139" s="22"/>
      <c r="H139" s="22"/>
      <c r="I139" s="22"/>
      <c r="J139" s="22"/>
      <c r="K139" s="22"/>
      <c r="L139" s="22"/>
      <c r="M139" s="22"/>
      <c r="N139" s="23"/>
      <c r="O139" s="23"/>
      <c r="P139" s="23"/>
      <c r="Q139" s="23"/>
      <c r="R139" s="23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</row>
    <row r="140" spans="1:28" ht="78" customHeight="1" x14ac:dyDescent="0.3">
      <c r="A140" s="22"/>
      <c r="B140" s="22"/>
      <c r="C140" s="409"/>
      <c r="D140" s="409"/>
      <c r="E140" s="22"/>
      <c r="F140" s="22"/>
      <c r="G140" s="22"/>
      <c r="H140" s="22"/>
      <c r="I140" s="22"/>
      <c r="J140" s="22"/>
      <c r="K140" s="22"/>
      <c r="L140" s="22"/>
      <c r="M140" s="22"/>
      <c r="N140" s="23"/>
      <c r="O140" s="23"/>
      <c r="P140" s="23"/>
      <c r="Q140" s="23"/>
      <c r="R140" s="23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</row>
    <row r="141" spans="1:28" ht="78" customHeight="1" x14ac:dyDescent="0.3">
      <c r="A141" s="22"/>
      <c r="B141" s="22"/>
      <c r="C141" s="409"/>
      <c r="D141" s="409"/>
      <c r="E141" s="22"/>
      <c r="F141" s="22"/>
      <c r="G141" s="22"/>
      <c r="H141" s="22"/>
      <c r="I141" s="22"/>
      <c r="J141" s="22"/>
      <c r="K141" s="22"/>
      <c r="L141" s="22"/>
      <c r="M141" s="22"/>
      <c r="N141" s="23"/>
      <c r="O141" s="23"/>
      <c r="P141" s="23"/>
      <c r="Q141" s="23"/>
      <c r="R141" s="23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</row>
    <row r="142" spans="1:28" ht="78" customHeight="1" x14ac:dyDescent="0.3">
      <c r="A142" s="22"/>
      <c r="B142" s="22"/>
      <c r="C142" s="409"/>
      <c r="D142" s="409"/>
      <c r="E142" s="22"/>
      <c r="F142" s="22"/>
      <c r="G142" s="22"/>
      <c r="H142" s="22"/>
      <c r="I142" s="22"/>
      <c r="J142" s="22"/>
      <c r="K142" s="22"/>
      <c r="L142" s="22"/>
      <c r="M142" s="22"/>
      <c r="N142" s="23"/>
      <c r="O142" s="23"/>
      <c r="P142" s="23"/>
      <c r="Q142" s="23"/>
      <c r="R142" s="23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</row>
    <row r="143" spans="1:28" ht="78" customHeight="1" x14ac:dyDescent="0.3">
      <c r="A143" s="22"/>
      <c r="B143" s="22"/>
      <c r="C143" s="409"/>
      <c r="D143" s="409"/>
      <c r="E143" s="22"/>
      <c r="F143" s="22"/>
      <c r="G143" s="22"/>
      <c r="H143" s="22"/>
      <c r="I143" s="22"/>
      <c r="J143" s="22"/>
      <c r="K143" s="22"/>
      <c r="L143" s="22"/>
      <c r="M143" s="22"/>
      <c r="N143" s="23"/>
      <c r="O143" s="23"/>
      <c r="P143" s="23"/>
      <c r="Q143" s="23"/>
      <c r="R143" s="23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</row>
    <row r="144" spans="1:28" ht="78" customHeight="1" x14ac:dyDescent="0.3">
      <c r="A144" s="22"/>
      <c r="B144" s="22"/>
      <c r="C144" s="409"/>
      <c r="D144" s="409"/>
      <c r="E144" s="22"/>
      <c r="F144" s="22"/>
      <c r="G144" s="22"/>
      <c r="H144" s="22"/>
      <c r="I144" s="22"/>
      <c r="J144" s="22"/>
      <c r="K144" s="22"/>
      <c r="L144" s="22"/>
      <c r="M144" s="22"/>
      <c r="N144" s="23"/>
      <c r="O144" s="23"/>
      <c r="P144" s="23"/>
      <c r="Q144" s="23"/>
      <c r="R144" s="23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</row>
    <row r="145" spans="1:28" ht="78" customHeight="1" x14ac:dyDescent="0.3">
      <c r="A145" s="22"/>
      <c r="B145" s="22"/>
      <c r="C145" s="409"/>
      <c r="D145" s="409"/>
      <c r="E145" s="22"/>
      <c r="F145" s="22"/>
      <c r="G145" s="22"/>
      <c r="H145" s="22"/>
      <c r="I145" s="22"/>
      <c r="J145" s="22"/>
      <c r="K145" s="22"/>
      <c r="L145" s="22"/>
      <c r="M145" s="22"/>
      <c r="N145" s="23"/>
      <c r="O145" s="23"/>
      <c r="P145" s="23"/>
      <c r="Q145" s="23"/>
      <c r="R145" s="23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</row>
    <row r="146" spans="1:28" ht="78" customHeight="1" x14ac:dyDescent="0.3">
      <c r="A146" s="22"/>
      <c r="B146" s="22"/>
      <c r="C146" s="409"/>
      <c r="D146" s="409"/>
      <c r="E146" s="22"/>
      <c r="F146" s="22"/>
      <c r="G146" s="22"/>
      <c r="H146" s="22"/>
      <c r="I146" s="22"/>
      <c r="J146" s="22"/>
      <c r="K146" s="22"/>
      <c r="L146" s="22"/>
      <c r="M146" s="22"/>
      <c r="N146" s="23"/>
      <c r="O146" s="23"/>
      <c r="P146" s="23"/>
      <c r="Q146" s="23"/>
      <c r="R146" s="23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</row>
    <row r="147" spans="1:28" ht="78" customHeight="1" x14ac:dyDescent="0.3">
      <c r="A147" s="22"/>
      <c r="B147" s="22"/>
      <c r="C147" s="409"/>
      <c r="D147" s="409"/>
      <c r="E147" s="22"/>
      <c r="F147" s="22"/>
      <c r="G147" s="22"/>
      <c r="H147" s="22"/>
      <c r="I147" s="22"/>
      <c r="J147" s="22"/>
      <c r="K147" s="22"/>
      <c r="L147" s="22"/>
      <c r="M147" s="22"/>
      <c r="N147" s="23"/>
      <c r="O147" s="23"/>
      <c r="P147" s="23"/>
      <c r="Q147" s="23"/>
      <c r="R147" s="23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</row>
    <row r="148" spans="1:28" ht="78" customHeight="1" x14ac:dyDescent="0.3">
      <c r="A148" s="22"/>
      <c r="B148" s="22"/>
      <c r="C148" s="409"/>
      <c r="D148" s="409"/>
      <c r="E148" s="22"/>
      <c r="F148" s="22"/>
      <c r="G148" s="22"/>
      <c r="H148" s="22"/>
      <c r="I148" s="22"/>
      <c r="J148" s="22"/>
      <c r="K148" s="22"/>
      <c r="L148" s="22"/>
      <c r="M148" s="22"/>
      <c r="N148" s="23"/>
      <c r="O148" s="23"/>
      <c r="P148" s="23"/>
      <c r="Q148" s="23"/>
      <c r="R148" s="23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</row>
    <row r="149" spans="1:28" ht="78" customHeight="1" x14ac:dyDescent="0.3">
      <c r="A149" s="22"/>
      <c r="B149" s="22"/>
      <c r="C149" s="409"/>
      <c r="D149" s="409"/>
      <c r="E149" s="22"/>
      <c r="F149" s="22"/>
      <c r="G149" s="22"/>
      <c r="H149" s="22"/>
      <c r="I149" s="22"/>
      <c r="J149" s="22"/>
      <c r="K149" s="22"/>
      <c r="L149" s="22"/>
      <c r="M149" s="22"/>
      <c r="N149" s="23"/>
      <c r="O149" s="23"/>
      <c r="P149" s="23"/>
      <c r="Q149" s="23"/>
      <c r="R149" s="23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</row>
    <row r="150" spans="1:28" ht="78" customHeight="1" x14ac:dyDescent="0.3">
      <c r="A150" s="22"/>
      <c r="B150" s="22"/>
      <c r="C150" s="409"/>
      <c r="D150" s="409"/>
      <c r="E150" s="22"/>
      <c r="F150" s="22"/>
      <c r="G150" s="22"/>
      <c r="H150" s="22"/>
      <c r="I150" s="22"/>
      <c r="J150" s="22"/>
      <c r="K150" s="22"/>
      <c r="L150" s="22"/>
      <c r="M150" s="22"/>
      <c r="N150" s="23"/>
      <c r="O150" s="23"/>
      <c r="P150" s="23"/>
      <c r="Q150" s="23"/>
      <c r="R150" s="23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</row>
    <row r="151" spans="1:28" ht="78" customHeight="1" x14ac:dyDescent="0.3">
      <c r="A151" s="22"/>
      <c r="B151" s="22"/>
      <c r="C151" s="409"/>
      <c r="D151" s="409"/>
      <c r="E151" s="22"/>
      <c r="F151" s="22"/>
      <c r="G151" s="22"/>
      <c r="H151" s="22"/>
      <c r="I151" s="22"/>
      <c r="J151" s="22"/>
      <c r="K151" s="22"/>
      <c r="L151" s="22"/>
      <c r="M151" s="22"/>
      <c r="N151" s="23"/>
      <c r="O151" s="23"/>
      <c r="P151" s="23"/>
      <c r="Q151" s="23"/>
      <c r="R151" s="23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</row>
    <row r="152" spans="1:28" ht="78" customHeight="1" x14ac:dyDescent="0.3">
      <c r="A152" s="22"/>
      <c r="B152" s="22"/>
      <c r="C152" s="409"/>
      <c r="D152" s="409"/>
      <c r="E152" s="22"/>
      <c r="F152" s="22"/>
      <c r="G152" s="22"/>
      <c r="H152" s="22"/>
      <c r="I152" s="22"/>
      <c r="J152" s="22"/>
      <c r="K152" s="22"/>
      <c r="L152" s="22"/>
      <c r="M152" s="22"/>
      <c r="N152" s="23"/>
      <c r="O152" s="23"/>
      <c r="P152" s="23"/>
      <c r="Q152" s="23"/>
      <c r="R152" s="23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</row>
  </sheetData>
  <dataConsolidate/>
  <mergeCells count="67">
    <mergeCell ref="F57:F62"/>
    <mergeCell ref="G17:H17"/>
    <mergeCell ref="I59:I60"/>
    <mergeCell ref="I61:I62"/>
    <mergeCell ref="I57:I58"/>
    <mergeCell ref="F22:F23"/>
    <mergeCell ref="F24:F28"/>
    <mergeCell ref="F30:F31"/>
    <mergeCell ref="I42:I43"/>
    <mergeCell ref="I44:I45"/>
    <mergeCell ref="M48:M49"/>
    <mergeCell ref="M50:M51"/>
    <mergeCell ref="M52:M53"/>
    <mergeCell ref="M54:M55"/>
    <mergeCell ref="G10:H10"/>
    <mergeCell ref="G14:H14"/>
    <mergeCell ref="G15:H15"/>
    <mergeCell ref="I48:I55"/>
    <mergeCell ref="I25:I26"/>
    <mergeCell ref="I27:I28"/>
    <mergeCell ref="I20:M20"/>
    <mergeCell ref="G12:I12"/>
    <mergeCell ref="G13:I13"/>
    <mergeCell ref="K52:K55"/>
    <mergeCell ref="K48:K51"/>
    <mergeCell ref="I39:I40"/>
    <mergeCell ref="G11:I11"/>
    <mergeCell ref="B10:C10"/>
    <mergeCell ref="B11:C11"/>
    <mergeCell ref="A46:A55"/>
    <mergeCell ref="F47:F55"/>
    <mergeCell ref="A36:A40"/>
    <mergeCell ref="A41:A45"/>
    <mergeCell ref="F37:F40"/>
    <mergeCell ref="F42:F45"/>
    <mergeCell ref="I37:I38"/>
    <mergeCell ref="B17:C17"/>
    <mergeCell ref="D14:F14"/>
    <mergeCell ref="D15:F15"/>
    <mergeCell ref="D16:E16"/>
    <mergeCell ref="D17:F17"/>
    <mergeCell ref="B12:C12"/>
    <mergeCell ref="U1:AB2"/>
    <mergeCell ref="Y6:AB7"/>
    <mergeCell ref="A9:AB9"/>
    <mergeCell ref="G6:N6"/>
    <mergeCell ref="O6:T7"/>
    <mergeCell ref="U6:U8"/>
    <mergeCell ref="V6:X7"/>
    <mergeCell ref="O1:T1"/>
    <mergeCell ref="O2:T2"/>
    <mergeCell ref="U3:AB5"/>
    <mergeCell ref="G7:I8"/>
    <mergeCell ref="G1:N2"/>
    <mergeCell ref="J7:N7"/>
    <mergeCell ref="O3:T5"/>
    <mergeCell ref="G3:N5"/>
    <mergeCell ref="A6:C8"/>
    <mergeCell ref="B13:C13"/>
    <mergeCell ref="B14:C14"/>
    <mergeCell ref="B15:C15"/>
    <mergeCell ref="B16:C16"/>
    <mergeCell ref="D6:F8"/>
    <mergeCell ref="D10:F10"/>
    <mergeCell ref="D11:F11"/>
    <mergeCell ref="D12:F12"/>
    <mergeCell ref="D13:F13"/>
  </mergeCells>
  <conditionalFormatting sqref="AB11 AB15:AB16">
    <cfRule type="cellIs" dxfId="49" priority="14" stopIfTrue="1" operator="lessThanOrEqual">
      <formula>9</formula>
    </cfRule>
    <cfRule type="cellIs" dxfId="48" priority="15" stopIfTrue="1" operator="between">
      <formula>12</formula>
      <formula>32</formula>
    </cfRule>
    <cfRule type="cellIs" dxfId="47" priority="16" stopIfTrue="1" operator="between">
      <formula>36</formula>
      <formula>64</formula>
    </cfRule>
  </conditionalFormatting>
  <conditionalFormatting sqref="AB17">
    <cfRule type="cellIs" dxfId="46" priority="11" stopIfTrue="1" operator="between">
      <formula>1</formula>
      <formula>9</formula>
    </cfRule>
    <cfRule type="cellIs" dxfId="45" priority="12" stopIfTrue="1" operator="between">
      <formula>12</formula>
      <formula>32</formula>
    </cfRule>
    <cfRule type="cellIs" dxfId="44" priority="13" stopIfTrue="1" operator="between">
      <formula>36</formula>
      <formula>64</formula>
    </cfRule>
  </conditionalFormatting>
  <conditionalFormatting sqref="AB10">
    <cfRule type="cellIs" dxfId="43" priority="2" stopIfTrue="1" operator="between">
      <formula>1</formula>
      <formula>9</formula>
    </cfRule>
    <cfRule type="cellIs" dxfId="42" priority="3" stopIfTrue="1" operator="between">
      <formula>12</formula>
      <formula>32</formula>
    </cfRule>
    <cfRule type="cellIs" dxfId="41" priority="4" stopIfTrue="1" operator="between">
      <formula>36</formula>
      <formula>64</formula>
    </cfRule>
  </conditionalFormatting>
  <conditionalFormatting sqref="AB12">
    <cfRule type="cellIs" dxfId="40" priority="8" stopIfTrue="1" operator="between">
      <formula>1</formula>
      <formula>9</formula>
    </cfRule>
    <cfRule type="cellIs" dxfId="39" priority="9" stopIfTrue="1" operator="between">
      <formula>12</formula>
      <formula>32</formula>
    </cfRule>
    <cfRule type="cellIs" dxfId="38" priority="10" stopIfTrue="1" operator="between">
      <formula>36</formula>
      <formula>64</formula>
    </cfRule>
  </conditionalFormatting>
  <conditionalFormatting sqref="AB13:AB14">
    <cfRule type="cellIs" dxfId="37" priority="5" stopIfTrue="1" operator="between">
      <formula>1</formula>
      <formula>9</formula>
    </cfRule>
    <cfRule type="cellIs" dxfId="36" priority="6" stopIfTrue="1" operator="between">
      <formula>12</formula>
      <formula>32</formula>
    </cfRule>
    <cfRule type="cellIs" dxfId="35" priority="7" stopIfTrue="1" operator="between">
      <formula>36</formula>
      <formula>64</formula>
    </cfRule>
  </conditionalFormatting>
  <dataValidations count="23">
    <dataValidation type="list" allowBlank="1" showInputMessage="1" showErrorMessage="1" sqref="D17">
      <formula1>OFFSET(F$21,MATCH($A$17,$A$22:$A$251,0),,COUNTIF($B$22:$B$292,$A$17),1)</formula1>
    </dataValidation>
    <dataValidation type="list" allowBlank="1" showInputMessage="1" showErrorMessage="1" sqref="I17">
      <formula1>OFFSET(K$21,MATCH($G$17,$I$22:$I$251,0),,COUNTIF($J$22:$J$292,$G$17),1)</formula1>
    </dataValidation>
    <dataValidation type="list" allowBlank="1" showInputMessage="1" showErrorMessage="1" sqref="I16">
      <formula1>OFFSET(O$21,MATCH($H$16,$M$22:$M$251,0),,COUNTIF($N$22:$N$292,$H$16),1)</formula1>
    </dataValidation>
    <dataValidation type="list" allowBlank="1" showInputMessage="1" showErrorMessage="1" sqref="I10">
      <formula1>OFFSET(K$21,MATCH($G$10,$I$22:$I$251,0),,COUNTIF($J$22:$J$292,$G$10),1)</formula1>
    </dataValidation>
    <dataValidation type="list" allowBlank="1" showInputMessage="1" showErrorMessage="1" sqref="I14">
      <formula1>OFFSET(K$21,MATCH($G$14,$I$22:$I$251,0),,COUNTIF($J$22:$J$292,$G$14),1)</formula1>
    </dataValidation>
    <dataValidation type="list" allowBlank="1" showInputMessage="1" showErrorMessage="1" sqref="I15">
      <formula1>OFFSET(K$21,MATCH($G$15,$I$22:$I$251,0),,COUNTIF($J$22:$J$292,$G$15),1)</formula1>
    </dataValidation>
    <dataValidation type="list" allowBlank="1" showInputMessage="1" showErrorMessage="1" sqref="G16">
      <formula1>OFFSET(K$21,MATCH($F$16,$I$22:$I$251,0),,COUNTIF($J$22:$J$292,$F$16),1)</formula1>
    </dataValidation>
    <dataValidation type="list" allowBlank="1" showInputMessage="1" showErrorMessage="1" sqref="H16">
      <formula1>OFFSET(M$21,MATCH($G$16,$K$22:$K$251,0),,COUNTIF($L$22:$L$292,$G$16),1)</formula1>
    </dataValidation>
    <dataValidation type="list" allowBlank="1" showInputMessage="1" showErrorMessage="1" sqref="D16">
      <formula1>OFFSET(F$21,MATCH($A$16,$A$22:$A$251,0),,COUNTIF($B$22:$B$292,$A$16),1)</formula1>
    </dataValidation>
    <dataValidation type="list" allowBlank="1" showInputMessage="1" showErrorMessage="1" sqref="G17">
      <formula1>OFFSET(I$21,MATCH($D$17,$F$22:$F$251,0),,COUNTIF($G$22:$G$292,$D$17),1)</formula1>
    </dataValidation>
    <dataValidation type="list" allowBlank="1" showInputMessage="1" showErrorMessage="1" sqref="D15">
      <formula1>OFFSET(F$21,MATCH($A$15,$A$22:$A$251,0),,COUNTIF($B$22:$B$292,$A$15),1)</formula1>
    </dataValidation>
    <dataValidation type="list" allowBlank="1" showInputMessage="1" showErrorMessage="1" sqref="F16">
      <formula1>OFFSET(I$21,MATCH($D$16,$F$22:$F$251,0),,COUNTIF($G$22:$G$292,$D$16),1)</formula1>
    </dataValidation>
    <dataValidation type="list" allowBlank="1" showInputMessage="1" showErrorMessage="1" sqref="D14">
      <formula1>OFFSET(F$21,MATCH($A$14,$A$22:$A$251,0),,COUNTIF($B$22:$B$292,$A$14),1)</formula1>
    </dataValidation>
    <dataValidation type="list" allowBlank="1" showInputMessage="1" showErrorMessage="1" sqref="G15">
      <formula1>OFFSET(I$21,MATCH($D$15,$F$22:$F$251,0),,COUNTIF($G$22:$G$292,$D$15),1)</formula1>
    </dataValidation>
    <dataValidation type="list" allowBlank="1" showInputMessage="1" showErrorMessage="1" sqref="D11">
      <formula1>OFFSET(F$21,MATCH($A$11,$A$22:$A$251,0),,COUNTIF($B$22:$B$292,$A$11),1)</formula1>
    </dataValidation>
    <dataValidation type="list" allowBlank="1" showInputMessage="1" showErrorMessage="1" sqref="I12">
      <formula1>OFFSET(G$21,MATCH($A$12,$A$22:$A$251,0),,COUNTIF($B$22:$B$292,$A$12),1)</formula1>
    </dataValidation>
    <dataValidation type="list" allowBlank="1" showInputMessage="1" showErrorMessage="1" sqref="G14">
      <formula1>OFFSET(I$21,MATCH($D$14,$F$22:$F$251,0),,COUNTIF($G$22:$G$292,$D$14),1)</formula1>
    </dataValidation>
    <dataValidation type="list" allowBlank="1" showInputMessage="1" showErrorMessage="1" sqref="G13:H13">
      <formula1>OFFSET(F$21,MATCH($A$13,$A$22:$A$251,0),,COUNTIF($B$22:$B$292,$A$13),1)</formula1>
    </dataValidation>
    <dataValidation type="list" allowBlank="1" showInputMessage="1" showErrorMessage="1" sqref="G12:H12">
      <formula1>OFFSET(F$21,MATCH($A$12,$A$22:$A$251,0),,COUNTIF($B$22:$B$292,$A$12),1)</formula1>
    </dataValidation>
    <dataValidation type="list" allowBlank="1" showInputMessage="1" showErrorMessage="1" sqref="D10">
      <formula1>OFFSET(F$21,MATCH($A$10,$A$22:$A$251,0),,COUNTIF($B$22:$B$292,$A$10),1)</formula1>
    </dataValidation>
    <dataValidation type="list" allowBlank="1" showInputMessage="1" showErrorMessage="1" sqref="G11:H11">
      <formula1>OFFSET(I$21,MATCH($D$11,$F$22:$F$251,0),,COUNTIF($G$22:$G$292,$D$11),1)</formula1>
    </dataValidation>
    <dataValidation type="list" allowBlank="1" showInputMessage="1" showErrorMessage="1" sqref="I11">
      <formula1>OFFSET(J$21,MATCH($D$11,$F$22:$F$251,0),,COUNTIF($G$22:$G$292,$D$11),1)</formula1>
    </dataValidation>
    <dataValidation type="list" allowBlank="1" showInputMessage="1" showErrorMessage="1" sqref="G10:H10">
      <formula1>OFFSET(I$21,MATCH($D$10,$F$22:$F$251,0),,COUNTIF($G$22:$G$292,$D$10),1)</formula1>
    </dataValidation>
  </dataValidations>
  <pageMargins left="0.70866141732283472" right="0.70866141732283472" top="0.74803149606299213" bottom="0.74803149606299213" header="0.31496062992125984" footer="0.31496062992125984"/>
  <pageSetup paperSize="9" scale="31" firstPageNumber="30" fitToHeight="0" orientation="landscape" r:id="rId1"/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AD279"/>
  <sheetViews>
    <sheetView zoomScale="50" zoomScaleNormal="50" zoomScaleSheetLayoutView="50" workbookViewId="0">
      <pane xSplit="1" ySplit="8" topLeftCell="B9" activePane="bottomRight" state="frozen"/>
      <selection activeCell="AE26" sqref="AE26"/>
      <selection pane="topRight" activeCell="AE26" sqref="AE26"/>
      <selection pane="bottomLeft" activeCell="AE26" sqref="AE26"/>
      <selection pane="bottomRight" activeCell="AC7" sqref="AC7:AD7"/>
    </sheetView>
  </sheetViews>
  <sheetFormatPr baseColWidth="10" defaultRowHeight="78" customHeight="1" x14ac:dyDescent="0.3"/>
  <cols>
    <col min="1" max="2" width="12.7109375" style="1" customWidth="1"/>
    <col min="3" max="3" width="28.42578125" style="1" customWidth="1"/>
    <col min="4" max="5" width="21" style="1" customWidth="1"/>
    <col min="6" max="6" width="27.5703125" style="1" customWidth="1"/>
    <col min="7" max="8" width="29.7109375" style="1" customWidth="1"/>
    <col min="9" max="9" width="27.5703125" style="1" customWidth="1"/>
    <col min="10" max="10" width="11.7109375" style="1" customWidth="1"/>
    <col min="11" max="11" width="10" style="1" customWidth="1"/>
    <col min="12" max="12" width="12.28515625" style="1" customWidth="1"/>
    <col min="13" max="13" width="8.85546875" style="1" customWidth="1"/>
    <col min="14" max="18" width="7.28515625" style="3" customWidth="1"/>
    <col min="19" max="20" width="7.28515625" style="1" customWidth="1"/>
    <col min="21" max="21" width="31.140625" style="1" customWidth="1"/>
    <col min="22" max="27" width="7.28515625" style="1" customWidth="1"/>
    <col min="28" max="28" width="7.28515625" style="459" customWidth="1"/>
    <col min="29" max="29" width="12.85546875" style="2" customWidth="1"/>
    <col min="30" max="30" width="13.42578125" style="2" customWidth="1"/>
    <col min="31" max="16384" width="11.42578125" style="2"/>
  </cols>
  <sheetData>
    <row r="1" spans="1:30" ht="30" customHeight="1" thickTop="1" x14ac:dyDescent="0.3">
      <c r="A1" s="140"/>
      <c r="B1" s="141"/>
      <c r="C1" s="141"/>
      <c r="D1" s="141"/>
      <c r="E1" s="141"/>
      <c r="F1" s="142"/>
      <c r="G1" s="787" t="s">
        <v>671</v>
      </c>
      <c r="H1" s="788"/>
      <c r="I1" s="806"/>
      <c r="J1" s="806"/>
      <c r="K1" s="806"/>
      <c r="L1" s="806"/>
      <c r="M1" s="806"/>
      <c r="N1" s="807"/>
      <c r="O1" s="752" t="s">
        <v>302</v>
      </c>
      <c r="P1" s="753"/>
      <c r="Q1" s="753"/>
      <c r="R1" s="753"/>
      <c r="S1" s="753"/>
      <c r="T1" s="754"/>
      <c r="U1" s="781" t="s">
        <v>14</v>
      </c>
      <c r="V1" s="782"/>
      <c r="W1" s="782"/>
      <c r="X1" s="782"/>
      <c r="Y1" s="782"/>
      <c r="Z1" s="782"/>
      <c r="AA1" s="782"/>
      <c r="AB1" s="783"/>
      <c r="AC1" s="6"/>
      <c r="AD1" s="4"/>
    </row>
    <row r="2" spans="1:30" ht="30" customHeight="1" thickBot="1" x14ac:dyDescent="0.35">
      <c r="A2" s="144"/>
      <c r="B2" s="145"/>
      <c r="C2" s="145"/>
      <c r="D2" s="145"/>
      <c r="E2" s="145"/>
      <c r="F2" s="338" t="s">
        <v>677</v>
      </c>
      <c r="G2" s="808"/>
      <c r="H2" s="809"/>
      <c r="I2" s="809"/>
      <c r="J2" s="809"/>
      <c r="K2" s="809"/>
      <c r="L2" s="809"/>
      <c r="M2" s="809"/>
      <c r="N2" s="810"/>
      <c r="O2" s="755" t="s">
        <v>304</v>
      </c>
      <c r="P2" s="785"/>
      <c r="Q2" s="785"/>
      <c r="R2" s="785"/>
      <c r="S2" s="785"/>
      <c r="T2" s="786"/>
      <c r="U2" s="494"/>
      <c r="V2" s="495"/>
      <c r="W2" s="495"/>
      <c r="X2" s="495"/>
      <c r="Y2" s="495"/>
      <c r="Z2" s="495"/>
      <c r="AA2" s="495"/>
      <c r="AB2" s="784"/>
      <c r="AC2" s="6"/>
      <c r="AD2" s="4"/>
    </row>
    <row r="3" spans="1:30" ht="30" customHeight="1" thickTop="1" thickBot="1" x14ac:dyDescent="0.35">
      <c r="A3" s="144"/>
      <c r="B3" s="145"/>
      <c r="C3" s="145"/>
      <c r="D3" s="145"/>
      <c r="E3" s="145"/>
      <c r="F3" s="333"/>
      <c r="G3" s="716" t="s">
        <v>676</v>
      </c>
      <c r="H3" s="717"/>
      <c r="I3" s="811"/>
      <c r="J3" s="811"/>
      <c r="K3" s="811"/>
      <c r="L3" s="811"/>
      <c r="M3" s="811"/>
      <c r="N3" s="812"/>
      <c r="O3" s="716"/>
      <c r="P3" s="717"/>
      <c r="Q3" s="717"/>
      <c r="R3" s="717"/>
      <c r="S3" s="717"/>
      <c r="T3" s="718"/>
      <c r="U3" s="819" t="s">
        <v>670</v>
      </c>
      <c r="V3" s="621"/>
      <c r="W3" s="621"/>
      <c r="X3" s="621"/>
      <c r="Y3" s="621"/>
      <c r="Z3" s="621"/>
      <c r="AA3" s="621"/>
      <c r="AB3" s="621"/>
      <c r="AC3" s="6"/>
      <c r="AD3" s="4"/>
    </row>
    <row r="4" spans="1:30" ht="30" customHeight="1" thickBot="1" x14ac:dyDescent="0.35">
      <c r="A4" s="144"/>
      <c r="B4" s="145"/>
      <c r="C4" s="145"/>
      <c r="D4" s="145"/>
      <c r="E4" s="145"/>
      <c r="F4" s="146"/>
      <c r="G4" s="813"/>
      <c r="H4" s="814"/>
      <c r="I4" s="814"/>
      <c r="J4" s="814"/>
      <c r="K4" s="814"/>
      <c r="L4" s="814"/>
      <c r="M4" s="814"/>
      <c r="N4" s="815"/>
      <c r="O4" s="719"/>
      <c r="P4" s="473"/>
      <c r="Q4" s="473"/>
      <c r="R4" s="473"/>
      <c r="S4" s="473"/>
      <c r="T4" s="522"/>
      <c r="U4" s="623"/>
      <c r="V4" s="624"/>
      <c r="W4" s="624"/>
      <c r="X4" s="624"/>
      <c r="Y4" s="624"/>
      <c r="Z4" s="624"/>
      <c r="AA4" s="624"/>
      <c r="AB4" s="624"/>
      <c r="AC4" s="6"/>
      <c r="AD4" s="4"/>
    </row>
    <row r="5" spans="1:30" ht="30" customHeight="1" thickBot="1" x14ac:dyDescent="0.35">
      <c r="A5" s="147"/>
      <c r="B5" s="148"/>
      <c r="C5" s="148"/>
      <c r="D5" s="148"/>
      <c r="E5" s="148"/>
      <c r="F5" s="149"/>
      <c r="G5" s="816"/>
      <c r="H5" s="817"/>
      <c r="I5" s="817"/>
      <c r="J5" s="817"/>
      <c r="K5" s="817"/>
      <c r="L5" s="817"/>
      <c r="M5" s="817"/>
      <c r="N5" s="818"/>
      <c r="O5" s="720"/>
      <c r="P5" s="721"/>
      <c r="Q5" s="721"/>
      <c r="R5" s="721"/>
      <c r="S5" s="721"/>
      <c r="T5" s="722"/>
      <c r="U5" s="626"/>
      <c r="V5" s="627"/>
      <c r="W5" s="627"/>
      <c r="X5" s="627"/>
      <c r="Y5" s="627"/>
      <c r="Z5" s="627"/>
      <c r="AA5" s="627"/>
      <c r="AB5" s="627"/>
      <c r="AC5" s="6"/>
      <c r="AD5" s="4"/>
    </row>
    <row r="6" spans="1:30" ht="27" customHeight="1" thickTop="1" x14ac:dyDescent="0.3">
      <c r="A6" s="511" t="s">
        <v>598</v>
      </c>
      <c r="B6" s="512"/>
      <c r="C6" s="513"/>
      <c r="D6" s="511" t="s">
        <v>599</v>
      </c>
      <c r="E6" s="512"/>
      <c r="F6" s="513"/>
      <c r="G6" s="680" t="s">
        <v>97</v>
      </c>
      <c r="H6" s="681"/>
      <c r="I6" s="681"/>
      <c r="J6" s="681"/>
      <c r="K6" s="681"/>
      <c r="L6" s="681"/>
      <c r="M6" s="681"/>
      <c r="N6" s="682"/>
      <c r="O6" s="511" t="s">
        <v>596</v>
      </c>
      <c r="P6" s="512"/>
      <c r="Q6" s="512"/>
      <c r="R6" s="512"/>
      <c r="S6" s="512"/>
      <c r="T6" s="513"/>
      <c r="U6" s="517" t="s">
        <v>595</v>
      </c>
      <c r="V6" s="511" t="s">
        <v>5</v>
      </c>
      <c r="W6" s="512"/>
      <c r="X6" s="513"/>
      <c r="Y6" s="511" t="s">
        <v>10</v>
      </c>
      <c r="Z6" s="512"/>
      <c r="AA6" s="512"/>
      <c r="AB6" s="513"/>
      <c r="AC6" s="4"/>
      <c r="AD6" s="4"/>
    </row>
    <row r="7" spans="1:30" ht="27" customHeight="1" thickBot="1" x14ac:dyDescent="0.45">
      <c r="A7" s="509"/>
      <c r="B7" s="480"/>
      <c r="C7" s="510"/>
      <c r="D7" s="509"/>
      <c r="E7" s="480"/>
      <c r="F7" s="510"/>
      <c r="G7" s="683" t="s">
        <v>264</v>
      </c>
      <c r="H7" s="684"/>
      <c r="I7" s="685"/>
      <c r="J7" s="686" t="s">
        <v>597</v>
      </c>
      <c r="K7" s="687"/>
      <c r="L7" s="687"/>
      <c r="M7" s="687"/>
      <c r="N7" s="688"/>
      <c r="O7" s="509"/>
      <c r="P7" s="480"/>
      <c r="Q7" s="480"/>
      <c r="R7" s="480"/>
      <c r="S7" s="480"/>
      <c r="T7" s="510"/>
      <c r="U7" s="518"/>
      <c r="V7" s="506"/>
      <c r="W7" s="507"/>
      <c r="X7" s="508"/>
      <c r="Y7" s="506"/>
      <c r="Z7" s="507"/>
      <c r="AA7" s="507"/>
      <c r="AB7" s="508"/>
      <c r="AC7" s="469" t="s">
        <v>927</v>
      </c>
      <c r="AD7" s="469" t="s">
        <v>928</v>
      </c>
    </row>
    <row r="8" spans="1:30" s="3" customFormat="1" ht="36.75" customHeight="1" thickTop="1" thickBot="1" x14ac:dyDescent="0.25">
      <c r="A8" s="506"/>
      <c r="B8" s="507"/>
      <c r="C8" s="508"/>
      <c r="D8" s="506"/>
      <c r="E8" s="507"/>
      <c r="F8" s="508"/>
      <c r="G8" s="506"/>
      <c r="H8" s="507"/>
      <c r="I8" s="508"/>
      <c r="J8" s="10" t="s">
        <v>91</v>
      </c>
      <c r="K8" s="11" t="s">
        <v>92</v>
      </c>
      <c r="L8" s="11" t="s">
        <v>93</v>
      </c>
      <c r="M8" s="11" t="s">
        <v>94</v>
      </c>
      <c r="N8" s="12" t="s">
        <v>95</v>
      </c>
      <c r="O8" s="10" t="s">
        <v>98</v>
      </c>
      <c r="P8" s="11" t="s">
        <v>99</v>
      </c>
      <c r="Q8" s="11" t="s">
        <v>103</v>
      </c>
      <c r="R8" s="11" t="s">
        <v>100</v>
      </c>
      <c r="S8" s="11" t="s">
        <v>101</v>
      </c>
      <c r="T8" s="12" t="s">
        <v>102</v>
      </c>
      <c r="U8" s="518"/>
      <c r="V8" s="10" t="s">
        <v>105</v>
      </c>
      <c r="W8" s="11" t="s">
        <v>103</v>
      </c>
      <c r="X8" s="11" t="s">
        <v>238</v>
      </c>
      <c r="Y8" s="10" t="s">
        <v>6</v>
      </c>
      <c r="Z8" s="11" t="s">
        <v>7</v>
      </c>
      <c r="AA8" s="12" t="s">
        <v>8</v>
      </c>
      <c r="AB8" s="453" t="s">
        <v>9</v>
      </c>
      <c r="AC8" s="468" t="s">
        <v>926</v>
      </c>
      <c r="AD8" s="467" t="s">
        <v>929</v>
      </c>
    </row>
    <row r="9" spans="1:30" s="3" customFormat="1" ht="100.5" customHeight="1" thickTop="1" thickBot="1" x14ac:dyDescent="0.25">
      <c r="A9" s="463" t="s">
        <v>35</v>
      </c>
      <c r="B9" s="464"/>
      <c r="C9" s="464"/>
      <c r="D9" s="464"/>
      <c r="E9" s="464"/>
      <c r="F9" s="464"/>
      <c r="G9" s="464"/>
      <c r="H9" s="464"/>
      <c r="I9" s="464"/>
      <c r="J9" s="464"/>
      <c r="K9" s="464"/>
      <c r="L9" s="464"/>
      <c r="M9" s="464"/>
      <c r="N9" s="464"/>
      <c r="O9" s="464"/>
      <c r="P9" s="464"/>
      <c r="Q9" s="464"/>
      <c r="R9" s="464"/>
      <c r="S9" s="464"/>
      <c r="T9" s="464"/>
      <c r="U9" s="464"/>
      <c r="V9" s="464"/>
      <c r="W9" s="464"/>
      <c r="X9" s="464"/>
      <c r="Y9" s="464"/>
      <c r="Z9" s="464"/>
      <c r="AA9" s="464"/>
      <c r="AB9" s="464"/>
      <c r="AC9" s="5"/>
      <c r="AD9" s="5"/>
    </row>
    <row r="10" spans="1:30" ht="100.5" customHeight="1" thickTop="1" thickBot="1" x14ac:dyDescent="0.35">
      <c r="A10" s="26" t="s">
        <v>187</v>
      </c>
      <c r="B10" s="519" t="s">
        <v>129</v>
      </c>
      <c r="C10" s="521"/>
      <c r="D10" s="519"/>
      <c r="E10" s="520"/>
      <c r="F10" s="521"/>
      <c r="G10" s="478" t="s">
        <v>681</v>
      </c>
      <c r="H10" s="490"/>
      <c r="I10" s="479"/>
      <c r="J10" s="53"/>
      <c r="K10" s="58"/>
      <c r="L10" s="71"/>
      <c r="M10" s="204" t="s">
        <v>96</v>
      </c>
      <c r="N10" s="42" t="s">
        <v>96</v>
      </c>
      <c r="O10" s="53" t="s">
        <v>96</v>
      </c>
      <c r="P10" s="32"/>
      <c r="Q10" s="32"/>
      <c r="R10" s="58" t="s">
        <v>96</v>
      </c>
      <c r="S10" s="58" t="s">
        <v>96</v>
      </c>
      <c r="T10" s="15"/>
      <c r="U10" s="7" t="s">
        <v>240</v>
      </c>
      <c r="V10" s="53"/>
      <c r="W10" s="58" t="s">
        <v>96</v>
      </c>
      <c r="X10" s="58"/>
      <c r="Y10" s="303">
        <f ca="1">VLOOKUP(G10,OFFSET(F$56,MATCH($A$10,$A$57:$A$250,0),,COUNTIF($C$57:$C$291,$A$10),23),19,0)</f>
        <v>4</v>
      </c>
      <c r="Z10" s="139">
        <f ca="1">VLOOKUP(G10,OFFSET(F$56,MATCH($A$10,$A$57:$A$250,0),,COUNTIF($C$57:$C$291,$A$10),23),20,0)</f>
        <v>1</v>
      </c>
      <c r="AA10" s="12">
        <f ca="1">VLOOKUP(G10,OFFSET(F$56,MATCH($A$10,$A$57:$A$250,0),,COUNTIF($C$57:$C$291,$A$10),23),21,0)</f>
        <v>1</v>
      </c>
      <c r="AB10" s="457">
        <f ca="1">Y10*Z10*AA10</f>
        <v>4</v>
      </c>
      <c r="AC10" s="3" t="str">
        <f ca="1">IF(AB10&gt;9,COUNT(AC$9:AC9)+1,"")</f>
        <v/>
      </c>
      <c r="AD10" s="3" t="str">
        <f ca="1">IF(AB10&gt;9,RANK(AB10,AB$10:AB$51,0)+COUNTIF(AB$9:AB9,AB10),"")</f>
        <v/>
      </c>
    </row>
    <row r="11" spans="1:30" ht="100.5" customHeight="1" thickTop="1" thickBot="1" x14ac:dyDescent="0.35">
      <c r="A11" s="26" t="s">
        <v>188</v>
      </c>
      <c r="B11" s="519" t="s">
        <v>130</v>
      </c>
      <c r="C11" s="521"/>
      <c r="D11" s="776"/>
      <c r="E11" s="777"/>
      <c r="F11" s="778"/>
      <c r="G11" s="478" t="s">
        <v>769</v>
      </c>
      <c r="H11" s="490"/>
      <c r="I11" s="479"/>
      <c r="J11" s="53"/>
      <c r="K11" s="58"/>
      <c r="L11" s="41"/>
      <c r="M11" s="41" t="s">
        <v>96</v>
      </c>
      <c r="N11" s="72" t="s">
        <v>96</v>
      </c>
      <c r="O11" s="53" t="s">
        <v>96</v>
      </c>
      <c r="P11" s="32"/>
      <c r="Q11" s="32"/>
      <c r="R11" s="58" t="s">
        <v>96</v>
      </c>
      <c r="S11" s="58" t="s">
        <v>96</v>
      </c>
      <c r="T11" s="15"/>
      <c r="U11" s="7" t="s">
        <v>240</v>
      </c>
      <c r="V11" s="53"/>
      <c r="W11" s="58" t="s">
        <v>96</v>
      </c>
      <c r="X11" s="58"/>
      <c r="Y11" s="330">
        <f ca="1">VLOOKUP(G11,OFFSET(F$56,MATCH($A$11,$A$57:$A$250,0),,COUNTIF($C$57:$C$291,$A$11),23),19,0)</f>
        <v>4</v>
      </c>
      <c r="Z11" s="14">
        <f ca="1">VLOOKUP(G11,OFFSET(F$56,MATCH($A$11,$A$57:$A$250,0),,COUNTIF($C$57:$C$291,$A$11),23),20,0)</f>
        <v>4</v>
      </c>
      <c r="AA11" s="12">
        <f ca="1">VLOOKUP(G11,OFFSET(F$56,MATCH($A$11,$A$57:$A$250,0),,COUNTIF($C$57:$C$291,$A$11),23),21,0)</f>
        <v>2</v>
      </c>
      <c r="AB11" s="454">
        <f ca="1">Y11*Z11*AA11</f>
        <v>32</v>
      </c>
      <c r="AC11" s="3">
        <f ca="1">IF(AB11&gt;9,COUNT(AC$9:AC10)+1,"")</f>
        <v>1</v>
      </c>
      <c r="AD11" s="3">
        <f ca="1">IF(AB11&gt;9,RANK(AB11,AB$10:AB$51,0)+COUNTIF(AB$9:AB10,AB11),"")</f>
        <v>2</v>
      </c>
    </row>
    <row r="12" spans="1:30" ht="100.5" customHeight="1" thickTop="1" thickBot="1" x14ac:dyDescent="0.35">
      <c r="A12" s="26" t="s">
        <v>189</v>
      </c>
      <c r="B12" s="519" t="s">
        <v>131</v>
      </c>
      <c r="C12" s="521"/>
      <c r="D12" s="671"/>
      <c r="E12" s="775"/>
      <c r="F12" s="672"/>
      <c r="G12" s="478" t="s">
        <v>683</v>
      </c>
      <c r="H12" s="677"/>
      <c r="I12" s="12" t="s">
        <v>684</v>
      </c>
      <c r="J12" s="231"/>
      <c r="K12" s="232"/>
      <c r="L12" s="352"/>
      <c r="M12" s="41" t="s">
        <v>96</v>
      </c>
      <c r="N12" s="72" t="s">
        <v>96</v>
      </c>
      <c r="O12" s="328" t="s">
        <v>96</v>
      </c>
      <c r="P12" s="232"/>
      <c r="Q12" s="232"/>
      <c r="R12" s="326" t="s">
        <v>96</v>
      </c>
      <c r="S12" s="326" t="s">
        <v>96</v>
      </c>
      <c r="T12" s="237"/>
      <c r="U12" s="68" t="s">
        <v>122</v>
      </c>
      <c r="V12" s="231"/>
      <c r="W12" s="326" t="s">
        <v>96</v>
      </c>
      <c r="X12" s="232"/>
      <c r="Y12" s="319">
        <f ca="1">VLOOKUP($I$12,OFFSET(H$56,MATCH($G$12,$F$57:$F$250,0),,COUNTIF($G$57:$G$291,$G$12),25),17,0)</f>
        <v>4</v>
      </c>
      <c r="Z12" s="229">
        <f ca="1">VLOOKUP($I$12,OFFSET(H$56,MATCH($G$12,$F$57:$F$250,0),,COUNTIF($G$57:$G$291,$G$12),25),18,0)</f>
        <v>4</v>
      </c>
      <c r="AA12" s="320">
        <f ca="1">VLOOKUP($I$12,OFFSET(H$56,MATCH($G$12,$F$57:$F$250,0),,COUNTIF($G$57:$G$291,$G$12),25),19,0)</f>
        <v>4</v>
      </c>
      <c r="AB12" s="68">
        <f ca="1">Y12*Z12*AA12</f>
        <v>64</v>
      </c>
      <c r="AC12" s="3">
        <f ca="1">IF(AB12&gt;9,COUNT(AC$9:AC11)+1,"")</f>
        <v>2</v>
      </c>
      <c r="AD12" s="3">
        <f ca="1">IF(AB12&gt;9,RANK(AB12,AB$10:AB$51,0)+COUNTIF(AB$9:AB11,AB12),"")</f>
        <v>1</v>
      </c>
    </row>
    <row r="13" spans="1:30" ht="100.5" customHeight="1" thickTop="1" thickBot="1" x14ac:dyDescent="0.35">
      <c r="A13" s="26" t="s">
        <v>190</v>
      </c>
      <c r="B13" s="519" t="s">
        <v>21</v>
      </c>
      <c r="C13" s="521"/>
      <c r="D13" s="519" t="s">
        <v>786</v>
      </c>
      <c r="E13" s="520"/>
      <c r="F13" s="521"/>
      <c r="G13" s="478" t="s">
        <v>692</v>
      </c>
      <c r="H13" s="677"/>
      <c r="I13" s="12" t="s">
        <v>694</v>
      </c>
      <c r="J13" s="53"/>
      <c r="K13" s="58"/>
      <c r="L13" s="41"/>
      <c r="M13" s="41" t="s">
        <v>96</v>
      </c>
      <c r="N13" s="72" t="s">
        <v>96</v>
      </c>
      <c r="O13" s="53" t="s">
        <v>96</v>
      </c>
      <c r="P13" s="32"/>
      <c r="Q13" s="32"/>
      <c r="R13" s="58" t="s">
        <v>96</v>
      </c>
      <c r="S13" s="58" t="s">
        <v>96</v>
      </c>
      <c r="T13" s="15"/>
      <c r="U13" s="7" t="s">
        <v>240</v>
      </c>
      <c r="V13" s="53"/>
      <c r="W13" s="58" t="s">
        <v>96</v>
      </c>
      <c r="X13" s="58"/>
      <c r="Y13" s="379">
        <f ca="1">VLOOKUP($I$13,OFFSET($J$56,MATCH($G$13,$H$57:$H$250,0),,COUNTIF($I$57:$I$291,$G$13),25),15,0)</f>
        <v>4</v>
      </c>
      <c r="Z13" s="298">
        <f ca="1">VLOOKUP($I$13,OFFSET($J$56,MATCH($G$13,$H$57:$H$250,0),,COUNTIF($I$57:$I$291,$G$13),25),16,0)</f>
        <v>2</v>
      </c>
      <c r="AA13" s="230">
        <f ca="1">VLOOKUP($I$13,OFFSET($J$56,MATCH($G$13,$H$57:$H$250,0),,COUNTIF($I$57:$I$291,$G$13),25),17,0)</f>
        <v>1</v>
      </c>
      <c r="AB13" s="457">
        <f ca="1">Y13*Z13*AA13</f>
        <v>8</v>
      </c>
      <c r="AC13" s="3" t="str">
        <f ca="1">IF(AB13&gt;9,COUNT(AC$9:AC12)+1,"")</f>
        <v/>
      </c>
      <c r="AD13" s="3" t="str">
        <f ca="1">IF(AB13&gt;9,RANK(AB13,AB$10:AB$51,0)+COUNTIF(AB$9:AB12,AB13),"")</f>
        <v/>
      </c>
    </row>
    <row r="14" spans="1:30" s="3" customFormat="1" ht="100.5" customHeight="1" thickTop="1" thickBot="1" x14ac:dyDescent="0.25">
      <c r="A14" s="463" t="s">
        <v>117</v>
      </c>
      <c r="B14" s="464"/>
      <c r="C14" s="464"/>
      <c r="D14" s="464"/>
      <c r="E14" s="464"/>
      <c r="F14" s="464"/>
      <c r="G14" s="464"/>
      <c r="H14" s="464"/>
      <c r="I14" s="464"/>
      <c r="J14" s="464"/>
      <c r="K14" s="464"/>
      <c r="L14" s="464"/>
      <c r="M14" s="464"/>
      <c r="N14" s="464"/>
      <c r="O14" s="464"/>
      <c r="P14" s="464"/>
      <c r="Q14" s="464"/>
      <c r="R14" s="464"/>
      <c r="S14" s="464"/>
      <c r="T14" s="464"/>
      <c r="U14" s="464"/>
      <c r="V14" s="464"/>
      <c r="W14" s="464"/>
      <c r="X14" s="464"/>
      <c r="Y14" s="464"/>
      <c r="Z14" s="464"/>
      <c r="AA14" s="464"/>
      <c r="AB14" s="464"/>
      <c r="AC14" s="3" t="str">
        <f>IF(AB14&gt;9,COUNT(AC$9:AC13)+1,"")</f>
        <v/>
      </c>
      <c r="AD14" s="3" t="str">
        <f>IF(AB14&gt;9,RANK(AB14,AB$10:AB$51,0)+COUNTIF(AB$9:AB13,AB14),"")</f>
        <v/>
      </c>
    </row>
    <row r="15" spans="1:30" ht="135" customHeight="1" thickTop="1" thickBot="1" x14ac:dyDescent="0.35">
      <c r="A15" s="223" t="s">
        <v>191</v>
      </c>
      <c r="B15" s="511" t="s">
        <v>580</v>
      </c>
      <c r="C15" s="513"/>
      <c r="D15" s="478"/>
      <c r="E15" s="490"/>
      <c r="F15" s="479"/>
      <c r="G15" s="478" t="s">
        <v>509</v>
      </c>
      <c r="H15" s="677"/>
      <c r="I15" s="12" t="s">
        <v>811</v>
      </c>
      <c r="J15" s="41" t="s">
        <v>96</v>
      </c>
      <c r="K15" s="58"/>
      <c r="L15" s="41"/>
      <c r="M15" s="41" t="s">
        <v>96</v>
      </c>
      <c r="N15" s="54" t="s">
        <v>96</v>
      </c>
      <c r="O15" s="53"/>
      <c r="P15" s="58"/>
      <c r="Q15" s="58"/>
      <c r="R15" s="58"/>
      <c r="S15" s="58" t="s">
        <v>96</v>
      </c>
      <c r="T15" s="63"/>
      <c r="U15" s="20" t="s">
        <v>120</v>
      </c>
      <c r="V15" s="59"/>
      <c r="W15" s="60"/>
      <c r="X15" s="60" t="s">
        <v>96</v>
      </c>
      <c r="Y15" s="337">
        <f ca="1">VLOOKUP($I$15,OFFSET(H$56,MATCH($G$15,$F$57:$F$250,0),,COUNTIF($G$57:$G$291,$G$15),23),17,0)</f>
        <v>3</v>
      </c>
      <c r="Z15" s="343">
        <f ca="1">VLOOKUP($I$15,OFFSET($H$56,MATCH($G$15,$F$57:$F$250,0),,COUNTIF($G$57:$G$291,$G$15),23),18,0)</f>
        <v>1</v>
      </c>
      <c r="AA15" s="12">
        <f ca="1">VLOOKUP($I$15,OFFSET($H$56,MATCH($G$15,$F$57:$F$250,0),,COUNTIF($G$57:$G$291,$G$15),23),19,0)</f>
        <v>1</v>
      </c>
      <c r="AB15" s="457">
        <f t="shared" ref="AB15:AB17" ca="1" si="0">Y15*Z15*AA15</f>
        <v>3</v>
      </c>
      <c r="AC15" s="3" t="str">
        <f ca="1">IF(AB15&gt;9,COUNT(AC$9:AC14)+1,"")</f>
        <v/>
      </c>
      <c r="AD15" s="3" t="str">
        <f ca="1">IF(AB15&gt;9,RANK(AB15,AB$10:AB$51,0)+COUNTIF(AB$9:AB14,AB15),"")</f>
        <v/>
      </c>
    </row>
    <row r="16" spans="1:30" ht="100.5" customHeight="1" thickTop="1" thickBot="1" x14ac:dyDescent="0.35">
      <c r="A16" s="329" t="s">
        <v>192</v>
      </c>
      <c r="B16" s="478" t="s">
        <v>700</v>
      </c>
      <c r="C16" s="479"/>
      <c r="D16" s="478"/>
      <c r="E16" s="490"/>
      <c r="F16" s="479"/>
      <c r="G16" s="478" t="s">
        <v>624</v>
      </c>
      <c r="H16" s="677"/>
      <c r="I16" s="12" t="s">
        <v>699</v>
      </c>
      <c r="J16" s="41" t="s">
        <v>96</v>
      </c>
      <c r="K16" s="342"/>
      <c r="M16" s="41" t="s">
        <v>96</v>
      </c>
      <c r="N16" s="327" t="s">
        <v>96</v>
      </c>
      <c r="O16" s="328"/>
      <c r="P16" s="326"/>
      <c r="Q16" s="326"/>
      <c r="R16" s="326"/>
      <c r="S16" s="326" t="s">
        <v>96</v>
      </c>
      <c r="T16" s="63"/>
      <c r="U16" s="20" t="s">
        <v>701</v>
      </c>
      <c r="V16" s="60" t="s">
        <v>96</v>
      </c>
      <c r="W16" s="60"/>
      <c r="X16" s="60"/>
      <c r="Y16" s="337">
        <f ca="1">VLOOKUP($I$16,OFFSET($H$56,MATCH($G$16,$F$57:$F$250,0),,COUNTIF($G$57:$G$291,$G$16),23),17,0)</f>
        <v>3</v>
      </c>
      <c r="Z16" s="343">
        <f ca="1">VLOOKUP($I$16,OFFSET($H$56,MATCH($G$16,$F$57:$F$250,0),,COUNTIF($G$57:$G$291,$G$16),23),18,0)</f>
        <v>3</v>
      </c>
      <c r="AA16" s="12">
        <f ca="1">VLOOKUP($I$16,OFFSET($H$56,MATCH($G$16,$F$57:$F$250,0),,COUNTIF($G$57:$G$291,$G$16),23),19,0)</f>
        <v>3</v>
      </c>
      <c r="AB16" s="457">
        <f ca="1">Y16*Z16*AA16</f>
        <v>27</v>
      </c>
      <c r="AC16" s="3">
        <f ca="1">IF(AB16&gt;9,COUNT(AC$9:AC15)+1,"")</f>
        <v>3</v>
      </c>
      <c r="AD16" s="3">
        <f ca="1">IF(AB16&gt;9,RANK(AB16,AB$10:AB$51,0)+COUNTIF(AB$9:AB15,AB16),"")</f>
        <v>4</v>
      </c>
    </row>
    <row r="17" spans="1:30" ht="123.75" customHeight="1" thickTop="1" thickBot="1" x14ac:dyDescent="0.35">
      <c r="A17" s="223" t="s">
        <v>193</v>
      </c>
      <c r="B17" s="673" t="s">
        <v>581</v>
      </c>
      <c r="C17" s="774"/>
      <c r="D17" s="519"/>
      <c r="E17" s="520"/>
      <c r="F17" s="521"/>
      <c r="G17" s="478" t="s">
        <v>591</v>
      </c>
      <c r="H17" s="677"/>
      <c r="I17" s="12" t="s">
        <v>702</v>
      </c>
      <c r="J17" s="40"/>
      <c r="K17" s="41" t="s">
        <v>96</v>
      </c>
      <c r="L17" s="41" t="s">
        <v>96</v>
      </c>
      <c r="M17" s="41" t="s">
        <v>96</v>
      </c>
      <c r="N17" s="54" t="s">
        <v>96</v>
      </c>
      <c r="O17" s="40"/>
      <c r="P17" s="41"/>
      <c r="Q17" s="41"/>
      <c r="R17" s="41"/>
      <c r="S17" s="41" t="s">
        <v>96</v>
      </c>
      <c r="T17" s="64"/>
      <c r="U17" s="20" t="s">
        <v>121</v>
      </c>
      <c r="V17" s="59"/>
      <c r="W17" s="60"/>
      <c r="X17" s="60" t="s">
        <v>96</v>
      </c>
      <c r="Y17" s="337">
        <f ca="1">VLOOKUP($I$17,OFFSET($H$56,MATCH($G$17,$F$57:$F$250,0),,COUNTIF($G$57:$G$291,$G$17),23),17,0)</f>
        <v>3</v>
      </c>
      <c r="Z17" s="343">
        <f ca="1">VLOOKUP($I$17,OFFSET($H$56,MATCH($G$17,$F$57:$F$250,0),,COUNTIF($G$57:$G$291,$G$17),23),18,0)</f>
        <v>1</v>
      </c>
      <c r="AA17" s="12">
        <f ca="1">VLOOKUP($I$17,OFFSET($H$56,MATCH($G$17,$F$57:$F$250,0),,COUNTIF($G$57:$G$291,$G$17),23),19,0)</f>
        <v>1</v>
      </c>
      <c r="AB17" s="457">
        <f t="shared" ca="1" si="0"/>
        <v>3</v>
      </c>
      <c r="AC17" s="3" t="str">
        <f ca="1">IF(AB17&gt;9,COUNT(AC$9:AC16)+1,"")</f>
        <v/>
      </c>
      <c r="AD17" s="3" t="str">
        <f ca="1">IF(AB17&gt;9,RANK(AB17,AB$10:AB$51,0)+COUNTIF(AB$9:AB16,AB17),"")</f>
        <v/>
      </c>
    </row>
    <row r="18" spans="1:30" ht="118.5" customHeight="1" thickTop="1" thickBot="1" x14ac:dyDescent="0.35">
      <c r="A18" s="68" t="s">
        <v>194</v>
      </c>
      <c r="B18" s="519" t="s">
        <v>716</v>
      </c>
      <c r="C18" s="521"/>
      <c r="D18" s="519" t="s">
        <v>719</v>
      </c>
      <c r="E18" s="520"/>
      <c r="F18" s="521"/>
      <c r="G18" s="307" t="s">
        <v>728</v>
      </c>
      <c r="H18" s="139" t="s">
        <v>714</v>
      </c>
      <c r="I18" s="12" t="s">
        <v>730</v>
      </c>
      <c r="J18" s="40"/>
      <c r="K18" s="41"/>
      <c r="L18" s="41"/>
      <c r="M18" s="41"/>
      <c r="N18" s="327" t="s">
        <v>96</v>
      </c>
      <c r="O18" s="40"/>
      <c r="P18" s="41"/>
      <c r="Q18" s="41"/>
      <c r="R18" s="41"/>
      <c r="S18" s="71" t="s">
        <v>96</v>
      </c>
      <c r="T18" s="64"/>
      <c r="U18" s="20" t="s">
        <v>122</v>
      </c>
      <c r="V18" s="40" t="s">
        <v>96</v>
      </c>
      <c r="W18" s="60"/>
      <c r="X18" s="42"/>
      <c r="Y18" s="361">
        <f ca="1">VLOOKUP($I$18,OFFSET($L$56,MATCH($H$18,$J$57:$J$250,0),,COUNTIF($K$57:$K$291,$H$18),25),13,0)</f>
        <v>3</v>
      </c>
      <c r="Z18" s="14">
        <f ca="1">VLOOKUP($I$18,OFFSET($L$56,MATCH($H$18,$J$57:$J$250,0),,COUNTIF($K$57:$K$291,$H$18),25),14,0)</f>
        <v>1</v>
      </c>
      <c r="AA18" s="14">
        <f ca="1">VLOOKUP($I$18,OFFSET($L$56,MATCH($H$18,$J$57:$J$250,0),,COUNTIF($K$57:$K$291,$H$18),25),15,0)</f>
        <v>3</v>
      </c>
      <c r="AB18" s="457">
        <f ca="1">Y18*Z18*AA18</f>
        <v>9</v>
      </c>
      <c r="AC18" s="3" t="str">
        <f ca="1">IF(AB18&gt;9,COUNT(AC$9:AC17)+1,"")</f>
        <v/>
      </c>
      <c r="AD18" s="3" t="str">
        <f ca="1">IF(AB18&gt;9,RANK(AB18,AB$10:AB$51,0)+COUNTIF(AB$9:AB17,AB18),"")</f>
        <v/>
      </c>
    </row>
    <row r="19" spans="1:30" ht="100.5" customHeight="1" thickTop="1" thickBot="1" x14ac:dyDescent="0.35">
      <c r="A19" s="463" t="s">
        <v>77</v>
      </c>
      <c r="B19" s="464"/>
      <c r="C19" s="464"/>
      <c r="D19" s="464"/>
      <c r="E19" s="464"/>
      <c r="F19" s="464"/>
      <c r="G19" s="464"/>
      <c r="H19" s="464"/>
      <c r="I19" s="464"/>
      <c r="J19" s="464"/>
      <c r="K19" s="464"/>
      <c r="L19" s="464"/>
      <c r="M19" s="464"/>
      <c r="N19" s="464"/>
      <c r="O19" s="464"/>
      <c r="P19" s="464"/>
      <c r="Q19" s="464"/>
      <c r="R19" s="464"/>
      <c r="S19" s="464"/>
      <c r="T19" s="464"/>
      <c r="U19" s="464"/>
      <c r="V19" s="464"/>
      <c r="W19" s="464"/>
      <c r="X19" s="464"/>
      <c r="Y19" s="464"/>
      <c r="Z19" s="464"/>
      <c r="AA19" s="464"/>
      <c r="AB19" s="464"/>
      <c r="AC19" s="3" t="str">
        <f>IF(AB19&gt;9,COUNT(AC$9:AC18)+1,"")</f>
        <v/>
      </c>
      <c r="AD19" s="3" t="str">
        <f>IF(AB19&gt;9,RANK(AB19,AB$10:AB$51,0)+COUNTIF(AB$9:AB18,AB19),"")</f>
        <v/>
      </c>
    </row>
    <row r="20" spans="1:30" ht="100.5" customHeight="1" thickTop="1" thickBot="1" x14ac:dyDescent="0.35">
      <c r="A20" s="323" t="s">
        <v>195</v>
      </c>
      <c r="B20" s="519" t="s">
        <v>717</v>
      </c>
      <c r="C20" s="521"/>
      <c r="D20" s="519" t="s">
        <v>720</v>
      </c>
      <c r="E20" s="520"/>
      <c r="F20" s="521"/>
      <c r="G20" s="330" t="s">
        <v>736</v>
      </c>
      <c r="H20" s="304" t="s">
        <v>738</v>
      </c>
      <c r="I20" s="12" t="s">
        <v>742</v>
      </c>
      <c r="J20" s="40"/>
      <c r="K20" s="41"/>
      <c r="L20" s="41"/>
      <c r="M20" s="41"/>
      <c r="N20" s="54"/>
      <c r="O20" s="40"/>
      <c r="P20" s="41"/>
      <c r="Q20" s="41"/>
      <c r="R20" s="41"/>
      <c r="S20" s="41"/>
      <c r="T20" s="64"/>
      <c r="U20" s="20" t="s">
        <v>122</v>
      </c>
      <c r="V20" s="40" t="s">
        <v>96</v>
      </c>
      <c r="W20" s="60"/>
      <c r="X20" s="60"/>
      <c r="Y20" s="303">
        <f ca="1">VLOOKUP($I$20,OFFSET($L$56,MATCH($H$20,$J$57:$J$250,0),,COUNTIF($K$57:$K$291,$H$20),25),13,0)</f>
        <v>3</v>
      </c>
      <c r="Z20" s="139">
        <f ca="1">VLOOKUP($I$20,OFFSET($L$56,MATCH($H$20,$J$57:$J$250,0),,COUNTIF($K$57:$K$291,$H$20),25),14,0)</f>
        <v>1</v>
      </c>
      <c r="AA20" s="12">
        <f ca="1">VLOOKUP($I$20,OFFSET($L$56,MATCH($H$20,$J$57:$J$250,0),,COUNTIF($K$57:$K$291,$H$20),25),15,0)</f>
        <v>3</v>
      </c>
      <c r="AB20" s="457">
        <f ca="1">Y20*Z20*AA20</f>
        <v>9</v>
      </c>
      <c r="AC20" s="3" t="str">
        <f ca="1">IF(AB20&gt;9,COUNT(AC$9:AC19)+1,"")</f>
        <v/>
      </c>
      <c r="AD20" s="3" t="str">
        <f ca="1">IF(AB20&gt;9,RANK(AB20,AB$10:AB$51,0)+COUNTIF(AB$9:AB19,AB20),"")</f>
        <v/>
      </c>
    </row>
    <row r="21" spans="1:30" ht="100.5" customHeight="1" thickTop="1" thickBot="1" x14ac:dyDescent="0.35">
      <c r="A21" s="463" t="s">
        <v>78</v>
      </c>
      <c r="B21" s="464"/>
      <c r="C21" s="464"/>
      <c r="D21" s="464"/>
      <c r="E21" s="464"/>
      <c r="F21" s="464"/>
      <c r="G21" s="464"/>
      <c r="H21" s="464"/>
      <c r="I21" s="464"/>
      <c r="J21" s="464"/>
      <c r="K21" s="464"/>
      <c r="L21" s="464"/>
      <c r="M21" s="464"/>
      <c r="N21" s="464"/>
      <c r="O21" s="464"/>
      <c r="P21" s="464"/>
      <c r="Q21" s="464"/>
      <c r="R21" s="464"/>
      <c r="S21" s="464"/>
      <c r="T21" s="464"/>
      <c r="U21" s="464"/>
      <c r="V21" s="464"/>
      <c r="W21" s="464"/>
      <c r="X21" s="464"/>
      <c r="Y21" s="464"/>
      <c r="Z21" s="464"/>
      <c r="AA21" s="464"/>
      <c r="AB21" s="464"/>
      <c r="AC21" s="3" t="str">
        <f>IF(AB21&gt;9,COUNT(AC$9:AC20)+1,"")</f>
        <v/>
      </c>
      <c r="AD21" s="3" t="str">
        <f>IF(AB21&gt;9,RANK(AB21,AB$10:AB$51,0)+COUNTIF(AB$9:AB20,AB21),"")</f>
        <v/>
      </c>
    </row>
    <row r="22" spans="1:30" ht="115.5" customHeight="1" thickTop="1" thickBot="1" x14ac:dyDescent="0.35">
      <c r="A22" s="68" t="s">
        <v>196</v>
      </c>
      <c r="B22" s="519" t="s">
        <v>718</v>
      </c>
      <c r="C22" s="521"/>
      <c r="D22" s="519" t="s">
        <v>723</v>
      </c>
      <c r="E22" s="520"/>
      <c r="F22" s="521"/>
      <c r="G22" s="330" t="s">
        <v>760</v>
      </c>
      <c r="H22" s="304" t="s">
        <v>762</v>
      </c>
      <c r="I22" s="324" t="s">
        <v>758</v>
      </c>
      <c r="J22" s="40"/>
      <c r="K22" s="41"/>
      <c r="L22" s="41"/>
      <c r="M22" s="41"/>
      <c r="N22" s="54"/>
      <c r="O22" s="40"/>
      <c r="P22" s="41"/>
      <c r="Q22" s="41"/>
      <c r="R22" s="41"/>
      <c r="S22" s="41"/>
      <c r="T22" s="64"/>
      <c r="U22" s="20" t="s">
        <v>122</v>
      </c>
      <c r="V22" s="40" t="s">
        <v>96</v>
      </c>
      <c r="W22" s="60"/>
      <c r="X22" s="60"/>
      <c r="Y22" s="303">
        <f ca="1">VLOOKUP($I$22,OFFSET($L$56,MATCH($H$22,$J$57:$J$250,0),,COUNTIF($K$57:$K$291,$H$22),25),13,0)</f>
        <v>4</v>
      </c>
      <c r="Z22" s="139">
        <f ca="1">VLOOKUP($I$22,OFFSET($L$56,MATCH($H$22,$J$57:$J$250,0),,COUNTIF($K$57:$K$291,$H$22),25),14,0)</f>
        <v>2</v>
      </c>
      <c r="AA22" s="12">
        <f ca="1">VLOOKUP($I$22,OFFSET($L$56,MATCH($H$22,$J$57:$J$250,0),,COUNTIF($K$57:$K$291,$H$22),25),15,0)</f>
        <v>4</v>
      </c>
      <c r="AB22" s="457">
        <f ca="1">Y22*Z22*AA22</f>
        <v>32</v>
      </c>
      <c r="AC22" s="3">
        <f ca="1">IF(AB22&gt;9,COUNT(AC$9:AC21)+1,"")</f>
        <v>4</v>
      </c>
      <c r="AD22" s="3">
        <f ca="1">IF(AB22&gt;9,RANK(AB22,AB$10:AB$51,0)+COUNTIF(AB$9:AB21,AB22),"")</f>
        <v>3</v>
      </c>
    </row>
    <row r="23" spans="1:30" ht="100.5" customHeight="1" thickTop="1" thickBot="1" x14ac:dyDescent="0.35">
      <c r="A23" s="463" t="s">
        <v>127</v>
      </c>
      <c r="B23" s="464"/>
      <c r="C23" s="464"/>
      <c r="D23" s="464"/>
      <c r="E23" s="464"/>
      <c r="F23" s="464"/>
      <c r="G23" s="464"/>
      <c r="H23" s="464"/>
      <c r="I23" s="464"/>
      <c r="J23" s="464"/>
      <c r="K23" s="464"/>
      <c r="L23" s="464"/>
      <c r="M23" s="464"/>
      <c r="N23" s="464"/>
      <c r="O23" s="464"/>
      <c r="P23" s="464"/>
      <c r="Q23" s="464"/>
      <c r="R23" s="464"/>
      <c r="S23" s="464"/>
      <c r="T23" s="464"/>
      <c r="U23" s="464"/>
      <c r="V23" s="464"/>
      <c r="W23" s="464"/>
      <c r="X23" s="464"/>
      <c r="Y23" s="464"/>
      <c r="Z23" s="464"/>
      <c r="AA23" s="464"/>
      <c r="AB23" s="464"/>
      <c r="AC23" s="3" t="str">
        <f>IF(AB23&gt;9,COUNT(AC$9:AC22)+1,"")</f>
        <v/>
      </c>
      <c r="AD23" s="3" t="str">
        <f>IF(AB23&gt;9,RANK(AB23,AB$10:AB$51,0)+COUNTIF(AB$9:AB22,AB23),"")</f>
        <v/>
      </c>
    </row>
    <row r="24" spans="1:30" ht="100.5" customHeight="1" thickTop="1" thickBot="1" x14ac:dyDescent="0.35">
      <c r="A24" s="465" t="s">
        <v>132</v>
      </c>
      <c r="B24" s="466"/>
      <c r="C24" s="466"/>
      <c r="D24" s="466"/>
      <c r="E24" s="466"/>
      <c r="F24" s="466"/>
      <c r="G24" s="466"/>
      <c r="H24" s="466"/>
      <c r="I24" s="466"/>
      <c r="J24" s="466"/>
      <c r="K24" s="466"/>
      <c r="L24" s="466"/>
      <c r="M24" s="466"/>
      <c r="N24" s="466"/>
      <c r="O24" s="466"/>
      <c r="P24" s="466"/>
      <c r="Q24" s="466"/>
      <c r="R24" s="466"/>
      <c r="S24" s="466"/>
      <c r="T24" s="466"/>
      <c r="U24" s="466"/>
      <c r="V24" s="466"/>
      <c r="W24" s="466"/>
      <c r="X24" s="466"/>
      <c r="Y24" s="466"/>
      <c r="Z24" s="466"/>
      <c r="AA24" s="466"/>
      <c r="AB24" s="466"/>
      <c r="AC24" s="3" t="str">
        <f>IF(AB24&gt;9,COUNT(AC$9:AC23)+1,"")</f>
        <v/>
      </c>
      <c r="AD24" s="3" t="str">
        <f>IF(AB24&gt;9,RANK(AB24,AB$10:AB$51,0)+COUNTIF(AB$9:AB23,AB24),"")</f>
        <v/>
      </c>
    </row>
    <row r="25" spans="1:30" ht="100.5" customHeight="1" thickTop="1" thickBot="1" x14ac:dyDescent="0.35">
      <c r="A25" s="26" t="s">
        <v>197</v>
      </c>
      <c r="B25" s="519" t="s">
        <v>133</v>
      </c>
      <c r="C25" s="521"/>
      <c r="D25" s="803" t="s">
        <v>237</v>
      </c>
      <c r="E25" s="804"/>
      <c r="F25" s="805"/>
      <c r="G25" s="321"/>
      <c r="H25" s="322"/>
      <c r="I25" s="325"/>
      <c r="J25" s="238"/>
      <c r="K25" s="239"/>
      <c r="L25" s="239"/>
      <c r="M25" s="239"/>
      <c r="N25" s="240"/>
      <c r="O25" s="238"/>
      <c r="P25" s="239"/>
      <c r="Q25" s="239"/>
      <c r="R25" s="239"/>
      <c r="S25" s="239"/>
      <c r="T25" s="241"/>
      <c r="U25" s="24"/>
      <c r="V25" s="238"/>
      <c r="W25" s="239"/>
      <c r="X25" s="242"/>
      <c r="Y25" s="243"/>
      <c r="Z25" s="244"/>
      <c r="AA25" s="245"/>
      <c r="AB25" s="457">
        <f t="shared" ref="AB25:AB30" si="1">Y25*Z25*AA25</f>
        <v>0</v>
      </c>
      <c r="AC25" s="3" t="str">
        <f>IF(AB25&gt;9,COUNT(AC$9:AC24)+1,"")</f>
        <v/>
      </c>
      <c r="AD25" s="3" t="str">
        <f>IF(AB25&gt;9,RANK(AB25,AB$10:AB$51,0)+COUNTIF(AB$9:AB24,AB25),"")</f>
        <v/>
      </c>
    </row>
    <row r="26" spans="1:30" ht="100.5" customHeight="1" thickTop="1" thickBot="1" x14ac:dyDescent="0.35">
      <c r="A26" s="26" t="s">
        <v>198</v>
      </c>
      <c r="B26" s="519" t="s">
        <v>134</v>
      </c>
      <c r="C26" s="521"/>
      <c r="D26" s="519"/>
      <c r="E26" s="520"/>
      <c r="F26" s="521"/>
      <c r="G26" s="321"/>
      <c r="H26" s="322"/>
      <c r="I26" s="325"/>
      <c r="J26" s="238"/>
      <c r="K26" s="239"/>
      <c r="L26" s="239"/>
      <c r="M26" s="239"/>
      <c r="N26" s="240"/>
      <c r="O26" s="238"/>
      <c r="P26" s="239"/>
      <c r="Q26" s="239"/>
      <c r="R26" s="239"/>
      <c r="S26" s="239"/>
      <c r="T26" s="241"/>
      <c r="U26" s="24"/>
      <c r="V26" s="238"/>
      <c r="W26" s="239"/>
      <c r="X26" s="242"/>
      <c r="Y26" s="243"/>
      <c r="Z26" s="244"/>
      <c r="AA26" s="245"/>
      <c r="AB26" s="457">
        <f t="shared" si="1"/>
        <v>0</v>
      </c>
      <c r="AC26" s="3" t="str">
        <f>IF(AB26&gt;9,COUNT(AC$9:AC25)+1,"")</f>
        <v/>
      </c>
      <c r="AD26" s="3" t="str">
        <f>IF(AB26&gt;9,RANK(AB26,AB$10:AB$51,0)+COUNTIF(AB$9:AB25,AB26),"")</f>
        <v/>
      </c>
    </row>
    <row r="27" spans="1:30" ht="100.5" customHeight="1" thickTop="1" thickBot="1" x14ac:dyDescent="0.35">
      <c r="A27" s="26" t="s">
        <v>199</v>
      </c>
      <c r="B27" s="673" t="s">
        <v>880</v>
      </c>
      <c r="C27" s="774"/>
      <c r="D27" s="519"/>
      <c r="E27" s="520"/>
      <c r="F27" s="521"/>
      <c r="G27" s="321"/>
      <c r="H27" s="322"/>
      <c r="I27" s="325"/>
      <c r="J27" s="238"/>
      <c r="K27" s="239"/>
      <c r="L27" s="239"/>
      <c r="M27" s="239"/>
      <c r="N27" s="240"/>
      <c r="O27" s="238"/>
      <c r="P27" s="239"/>
      <c r="Q27" s="239"/>
      <c r="R27" s="239"/>
      <c r="S27" s="239"/>
      <c r="T27" s="241"/>
      <c r="U27" s="24"/>
      <c r="V27" s="238"/>
      <c r="W27" s="239"/>
      <c r="X27" s="242"/>
      <c r="Y27" s="243"/>
      <c r="Z27" s="244"/>
      <c r="AA27" s="245"/>
      <c r="AB27" s="457">
        <f t="shared" si="1"/>
        <v>0</v>
      </c>
      <c r="AC27" s="3" t="str">
        <f>IF(AB27&gt;9,COUNT(AC$9:AC26)+1,"")</f>
        <v/>
      </c>
      <c r="AD27" s="3" t="str">
        <f>IF(AB27&gt;9,RANK(AB27,AB$10:AB$51,0)+COUNTIF(AB$9:AB26,AB27),"")</f>
        <v/>
      </c>
    </row>
    <row r="28" spans="1:30" ht="100.5" customHeight="1" thickTop="1" thickBot="1" x14ac:dyDescent="0.35">
      <c r="A28" s="26" t="s">
        <v>200</v>
      </c>
      <c r="B28" s="519" t="s">
        <v>881</v>
      </c>
      <c r="C28" s="521"/>
      <c r="D28" s="519"/>
      <c r="E28" s="520"/>
      <c r="F28" s="521"/>
      <c r="G28" s="321"/>
      <c r="H28" s="322"/>
      <c r="I28" s="325"/>
      <c r="J28" s="238"/>
      <c r="K28" s="239"/>
      <c r="L28" s="239"/>
      <c r="M28" s="239"/>
      <c r="N28" s="240"/>
      <c r="O28" s="238"/>
      <c r="P28" s="239"/>
      <c r="Q28" s="239"/>
      <c r="R28" s="239"/>
      <c r="S28" s="239"/>
      <c r="T28" s="241"/>
      <c r="U28" s="24"/>
      <c r="V28" s="238"/>
      <c r="W28" s="239"/>
      <c r="X28" s="242"/>
      <c r="Y28" s="243"/>
      <c r="Z28" s="244"/>
      <c r="AA28" s="245"/>
      <c r="AB28" s="457">
        <f t="shared" si="1"/>
        <v>0</v>
      </c>
      <c r="AC28" s="3" t="str">
        <f>IF(AB28&gt;9,COUNT(AC$9:AC27)+1,"")</f>
        <v/>
      </c>
      <c r="AD28" s="3" t="str">
        <f>IF(AB28&gt;9,RANK(AB28,AB$10:AB$51,0)+COUNTIF(AB$9:AB27,AB28),"")</f>
        <v/>
      </c>
    </row>
    <row r="29" spans="1:30" ht="100.5" customHeight="1" thickTop="1" thickBot="1" x14ac:dyDescent="0.35">
      <c r="A29" s="26" t="s">
        <v>201</v>
      </c>
      <c r="B29" s="519" t="s">
        <v>882</v>
      </c>
      <c r="C29" s="521"/>
      <c r="D29" s="519"/>
      <c r="E29" s="520"/>
      <c r="F29" s="521"/>
      <c r="G29" s="321"/>
      <c r="H29" s="322"/>
      <c r="I29" s="325"/>
      <c r="J29" s="238"/>
      <c r="K29" s="239"/>
      <c r="L29" s="239"/>
      <c r="M29" s="239"/>
      <c r="N29" s="240"/>
      <c r="O29" s="238"/>
      <c r="P29" s="239"/>
      <c r="Q29" s="239"/>
      <c r="R29" s="239"/>
      <c r="S29" s="239"/>
      <c r="T29" s="241"/>
      <c r="U29" s="24"/>
      <c r="V29" s="238"/>
      <c r="W29" s="239"/>
      <c r="X29" s="242"/>
      <c r="Y29" s="243"/>
      <c r="Z29" s="244"/>
      <c r="AA29" s="245"/>
      <c r="AB29" s="457">
        <f t="shared" si="1"/>
        <v>0</v>
      </c>
      <c r="AC29" s="3" t="str">
        <f>IF(AB29&gt;9,COUNT(AC$9:AC28)+1,"")</f>
        <v/>
      </c>
      <c r="AD29" s="3" t="str">
        <f>IF(AB29&gt;9,RANK(AB29,AB$10:AB$51,0)+COUNTIF(AB$9:AB28,AB29),"")</f>
        <v/>
      </c>
    </row>
    <row r="30" spans="1:30" ht="100.5" customHeight="1" thickTop="1" thickBot="1" x14ac:dyDescent="0.35">
      <c r="A30" s="26" t="s">
        <v>202</v>
      </c>
      <c r="B30" s="519" t="s">
        <v>136</v>
      </c>
      <c r="C30" s="521"/>
      <c r="D30" s="519"/>
      <c r="E30" s="520"/>
      <c r="F30" s="521"/>
      <c r="G30" s="321"/>
      <c r="H30" s="322"/>
      <c r="I30" s="325"/>
      <c r="J30" s="238"/>
      <c r="K30" s="239"/>
      <c r="L30" s="239"/>
      <c r="M30" s="239"/>
      <c r="N30" s="240"/>
      <c r="O30" s="238"/>
      <c r="P30" s="239"/>
      <c r="Q30" s="239"/>
      <c r="R30" s="239"/>
      <c r="S30" s="239"/>
      <c r="T30" s="241"/>
      <c r="U30" s="24"/>
      <c r="V30" s="238"/>
      <c r="W30" s="239"/>
      <c r="X30" s="242"/>
      <c r="Y30" s="243"/>
      <c r="Z30" s="244"/>
      <c r="AA30" s="245"/>
      <c r="AB30" s="457">
        <f t="shared" si="1"/>
        <v>0</v>
      </c>
      <c r="AC30" s="3" t="str">
        <f>IF(AB30&gt;9,COUNT(AC$9:AC29)+1,"")</f>
        <v/>
      </c>
      <c r="AD30" s="3" t="str">
        <f>IF(AB30&gt;9,RANK(AB30,AB$10:AB$51,0)+COUNTIF(AB$9:AB29,AB30),"")</f>
        <v/>
      </c>
    </row>
    <row r="31" spans="1:30" ht="100.5" customHeight="1" thickTop="1" thickBot="1" x14ac:dyDescent="0.35">
      <c r="A31" s="465" t="s">
        <v>135</v>
      </c>
      <c r="B31" s="466"/>
      <c r="C31" s="466"/>
      <c r="D31" s="466"/>
      <c r="E31" s="466"/>
      <c r="F31" s="466"/>
      <c r="G31" s="466"/>
      <c r="H31" s="466"/>
      <c r="I31" s="466"/>
      <c r="J31" s="466"/>
      <c r="K31" s="466"/>
      <c r="L31" s="466"/>
      <c r="M31" s="466"/>
      <c r="N31" s="466"/>
      <c r="O31" s="466"/>
      <c r="P31" s="466"/>
      <c r="Q31" s="466"/>
      <c r="R31" s="466"/>
      <c r="S31" s="466"/>
      <c r="T31" s="466"/>
      <c r="U31" s="466"/>
      <c r="V31" s="466"/>
      <c r="W31" s="466"/>
      <c r="X31" s="466"/>
      <c r="Y31" s="466"/>
      <c r="Z31" s="466"/>
      <c r="AA31" s="466"/>
      <c r="AB31" s="466"/>
      <c r="AC31" s="3" t="str">
        <f>IF(AB31&gt;9,COUNT(AC$9:AC30)+1,"")</f>
        <v/>
      </c>
      <c r="AD31" s="3" t="str">
        <f>IF(AB31&gt;9,RANK(AB31,AB$10:AB$51,0)+COUNTIF(AB$9:AB30,AB31),"")</f>
        <v/>
      </c>
    </row>
    <row r="32" spans="1:30" ht="100.5" customHeight="1" thickTop="1" thickBot="1" x14ac:dyDescent="0.35">
      <c r="A32" s="26" t="s">
        <v>203</v>
      </c>
      <c r="B32" s="519" t="s">
        <v>883</v>
      </c>
      <c r="C32" s="521"/>
      <c r="D32" s="519"/>
      <c r="E32" s="520"/>
      <c r="F32" s="521"/>
      <c r="G32" s="321"/>
      <c r="H32" s="322"/>
      <c r="I32" s="325"/>
      <c r="J32" s="238"/>
      <c r="K32" s="239"/>
      <c r="L32" s="239"/>
      <c r="M32" s="239"/>
      <c r="N32" s="240"/>
      <c r="O32" s="238"/>
      <c r="P32" s="239"/>
      <c r="Q32" s="239"/>
      <c r="R32" s="239"/>
      <c r="S32" s="239"/>
      <c r="T32" s="241"/>
      <c r="U32" s="24"/>
      <c r="V32" s="238"/>
      <c r="W32" s="239"/>
      <c r="X32" s="242"/>
      <c r="Y32" s="243"/>
      <c r="Z32" s="244"/>
      <c r="AA32" s="245"/>
      <c r="AB32" s="457">
        <f>Y32*Z32*AA32</f>
        <v>0</v>
      </c>
      <c r="AC32" s="3" t="str">
        <f>IF(AB32&gt;9,COUNT(AC$9:AC31)+1,"")</f>
        <v/>
      </c>
      <c r="AD32" s="3" t="str">
        <f>IF(AB32&gt;9,RANK(AB32,AB$10:AB$51,0)+COUNTIF(AB$9:AB31,AB32),"")</f>
        <v/>
      </c>
    </row>
    <row r="33" spans="1:30" ht="100.5" customHeight="1" thickTop="1" thickBot="1" x14ac:dyDescent="0.35">
      <c r="A33" s="26" t="s">
        <v>204</v>
      </c>
      <c r="B33" s="519" t="s">
        <v>884</v>
      </c>
      <c r="C33" s="521"/>
      <c r="D33" s="519"/>
      <c r="E33" s="520"/>
      <c r="F33" s="521"/>
      <c r="G33" s="321"/>
      <c r="H33" s="322"/>
      <c r="I33" s="325"/>
      <c r="J33" s="238"/>
      <c r="K33" s="239"/>
      <c r="L33" s="239"/>
      <c r="M33" s="239"/>
      <c r="N33" s="240"/>
      <c r="O33" s="238"/>
      <c r="P33" s="239"/>
      <c r="Q33" s="239"/>
      <c r="R33" s="239"/>
      <c r="S33" s="239"/>
      <c r="T33" s="241"/>
      <c r="U33" s="24"/>
      <c r="V33" s="238"/>
      <c r="W33" s="239"/>
      <c r="X33" s="242"/>
      <c r="Y33" s="243"/>
      <c r="Z33" s="244"/>
      <c r="AA33" s="245"/>
      <c r="AB33" s="457">
        <f>Y33*Z33*AA33</f>
        <v>0</v>
      </c>
      <c r="AC33" s="3" t="str">
        <f>IF(AB33&gt;9,COUNT(AC$9:AC32)+1,"")</f>
        <v/>
      </c>
      <c r="AD33" s="3" t="str">
        <f>IF(AB33&gt;9,RANK(AB33,AB$10:AB$51,0)+COUNTIF(AB$9:AB32,AB33),"")</f>
        <v/>
      </c>
    </row>
    <row r="34" spans="1:30" ht="100.5" customHeight="1" thickTop="1" thickBot="1" x14ac:dyDescent="0.35">
      <c r="A34" s="26" t="s">
        <v>205</v>
      </c>
      <c r="B34" s="519" t="s">
        <v>885</v>
      </c>
      <c r="C34" s="521"/>
      <c r="D34" s="519"/>
      <c r="E34" s="520"/>
      <c r="F34" s="521"/>
      <c r="G34" s="321"/>
      <c r="H34" s="322"/>
      <c r="I34" s="325"/>
      <c r="J34" s="238"/>
      <c r="K34" s="239"/>
      <c r="L34" s="239"/>
      <c r="M34" s="239"/>
      <c r="N34" s="240"/>
      <c r="O34" s="238"/>
      <c r="P34" s="239"/>
      <c r="Q34" s="239"/>
      <c r="R34" s="239"/>
      <c r="S34" s="239"/>
      <c r="T34" s="241"/>
      <c r="U34" s="24"/>
      <c r="V34" s="238"/>
      <c r="W34" s="239"/>
      <c r="X34" s="242"/>
      <c r="Y34" s="243"/>
      <c r="Z34" s="244"/>
      <c r="AA34" s="245"/>
      <c r="AB34" s="457">
        <f>Y34*Z34*AA34</f>
        <v>0</v>
      </c>
      <c r="AC34" s="3" t="str">
        <f>IF(AB34&gt;9,COUNT(AC$9:AC33)+1,"")</f>
        <v/>
      </c>
      <c r="AD34" s="3" t="str">
        <f>IF(AB34&gt;9,RANK(AB34,AB$10:AB$51,0)+COUNTIF(AB$9:AB33,AB34),"")</f>
        <v/>
      </c>
    </row>
    <row r="35" spans="1:30" ht="100.5" customHeight="1" thickTop="1" thickBot="1" x14ac:dyDescent="0.35">
      <c r="A35" s="26" t="s">
        <v>206</v>
      </c>
      <c r="B35" s="519" t="s">
        <v>886</v>
      </c>
      <c r="C35" s="521"/>
      <c r="D35" s="519"/>
      <c r="E35" s="520"/>
      <c r="F35" s="521"/>
      <c r="G35" s="321"/>
      <c r="H35" s="322"/>
      <c r="I35" s="325"/>
      <c r="J35" s="238"/>
      <c r="K35" s="239"/>
      <c r="L35" s="239"/>
      <c r="M35" s="239"/>
      <c r="N35" s="240"/>
      <c r="O35" s="238"/>
      <c r="P35" s="239"/>
      <c r="Q35" s="239"/>
      <c r="R35" s="239"/>
      <c r="S35" s="239"/>
      <c r="T35" s="241"/>
      <c r="U35" s="24"/>
      <c r="V35" s="238"/>
      <c r="W35" s="239"/>
      <c r="X35" s="242"/>
      <c r="Y35" s="243"/>
      <c r="Z35" s="244"/>
      <c r="AA35" s="245"/>
      <c r="AB35" s="457">
        <f>Y35*Z35*AA35</f>
        <v>0</v>
      </c>
      <c r="AC35" s="3" t="str">
        <f>IF(AB35&gt;9,COUNT(AC$9:AC34)+1,"")</f>
        <v/>
      </c>
      <c r="AD35" s="3" t="str">
        <f>IF(AB35&gt;9,RANK(AB35,AB$10:AB$51,0)+COUNTIF(AB$9:AB34,AB35),"")</f>
        <v/>
      </c>
    </row>
    <row r="36" spans="1:30" ht="100.5" customHeight="1" thickTop="1" thickBot="1" x14ac:dyDescent="0.35">
      <c r="A36" s="26" t="s">
        <v>230</v>
      </c>
      <c r="B36" s="519" t="s">
        <v>136</v>
      </c>
      <c r="C36" s="521"/>
      <c r="D36" s="519"/>
      <c r="E36" s="520"/>
      <c r="F36" s="521"/>
      <c r="G36" s="321"/>
      <c r="H36" s="322"/>
      <c r="I36" s="325"/>
      <c r="J36" s="238"/>
      <c r="K36" s="239"/>
      <c r="L36" s="239"/>
      <c r="M36" s="239"/>
      <c r="N36" s="240"/>
      <c r="O36" s="238"/>
      <c r="P36" s="239"/>
      <c r="Q36" s="239"/>
      <c r="R36" s="239"/>
      <c r="S36" s="239"/>
      <c r="T36" s="241"/>
      <c r="U36" s="24"/>
      <c r="V36" s="238"/>
      <c r="W36" s="239"/>
      <c r="X36" s="242"/>
      <c r="Y36" s="243"/>
      <c r="Z36" s="244"/>
      <c r="AA36" s="245"/>
      <c r="AB36" s="457">
        <f>Y36*Z36*AA36</f>
        <v>0</v>
      </c>
      <c r="AC36" s="3" t="str">
        <f>IF(AB36&gt;9,COUNT(AC$9:AC35)+1,"")</f>
        <v/>
      </c>
      <c r="AD36" s="3" t="str">
        <f>IF(AB36&gt;9,RANK(AB36,AB$10:AB$51,0)+COUNTIF(AB$9:AB35,AB36),"")</f>
        <v/>
      </c>
    </row>
    <row r="37" spans="1:30" ht="100.5" customHeight="1" thickTop="1" thickBot="1" x14ac:dyDescent="0.35">
      <c r="A37" s="465" t="s">
        <v>137</v>
      </c>
      <c r="B37" s="466"/>
      <c r="C37" s="466"/>
      <c r="D37" s="466"/>
      <c r="E37" s="466"/>
      <c r="F37" s="466"/>
      <c r="G37" s="466"/>
      <c r="H37" s="466"/>
      <c r="I37" s="466"/>
      <c r="J37" s="466"/>
      <c r="K37" s="466"/>
      <c r="L37" s="466"/>
      <c r="M37" s="466"/>
      <c r="N37" s="466"/>
      <c r="O37" s="466"/>
      <c r="P37" s="466"/>
      <c r="Q37" s="466"/>
      <c r="R37" s="466"/>
      <c r="S37" s="466"/>
      <c r="T37" s="466"/>
      <c r="U37" s="466"/>
      <c r="V37" s="466"/>
      <c r="W37" s="466"/>
      <c r="X37" s="466"/>
      <c r="Y37" s="466"/>
      <c r="Z37" s="466"/>
      <c r="AA37" s="466"/>
      <c r="AB37" s="466"/>
      <c r="AC37" s="3" t="str">
        <f>IF(AB37&gt;9,COUNT(AC$9:AC36)+1,"")</f>
        <v/>
      </c>
      <c r="AD37" s="3" t="str">
        <f>IF(AB37&gt;9,RANK(AB37,AB$10:AB$51,0)+COUNTIF(AB$9:AB36,AB37),"")</f>
        <v/>
      </c>
    </row>
    <row r="38" spans="1:30" ht="100.5" customHeight="1" thickTop="1" thickBot="1" x14ac:dyDescent="0.35">
      <c r="A38" s="26" t="s">
        <v>231</v>
      </c>
      <c r="B38" s="519" t="s">
        <v>887</v>
      </c>
      <c r="C38" s="521"/>
      <c r="D38" s="519"/>
      <c r="E38" s="520"/>
      <c r="F38" s="521"/>
      <c r="G38" s="321"/>
      <c r="H38" s="322"/>
      <c r="I38" s="325"/>
      <c r="J38" s="238"/>
      <c r="K38" s="239"/>
      <c r="L38" s="239"/>
      <c r="M38" s="239"/>
      <c r="N38" s="240"/>
      <c r="O38" s="238"/>
      <c r="P38" s="239"/>
      <c r="Q38" s="239"/>
      <c r="R38" s="239"/>
      <c r="S38" s="239"/>
      <c r="T38" s="241"/>
      <c r="U38" s="24"/>
      <c r="V38" s="238"/>
      <c r="W38" s="239"/>
      <c r="X38" s="242"/>
      <c r="Y38" s="243"/>
      <c r="Z38" s="244"/>
      <c r="AA38" s="245"/>
      <c r="AB38" s="457">
        <f t="shared" ref="AB38:AB47" si="2">Y38*Z38*AA38</f>
        <v>0</v>
      </c>
      <c r="AC38" s="3" t="str">
        <f>IF(AB38&gt;9,COUNT(AC$9:AC37)+1,"")</f>
        <v/>
      </c>
      <c r="AD38" s="3" t="str">
        <f>IF(AB38&gt;9,RANK(AB38,AB$10:AB$51,0)+COUNTIF(AB$9:AB37,AB38),"")</f>
        <v/>
      </c>
    </row>
    <row r="39" spans="1:30" ht="100.5" customHeight="1" thickTop="1" thickBot="1" x14ac:dyDescent="0.35">
      <c r="A39" s="26" t="s">
        <v>232</v>
      </c>
      <c r="B39" s="519" t="s">
        <v>888</v>
      </c>
      <c r="C39" s="521"/>
      <c r="D39" s="519"/>
      <c r="E39" s="520"/>
      <c r="F39" s="521"/>
      <c r="G39" s="321"/>
      <c r="H39" s="322"/>
      <c r="I39" s="325"/>
      <c r="J39" s="238"/>
      <c r="K39" s="239"/>
      <c r="L39" s="239"/>
      <c r="M39" s="239"/>
      <c r="N39" s="240"/>
      <c r="O39" s="238"/>
      <c r="P39" s="239"/>
      <c r="Q39" s="239"/>
      <c r="R39" s="239"/>
      <c r="S39" s="239"/>
      <c r="T39" s="241"/>
      <c r="U39" s="24"/>
      <c r="V39" s="238"/>
      <c r="W39" s="239"/>
      <c r="X39" s="242"/>
      <c r="Y39" s="243"/>
      <c r="Z39" s="244"/>
      <c r="AA39" s="245"/>
      <c r="AB39" s="457">
        <f t="shared" si="2"/>
        <v>0</v>
      </c>
      <c r="AC39" s="3" t="str">
        <f>IF(AB39&gt;9,COUNT(AC$9:AC38)+1,"")</f>
        <v/>
      </c>
      <c r="AD39" s="3" t="str">
        <f>IF(AB39&gt;9,RANK(AB39,AB$10:AB$51,0)+COUNTIF(AB$9:AB38,AB39),"")</f>
        <v/>
      </c>
    </row>
    <row r="40" spans="1:30" ht="100.5" customHeight="1" thickTop="1" thickBot="1" x14ac:dyDescent="0.35">
      <c r="A40" s="26" t="s">
        <v>233</v>
      </c>
      <c r="B40" s="519" t="s">
        <v>889</v>
      </c>
      <c r="C40" s="521"/>
      <c r="D40" s="519"/>
      <c r="E40" s="520"/>
      <c r="F40" s="521"/>
      <c r="G40" s="321"/>
      <c r="H40" s="322"/>
      <c r="I40" s="325"/>
      <c r="J40" s="238"/>
      <c r="K40" s="239"/>
      <c r="L40" s="239"/>
      <c r="M40" s="239"/>
      <c r="N40" s="240"/>
      <c r="O40" s="238"/>
      <c r="P40" s="239"/>
      <c r="Q40" s="239"/>
      <c r="R40" s="239"/>
      <c r="S40" s="239"/>
      <c r="T40" s="241"/>
      <c r="U40" s="24"/>
      <c r="V40" s="238"/>
      <c r="W40" s="239"/>
      <c r="X40" s="242"/>
      <c r="Y40" s="243"/>
      <c r="Z40" s="244"/>
      <c r="AA40" s="245"/>
      <c r="AB40" s="457">
        <f t="shared" si="2"/>
        <v>0</v>
      </c>
      <c r="AC40" s="3" t="str">
        <f>IF(AB40&gt;9,COUNT(AC$9:AC39)+1,"")</f>
        <v/>
      </c>
      <c r="AD40" s="3" t="str">
        <f>IF(AB40&gt;9,RANK(AB40,AB$10:AB$51,0)+COUNTIF(AB$9:AB39,AB40),"")</f>
        <v/>
      </c>
    </row>
    <row r="41" spans="1:30" ht="100.5" customHeight="1" thickTop="1" thickBot="1" x14ac:dyDescent="0.35">
      <c r="A41" s="26" t="s">
        <v>234</v>
      </c>
      <c r="B41" s="519" t="s">
        <v>890</v>
      </c>
      <c r="C41" s="521"/>
      <c r="D41" s="519"/>
      <c r="E41" s="520"/>
      <c r="F41" s="521"/>
      <c r="G41" s="321"/>
      <c r="H41" s="322"/>
      <c r="I41" s="325"/>
      <c r="J41" s="238"/>
      <c r="K41" s="239"/>
      <c r="L41" s="239"/>
      <c r="M41" s="239"/>
      <c r="N41" s="240"/>
      <c r="O41" s="238"/>
      <c r="P41" s="239"/>
      <c r="Q41" s="239"/>
      <c r="R41" s="239"/>
      <c r="S41" s="239"/>
      <c r="T41" s="241"/>
      <c r="U41" s="24"/>
      <c r="V41" s="238"/>
      <c r="W41" s="239"/>
      <c r="X41" s="242"/>
      <c r="Y41" s="243"/>
      <c r="Z41" s="244"/>
      <c r="AA41" s="245"/>
      <c r="AB41" s="457">
        <f t="shared" si="2"/>
        <v>0</v>
      </c>
      <c r="AC41" s="3" t="str">
        <f>IF(AB41&gt;9,COUNT(AC$9:AC40)+1,"")</f>
        <v/>
      </c>
      <c r="AD41" s="3" t="str">
        <f>IF(AB41&gt;9,RANK(AB41,AB$10:AB$51,0)+COUNTIF(AB$9:AB40,AB41),"")</f>
        <v/>
      </c>
    </row>
    <row r="42" spans="1:30" ht="100.5" customHeight="1" thickTop="1" thickBot="1" x14ac:dyDescent="0.35">
      <c r="A42" s="26" t="s">
        <v>582</v>
      </c>
      <c r="B42" s="519" t="s">
        <v>891</v>
      </c>
      <c r="C42" s="521"/>
      <c r="D42" s="519"/>
      <c r="E42" s="520"/>
      <c r="F42" s="521"/>
      <c r="G42" s="321"/>
      <c r="H42" s="322"/>
      <c r="I42" s="325"/>
      <c r="J42" s="238"/>
      <c r="K42" s="239"/>
      <c r="L42" s="239"/>
      <c r="M42" s="239"/>
      <c r="N42" s="240"/>
      <c r="O42" s="238"/>
      <c r="P42" s="239"/>
      <c r="Q42" s="239"/>
      <c r="R42" s="239"/>
      <c r="S42" s="239"/>
      <c r="T42" s="241"/>
      <c r="U42" s="24"/>
      <c r="V42" s="238"/>
      <c r="W42" s="239"/>
      <c r="X42" s="242"/>
      <c r="Y42" s="243"/>
      <c r="Z42" s="244"/>
      <c r="AA42" s="245"/>
      <c r="AB42" s="457">
        <f t="shared" si="2"/>
        <v>0</v>
      </c>
      <c r="AC42" s="3" t="str">
        <f>IF(AB42&gt;9,COUNT(AC$9:AC41)+1,"")</f>
        <v/>
      </c>
      <c r="AD42" s="3" t="str">
        <f>IF(AB42&gt;9,RANK(AB42,AB$10:AB$51,0)+COUNTIF(AB$9:AB41,AB42),"")</f>
        <v/>
      </c>
    </row>
    <row r="43" spans="1:30" ht="100.5" customHeight="1" thickTop="1" thickBot="1" x14ac:dyDescent="0.35">
      <c r="A43" s="26" t="s">
        <v>583</v>
      </c>
      <c r="B43" s="519" t="s">
        <v>892</v>
      </c>
      <c r="C43" s="521"/>
      <c r="D43" s="519"/>
      <c r="E43" s="520"/>
      <c r="F43" s="521"/>
      <c r="G43" s="321"/>
      <c r="H43" s="322"/>
      <c r="I43" s="325"/>
      <c r="J43" s="238"/>
      <c r="K43" s="239"/>
      <c r="L43" s="239"/>
      <c r="M43" s="239"/>
      <c r="N43" s="240"/>
      <c r="O43" s="238"/>
      <c r="P43" s="239"/>
      <c r="Q43" s="239"/>
      <c r="R43" s="239"/>
      <c r="S43" s="239"/>
      <c r="T43" s="241"/>
      <c r="U43" s="24"/>
      <c r="V43" s="238"/>
      <c r="W43" s="239"/>
      <c r="X43" s="242"/>
      <c r="Y43" s="243"/>
      <c r="Z43" s="244"/>
      <c r="AA43" s="245"/>
      <c r="AB43" s="457">
        <f t="shared" si="2"/>
        <v>0</v>
      </c>
      <c r="AC43" s="3" t="str">
        <f>IF(AB43&gt;9,COUNT(AC$9:AC42)+1,"")</f>
        <v/>
      </c>
      <c r="AD43" s="3" t="str">
        <f>IF(AB43&gt;9,RANK(AB43,AB$10:AB$51,0)+COUNTIF(AB$9:AB42,AB43),"")</f>
        <v/>
      </c>
    </row>
    <row r="44" spans="1:30" ht="100.5" customHeight="1" thickTop="1" thickBot="1" x14ac:dyDescent="0.35">
      <c r="A44" s="26" t="s">
        <v>584</v>
      </c>
      <c r="B44" s="519" t="s">
        <v>893</v>
      </c>
      <c r="C44" s="521"/>
      <c r="D44" s="519"/>
      <c r="E44" s="520"/>
      <c r="F44" s="521"/>
      <c r="G44" s="321"/>
      <c r="H44" s="322"/>
      <c r="I44" s="325"/>
      <c r="J44" s="238"/>
      <c r="K44" s="239"/>
      <c r="L44" s="239"/>
      <c r="M44" s="239"/>
      <c r="N44" s="240"/>
      <c r="O44" s="238"/>
      <c r="P44" s="239"/>
      <c r="Q44" s="239"/>
      <c r="R44" s="239"/>
      <c r="S44" s="239"/>
      <c r="T44" s="241"/>
      <c r="U44" s="24"/>
      <c r="V44" s="238"/>
      <c r="W44" s="239"/>
      <c r="X44" s="242"/>
      <c r="Y44" s="243"/>
      <c r="Z44" s="244"/>
      <c r="AA44" s="245"/>
      <c r="AB44" s="457">
        <f t="shared" si="2"/>
        <v>0</v>
      </c>
      <c r="AC44" s="3" t="str">
        <f>IF(AB44&gt;9,COUNT(AC$9:AC43)+1,"")</f>
        <v/>
      </c>
      <c r="AD44" s="3" t="str">
        <f>IF(AB44&gt;9,RANK(AB44,AB$10:AB$51,0)+COUNTIF(AB$9:AB43,AB44),"")</f>
        <v/>
      </c>
    </row>
    <row r="45" spans="1:30" ht="100.5" customHeight="1" thickTop="1" thickBot="1" x14ac:dyDescent="0.35">
      <c r="A45" s="26" t="s">
        <v>585</v>
      </c>
      <c r="B45" s="519" t="s">
        <v>894</v>
      </c>
      <c r="C45" s="521"/>
      <c r="D45" s="519"/>
      <c r="E45" s="520"/>
      <c r="F45" s="521"/>
      <c r="G45" s="321"/>
      <c r="H45" s="322"/>
      <c r="I45" s="325"/>
      <c r="J45" s="238"/>
      <c r="K45" s="239"/>
      <c r="L45" s="239"/>
      <c r="M45" s="239"/>
      <c r="N45" s="240"/>
      <c r="O45" s="238"/>
      <c r="P45" s="239"/>
      <c r="Q45" s="239"/>
      <c r="R45" s="239"/>
      <c r="S45" s="239"/>
      <c r="T45" s="241"/>
      <c r="U45" s="24"/>
      <c r="V45" s="238"/>
      <c r="W45" s="239"/>
      <c r="X45" s="242"/>
      <c r="Y45" s="243"/>
      <c r="Z45" s="244"/>
      <c r="AA45" s="245"/>
      <c r="AB45" s="457">
        <f t="shared" si="2"/>
        <v>0</v>
      </c>
      <c r="AC45" s="3" t="str">
        <f>IF(AB45&gt;9,COUNT(AC$9:AC44)+1,"")</f>
        <v/>
      </c>
      <c r="AD45" s="3" t="str">
        <f>IF(AB45&gt;9,RANK(AB45,AB$10:AB$51,0)+COUNTIF(AB$9:AB44,AB45),"")</f>
        <v/>
      </c>
    </row>
    <row r="46" spans="1:30" ht="100.5" customHeight="1" thickTop="1" thickBot="1" x14ac:dyDescent="0.35">
      <c r="A46" s="26" t="s">
        <v>586</v>
      </c>
      <c r="B46" s="519" t="s">
        <v>895</v>
      </c>
      <c r="C46" s="521"/>
      <c r="D46" s="519"/>
      <c r="E46" s="520"/>
      <c r="F46" s="521"/>
      <c r="G46" s="321"/>
      <c r="H46" s="322"/>
      <c r="I46" s="325"/>
      <c r="J46" s="238"/>
      <c r="K46" s="239"/>
      <c r="L46" s="239"/>
      <c r="M46" s="239"/>
      <c r="N46" s="240"/>
      <c r="O46" s="238"/>
      <c r="P46" s="239"/>
      <c r="Q46" s="239"/>
      <c r="R46" s="239"/>
      <c r="S46" s="239"/>
      <c r="T46" s="241"/>
      <c r="U46" s="24"/>
      <c r="V46" s="238"/>
      <c r="W46" s="239"/>
      <c r="X46" s="242"/>
      <c r="Y46" s="243"/>
      <c r="Z46" s="244"/>
      <c r="AA46" s="245"/>
      <c r="AB46" s="457">
        <f t="shared" si="2"/>
        <v>0</v>
      </c>
      <c r="AC46" s="3" t="str">
        <f>IF(AB46&gt;9,COUNT(AC$9:AC45)+1,"")</f>
        <v/>
      </c>
      <c r="AD46" s="3" t="str">
        <f>IF(AB46&gt;9,RANK(AB46,AB$10:AB$51,0)+COUNTIF(AB$9:AB45,AB46),"")</f>
        <v/>
      </c>
    </row>
    <row r="47" spans="1:30" ht="100.5" customHeight="1" thickTop="1" thickBot="1" x14ac:dyDescent="0.35">
      <c r="A47" s="26" t="s">
        <v>587</v>
      </c>
      <c r="B47" s="519" t="s">
        <v>896</v>
      </c>
      <c r="C47" s="521"/>
      <c r="D47" s="519"/>
      <c r="E47" s="520"/>
      <c r="F47" s="521"/>
      <c r="G47" s="321"/>
      <c r="H47" s="322"/>
      <c r="I47" s="325"/>
      <c r="J47" s="238"/>
      <c r="K47" s="239"/>
      <c r="L47" s="239"/>
      <c r="M47" s="239"/>
      <c r="N47" s="240"/>
      <c r="O47" s="238"/>
      <c r="P47" s="239"/>
      <c r="Q47" s="239"/>
      <c r="R47" s="239"/>
      <c r="S47" s="239"/>
      <c r="T47" s="241"/>
      <c r="U47" s="24"/>
      <c r="V47" s="238"/>
      <c r="W47" s="239"/>
      <c r="X47" s="242"/>
      <c r="Y47" s="243"/>
      <c r="Z47" s="244"/>
      <c r="AA47" s="245"/>
      <c r="AB47" s="457">
        <f t="shared" si="2"/>
        <v>0</v>
      </c>
      <c r="AC47" s="3" t="str">
        <f>IF(AB47&gt;9,COUNT(AC$9:AC46)+1,"")</f>
        <v/>
      </c>
      <c r="AD47" s="3" t="str">
        <f>IF(AB47&gt;9,RANK(AB47,AB$10:AB$51,0)+COUNTIF(AB$9:AB46,AB47),"")</f>
        <v/>
      </c>
    </row>
    <row r="48" spans="1:30" ht="100.5" customHeight="1" thickTop="1" thickBot="1" x14ac:dyDescent="0.35">
      <c r="A48" s="26" t="s">
        <v>588</v>
      </c>
      <c r="B48" s="519" t="s">
        <v>136</v>
      </c>
      <c r="C48" s="521"/>
      <c r="D48" s="519"/>
      <c r="E48" s="520"/>
      <c r="F48" s="521"/>
      <c r="G48" s="321"/>
      <c r="H48" s="322"/>
      <c r="I48" s="325"/>
      <c r="J48" s="238"/>
      <c r="K48" s="239"/>
      <c r="L48" s="239"/>
      <c r="M48" s="239"/>
      <c r="N48" s="240"/>
      <c r="O48" s="238"/>
      <c r="P48" s="239"/>
      <c r="Q48" s="239"/>
      <c r="R48" s="239"/>
      <c r="S48" s="239"/>
      <c r="T48" s="241"/>
      <c r="U48" s="24"/>
      <c r="V48" s="238"/>
      <c r="W48" s="239"/>
      <c r="X48" s="242"/>
      <c r="Y48" s="243"/>
      <c r="Z48" s="244"/>
      <c r="AA48" s="245"/>
      <c r="AB48" s="457">
        <f>Y48*Z48*AA48</f>
        <v>0</v>
      </c>
      <c r="AC48" s="3" t="str">
        <f>IF(AB48&gt;9,COUNT(AC$9:AC47)+1,"")</f>
        <v/>
      </c>
      <c r="AD48" s="3" t="str">
        <f>IF(AB48&gt;9,RANK(AB48,AB$10:AB$51,0)+COUNTIF(AB$9:AB47,AB48),"")</f>
        <v/>
      </c>
    </row>
    <row r="49" spans="1:30" ht="100.5" customHeight="1" thickTop="1" thickBot="1" x14ac:dyDescent="0.35">
      <c r="A49" s="465" t="s">
        <v>138</v>
      </c>
      <c r="B49" s="466"/>
      <c r="C49" s="466"/>
      <c r="D49" s="466"/>
      <c r="E49" s="466"/>
      <c r="F49" s="466"/>
      <c r="G49" s="466"/>
      <c r="H49" s="466"/>
      <c r="I49" s="466"/>
      <c r="J49" s="466"/>
      <c r="K49" s="466"/>
      <c r="L49" s="466"/>
      <c r="M49" s="466"/>
      <c r="N49" s="466"/>
      <c r="O49" s="466"/>
      <c r="P49" s="466"/>
      <c r="Q49" s="466"/>
      <c r="R49" s="466"/>
      <c r="S49" s="466"/>
      <c r="T49" s="466"/>
      <c r="U49" s="466"/>
      <c r="V49" s="466"/>
      <c r="W49" s="466"/>
      <c r="X49" s="466"/>
      <c r="Y49" s="466"/>
      <c r="Z49" s="466"/>
      <c r="AA49" s="466"/>
      <c r="AB49" s="466"/>
      <c r="AC49" s="3" t="str">
        <f>IF(AB49&gt;9,COUNT(AC$9:AC48)+1,"")</f>
        <v/>
      </c>
      <c r="AD49" s="3" t="str">
        <f>IF(AB49&gt;9,RANK(AB49,AB$10:AB$51,0)+COUNTIF(AB$9:AB48,AB49),"")</f>
        <v/>
      </c>
    </row>
    <row r="50" spans="1:30" ht="100.5" customHeight="1" thickTop="1" thickBot="1" x14ac:dyDescent="0.35">
      <c r="A50" s="26" t="s">
        <v>589</v>
      </c>
      <c r="B50" s="519" t="s">
        <v>897</v>
      </c>
      <c r="C50" s="521"/>
      <c r="D50" s="519"/>
      <c r="E50" s="520"/>
      <c r="F50" s="521"/>
      <c r="G50" s="321"/>
      <c r="H50" s="322"/>
      <c r="I50" s="325"/>
      <c r="J50" s="238"/>
      <c r="K50" s="239"/>
      <c r="L50" s="239"/>
      <c r="M50" s="239"/>
      <c r="N50" s="240"/>
      <c r="O50" s="238"/>
      <c r="P50" s="239"/>
      <c r="Q50" s="239"/>
      <c r="R50" s="239"/>
      <c r="S50" s="239"/>
      <c r="T50" s="241"/>
      <c r="U50" s="24"/>
      <c r="V50" s="238"/>
      <c r="W50" s="239"/>
      <c r="X50" s="242"/>
      <c r="Y50" s="243"/>
      <c r="Z50" s="244"/>
      <c r="AA50" s="245"/>
      <c r="AB50" s="457">
        <f>Y50*Z50*AA50</f>
        <v>0</v>
      </c>
      <c r="AC50" s="3" t="str">
        <f>IF(AB50&gt;9,COUNT(AC$9:AC49)+1,"")</f>
        <v/>
      </c>
      <c r="AD50" s="3" t="str">
        <f>IF(AB50&gt;9,RANK(AB50,AB$10:AB$51,0)+COUNTIF(AB$9:AB49,AB50),"")</f>
        <v/>
      </c>
    </row>
    <row r="51" spans="1:30" ht="100.5" customHeight="1" thickTop="1" thickBot="1" x14ac:dyDescent="0.35">
      <c r="A51" s="26" t="s">
        <v>590</v>
      </c>
      <c r="B51" s="519" t="s">
        <v>136</v>
      </c>
      <c r="C51" s="521"/>
      <c r="D51" s="519"/>
      <c r="E51" s="520"/>
      <c r="F51" s="521"/>
      <c r="G51" s="228"/>
      <c r="H51" s="320"/>
      <c r="I51" s="230"/>
      <c r="J51" s="235"/>
      <c r="K51" s="236"/>
      <c r="L51" s="236"/>
      <c r="M51" s="236"/>
      <c r="N51" s="246"/>
      <c r="O51" s="235"/>
      <c r="P51" s="236"/>
      <c r="Q51" s="236"/>
      <c r="R51" s="236"/>
      <c r="S51" s="236"/>
      <c r="T51" s="247"/>
      <c r="U51" s="68"/>
      <c r="V51" s="235"/>
      <c r="W51" s="236"/>
      <c r="X51" s="232"/>
      <c r="Y51" s="228"/>
      <c r="Z51" s="229"/>
      <c r="AA51" s="230"/>
      <c r="AB51" s="68">
        <f>Y51*Z51*AA51</f>
        <v>0</v>
      </c>
      <c r="AC51" s="3" t="str">
        <f>IF(AB51&gt;9,COUNT(AC$9:AC50)+1,"")</f>
        <v/>
      </c>
      <c r="AD51" s="3" t="str">
        <f>IF(AB51&gt;9,RANK(AB51,AB$10:AB$51,0)+COUNTIF(AB$9:AB50,AB51),"")</f>
        <v/>
      </c>
    </row>
    <row r="52" spans="1:30" ht="78" customHeight="1" thickTop="1" x14ac:dyDescent="0.3">
      <c r="A52" s="22"/>
      <c r="B52" s="409"/>
      <c r="C52" s="22"/>
      <c r="D52" s="409"/>
      <c r="E52" s="409"/>
      <c r="F52" s="22"/>
      <c r="G52" s="22"/>
      <c r="H52" s="22"/>
      <c r="I52" s="22"/>
      <c r="J52" s="22"/>
      <c r="K52" s="22"/>
      <c r="L52" s="22"/>
      <c r="M52" s="22"/>
      <c r="N52" s="23"/>
      <c r="O52" s="23"/>
      <c r="P52" s="23"/>
      <c r="Q52" s="23"/>
      <c r="R52" s="23"/>
      <c r="S52" s="22"/>
      <c r="T52" s="22"/>
      <c r="U52" s="27"/>
      <c r="V52" s="33"/>
      <c r="W52" s="33"/>
      <c r="X52" s="33"/>
      <c r="Y52" s="27"/>
      <c r="Z52" s="27"/>
      <c r="AA52" s="27"/>
      <c r="AB52" s="458"/>
    </row>
    <row r="53" spans="1:30" ht="78" customHeight="1" x14ac:dyDescent="0.3">
      <c r="A53" s="29"/>
      <c r="B53" s="29"/>
      <c r="C53" s="30"/>
      <c r="D53" s="30"/>
      <c r="E53" s="30"/>
      <c r="F53" s="29"/>
      <c r="G53" s="29"/>
      <c r="H53" s="29"/>
      <c r="I53" s="29"/>
      <c r="J53" s="29"/>
      <c r="K53" s="29"/>
      <c r="L53" s="29"/>
      <c r="M53" s="29"/>
      <c r="N53" s="5"/>
      <c r="O53" s="5"/>
      <c r="P53" s="5"/>
      <c r="Q53" s="5"/>
      <c r="R53" s="5"/>
      <c r="S53" s="30"/>
      <c r="U53" s="30"/>
      <c r="V53" s="33"/>
      <c r="W53" s="33"/>
      <c r="X53" s="33"/>
      <c r="Y53" s="30"/>
      <c r="Z53" s="30"/>
      <c r="AA53" s="30"/>
    </row>
    <row r="54" spans="1:30" ht="78" customHeight="1" x14ac:dyDescent="0.3">
      <c r="A54" s="28"/>
      <c r="B54" s="28"/>
      <c r="C54" s="30"/>
      <c r="D54" s="30"/>
      <c r="E54" s="30"/>
      <c r="F54" s="31"/>
      <c r="G54" s="31"/>
      <c r="H54" s="31"/>
      <c r="I54" s="480"/>
      <c r="J54" s="480"/>
      <c r="K54" s="480"/>
      <c r="L54" s="480"/>
      <c r="M54" s="480"/>
      <c r="N54" s="5"/>
      <c r="O54" s="5"/>
      <c r="P54" s="5"/>
      <c r="Q54" s="5"/>
      <c r="R54" s="5"/>
      <c r="S54" s="30"/>
      <c r="U54" s="30"/>
      <c r="V54" s="30"/>
      <c r="W54" s="30"/>
      <c r="X54" s="30"/>
      <c r="Y54" s="30"/>
      <c r="Z54" s="30"/>
      <c r="AA54" s="30"/>
    </row>
    <row r="55" spans="1:30" ht="78" customHeight="1" x14ac:dyDescent="0.3">
      <c r="A55" s="28"/>
      <c r="B55" s="28"/>
      <c r="C55" s="30"/>
      <c r="D55" s="30"/>
      <c r="E55" s="30"/>
      <c r="F55" s="31"/>
      <c r="G55" s="31"/>
      <c r="H55" s="31"/>
      <c r="I55" s="27"/>
      <c r="J55" s="27"/>
      <c r="K55" s="27"/>
      <c r="L55" s="27"/>
      <c r="M55" s="27"/>
      <c r="N55" s="5"/>
      <c r="O55" s="5"/>
      <c r="P55" s="5"/>
      <c r="Q55" s="5"/>
      <c r="R55" s="5"/>
      <c r="S55" s="30"/>
    </row>
    <row r="56" spans="1:30" ht="78" customHeight="1" x14ac:dyDescent="0.3">
      <c r="A56" s="217"/>
      <c r="B56" s="399"/>
      <c r="C56" s="30"/>
      <c r="D56" s="30"/>
      <c r="E56" s="30"/>
      <c r="F56" s="217"/>
      <c r="G56" s="217"/>
      <c r="H56" s="305"/>
      <c r="I56" s="217"/>
      <c r="J56" s="217"/>
      <c r="K56" s="217"/>
      <c r="L56" s="217"/>
      <c r="M56" s="217"/>
      <c r="N56" s="30"/>
      <c r="O56" s="30"/>
      <c r="P56" s="30"/>
      <c r="Q56" s="30"/>
      <c r="R56" s="30"/>
      <c r="S56" s="30"/>
    </row>
    <row r="57" spans="1:30" ht="90" x14ac:dyDescent="0.3">
      <c r="A57" s="668" t="s">
        <v>187</v>
      </c>
      <c r="B57" s="403"/>
      <c r="C57" s="220" t="str">
        <f t="shared" ref="C57:C88" si="3">IF(LEN(A57)&gt;0,A57,C56)</f>
        <v>SIT1</v>
      </c>
      <c r="D57" s="408"/>
      <c r="E57" s="408"/>
      <c r="F57" s="217" t="s">
        <v>680</v>
      </c>
      <c r="G57" s="217"/>
      <c r="H57" s="305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2"/>
      <c r="U57" s="22"/>
      <c r="V57" s="22"/>
      <c r="W57" s="22"/>
      <c r="X57" s="22">
        <v>4</v>
      </c>
      <c r="Y57" s="22">
        <v>4</v>
      </c>
      <c r="Z57" s="22">
        <v>3</v>
      </c>
      <c r="AB57" s="458"/>
    </row>
    <row r="58" spans="1:30" ht="90" x14ac:dyDescent="0.3">
      <c r="A58" s="668"/>
      <c r="B58" s="403"/>
      <c r="C58" s="220" t="str">
        <f t="shared" si="3"/>
        <v>SIT1</v>
      </c>
      <c r="D58" s="408"/>
      <c r="E58" s="408"/>
      <c r="F58" s="305" t="s">
        <v>681</v>
      </c>
      <c r="G58" s="217"/>
      <c r="H58" s="305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2"/>
      <c r="U58" s="22"/>
      <c r="V58" s="22"/>
      <c r="W58" s="22"/>
      <c r="X58" s="22">
        <v>4</v>
      </c>
      <c r="Y58" s="22">
        <v>1</v>
      </c>
      <c r="Z58" s="22">
        <v>1</v>
      </c>
      <c r="AB58" s="458"/>
    </row>
    <row r="59" spans="1:30" ht="78" customHeight="1" x14ac:dyDescent="0.3">
      <c r="A59" s="668" t="s">
        <v>188</v>
      </c>
      <c r="B59" s="403"/>
      <c r="C59" s="220" t="str">
        <f t="shared" si="3"/>
        <v>SIT2</v>
      </c>
      <c r="D59" s="408"/>
      <c r="E59" s="408"/>
      <c r="F59" s="217" t="s">
        <v>768</v>
      </c>
      <c r="G59" s="217"/>
      <c r="H59" s="305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2"/>
      <c r="U59" s="22"/>
      <c r="V59" s="22"/>
      <c r="W59" s="22"/>
      <c r="X59" s="22">
        <v>4</v>
      </c>
      <c r="Y59" s="22">
        <v>1</v>
      </c>
      <c r="Z59" s="22">
        <v>1</v>
      </c>
      <c r="AB59" s="458"/>
    </row>
    <row r="60" spans="1:30" ht="78" customHeight="1" x14ac:dyDescent="0.3">
      <c r="A60" s="668"/>
      <c r="B60" s="403"/>
      <c r="C60" s="220" t="str">
        <f t="shared" si="3"/>
        <v>SIT2</v>
      </c>
      <c r="D60" s="408"/>
      <c r="E60" s="408"/>
      <c r="F60" s="217" t="s">
        <v>769</v>
      </c>
      <c r="G60" s="217"/>
      <c r="H60" s="305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2"/>
      <c r="U60" s="22"/>
      <c r="V60" s="22"/>
      <c r="W60" s="22"/>
      <c r="X60" s="22">
        <v>4</v>
      </c>
      <c r="Y60" s="22">
        <v>4</v>
      </c>
      <c r="Z60" s="22">
        <v>2</v>
      </c>
      <c r="AB60" s="458"/>
    </row>
    <row r="61" spans="1:30" ht="78" customHeight="1" x14ac:dyDescent="0.3">
      <c r="A61" s="668" t="s">
        <v>189</v>
      </c>
      <c r="B61" s="403"/>
      <c r="C61" s="220" t="str">
        <f t="shared" si="3"/>
        <v>SIT3</v>
      </c>
      <c r="D61" s="408"/>
      <c r="E61" s="408"/>
      <c r="F61" s="217" t="s">
        <v>682</v>
      </c>
      <c r="G61" s="311" t="str">
        <f t="shared" ref="G61:G89" si="4">IF(LEN(F61)&gt;0,F61,G60)</f>
        <v>Absence de l'utilisation d'une tour de secours</v>
      </c>
      <c r="H61" s="305" t="s">
        <v>420</v>
      </c>
      <c r="I61" s="305"/>
      <c r="J61" s="305"/>
      <c r="K61" s="305"/>
      <c r="L61" s="217"/>
      <c r="N61" s="217"/>
      <c r="O61" s="217"/>
      <c r="P61" s="217"/>
      <c r="Q61" s="217"/>
      <c r="R61" s="217"/>
      <c r="S61" s="217"/>
      <c r="T61" s="22"/>
      <c r="U61" s="22"/>
      <c r="V61" s="22"/>
      <c r="W61" s="22"/>
      <c r="X61" s="22">
        <v>0</v>
      </c>
      <c r="Y61" s="22">
        <v>0</v>
      </c>
      <c r="Z61" s="22">
        <v>0</v>
      </c>
      <c r="AB61" s="458"/>
    </row>
    <row r="62" spans="1:30" ht="78" customHeight="1" x14ac:dyDescent="0.3">
      <c r="A62" s="668"/>
      <c r="B62" s="403"/>
      <c r="C62" s="220" t="str">
        <f t="shared" si="3"/>
        <v>SIT3</v>
      </c>
      <c r="D62" s="412"/>
      <c r="E62" s="412"/>
      <c r="F62" s="770" t="s">
        <v>683</v>
      </c>
      <c r="G62" s="311" t="str">
        <f t="shared" si="4"/>
        <v>Présence de l'utilisation d'une tour de secours</v>
      </c>
      <c r="H62" s="22" t="s">
        <v>684</v>
      </c>
      <c r="I62" s="22"/>
      <c r="J62" s="22"/>
      <c r="K62" s="22"/>
      <c r="L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>
        <v>4</v>
      </c>
      <c r="Y62" s="22">
        <v>4</v>
      </c>
      <c r="Z62" s="22">
        <v>4</v>
      </c>
      <c r="AB62" s="458"/>
    </row>
    <row r="63" spans="1:30" ht="78" customHeight="1" x14ac:dyDescent="0.3">
      <c r="A63" s="668"/>
      <c r="B63" s="403"/>
      <c r="C63" s="315" t="str">
        <f t="shared" si="3"/>
        <v>SIT3</v>
      </c>
      <c r="D63" s="412"/>
      <c r="E63" s="412"/>
      <c r="F63" s="770"/>
      <c r="G63" s="311" t="str">
        <f t="shared" si="4"/>
        <v>Présence de l'utilisation d'une tour de secours</v>
      </c>
      <c r="H63" s="22" t="s">
        <v>685</v>
      </c>
      <c r="I63" s="22"/>
      <c r="J63" s="22"/>
      <c r="K63" s="22"/>
      <c r="L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>
        <v>4</v>
      </c>
      <c r="Y63" s="22">
        <v>1</v>
      </c>
      <c r="Z63" s="22">
        <v>1</v>
      </c>
      <c r="AB63" s="458"/>
    </row>
    <row r="64" spans="1:30" ht="78" customHeight="1" x14ac:dyDescent="0.3">
      <c r="A64" s="668"/>
      <c r="B64" s="403"/>
      <c r="C64" s="220" t="str">
        <f t="shared" si="3"/>
        <v>SIT3</v>
      </c>
      <c r="D64" s="198"/>
      <c r="E64" s="198"/>
      <c r="F64" s="820"/>
      <c r="G64" s="311" t="str">
        <f t="shared" si="4"/>
        <v>Présence de l'utilisation d'une tour de secours</v>
      </c>
      <c r="H64" s="397" t="s">
        <v>686</v>
      </c>
      <c r="I64" s="22"/>
      <c r="J64" s="22"/>
      <c r="K64" s="22"/>
      <c r="L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>
        <v>4</v>
      </c>
      <c r="Y64" s="22">
        <v>4</v>
      </c>
      <c r="Z64" s="22">
        <v>2</v>
      </c>
      <c r="AB64" s="458"/>
    </row>
    <row r="65" spans="1:28" ht="78" customHeight="1" x14ac:dyDescent="0.3">
      <c r="A65" s="668" t="s">
        <v>190</v>
      </c>
      <c r="B65" s="403"/>
      <c r="C65" s="220" t="str">
        <f t="shared" si="3"/>
        <v>SIT4</v>
      </c>
      <c r="D65" s="404"/>
      <c r="E65" s="404"/>
      <c r="F65" s="476" t="s">
        <v>785</v>
      </c>
      <c r="G65" s="373" t="str">
        <f t="shared" si="4"/>
        <v>Tout le circuit est à l'arrêt;</v>
      </c>
      <c r="H65" s="363" t="s">
        <v>787</v>
      </c>
      <c r="I65" s="373" t="str">
        <f t="shared" ref="I65:I71" si="5">IF(LEN(H65)&gt;0,H65,I64)</f>
        <v>Choc au redémarrage.</v>
      </c>
      <c r="J65" s="22" t="s">
        <v>420</v>
      </c>
      <c r="K65" s="22"/>
      <c r="L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>
        <v>4</v>
      </c>
      <c r="Y65" s="22">
        <v>2</v>
      </c>
      <c r="Z65" s="22">
        <v>1</v>
      </c>
      <c r="AB65" s="458"/>
    </row>
    <row r="66" spans="1:28" ht="78" customHeight="1" x14ac:dyDescent="0.3">
      <c r="A66" s="668"/>
      <c r="B66" s="403"/>
      <c r="C66" s="315" t="str">
        <f t="shared" si="3"/>
        <v>SIT4</v>
      </c>
      <c r="D66" s="405"/>
      <c r="E66" s="405"/>
      <c r="F66" s="475"/>
      <c r="G66" s="311" t="str">
        <f t="shared" si="4"/>
        <v>Tout le circuit est à l'arrêt;</v>
      </c>
      <c r="H66" s="372" t="s">
        <v>689</v>
      </c>
      <c r="I66" s="311" t="str">
        <f t="shared" si="5"/>
        <v>Pas de mesures correctives</v>
      </c>
      <c r="J66" s="22" t="s">
        <v>478</v>
      </c>
      <c r="K66" s="22"/>
      <c r="L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>
        <v>4</v>
      </c>
      <c r="Y66" s="22">
        <v>4</v>
      </c>
      <c r="Z66" s="22">
        <v>2</v>
      </c>
      <c r="AB66" s="458"/>
    </row>
    <row r="67" spans="1:28" ht="78" customHeight="1" x14ac:dyDescent="0.3">
      <c r="A67" s="668"/>
      <c r="B67" s="403"/>
      <c r="C67" s="315" t="str">
        <f t="shared" si="3"/>
        <v>SIT4</v>
      </c>
      <c r="D67" s="404"/>
      <c r="E67" s="404"/>
      <c r="F67" s="476" t="s">
        <v>786</v>
      </c>
      <c r="G67" s="373" t="str">
        <f t="shared" si="4"/>
        <v>Une portion de circuit seulement est à l'arrêt;</v>
      </c>
      <c r="H67" s="389" t="s">
        <v>788</v>
      </c>
      <c r="I67" s="373" t="str">
        <f t="shared" si="5"/>
        <v>Volume stagnant &lt; 10% du volume du circuit.</v>
      </c>
      <c r="J67" s="22" t="s">
        <v>868</v>
      </c>
      <c r="K67" s="22"/>
      <c r="L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>
        <v>4</v>
      </c>
      <c r="Y67" s="22">
        <v>2</v>
      </c>
      <c r="Z67" s="22">
        <v>1</v>
      </c>
      <c r="AB67" s="458"/>
    </row>
    <row r="68" spans="1:28" ht="78" customHeight="1" x14ac:dyDescent="0.3">
      <c r="A68" s="668"/>
      <c r="B68" s="403"/>
      <c r="C68" s="315" t="str">
        <f t="shared" si="3"/>
        <v>SIT4</v>
      </c>
      <c r="D68" s="383"/>
      <c r="E68" s="383"/>
      <c r="F68" s="474"/>
      <c r="G68" s="312" t="str">
        <f t="shared" si="4"/>
        <v>Une portion de circuit seulement est à l'arrêt;</v>
      </c>
      <c r="H68" s="769" t="s">
        <v>692</v>
      </c>
      <c r="I68" s="373" t="str">
        <f t="shared" si="5"/>
        <v>Volume stagnant entre 10 et 60 %</v>
      </c>
      <c r="J68" s="373" t="s">
        <v>694</v>
      </c>
      <c r="K68" s="22"/>
      <c r="L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>
        <v>4</v>
      </c>
      <c r="Y68" s="22">
        <v>2</v>
      </c>
      <c r="Z68" s="22">
        <v>1</v>
      </c>
      <c r="AB68" s="458"/>
    </row>
    <row r="69" spans="1:28" ht="78" customHeight="1" x14ac:dyDescent="0.3">
      <c r="A69" s="668"/>
      <c r="B69" s="403"/>
      <c r="C69" s="315" t="str">
        <f t="shared" si="3"/>
        <v>SIT4</v>
      </c>
      <c r="D69" s="383"/>
      <c r="E69" s="383"/>
      <c r="F69" s="474"/>
      <c r="G69" s="312" t="str">
        <f t="shared" si="4"/>
        <v>Une portion de circuit seulement est à l'arrêt;</v>
      </c>
      <c r="H69" s="820"/>
      <c r="I69" s="373" t="str">
        <f t="shared" si="5"/>
        <v>Volume stagnant entre 10 et 60 %</v>
      </c>
      <c r="J69" s="371" t="s">
        <v>695</v>
      </c>
      <c r="K69" s="22"/>
      <c r="L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>
        <v>4</v>
      </c>
      <c r="Y69" s="22">
        <v>2</v>
      </c>
      <c r="Z69" s="22">
        <v>2</v>
      </c>
      <c r="AB69" s="458"/>
    </row>
    <row r="70" spans="1:28" ht="78" customHeight="1" x14ac:dyDescent="0.3">
      <c r="A70" s="668"/>
      <c r="B70" s="403"/>
      <c r="C70" s="315" t="str">
        <f t="shared" si="3"/>
        <v>SIT4</v>
      </c>
      <c r="D70" s="383"/>
      <c r="E70" s="383"/>
      <c r="F70" s="474"/>
      <c r="G70" s="312" t="str">
        <f t="shared" si="4"/>
        <v>Une portion de circuit seulement est à l'arrêt;</v>
      </c>
      <c r="H70" s="476" t="s">
        <v>693</v>
      </c>
      <c r="I70" s="376" t="str">
        <f t="shared" si="5"/>
        <v>Volume stagnant supérieur à 60%</v>
      </c>
      <c r="J70" s="374" t="s">
        <v>694</v>
      </c>
      <c r="K70" s="390"/>
      <c r="L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>
        <v>4</v>
      </c>
      <c r="Y70" s="22">
        <v>2</v>
      </c>
      <c r="Z70" s="22">
        <v>1</v>
      </c>
      <c r="AB70" s="458"/>
    </row>
    <row r="71" spans="1:28" ht="78" customHeight="1" x14ac:dyDescent="0.3">
      <c r="A71" s="668"/>
      <c r="B71" s="403"/>
      <c r="C71" s="315" t="str">
        <f t="shared" si="3"/>
        <v>SIT4</v>
      </c>
      <c r="D71" s="405"/>
      <c r="E71" s="405"/>
      <c r="F71" s="475"/>
      <c r="G71" s="374" t="str">
        <f t="shared" si="4"/>
        <v>Une portion de circuit seulement est à l'arrêt;</v>
      </c>
      <c r="H71" s="475"/>
      <c r="I71" s="314" t="str">
        <f t="shared" si="5"/>
        <v>Volume stagnant supérieur à 60%</v>
      </c>
      <c r="J71" s="373" t="s">
        <v>695</v>
      </c>
      <c r="K71" s="390"/>
      <c r="L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>
        <v>4</v>
      </c>
      <c r="Y71" s="22">
        <v>3</v>
      </c>
      <c r="Z71" s="22">
        <v>2</v>
      </c>
      <c r="AB71" s="458"/>
    </row>
    <row r="72" spans="1:28" ht="78" customHeight="1" x14ac:dyDescent="0.3">
      <c r="A72" s="668" t="s">
        <v>191</v>
      </c>
      <c r="B72" s="403"/>
      <c r="C72" s="220" t="str">
        <f t="shared" si="3"/>
        <v>SIT5</v>
      </c>
      <c r="D72" s="138"/>
      <c r="E72" s="138"/>
      <c r="F72" s="218" t="s">
        <v>561</v>
      </c>
      <c r="G72" s="311" t="str">
        <f>IF(LEN(F72)&gt;0,F72,G71)</f>
        <v>Absence d'un adoucisseur</v>
      </c>
      <c r="H72" s="373" t="s">
        <v>696</v>
      </c>
      <c r="I72" s="22"/>
      <c r="J72" s="22"/>
      <c r="K72" s="22"/>
      <c r="L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>
        <v>0</v>
      </c>
      <c r="Y72" s="22">
        <v>0</v>
      </c>
      <c r="Z72" s="22">
        <v>0</v>
      </c>
      <c r="AB72" s="458"/>
    </row>
    <row r="73" spans="1:28" ht="117" customHeight="1" x14ac:dyDescent="0.3">
      <c r="A73" s="668"/>
      <c r="B73" s="403"/>
      <c r="C73" s="220" t="str">
        <f t="shared" si="3"/>
        <v>SIT5</v>
      </c>
      <c r="D73" s="404"/>
      <c r="E73" s="404"/>
      <c r="F73" s="476" t="s">
        <v>509</v>
      </c>
      <c r="G73" s="311" t="str">
        <f>IF(LEN(F73)&gt;0,F73,G72)</f>
        <v>Présence d'un adoucisseur</v>
      </c>
      <c r="H73" s="311" t="s">
        <v>811</v>
      </c>
      <c r="I73" s="22"/>
      <c r="J73" s="22"/>
      <c r="K73" s="22"/>
      <c r="L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>
        <v>3</v>
      </c>
      <c r="Y73" s="22">
        <v>1</v>
      </c>
      <c r="Z73" s="22">
        <v>1</v>
      </c>
      <c r="AB73" s="458"/>
    </row>
    <row r="74" spans="1:28" ht="108" customHeight="1" x14ac:dyDescent="0.3">
      <c r="A74" s="668"/>
      <c r="B74" s="403"/>
      <c r="C74" s="315" t="str">
        <f t="shared" si="3"/>
        <v>SIT5</v>
      </c>
      <c r="D74" s="405"/>
      <c r="E74" s="405"/>
      <c r="F74" s="475"/>
      <c r="G74" s="311" t="str">
        <f>IF(LEN(F74)&gt;0,F74,G73)</f>
        <v>Présence d'un adoucisseur</v>
      </c>
      <c r="H74" s="311" t="s">
        <v>812</v>
      </c>
      <c r="I74" s="22"/>
      <c r="J74" s="22"/>
      <c r="K74" s="22"/>
      <c r="L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>
        <v>3</v>
      </c>
      <c r="Y74" s="22">
        <v>3</v>
      </c>
      <c r="Z74" s="22">
        <v>3</v>
      </c>
      <c r="AB74" s="458"/>
    </row>
    <row r="75" spans="1:28" ht="100.5" customHeight="1" x14ac:dyDescent="0.3">
      <c r="A75" s="668" t="s">
        <v>192</v>
      </c>
      <c r="B75" s="403"/>
      <c r="C75" s="315" t="str">
        <f t="shared" si="3"/>
        <v>SIT6</v>
      </c>
      <c r="D75" s="407"/>
      <c r="E75" s="407"/>
      <c r="F75" s="311" t="s">
        <v>697</v>
      </c>
      <c r="G75" s="196" t="str">
        <f>IF(LEN(F75)&gt;0,F75,G74)</f>
        <v>Absence d'un filtre</v>
      </c>
      <c r="H75" s="311" t="s">
        <v>696</v>
      </c>
      <c r="I75" s="22"/>
      <c r="J75" s="22"/>
      <c r="K75" s="22"/>
      <c r="L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>
        <v>0</v>
      </c>
      <c r="Y75" s="22">
        <v>0</v>
      </c>
      <c r="Z75" s="22">
        <v>0</v>
      </c>
      <c r="AB75" s="458"/>
    </row>
    <row r="76" spans="1:28" ht="126" customHeight="1" x14ac:dyDescent="0.3">
      <c r="A76" s="668"/>
      <c r="B76" s="399"/>
      <c r="C76" s="138" t="str">
        <f t="shared" si="3"/>
        <v>SIT6</v>
      </c>
      <c r="D76" s="412"/>
      <c r="E76" s="412"/>
      <c r="F76" s="474" t="s">
        <v>624</v>
      </c>
      <c r="G76" s="196" t="str">
        <f t="shared" si="4"/>
        <v>Présence d'un filtre</v>
      </c>
      <c r="H76" s="248" t="s">
        <v>698</v>
      </c>
      <c r="I76" s="22"/>
      <c r="J76" s="22"/>
      <c r="K76" s="22"/>
      <c r="L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>
        <v>3</v>
      </c>
      <c r="Y76" s="22">
        <v>1</v>
      </c>
      <c r="Z76" s="22">
        <v>1</v>
      </c>
      <c r="AB76" s="458"/>
    </row>
    <row r="77" spans="1:28" ht="126" customHeight="1" x14ac:dyDescent="0.3">
      <c r="A77" s="668"/>
      <c r="B77" s="399"/>
      <c r="C77" s="138" t="str">
        <f t="shared" si="3"/>
        <v>SIT6</v>
      </c>
      <c r="D77" s="198"/>
      <c r="E77" s="198"/>
      <c r="F77" s="475"/>
      <c r="G77" s="196" t="str">
        <f t="shared" si="4"/>
        <v>Présence d'un filtre</v>
      </c>
      <c r="H77" s="248" t="s">
        <v>699</v>
      </c>
      <c r="I77" s="22"/>
      <c r="J77" s="22"/>
      <c r="K77" s="22"/>
      <c r="L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>
        <v>3</v>
      </c>
      <c r="Y77" s="22">
        <v>3</v>
      </c>
      <c r="Z77" s="22">
        <v>3</v>
      </c>
      <c r="AB77" s="458"/>
    </row>
    <row r="78" spans="1:28" ht="126" customHeight="1" x14ac:dyDescent="0.3">
      <c r="A78" s="668" t="s">
        <v>193</v>
      </c>
      <c r="B78" s="399"/>
      <c r="C78" s="138" t="str">
        <f t="shared" si="3"/>
        <v>SIT7</v>
      </c>
      <c r="D78" s="138"/>
      <c r="E78" s="138"/>
      <c r="F78" s="219" t="s">
        <v>592</v>
      </c>
      <c r="G78" s="219" t="str">
        <f>IF(LEN(F78)&gt;0,F78,G80)</f>
        <v>Absence d'un traitement inhibiteur de corrosion et d'entatrage</v>
      </c>
      <c r="H78" s="311" t="s">
        <v>420</v>
      </c>
      <c r="I78" s="22"/>
      <c r="J78" s="22"/>
      <c r="K78" s="22"/>
      <c r="L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>
        <v>0</v>
      </c>
      <c r="Y78" s="22">
        <v>0</v>
      </c>
      <c r="Z78" s="22">
        <v>0</v>
      </c>
      <c r="AB78" s="458"/>
    </row>
    <row r="79" spans="1:28" ht="110.25" customHeight="1" x14ac:dyDescent="0.3">
      <c r="A79" s="668"/>
      <c r="B79" s="403"/>
      <c r="C79" s="220" t="str">
        <f t="shared" si="3"/>
        <v>SIT7</v>
      </c>
      <c r="D79" s="404"/>
      <c r="E79" s="404"/>
      <c r="F79" s="476" t="s">
        <v>591</v>
      </c>
      <c r="G79" s="219" t="str">
        <f>IF(LEN(F79)&gt;0,F79,G77)</f>
        <v>Présence d'un traitement inhibiteur de corrosion et d'entartrage</v>
      </c>
      <c r="H79" s="311" t="s">
        <v>702</v>
      </c>
      <c r="I79" s="22"/>
      <c r="J79" s="22"/>
      <c r="K79" s="22"/>
      <c r="L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>
        <v>3</v>
      </c>
      <c r="Y79" s="22">
        <v>1</v>
      </c>
      <c r="Z79" s="22">
        <v>1</v>
      </c>
      <c r="AB79" s="458"/>
    </row>
    <row r="80" spans="1:28" ht="117.75" customHeight="1" thickBot="1" x14ac:dyDescent="0.35">
      <c r="A80" s="668"/>
      <c r="B80" s="403"/>
      <c r="C80" s="220" t="str">
        <f t="shared" si="3"/>
        <v>SIT7</v>
      </c>
      <c r="D80" s="405"/>
      <c r="E80" s="405"/>
      <c r="F80" s="475"/>
      <c r="G80" s="219" t="str">
        <f t="shared" si="4"/>
        <v>Présence d'un traitement inhibiteur de corrosion et d'entartrage</v>
      </c>
      <c r="H80" s="310" t="s">
        <v>703</v>
      </c>
      <c r="I80" s="22"/>
      <c r="J80" s="22"/>
      <c r="K80" s="22"/>
      <c r="L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>
        <v>3</v>
      </c>
      <c r="Y80" s="22">
        <v>3</v>
      </c>
      <c r="Z80" s="22">
        <v>3</v>
      </c>
      <c r="AB80" s="458"/>
    </row>
    <row r="81" spans="1:28" ht="78" customHeight="1" thickTop="1" thickBot="1" x14ac:dyDescent="0.35">
      <c r="A81" s="668" t="s">
        <v>194</v>
      </c>
      <c r="B81" s="403"/>
      <c r="C81" s="220" t="str">
        <f t="shared" si="3"/>
        <v>SIT8</v>
      </c>
      <c r="D81" s="404"/>
      <c r="E81" s="404"/>
      <c r="F81" s="310" t="s">
        <v>593</v>
      </c>
      <c r="G81" s="312" t="str">
        <f>IF(LEN(F81)&gt;0,F81,H80)</f>
        <v>Absence d'un bras mort sur l'appoint</v>
      </c>
      <c r="H81" s="317" t="s">
        <v>724</v>
      </c>
      <c r="I81" s="313" t="str">
        <f>IF(LEN(H81)&gt;0,H81,J80)</f>
        <v>Sans objet,</v>
      </c>
      <c r="J81" s="317" t="s">
        <v>616</v>
      </c>
      <c r="K81" s="313" t="str">
        <f>IF(LEN(J81)&gt;0,J81,L80)</f>
        <v>Sans objet;</v>
      </c>
      <c r="L81" s="22" t="s">
        <v>725</v>
      </c>
      <c r="N81" s="22"/>
      <c r="O81" s="22"/>
      <c r="P81" s="22"/>
      <c r="Q81" s="22"/>
      <c r="R81" s="22"/>
      <c r="S81" s="22"/>
      <c r="T81" s="22"/>
      <c r="U81" s="22"/>
      <c r="V81" s="22"/>
      <c r="W81" s="2"/>
      <c r="X81" s="22">
        <v>0</v>
      </c>
      <c r="Y81" s="22">
        <v>0</v>
      </c>
      <c r="Z81" s="22">
        <v>0</v>
      </c>
      <c r="AB81" s="458"/>
    </row>
    <row r="82" spans="1:28" ht="81.75" customHeight="1" thickTop="1" x14ac:dyDescent="0.3">
      <c r="A82" s="668"/>
      <c r="B82" s="399"/>
      <c r="C82" s="138" t="str">
        <f t="shared" si="3"/>
        <v>SIT8</v>
      </c>
      <c r="D82" s="408"/>
      <c r="E82" s="408"/>
      <c r="F82" s="517" t="s">
        <v>719</v>
      </c>
      <c r="G82" s="313" t="str">
        <f>IF(LEN(F82)&gt;0,F82,H81)</f>
        <v>Présence bras mort sur l'appoint</v>
      </c>
      <c r="H82" s="517" t="s">
        <v>728</v>
      </c>
      <c r="I82" s="314" t="str">
        <f t="shared" ref="I82:I107" si="6">IF(LEN(H82)&gt;0,H82,I81)</f>
        <v>Volume bras mort &lt; 5% du volume total,</v>
      </c>
      <c r="J82" s="474" t="s">
        <v>714</v>
      </c>
      <c r="K82" s="313" t="str">
        <f t="shared" ref="K82:K107" si="7">IF(LEN(J82)&gt;0,J82,K81)</f>
        <v>Remise en circulation programmée,</v>
      </c>
      <c r="L82" s="22" t="s">
        <v>730</v>
      </c>
      <c r="N82" s="22"/>
      <c r="O82" s="22"/>
      <c r="P82" s="22"/>
      <c r="Q82" s="22"/>
      <c r="R82" s="22"/>
      <c r="S82" s="22"/>
      <c r="T82" s="22"/>
      <c r="U82" s="22"/>
      <c r="V82" s="22"/>
      <c r="W82" s="2"/>
      <c r="X82" s="22">
        <v>3</v>
      </c>
      <c r="Y82" s="22">
        <v>1</v>
      </c>
      <c r="Z82" s="22">
        <v>3</v>
      </c>
      <c r="AB82" s="458"/>
    </row>
    <row r="83" spans="1:28" ht="78" customHeight="1" x14ac:dyDescent="0.3">
      <c r="A83" s="668"/>
      <c r="B83" s="399"/>
      <c r="C83" s="138" t="str">
        <f t="shared" si="3"/>
        <v>SIT8</v>
      </c>
      <c r="D83" s="408"/>
      <c r="E83" s="408"/>
      <c r="F83" s="518"/>
      <c r="G83" s="313" t="str">
        <f t="shared" si="4"/>
        <v>Présence bras mort sur l'appoint</v>
      </c>
      <c r="H83" s="518"/>
      <c r="I83" s="314" t="str">
        <f t="shared" si="6"/>
        <v>Volume bras mort &lt; 5% du volume total,</v>
      </c>
      <c r="J83" s="475"/>
      <c r="K83" s="313" t="str">
        <f t="shared" si="7"/>
        <v>Remise en circulation programmée,</v>
      </c>
      <c r="L83" s="22" t="s">
        <v>731</v>
      </c>
      <c r="N83" s="22"/>
      <c r="O83" s="22"/>
      <c r="P83" s="22"/>
      <c r="Q83" s="22"/>
      <c r="R83" s="22"/>
      <c r="S83" s="22"/>
      <c r="T83" s="22"/>
      <c r="U83" s="2"/>
      <c r="V83" s="22"/>
      <c r="W83" s="2"/>
      <c r="X83" s="22">
        <v>4</v>
      </c>
      <c r="Y83" s="22">
        <v>2</v>
      </c>
      <c r="Z83" s="22">
        <v>4</v>
      </c>
      <c r="AB83" s="458"/>
    </row>
    <row r="84" spans="1:28" ht="78" customHeight="1" x14ac:dyDescent="0.3">
      <c r="A84" s="668"/>
      <c r="B84" s="399"/>
      <c r="C84" s="138" t="str">
        <f t="shared" si="3"/>
        <v>SIT8</v>
      </c>
      <c r="D84" s="408"/>
      <c r="E84" s="408"/>
      <c r="F84" s="518"/>
      <c r="G84" s="313" t="str">
        <f t="shared" si="4"/>
        <v>Présence bras mort sur l'appoint</v>
      </c>
      <c r="H84" s="518"/>
      <c r="I84" s="314" t="str">
        <f t="shared" si="6"/>
        <v>Volume bras mort &lt; 5% du volume total,</v>
      </c>
      <c r="J84" s="476" t="s">
        <v>715</v>
      </c>
      <c r="K84" s="313" t="str">
        <f t="shared" si="7"/>
        <v>Remise en circulation aléatoire,</v>
      </c>
      <c r="L84" s="22" t="s">
        <v>732</v>
      </c>
      <c r="N84" s="22"/>
      <c r="O84" s="22"/>
      <c r="P84" s="22"/>
      <c r="Q84" s="22"/>
      <c r="R84" s="22"/>
      <c r="S84" s="22"/>
      <c r="T84" s="22"/>
      <c r="U84" s="2"/>
      <c r="V84" s="22"/>
      <c r="W84" s="2"/>
      <c r="X84" s="22">
        <v>3</v>
      </c>
      <c r="Y84" s="22">
        <v>2</v>
      </c>
      <c r="Z84" s="22">
        <v>2</v>
      </c>
      <c r="AB84" s="458"/>
    </row>
    <row r="85" spans="1:28" ht="78" customHeight="1" thickBot="1" x14ac:dyDescent="0.35">
      <c r="A85" s="668"/>
      <c r="B85" s="399"/>
      <c r="C85" s="138" t="str">
        <f t="shared" si="3"/>
        <v>SIT8</v>
      </c>
      <c r="D85" s="408"/>
      <c r="E85" s="408"/>
      <c r="F85" s="518"/>
      <c r="G85" s="313" t="str">
        <f t="shared" si="4"/>
        <v>Présence bras mort sur l'appoint</v>
      </c>
      <c r="H85" s="588"/>
      <c r="I85" s="314" t="str">
        <f t="shared" si="6"/>
        <v>Volume bras mort &lt; 5% du volume total,</v>
      </c>
      <c r="J85" s="475"/>
      <c r="K85" s="313" t="str">
        <f t="shared" si="7"/>
        <v>Remise en circulation aléatoire,</v>
      </c>
      <c r="L85" s="22" t="s">
        <v>735</v>
      </c>
      <c r="N85" s="22"/>
      <c r="O85" s="22"/>
      <c r="P85" s="22"/>
      <c r="Q85" s="22"/>
      <c r="R85" s="22"/>
      <c r="S85" s="22"/>
      <c r="T85" s="22"/>
      <c r="U85" s="22"/>
      <c r="V85" s="22"/>
      <c r="W85" s="2"/>
      <c r="X85" s="22">
        <v>4</v>
      </c>
      <c r="Y85" s="22">
        <v>3</v>
      </c>
      <c r="Z85" s="22">
        <v>3</v>
      </c>
      <c r="AB85" s="458"/>
    </row>
    <row r="86" spans="1:28" ht="78" customHeight="1" thickTop="1" x14ac:dyDescent="0.3">
      <c r="A86" s="668"/>
      <c r="B86" s="399"/>
      <c r="C86" s="138" t="str">
        <f t="shared" si="3"/>
        <v>SIT8</v>
      </c>
      <c r="D86" s="408"/>
      <c r="E86" s="408"/>
      <c r="F86" s="518"/>
      <c r="G86" s="313" t="str">
        <f t="shared" si="4"/>
        <v>Présence bras mort sur l'appoint</v>
      </c>
      <c r="H86" s="517" t="s">
        <v>729</v>
      </c>
      <c r="I86" s="314" t="str">
        <f t="shared" si="6"/>
        <v>Volume bras mort &gt; 5% du volume total,</v>
      </c>
      <c r="J86" s="476" t="s">
        <v>727</v>
      </c>
      <c r="K86" s="313" t="str">
        <f t="shared" si="7"/>
        <v>Remise en circulation programmée.</v>
      </c>
      <c r="L86" s="22" t="s">
        <v>734</v>
      </c>
      <c r="N86" s="22"/>
      <c r="O86" s="22"/>
      <c r="P86" s="22"/>
      <c r="Q86" s="22"/>
      <c r="R86" s="22"/>
      <c r="S86" s="22"/>
      <c r="T86" s="22"/>
      <c r="U86" s="22"/>
      <c r="V86" s="22"/>
      <c r="W86" s="2"/>
      <c r="X86" s="22">
        <v>4</v>
      </c>
      <c r="Y86" s="22">
        <v>2</v>
      </c>
      <c r="Z86" s="22">
        <v>4</v>
      </c>
      <c r="AB86" s="458"/>
    </row>
    <row r="87" spans="1:28" ht="78" customHeight="1" x14ac:dyDescent="0.3">
      <c r="A87" s="668"/>
      <c r="B87" s="399"/>
      <c r="C87" s="138" t="str">
        <f t="shared" si="3"/>
        <v>SIT8</v>
      </c>
      <c r="D87" s="408"/>
      <c r="E87" s="408"/>
      <c r="F87" s="518"/>
      <c r="G87" s="313" t="str">
        <f t="shared" si="4"/>
        <v>Présence bras mort sur l'appoint</v>
      </c>
      <c r="H87" s="518"/>
      <c r="I87" s="314" t="str">
        <f t="shared" si="6"/>
        <v>Volume bras mort &gt; 5% du volume total,</v>
      </c>
      <c r="J87" s="475"/>
      <c r="K87" s="313" t="str">
        <f t="shared" si="7"/>
        <v>Remise en circulation programmée.</v>
      </c>
      <c r="L87" s="22" t="s">
        <v>733</v>
      </c>
      <c r="N87" s="22"/>
      <c r="O87" s="22"/>
      <c r="P87" s="22"/>
      <c r="Q87" s="22"/>
      <c r="R87" s="22"/>
      <c r="S87" s="22"/>
      <c r="T87" s="22"/>
      <c r="U87" s="22"/>
      <c r="V87" s="22"/>
      <c r="W87" s="2"/>
      <c r="X87" s="22">
        <v>4</v>
      </c>
      <c r="Y87" s="22">
        <v>3</v>
      </c>
      <c r="Z87" s="22">
        <v>4</v>
      </c>
      <c r="AB87" s="458"/>
    </row>
    <row r="88" spans="1:28" ht="78" customHeight="1" x14ac:dyDescent="0.3">
      <c r="A88" s="668"/>
      <c r="B88" s="399"/>
      <c r="C88" s="138" t="str">
        <f t="shared" si="3"/>
        <v>SIT8</v>
      </c>
      <c r="D88" s="408"/>
      <c r="E88" s="408"/>
      <c r="F88" s="518"/>
      <c r="G88" s="313" t="str">
        <f t="shared" si="4"/>
        <v>Présence bras mort sur l'appoint</v>
      </c>
      <c r="H88" s="518"/>
      <c r="I88" s="314" t="str">
        <f t="shared" si="6"/>
        <v>Volume bras mort &gt; 5% du volume total,</v>
      </c>
      <c r="J88" s="476" t="s">
        <v>726</v>
      </c>
      <c r="K88" s="313" t="str">
        <f t="shared" si="7"/>
        <v>Remise en circulation aléatoire.</v>
      </c>
      <c r="L88" s="22" t="s">
        <v>734</v>
      </c>
      <c r="N88" s="22"/>
      <c r="O88" s="22"/>
      <c r="P88" s="22"/>
      <c r="Q88" s="22"/>
      <c r="R88" s="22"/>
      <c r="S88" s="22"/>
      <c r="T88" s="22"/>
      <c r="U88" s="22"/>
      <c r="V88" s="22"/>
      <c r="W88" s="2"/>
      <c r="X88" s="22">
        <v>4</v>
      </c>
      <c r="Y88" s="22">
        <v>3</v>
      </c>
      <c r="Z88" s="22">
        <v>3</v>
      </c>
      <c r="AB88" s="458"/>
    </row>
    <row r="89" spans="1:28" ht="78" customHeight="1" thickBot="1" x14ac:dyDescent="0.35">
      <c r="A89" s="668"/>
      <c r="B89" s="399"/>
      <c r="C89" s="138" t="str">
        <f t="shared" ref="C89:C107" si="8">IF(LEN(A89)&gt;0,A89,C88)</f>
        <v>SIT8</v>
      </c>
      <c r="D89" s="408"/>
      <c r="E89" s="408"/>
      <c r="F89" s="588"/>
      <c r="G89" s="313" t="str">
        <f t="shared" si="4"/>
        <v>Présence bras mort sur l'appoint</v>
      </c>
      <c r="H89" s="588"/>
      <c r="I89" s="314" t="str">
        <f t="shared" si="6"/>
        <v>Volume bras mort &gt; 5% du volume total,</v>
      </c>
      <c r="J89" s="475"/>
      <c r="K89" s="313" t="str">
        <f t="shared" si="7"/>
        <v>Remise en circulation aléatoire.</v>
      </c>
      <c r="L89" s="22" t="s">
        <v>733</v>
      </c>
      <c r="N89" s="22"/>
      <c r="O89" s="22"/>
      <c r="P89" s="22"/>
      <c r="Q89" s="22"/>
      <c r="R89" s="22"/>
      <c r="S89" s="22"/>
      <c r="T89" s="22"/>
      <c r="U89" s="22"/>
      <c r="V89" s="22"/>
      <c r="W89" s="2"/>
      <c r="X89" s="22">
        <v>4</v>
      </c>
      <c r="Y89" s="22">
        <v>4</v>
      </c>
      <c r="Z89" s="22">
        <v>4</v>
      </c>
      <c r="AB89" s="458"/>
    </row>
    <row r="90" spans="1:28" ht="78" customHeight="1" thickTop="1" thickBot="1" x14ac:dyDescent="0.35">
      <c r="A90" s="668" t="s">
        <v>195</v>
      </c>
      <c r="B90" s="403"/>
      <c r="C90" s="315" t="str">
        <f t="shared" si="8"/>
        <v>SIT9</v>
      </c>
      <c r="D90" s="404"/>
      <c r="E90" s="404"/>
      <c r="F90" s="310" t="s">
        <v>721</v>
      </c>
      <c r="G90" s="312" t="str">
        <f>IF(LEN(F90)&gt;0,F90,H89)</f>
        <v>Absence bras mort permanent / de conception</v>
      </c>
      <c r="H90" s="317" t="s">
        <v>725</v>
      </c>
      <c r="I90" s="313" t="str">
        <f t="shared" si="6"/>
        <v>Sans objet.</v>
      </c>
      <c r="J90" s="317" t="s">
        <v>725</v>
      </c>
      <c r="K90" s="313" t="str">
        <f t="shared" si="7"/>
        <v>Sans objet.</v>
      </c>
      <c r="L90" s="22" t="s">
        <v>725</v>
      </c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"/>
      <c r="X90" s="22">
        <v>0</v>
      </c>
      <c r="Y90" s="22">
        <v>0</v>
      </c>
      <c r="Z90" s="22">
        <v>0</v>
      </c>
      <c r="AA90" s="22"/>
      <c r="AB90" s="458"/>
    </row>
    <row r="91" spans="1:28" ht="78" customHeight="1" thickTop="1" x14ac:dyDescent="0.3">
      <c r="A91" s="668"/>
      <c r="B91" s="399"/>
      <c r="C91" s="138" t="str">
        <f t="shared" si="8"/>
        <v>SIT9</v>
      </c>
      <c r="D91" s="408"/>
      <c r="E91" s="408"/>
      <c r="F91" s="517" t="s">
        <v>720</v>
      </c>
      <c r="G91" s="313" t="str">
        <f>IF(LEN(F91)&gt;0,F91,H90)</f>
        <v>Présence bras mort permanent /de conception</v>
      </c>
      <c r="H91" s="517" t="s">
        <v>736</v>
      </c>
      <c r="I91" s="314" t="str">
        <f t="shared" si="6"/>
        <v>Volume bras mort permanent &lt; 5% du volume total</v>
      </c>
      <c r="J91" s="474" t="s">
        <v>738</v>
      </c>
      <c r="K91" s="313" t="str">
        <f t="shared" si="7"/>
        <v>Remise en circulation programmée;</v>
      </c>
      <c r="L91" s="22" t="s">
        <v>742</v>
      </c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"/>
      <c r="X91" s="22">
        <v>3</v>
      </c>
      <c r="Y91" s="22">
        <v>1</v>
      </c>
      <c r="Z91" s="22">
        <v>3</v>
      </c>
      <c r="AA91" s="22"/>
      <c r="AB91" s="458"/>
    </row>
    <row r="92" spans="1:28" ht="78" customHeight="1" thickBot="1" x14ac:dyDescent="0.35">
      <c r="A92" s="668"/>
      <c r="B92" s="399"/>
      <c r="C92" s="138" t="str">
        <f t="shared" si="8"/>
        <v>SIT9</v>
      </c>
      <c r="D92" s="408"/>
      <c r="E92" s="408"/>
      <c r="F92" s="518"/>
      <c r="G92" s="313" t="str">
        <f t="shared" ref="G92:G98" si="9">IF(LEN(F92)&gt;0,F92,G91)</f>
        <v>Présence bras mort permanent /de conception</v>
      </c>
      <c r="H92" s="518"/>
      <c r="I92" s="314" t="str">
        <f t="shared" si="6"/>
        <v>Volume bras mort permanent &lt; 5% du volume total</v>
      </c>
      <c r="J92" s="475"/>
      <c r="K92" s="313" t="str">
        <f t="shared" si="7"/>
        <v>Remise en circulation programmée;</v>
      </c>
      <c r="L92" s="22" t="s">
        <v>743</v>
      </c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"/>
      <c r="X92" s="22">
        <v>4</v>
      </c>
      <c r="Y92" s="22">
        <v>2</v>
      </c>
      <c r="Z92" s="22">
        <v>4</v>
      </c>
      <c r="AA92" s="22"/>
      <c r="AB92" s="458"/>
    </row>
    <row r="93" spans="1:28" ht="78" customHeight="1" thickTop="1" thickBot="1" x14ac:dyDescent="0.35">
      <c r="A93" s="668"/>
      <c r="B93" s="399"/>
      <c r="C93" s="138" t="str">
        <f t="shared" si="8"/>
        <v>SIT9</v>
      </c>
      <c r="D93" s="408"/>
      <c r="E93" s="408"/>
      <c r="F93" s="518"/>
      <c r="G93" s="313" t="str">
        <f t="shared" si="9"/>
        <v>Présence bras mort permanent /de conception</v>
      </c>
      <c r="H93" s="518"/>
      <c r="I93" s="314" t="str">
        <f t="shared" si="6"/>
        <v>Volume bras mort permanent &lt; 5% du volume total</v>
      </c>
      <c r="J93" s="476" t="s">
        <v>739</v>
      </c>
      <c r="K93" s="313" t="str">
        <f t="shared" si="7"/>
        <v>Remise en circulation aléatoire;</v>
      </c>
      <c r="L93" s="22" t="s">
        <v>744</v>
      </c>
      <c r="M93" s="22"/>
      <c r="N93" s="22"/>
      <c r="O93" s="22"/>
      <c r="P93" s="22"/>
      <c r="Q93" s="22"/>
      <c r="R93" s="22"/>
      <c r="S93" s="22"/>
      <c r="T93" s="22"/>
      <c r="U93" s="47"/>
      <c r="V93" s="22"/>
      <c r="W93" s="2"/>
      <c r="X93" s="22">
        <v>3</v>
      </c>
      <c r="Y93" s="22">
        <v>2</v>
      </c>
      <c r="Z93" s="22">
        <v>2</v>
      </c>
      <c r="AA93" s="22"/>
      <c r="AB93" s="458"/>
    </row>
    <row r="94" spans="1:28" ht="78" customHeight="1" thickTop="1" thickBot="1" x14ac:dyDescent="0.35">
      <c r="A94" s="668"/>
      <c r="B94" s="399"/>
      <c r="C94" s="138" t="str">
        <f t="shared" si="8"/>
        <v>SIT9</v>
      </c>
      <c r="D94" s="408"/>
      <c r="E94" s="408"/>
      <c r="F94" s="518"/>
      <c r="G94" s="313" t="str">
        <f t="shared" si="9"/>
        <v>Présence bras mort permanent /de conception</v>
      </c>
      <c r="H94" s="588"/>
      <c r="I94" s="314" t="str">
        <f t="shared" si="6"/>
        <v>Volume bras mort permanent &lt; 5% du volume total</v>
      </c>
      <c r="J94" s="475"/>
      <c r="K94" s="313" t="str">
        <f t="shared" si="7"/>
        <v>Remise en circulation aléatoire;</v>
      </c>
      <c r="L94" s="22" t="s">
        <v>745</v>
      </c>
      <c r="M94" s="22"/>
      <c r="N94" s="22"/>
      <c r="O94" s="22"/>
      <c r="P94" s="22"/>
      <c r="Q94" s="22"/>
      <c r="R94" s="22"/>
      <c r="S94" s="22"/>
      <c r="T94" s="22"/>
      <c r="U94" s="47"/>
      <c r="V94" s="22"/>
      <c r="W94" s="2"/>
      <c r="X94" s="22">
        <v>4</v>
      </c>
      <c r="Y94" s="22">
        <v>3</v>
      </c>
      <c r="Z94" s="22">
        <v>3</v>
      </c>
      <c r="AA94" s="22"/>
      <c r="AB94" s="458"/>
    </row>
    <row r="95" spans="1:28" ht="78" customHeight="1" thickTop="1" x14ac:dyDescent="0.3">
      <c r="A95" s="668"/>
      <c r="B95" s="399"/>
      <c r="C95" s="138" t="str">
        <f t="shared" si="8"/>
        <v>SIT9</v>
      </c>
      <c r="D95" s="408"/>
      <c r="E95" s="408"/>
      <c r="F95" s="518"/>
      <c r="G95" s="313" t="str">
        <f t="shared" si="9"/>
        <v>Présence bras mort permanent /de conception</v>
      </c>
      <c r="H95" s="517" t="s">
        <v>737</v>
      </c>
      <c r="I95" s="314" t="str">
        <f t="shared" si="6"/>
        <v>Volume bras mort permanent &gt; 5% du volume total</v>
      </c>
      <c r="J95" s="476" t="s">
        <v>740</v>
      </c>
      <c r="K95" s="313" t="str">
        <f t="shared" si="7"/>
        <v>Remise en circulation programmée;,</v>
      </c>
      <c r="L95" s="22" t="s">
        <v>746</v>
      </c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"/>
      <c r="X95" s="22">
        <v>4</v>
      </c>
      <c r="Y95" s="22">
        <v>2</v>
      </c>
      <c r="Z95" s="22">
        <v>4</v>
      </c>
      <c r="AA95" s="22"/>
      <c r="AB95" s="458"/>
    </row>
    <row r="96" spans="1:28" ht="78" customHeight="1" x14ac:dyDescent="0.3">
      <c r="A96" s="668"/>
      <c r="B96" s="399"/>
      <c r="C96" s="138" t="str">
        <f t="shared" si="8"/>
        <v>SIT9</v>
      </c>
      <c r="D96" s="408"/>
      <c r="E96" s="408"/>
      <c r="F96" s="518"/>
      <c r="G96" s="313" t="str">
        <f t="shared" si="9"/>
        <v>Présence bras mort permanent /de conception</v>
      </c>
      <c r="H96" s="518"/>
      <c r="I96" s="314" t="str">
        <f t="shared" si="6"/>
        <v>Volume bras mort permanent &gt; 5% du volume total</v>
      </c>
      <c r="J96" s="475"/>
      <c r="K96" s="313" t="str">
        <f t="shared" si="7"/>
        <v>Remise en circulation programmée;,</v>
      </c>
      <c r="L96" s="22" t="s">
        <v>747</v>
      </c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"/>
      <c r="X96" s="22">
        <v>4</v>
      </c>
      <c r="Y96" s="22">
        <v>3</v>
      </c>
      <c r="Z96" s="22">
        <v>4</v>
      </c>
      <c r="AA96" s="22"/>
      <c r="AB96" s="458"/>
    </row>
    <row r="97" spans="1:28" ht="78" customHeight="1" x14ac:dyDescent="0.3">
      <c r="A97" s="668"/>
      <c r="B97" s="399"/>
      <c r="C97" s="138" t="str">
        <f t="shared" si="8"/>
        <v>SIT9</v>
      </c>
      <c r="D97" s="408"/>
      <c r="E97" s="408"/>
      <c r="F97" s="518"/>
      <c r="G97" s="313" t="str">
        <f t="shared" si="9"/>
        <v>Présence bras mort permanent /de conception</v>
      </c>
      <c r="H97" s="518"/>
      <c r="I97" s="314" t="str">
        <f t="shared" si="6"/>
        <v>Volume bras mort permanent &gt; 5% du volume total</v>
      </c>
      <c r="J97" s="476" t="s">
        <v>741</v>
      </c>
      <c r="K97" s="313" t="str">
        <f t="shared" si="7"/>
        <v>Remise en circulation aléatoire;,</v>
      </c>
      <c r="L97" s="22" t="s">
        <v>748</v>
      </c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"/>
      <c r="X97" s="22">
        <v>4</v>
      </c>
      <c r="Y97" s="22">
        <v>3</v>
      </c>
      <c r="Z97" s="22">
        <v>3</v>
      </c>
      <c r="AA97" s="22"/>
      <c r="AB97" s="458"/>
    </row>
    <row r="98" spans="1:28" ht="78" customHeight="1" thickBot="1" x14ac:dyDescent="0.35">
      <c r="A98" s="668"/>
      <c r="B98" s="399"/>
      <c r="C98" s="138" t="str">
        <f t="shared" si="8"/>
        <v>SIT9</v>
      </c>
      <c r="D98" s="408"/>
      <c r="E98" s="408"/>
      <c r="F98" s="588"/>
      <c r="G98" s="313" t="str">
        <f t="shared" si="9"/>
        <v>Présence bras mort permanent /de conception</v>
      </c>
      <c r="H98" s="588"/>
      <c r="I98" s="314" t="str">
        <f t="shared" si="6"/>
        <v>Volume bras mort permanent &gt; 5% du volume total</v>
      </c>
      <c r="J98" s="475"/>
      <c r="K98" s="313" t="str">
        <f t="shared" si="7"/>
        <v>Remise en circulation aléatoire;,</v>
      </c>
      <c r="L98" s="22" t="s">
        <v>749</v>
      </c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"/>
      <c r="X98" s="22">
        <v>4</v>
      </c>
      <c r="Y98" s="22">
        <v>4</v>
      </c>
      <c r="Z98" s="22">
        <v>4</v>
      </c>
      <c r="AA98" s="22"/>
      <c r="AB98" s="458"/>
    </row>
    <row r="99" spans="1:28" ht="78" customHeight="1" thickTop="1" thickBot="1" x14ac:dyDescent="0.35">
      <c r="A99" s="668" t="s">
        <v>196</v>
      </c>
      <c r="B99" s="403"/>
      <c r="C99" s="315" t="str">
        <f t="shared" si="8"/>
        <v>SIT10</v>
      </c>
      <c r="D99" s="404"/>
      <c r="E99" s="404"/>
      <c r="F99" s="310" t="s">
        <v>722</v>
      </c>
      <c r="G99" s="312" t="str">
        <f>IF(LEN(F99)&gt;0,F99,H98)</f>
        <v>Absence bras mort temporaire</v>
      </c>
      <c r="H99" s="317" t="s">
        <v>750</v>
      </c>
      <c r="I99" s="313" t="str">
        <f t="shared" si="6"/>
        <v>.Sans objet</v>
      </c>
      <c r="J99" s="317" t="s">
        <v>750</v>
      </c>
      <c r="K99" s="313" t="str">
        <f t="shared" si="7"/>
        <v>.Sans objet</v>
      </c>
      <c r="L99" s="22" t="s">
        <v>751</v>
      </c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"/>
      <c r="X99" s="22">
        <v>0</v>
      </c>
      <c r="Y99" s="22">
        <v>0</v>
      </c>
      <c r="Z99" s="22">
        <v>0</v>
      </c>
      <c r="AA99" s="22"/>
      <c r="AB99" s="458"/>
    </row>
    <row r="100" spans="1:28" ht="78" customHeight="1" thickTop="1" x14ac:dyDescent="0.3">
      <c r="A100" s="668"/>
      <c r="B100" s="399"/>
      <c r="C100" s="138" t="str">
        <f t="shared" si="8"/>
        <v>SIT10</v>
      </c>
      <c r="D100" s="408"/>
      <c r="E100" s="408"/>
      <c r="F100" s="517" t="s">
        <v>723</v>
      </c>
      <c r="G100" s="313" t="str">
        <f>IF(LEN(F100)&gt;0,F100,H99)</f>
        <v>Présence bras mort temporaire</v>
      </c>
      <c r="H100" s="517" t="s">
        <v>760</v>
      </c>
      <c r="I100" s="314" t="str">
        <f t="shared" si="6"/>
        <v>Volume bras mort temporaire &lt; 5% du volume total</v>
      </c>
      <c r="J100" s="474" t="s">
        <v>762</v>
      </c>
      <c r="K100" s="313" t="str">
        <f t="shared" si="7"/>
        <v>.Remise en circulation programmée</v>
      </c>
      <c r="L100" s="22" t="s">
        <v>759</v>
      </c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"/>
      <c r="X100" s="22">
        <v>3</v>
      </c>
      <c r="Y100" s="22">
        <v>1</v>
      </c>
      <c r="Z100" s="22">
        <v>3</v>
      </c>
      <c r="AA100" s="22"/>
      <c r="AB100" s="458"/>
    </row>
    <row r="101" spans="1:28" ht="78" customHeight="1" x14ac:dyDescent="0.3">
      <c r="A101" s="668"/>
      <c r="B101" s="399"/>
      <c r="C101" s="138" t="str">
        <f t="shared" si="8"/>
        <v>SIT10</v>
      </c>
      <c r="D101" s="408"/>
      <c r="E101" s="408"/>
      <c r="F101" s="518"/>
      <c r="G101" s="313" t="str">
        <f t="shared" ref="G101:G107" si="10">IF(LEN(F101)&gt;0,F101,G100)</f>
        <v>Présence bras mort temporaire</v>
      </c>
      <c r="H101" s="518"/>
      <c r="I101" s="314" t="str">
        <f t="shared" si="6"/>
        <v>Volume bras mort temporaire &lt; 5% du volume total</v>
      </c>
      <c r="J101" s="475"/>
      <c r="K101" s="313" t="str">
        <f t="shared" si="7"/>
        <v>.Remise en circulation programmée</v>
      </c>
      <c r="L101" s="22" t="s">
        <v>758</v>
      </c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"/>
      <c r="X101" s="22">
        <v>4</v>
      </c>
      <c r="Y101" s="22">
        <v>2</v>
      </c>
      <c r="Z101" s="22">
        <v>4</v>
      </c>
      <c r="AA101" s="22"/>
      <c r="AB101" s="458"/>
    </row>
    <row r="102" spans="1:28" ht="78" customHeight="1" x14ac:dyDescent="0.3">
      <c r="A102" s="668"/>
      <c r="B102" s="399"/>
      <c r="C102" s="138" t="str">
        <f t="shared" si="8"/>
        <v>SIT10</v>
      </c>
      <c r="D102" s="408"/>
      <c r="E102" s="408"/>
      <c r="F102" s="518"/>
      <c r="G102" s="313" t="str">
        <f t="shared" si="10"/>
        <v>Présence bras mort temporaire</v>
      </c>
      <c r="H102" s="518"/>
      <c r="I102" s="314" t="str">
        <f t="shared" si="6"/>
        <v>Volume bras mort temporaire &lt; 5% du volume total</v>
      </c>
      <c r="J102" s="476" t="s">
        <v>763</v>
      </c>
      <c r="K102" s="313" t="str">
        <f t="shared" si="7"/>
        <v>.Remise en circulation aléatoire</v>
      </c>
      <c r="L102" s="22" t="s">
        <v>757</v>
      </c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"/>
      <c r="X102" s="22">
        <v>3</v>
      </c>
      <c r="Y102" s="22">
        <v>2</v>
      </c>
      <c r="Z102" s="22">
        <v>2</v>
      </c>
      <c r="AA102" s="22"/>
      <c r="AB102" s="458"/>
    </row>
    <row r="103" spans="1:28" ht="78" customHeight="1" thickBot="1" x14ac:dyDescent="0.35">
      <c r="A103" s="668"/>
      <c r="B103" s="399"/>
      <c r="C103" s="138" t="str">
        <f t="shared" si="8"/>
        <v>SIT10</v>
      </c>
      <c r="D103" s="408"/>
      <c r="E103" s="408"/>
      <c r="F103" s="518"/>
      <c r="G103" s="313" t="str">
        <f t="shared" si="10"/>
        <v>Présence bras mort temporaire</v>
      </c>
      <c r="H103" s="588"/>
      <c r="I103" s="314" t="str">
        <f t="shared" si="6"/>
        <v>Volume bras mort temporaire &lt; 5% du volume total</v>
      </c>
      <c r="J103" s="475"/>
      <c r="K103" s="313" t="str">
        <f t="shared" si="7"/>
        <v>.Remise en circulation aléatoire</v>
      </c>
      <c r="L103" s="22" t="s">
        <v>756</v>
      </c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"/>
      <c r="X103" s="22">
        <v>4</v>
      </c>
      <c r="Y103" s="22">
        <v>3</v>
      </c>
      <c r="Z103" s="22">
        <v>3</v>
      </c>
      <c r="AA103" s="22"/>
      <c r="AB103" s="458"/>
    </row>
    <row r="104" spans="1:28" ht="78" customHeight="1" thickTop="1" x14ac:dyDescent="0.3">
      <c r="A104" s="668"/>
      <c r="B104" s="399"/>
      <c r="C104" s="138" t="str">
        <f t="shared" si="8"/>
        <v>SIT10</v>
      </c>
      <c r="D104" s="408"/>
      <c r="E104" s="408"/>
      <c r="F104" s="518"/>
      <c r="G104" s="313" t="str">
        <f t="shared" si="10"/>
        <v>Présence bras mort temporaire</v>
      </c>
      <c r="H104" s="517" t="s">
        <v>761</v>
      </c>
      <c r="I104" s="314" t="str">
        <f t="shared" si="6"/>
        <v>Volume bras mort temporaire &gt; 5% du volume total</v>
      </c>
      <c r="J104" s="476" t="s">
        <v>712</v>
      </c>
      <c r="K104" s="313" t="str">
        <f t="shared" si="7"/>
        <v>Remise en circulation programmée</v>
      </c>
      <c r="L104" s="22" t="s">
        <v>755</v>
      </c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"/>
      <c r="X104" s="22">
        <v>4</v>
      </c>
      <c r="Y104" s="22">
        <v>2</v>
      </c>
      <c r="Z104" s="22">
        <v>4</v>
      </c>
      <c r="AA104" s="22"/>
      <c r="AB104" s="458"/>
    </row>
    <row r="105" spans="1:28" ht="78" customHeight="1" x14ac:dyDescent="0.3">
      <c r="A105" s="668"/>
      <c r="B105" s="399"/>
      <c r="C105" s="138" t="str">
        <f t="shared" si="8"/>
        <v>SIT10</v>
      </c>
      <c r="D105" s="408"/>
      <c r="E105" s="408"/>
      <c r="F105" s="518"/>
      <c r="G105" s="313" t="str">
        <f t="shared" si="10"/>
        <v>Présence bras mort temporaire</v>
      </c>
      <c r="H105" s="518"/>
      <c r="I105" s="314" t="str">
        <f t="shared" si="6"/>
        <v>Volume bras mort temporaire &gt; 5% du volume total</v>
      </c>
      <c r="J105" s="475"/>
      <c r="K105" s="313" t="str">
        <f t="shared" si="7"/>
        <v>Remise en circulation programmée</v>
      </c>
      <c r="L105" s="22" t="s">
        <v>754</v>
      </c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"/>
      <c r="X105" s="22">
        <v>4</v>
      </c>
      <c r="Y105" s="22">
        <v>3</v>
      </c>
      <c r="Z105" s="22">
        <v>4</v>
      </c>
      <c r="AA105" s="22"/>
      <c r="AB105" s="458"/>
    </row>
    <row r="106" spans="1:28" ht="78" customHeight="1" x14ac:dyDescent="0.3">
      <c r="A106" s="668"/>
      <c r="B106" s="399"/>
      <c r="C106" s="138" t="str">
        <f t="shared" si="8"/>
        <v>SIT10</v>
      </c>
      <c r="D106" s="408"/>
      <c r="E106" s="408"/>
      <c r="F106" s="518"/>
      <c r="G106" s="313" t="str">
        <f t="shared" si="10"/>
        <v>Présence bras mort temporaire</v>
      </c>
      <c r="H106" s="518"/>
      <c r="I106" s="314" t="str">
        <f t="shared" si="6"/>
        <v>Volume bras mort temporaire &gt; 5% du volume total</v>
      </c>
      <c r="J106" s="476" t="s">
        <v>713</v>
      </c>
      <c r="K106" s="313" t="str">
        <f t="shared" si="7"/>
        <v>Remise en circulation aléatoire</v>
      </c>
      <c r="L106" s="22" t="s">
        <v>753</v>
      </c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"/>
      <c r="X106" s="22">
        <v>4</v>
      </c>
      <c r="Y106" s="22">
        <v>3</v>
      </c>
      <c r="Z106" s="22">
        <v>3</v>
      </c>
      <c r="AA106" s="22"/>
      <c r="AB106" s="458"/>
    </row>
    <row r="107" spans="1:28" ht="78" customHeight="1" thickBot="1" x14ac:dyDescent="0.35">
      <c r="A107" s="668"/>
      <c r="B107" s="399"/>
      <c r="C107" s="138" t="str">
        <f t="shared" si="8"/>
        <v>SIT10</v>
      </c>
      <c r="D107" s="408"/>
      <c r="E107" s="408"/>
      <c r="F107" s="588"/>
      <c r="G107" s="313" t="str">
        <f t="shared" si="10"/>
        <v>Présence bras mort temporaire</v>
      </c>
      <c r="H107" s="588"/>
      <c r="I107" s="314" t="str">
        <f t="shared" si="6"/>
        <v>Volume bras mort temporaire &gt; 5% du volume total</v>
      </c>
      <c r="J107" s="475"/>
      <c r="K107" s="313" t="str">
        <f t="shared" si="7"/>
        <v>Remise en circulation aléatoire</v>
      </c>
      <c r="L107" s="22" t="s">
        <v>752</v>
      </c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"/>
      <c r="X107" s="22">
        <v>4</v>
      </c>
      <c r="Y107" s="22">
        <v>4</v>
      </c>
      <c r="Z107" s="22">
        <v>4</v>
      </c>
      <c r="AA107" s="22"/>
      <c r="AB107" s="458"/>
    </row>
    <row r="108" spans="1:28" ht="78" customHeight="1" thickTop="1" x14ac:dyDescent="0.3">
      <c r="A108" s="22"/>
      <c r="B108" s="409"/>
      <c r="C108" s="22"/>
      <c r="D108" s="409"/>
      <c r="E108" s="409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458"/>
    </row>
    <row r="109" spans="1:28" ht="78" customHeight="1" x14ac:dyDescent="0.3">
      <c r="A109" s="22"/>
      <c r="B109" s="409"/>
      <c r="C109" s="22"/>
      <c r="D109" s="409"/>
      <c r="E109" s="409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458"/>
    </row>
    <row r="110" spans="1:28" ht="78" customHeight="1" x14ac:dyDescent="0.3">
      <c r="A110" s="22"/>
      <c r="B110" s="409"/>
      <c r="C110" s="22"/>
      <c r="D110" s="409"/>
      <c r="E110" s="409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458"/>
    </row>
    <row r="111" spans="1:28" ht="78" customHeight="1" x14ac:dyDescent="0.3">
      <c r="A111" s="22"/>
      <c r="B111" s="409"/>
      <c r="C111" s="22"/>
      <c r="D111" s="409"/>
      <c r="E111" s="409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458"/>
    </row>
    <row r="112" spans="1:28" ht="78" customHeight="1" x14ac:dyDescent="0.3">
      <c r="A112" s="22"/>
      <c r="B112" s="409"/>
      <c r="C112" s="22"/>
      <c r="D112" s="409"/>
      <c r="E112" s="409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458"/>
    </row>
    <row r="113" spans="1:28" ht="78" customHeight="1" x14ac:dyDescent="0.3">
      <c r="A113" s="22"/>
      <c r="B113" s="409"/>
      <c r="C113" s="22"/>
      <c r="D113" s="409"/>
      <c r="E113" s="409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458"/>
    </row>
    <row r="114" spans="1:28" ht="78" customHeight="1" x14ac:dyDescent="0.3">
      <c r="A114" s="22"/>
      <c r="B114" s="409"/>
      <c r="C114" s="22"/>
      <c r="D114" s="409"/>
      <c r="E114" s="409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458"/>
    </row>
    <row r="115" spans="1:28" ht="78" customHeight="1" x14ac:dyDescent="0.3">
      <c r="A115" s="22"/>
      <c r="B115" s="409"/>
      <c r="C115" s="22"/>
      <c r="D115" s="409"/>
      <c r="E115" s="409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458"/>
    </row>
    <row r="116" spans="1:28" ht="78" customHeight="1" x14ac:dyDescent="0.3">
      <c r="A116" s="22"/>
      <c r="B116" s="409"/>
      <c r="C116" s="22"/>
      <c r="D116" s="409"/>
      <c r="E116" s="409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458"/>
    </row>
    <row r="117" spans="1:28" ht="78" customHeight="1" x14ac:dyDescent="0.3">
      <c r="A117" s="22"/>
      <c r="B117" s="409"/>
      <c r="C117" s="22"/>
      <c r="D117" s="409"/>
      <c r="E117" s="409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458"/>
    </row>
    <row r="118" spans="1:28" ht="78" customHeight="1" x14ac:dyDescent="0.3">
      <c r="A118" s="22"/>
      <c r="B118" s="409"/>
      <c r="C118" s="22"/>
      <c r="D118" s="409"/>
      <c r="E118" s="409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458"/>
    </row>
    <row r="119" spans="1:28" ht="78" customHeight="1" x14ac:dyDescent="0.3">
      <c r="A119" s="22"/>
      <c r="B119" s="409"/>
      <c r="C119" s="22"/>
      <c r="D119" s="409"/>
      <c r="E119" s="409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458"/>
    </row>
    <row r="120" spans="1:28" ht="78" customHeight="1" x14ac:dyDescent="0.3">
      <c r="A120" s="22"/>
      <c r="B120" s="409"/>
      <c r="C120" s="22"/>
      <c r="D120" s="409"/>
      <c r="E120" s="409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458"/>
    </row>
    <row r="121" spans="1:28" ht="78" customHeight="1" x14ac:dyDescent="0.3">
      <c r="A121" s="22"/>
      <c r="B121" s="409"/>
      <c r="C121" s="22"/>
      <c r="D121" s="409"/>
      <c r="E121" s="409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458"/>
    </row>
    <row r="122" spans="1:28" ht="78" customHeight="1" x14ac:dyDescent="0.3">
      <c r="A122" s="22"/>
      <c r="B122" s="409"/>
      <c r="C122" s="22"/>
      <c r="D122" s="409"/>
      <c r="E122" s="409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458"/>
    </row>
    <row r="123" spans="1:28" ht="78" customHeight="1" x14ac:dyDescent="0.3">
      <c r="A123" s="22"/>
      <c r="B123" s="409"/>
      <c r="C123" s="22"/>
      <c r="D123" s="409"/>
      <c r="E123" s="409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458"/>
    </row>
    <row r="124" spans="1:28" ht="78" customHeight="1" x14ac:dyDescent="0.3">
      <c r="A124" s="22"/>
      <c r="B124" s="409"/>
      <c r="C124" s="22"/>
      <c r="D124" s="409"/>
      <c r="E124" s="409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458"/>
    </row>
    <row r="125" spans="1:28" ht="78" customHeight="1" x14ac:dyDescent="0.3">
      <c r="A125" s="22"/>
      <c r="B125" s="409"/>
      <c r="C125" s="22"/>
      <c r="D125" s="409"/>
      <c r="E125" s="409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458"/>
    </row>
    <row r="126" spans="1:28" ht="78" customHeight="1" x14ac:dyDescent="0.3">
      <c r="A126" s="22"/>
      <c r="B126" s="409"/>
      <c r="C126" s="22"/>
      <c r="D126" s="409"/>
      <c r="E126" s="409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458"/>
    </row>
    <row r="127" spans="1:28" ht="78" customHeight="1" x14ac:dyDescent="0.3">
      <c r="A127" s="22"/>
      <c r="B127" s="409"/>
      <c r="C127" s="22"/>
      <c r="D127" s="409"/>
      <c r="E127" s="409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458"/>
    </row>
    <row r="128" spans="1:28" ht="78" customHeight="1" x14ac:dyDescent="0.3">
      <c r="A128" s="22"/>
      <c r="B128" s="409"/>
      <c r="C128" s="22"/>
      <c r="D128" s="409"/>
      <c r="E128" s="409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458"/>
    </row>
    <row r="129" spans="1:28" ht="78" customHeight="1" x14ac:dyDescent="0.3">
      <c r="A129" s="22"/>
      <c r="B129" s="409"/>
      <c r="C129" s="22"/>
      <c r="D129" s="409"/>
      <c r="E129" s="409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458"/>
    </row>
    <row r="130" spans="1:28" ht="78" customHeight="1" x14ac:dyDescent="0.3">
      <c r="A130" s="22"/>
      <c r="B130" s="409"/>
      <c r="C130" s="22"/>
      <c r="D130" s="409"/>
      <c r="E130" s="409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458"/>
    </row>
    <row r="131" spans="1:28" ht="78" customHeight="1" x14ac:dyDescent="0.3">
      <c r="A131" s="22"/>
      <c r="B131" s="409"/>
      <c r="C131" s="22"/>
      <c r="D131" s="409"/>
      <c r="E131" s="409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458"/>
    </row>
    <row r="132" spans="1:28" ht="78" customHeight="1" x14ac:dyDescent="0.3">
      <c r="A132" s="22"/>
      <c r="B132" s="409"/>
      <c r="C132" s="22"/>
      <c r="D132" s="409"/>
      <c r="E132" s="409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458"/>
    </row>
    <row r="133" spans="1:28" ht="78" customHeight="1" x14ac:dyDescent="0.3">
      <c r="A133" s="22"/>
      <c r="B133" s="409"/>
      <c r="C133" s="22"/>
      <c r="D133" s="409"/>
      <c r="E133" s="409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458"/>
    </row>
    <row r="134" spans="1:28" ht="78" customHeight="1" x14ac:dyDescent="0.3">
      <c r="A134" s="22"/>
      <c r="B134" s="409"/>
      <c r="C134" s="22"/>
      <c r="D134" s="409"/>
      <c r="E134" s="409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458"/>
    </row>
    <row r="135" spans="1:28" ht="78" customHeight="1" x14ac:dyDescent="0.3">
      <c r="A135" s="22"/>
      <c r="B135" s="409"/>
      <c r="C135" s="22"/>
      <c r="D135" s="409"/>
      <c r="E135" s="409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458"/>
    </row>
    <row r="136" spans="1:28" ht="78" customHeight="1" x14ac:dyDescent="0.3">
      <c r="A136" s="22"/>
      <c r="B136" s="409"/>
      <c r="C136" s="22"/>
      <c r="D136" s="409"/>
      <c r="E136" s="409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458"/>
    </row>
    <row r="137" spans="1:28" ht="78" customHeight="1" x14ac:dyDescent="0.3">
      <c r="A137" s="22"/>
      <c r="B137" s="409"/>
      <c r="C137" s="22"/>
      <c r="D137" s="409"/>
      <c r="E137" s="409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458"/>
    </row>
    <row r="138" spans="1:28" ht="78" customHeight="1" x14ac:dyDescent="0.3">
      <c r="A138" s="22"/>
      <c r="B138" s="409"/>
      <c r="C138" s="22"/>
      <c r="D138" s="409"/>
      <c r="E138" s="409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458"/>
    </row>
    <row r="139" spans="1:28" ht="78" customHeight="1" x14ac:dyDescent="0.3">
      <c r="A139" s="22"/>
      <c r="B139" s="409"/>
      <c r="C139" s="22"/>
      <c r="D139" s="409"/>
      <c r="E139" s="409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458"/>
    </row>
    <row r="140" spans="1:28" ht="78" customHeight="1" x14ac:dyDescent="0.3">
      <c r="A140" s="22"/>
      <c r="B140" s="409"/>
      <c r="C140" s="22"/>
      <c r="D140" s="409"/>
      <c r="E140" s="409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458"/>
    </row>
    <row r="141" spans="1:28" ht="78" customHeight="1" x14ac:dyDescent="0.3">
      <c r="A141" s="22"/>
      <c r="B141" s="409"/>
      <c r="C141" s="22"/>
      <c r="D141" s="409"/>
      <c r="E141" s="409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458"/>
    </row>
    <row r="142" spans="1:28" ht="78" customHeight="1" x14ac:dyDescent="0.3">
      <c r="A142" s="22"/>
      <c r="B142" s="409"/>
      <c r="C142" s="22"/>
      <c r="D142" s="409"/>
      <c r="E142" s="409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458"/>
    </row>
    <row r="143" spans="1:28" ht="78" customHeight="1" x14ac:dyDescent="0.3">
      <c r="A143" s="22"/>
      <c r="B143" s="409"/>
      <c r="C143" s="22"/>
      <c r="D143" s="409"/>
      <c r="E143" s="409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458"/>
    </row>
    <row r="144" spans="1:28" ht="78" customHeight="1" x14ac:dyDescent="0.3">
      <c r="A144" s="22"/>
      <c r="B144" s="409"/>
      <c r="C144" s="22"/>
      <c r="D144" s="409"/>
      <c r="E144" s="409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458"/>
    </row>
    <row r="145" spans="1:28" ht="78" customHeight="1" x14ac:dyDescent="0.3">
      <c r="A145" s="22"/>
      <c r="B145" s="409"/>
      <c r="C145" s="22"/>
      <c r="D145" s="409"/>
      <c r="E145" s="409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458"/>
    </row>
    <row r="146" spans="1:28" ht="78" customHeight="1" x14ac:dyDescent="0.3">
      <c r="A146" s="22"/>
      <c r="B146" s="409"/>
      <c r="C146" s="22"/>
      <c r="D146" s="409"/>
      <c r="E146" s="409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458"/>
    </row>
    <row r="147" spans="1:28" ht="78" customHeight="1" x14ac:dyDescent="0.3">
      <c r="A147" s="22"/>
      <c r="B147" s="409"/>
      <c r="C147" s="22"/>
      <c r="D147" s="409"/>
      <c r="E147" s="409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458"/>
    </row>
    <row r="148" spans="1:28" ht="78" customHeight="1" x14ac:dyDescent="0.3">
      <c r="A148" s="22"/>
      <c r="B148" s="409"/>
      <c r="C148" s="22"/>
      <c r="D148" s="409"/>
      <c r="E148" s="409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458"/>
    </row>
    <row r="149" spans="1:28" ht="78" customHeight="1" x14ac:dyDescent="0.3">
      <c r="A149" s="22"/>
      <c r="B149" s="409"/>
      <c r="C149" s="22"/>
      <c r="D149" s="409"/>
      <c r="E149" s="409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458"/>
    </row>
    <row r="150" spans="1:28" ht="78" customHeight="1" x14ac:dyDescent="0.3">
      <c r="A150" s="22"/>
      <c r="B150" s="409"/>
      <c r="C150" s="22"/>
      <c r="D150" s="409"/>
      <c r="E150" s="409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458"/>
    </row>
    <row r="151" spans="1:28" ht="78" customHeight="1" x14ac:dyDescent="0.3">
      <c r="A151" s="22"/>
      <c r="B151" s="409"/>
      <c r="C151" s="22"/>
      <c r="D151" s="409"/>
      <c r="E151" s="409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458"/>
    </row>
    <row r="152" spans="1:28" ht="78" customHeight="1" x14ac:dyDescent="0.3">
      <c r="A152" s="22"/>
      <c r="B152" s="409"/>
      <c r="C152" s="22"/>
      <c r="D152" s="409"/>
      <c r="E152" s="409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458"/>
    </row>
    <row r="153" spans="1:28" ht="78" customHeight="1" x14ac:dyDescent="0.3">
      <c r="A153" s="22"/>
      <c r="B153" s="409"/>
      <c r="C153" s="22"/>
      <c r="D153" s="409"/>
      <c r="E153" s="409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458"/>
    </row>
    <row r="154" spans="1:28" ht="78" customHeight="1" x14ac:dyDescent="0.3">
      <c r="A154" s="22"/>
      <c r="B154" s="409"/>
      <c r="C154" s="22"/>
      <c r="D154" s="409"/>
      <c r="E154" s="409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458"/>
    </row>
    <row r="155" spans="1:28" ht="78" customHeight="1" x14ac:dyDescent="0.3">
      <c r="A155" s="22"/>
      <c r="B155" s="409"/>
      <c r="C155" s="22"/>
      <c r="D155" s="409"/>
      <c r="E155" s="409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458"/>
    </row>
    <row r="156" spans="1:28" ht="78" customHeight="1" x14ac:dyDescent="0.3">
      <c r="A156" s="22"/>
      <c r="B156" s="409"/>
      <c r="C156" s="22"/>
      <c r="D156" s="409"/>
      <c r="E156" s="409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458"/>
    </row>
    <row r="157" spans="1:28" ht="78" customHeight="1" x14ac:dyDescent="0.3">
      <c r="A157" s="22"/>
      <c r="B157" s="409"/>
      <c r="C157" s="22"/>
      <c r="D157" s="409"/>
      <c r="E157" s="409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458"/>
    </row>
    <row r="158" spans="1:28" ht="78" customHeight="1" x14ac:dyDescent="0.3">
      <c r="A158" s="22"/>
      <c r="B158" s="409"/>
      <c r="C158" s="22"/>
      <c r="D158" s="409"/>
      <c r="E158" s="409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458"/>
    </row>
    <row r="159" spans="1:28" ht="78" customHeight="1" x14ac:dyDescent="0.3">
      <c r="A159" s="22"/>
      <c r="B159" s="409"/>
      <c r="C159" s="22"/>
      <c r="D159" s="409"/>
      <c r="E159" s="409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458"/>
    </row>
    <row r="160" spans="1:28" ht="78" customHeight="1" x14ac:dyDescent="0.3">
      <c r="A160" s="22"/>
      <c r="B160" s="409"/>
      <c r="C160" s="22"/>
      <c r="D160" s="409"/>
      <c r="E160" s="409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458"/>
    </row>
    <row r="161" spans="1:28" ht="78" customHeight="1" x14ac:dyDescent="0.3">
      <c r="A161" s="22"/>
      <c r="B161" s="409"/>
      <c r="C161" s="22"/>
      <c r="D161" s="409"/>
      <c r="E161" s="409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458"/>
    </row>
    <row r="162" spans="1:28" ht="78" customHeight="1" x14ac:dyDescent="0.3">
      <c r="A162" s="22"/>
      <c r="B162" s="409"/>
      <c r="C162" s="22"/>
      <c r="D162" s="409"/>
      <c r="E162" s="409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458"/>
    </row>
    <row r="163" spans="1:28" ht="78" customHeight="1" x14ac:dyDescent="0.3">
      <c r="A163" s="22"/>
      <c r="B163" s="409"/>
      <c r="C163" s="22"/>
      <c r="D163" s="409"/>
      <c r="E163" s="409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458"/>
    </row>
    <row r="164" spans="1:28" ht="78" customHeight="1" x14ac:dyDescent="0.3">
      <c r="A164" s="22"/>
      <c r="B164" s="409"/>
      <c r="C164" s="22"/>
      <c r="D164" s="409"/>
      <c r="E164" s="409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458"/>
    </row>
    <row r="165" spans="1:28" ht="78" customHeight="1" x14ac:dyDescent="0.3">
      <c r="A165" s="22"/>
      <c r="B165" s="409"/>
      <c r="C165" s="22"/>
      <c r="D165" s="409"/>
      <c r="E165" s="409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458"/>
    </row>
    <row r="166" spans="1:28" ht="78" customHeight="1" x14ac:dyDescent="0.3">
      <c r="A166" s="22"/>
      <c r="B166" s="409"/>
      <c r="C166" s="22"/>
      <c r="D166" s="409"/>
      <c r="E166" s="409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458"/>
    </row>
    <row r="167" spans="1:28" ht="78" customHeight="1" x14ac:dyDescent="0.3">
      <c r="A167" s="22"/>
      <c r="B167" s="409"/>
      <c r="C167" s="22"/>
      <c r="D167" s="409"/>
      <c r="E167" s="409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458"/>
    </row>
    <row r="168" spans="1:28" ht="78" customHeight="1" x14ac:dyDescent="0.3">
      <c r="A168" s="22"/>
      <c r="B168" s="409"/>
      <c r="C168" s="22"/>
      <c r="D168" s="409"/>
      <c r="E168" s="409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458"/>
    </row>
    <row r="169" spans="1:28" ht="78" customHeight="1" x14ac:dyDescent="0.3">
      <c r="A169" s="22"/>
      <c r="B169" s="409"/>
      <c r="C169" s="22"/>
      <c r="D169" s="409"/>
      <c r="E169" s="409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458"/>
    </row>
    <row r="170" spans="1:28" ht="78" customHeight="1" x14ac:dyDescent="0.3">
      <c r="A170" s="22"/>
      <c r="B170" s="409"/>
      <c r="C170" s="22"/>
      <c r="D170" s="409"/>
      <c r="E170" s="409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458"/>
    </row>
    <row r="171" spans="1:28" ht="78" customHeight="1" x14ac:dyDescent="0.3">
      <c r="A171" s="22"/>
      <c r="B171" s="409"/>
      <c r="C171" s="22"/>
      <c r="D171" s="409"/>
      <c r="E171" s="409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458"/>
    </row>
    <row r="172" spans="1:28" ht="78" customHeight="1" x14ac:dyDescent="0.3">
      <c r="A172" s="22"/>
      <c r="B172" s="409"/>
      <c r="C172" s="22"/>
      <c r="D172" s="409"/>
      <c r="E172" s="409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458"/>
    </row>
    <row r="173" spans="1:28" ht="78" customHeight="1" x14ac:dyDescent="0.3">
      <c r="A173" s="22"/>
      <c r="B173" s="409"/>
      <c r="C173" s="22"/>
      <c r="D173" s="409"/>
      <c r="E173" s="409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458"/>
    </row>
    <row r="174" spans="1:28" ht="78" customHeight="1" x14ac:dyDescent="0.3">
      <c r="A174" s="22"/>
      <c r="B174" s="409"/>
      <c r="C174" s="22"/>
      <c r="D174" s="409"/>
      <c r="E174" s="409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458"/>
    </row>
    <row r="175" spans="1:28" ht="78" customHeight="1" x14ac:dyDescent="0.3">
      <c r="A175" s="22"/>
      <c r="B175" s="409"/>
      <c r="C175" s="22"/>
      <c r="D175" s="409"/>
      <c r="E175" s="409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458"/>
    </row>
    <row r="176" spans="1:28" ht="78" customHeight="1" x14ac:dyDescent="0.3">
      <c r="A176" s="22"/>
      <c r="B176" s="409"/>
      <c r="C176" s="22"/>
      <c r="D176" s="409"/>
      <c r="E176" s="409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458"/>
    </row>
    <row r="177" spans="1:28" ht="78" customHeight="1" x14ac:dyDescent="0.3">
      <c r="A177" s="22"/>
      <c r="B177" s="409"/>
      <c r="C177" s="22"/>
      <c r="D177" s="409"/>
      <c r="E177" s="409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458"/>
    </row>
    <row r="178" spans="1:28" ht="78" customHeight="1" x14ac:dyDescent="0.3">
      <c r="A178" s="22"/>
      <c r="B178" s="409"/>
      <c r="C178" s="22"/>
      <c r="D178" s="409"/>
      <c r="E178" s="409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458"/>
    </row>
    <row r="179" spans="1:28" ht="78" customHeight="1" x14ac:dyDescent="0.3">
      <c r="A179" s="22"/>
      <c r="B179" s="409"/>
      <c r="C179" s="22"/>
      <c r="D179" s="409"/>
      <c r="E179" s="409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458"/>
    </row>
    <row r="180" spans="1:28" ht="78" customHeight="1" x14ac:dyDescent="0.3">
      <c r="A180" s="22"/>
      <c r="B180" s="409"/>
      <c r="C180" s="22"/>
      <c r="D180" s="409"/>
      <c r="E180" s="409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458"/>
    </row>
    <row r="181" spans="1:28" ht="78" customHeight="1" x14ac:dyDescent="0.3">
      <c r="A181" s="22"/>
      <c r="B181" s="409"/>
      <c r="C181" s="22"/>
      <c r="D181" s="409"/>
      <c r="E181" s="409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458"/>
    </row>
    <row r="182" spans="1:28" ht="78" customHeight="1" x14ac:dyDescent="0.3">
      <c r="A182" s="22"/>
      <c r="B182" s="409"/>
      <c r="C182" s="22"/>
      <c r="D182" s="409"/>
      <c r="E182" s="409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458"/>
    </row>
    <row r="183" spans="1:28" ht="78" customHeight="1" x14ac:dyDescent="0.3">
      <c r="A183" s="22"/>
      <c r="B183" s="409"/>
      <c r="C183" s="22"/>
      <c r="D183" s="409"/>
      <c r="E183" s="409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458"/>
    </row>
    <row r="184" spans="1:28" ht="78" customHeight="1" x14ac:dyDescent="0.3">
      <c r="A184" s="22"/>
      <c r="B184" s="409"/>
      <c r="C184" s="22"/>
      <c r="D184" s="409"/>
      <c r="E184" s="409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458"/>
    </row>
    <row r="185" spans="1:28" ht="78" customHeight="1" x14ac:dyDescent="0.3">
      <c r="A185" s="22"/>
      <c r="B185" s="409"/>
      <c r="C185" s="22"/>
      <c r="D185" s="409"/>
      <c r="E185" s="409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458"/>
    </row>
    <row r="186" spans="1:28" ht="78" customHeight="1" x14ac:dyDescent="0.3">
      <c r="A186" s="22"/>
      <c r="B186" s="409"/>
      <c r="C186" s="22"/>
      <c r="D186" s="409"/>
      <c r="E186" s="409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458"/>
    </row>
    <row r="187" spans="1:28" ht="78" customHeight="1" x14ac:dyDescent="0.3">
      <c r="A187" s="22"/>
      <c r="B187" s="409"/>
      <c r="C187" s="22"/>
      <c r="D187" s="409"/>
      <c r="E187" s="409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458"/>
    </row>
    <row r="188" spans="1:28" ht="78" customHeight="1" x14ac:dyDescent="0.3">
      <c r="A188" s="22"/>
      <c r="B188" s="409"/>
      <c r="C188" s="22"/>
      <c r="D188" s="409"/>
      <c r="E188" s="409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458"/>
    </row>
    <row r="189" spans="1:28" ht="78" customHeight="1" x14ac:dyDescent="0.3">
      <c r="A189" s="22"/>
      <c r="B189" s="409"/>
      <c r="C189" s="22"/>
      <c r="D189" s="409"/>
      <c r="E189" s="409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458"/>
    </row>
    <row r="190" spans="1:28" ht="78" customHeight="1" x14ac:dyDescent="0.3">
      <c r="A190" s="22"/>
      <c r="B190" s="409"/>
      <c r="C190" s="22"/>
      <c r="D190" s="409"/>
      <c r="E190" s="409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458"/>
    </row>
    <row r="191" spans="1:28" ht="78" customHeight="1" x14ac:dyDescent="0.3">
      <c r="A191" s="22"/>
      <c r="B191" s="409"/>
      <c r="C191" s="22"/>
      <c r="D191" s="409"/>
      <c r="E191" s="409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458"/>
    </row>
    <row r="192" spans="1:28" ht="78" customHeight="1" x14ac:dyDescent="0.3">
      <c r="A192" s="22"/>
      <c r="B192" s="409"/>
      <c r="C192" s="22"/>
      <c r="D192" s="409"/>
      <c r="E192" s="409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458"/>
    </row>
    <row r="193" spans="1:28" ht="78" customHeight="1" x14ac:dyDescent="0.3">
      <c r="A193" s="22"/>
      <c r="B193" s="409"/>
      <c r="C193" s="22"/>
      <c r="D193" s="409"/>
      <c r="E193" s="409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458"/>
    </row>
    <row r="194" spans="1:28" ht="78" customHeight="1" x14ac:dyDescent="0.3">
      <c r="A194" s="22"/>
      <c r="B194" s="409"/>
      <c r="C194" s="22"/>
      <c r="D194" s="409"/>
      <c r="E194" s="409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458"/>
    </row>
    <row r="195" spans="1:28" ht="78" customHeight="1" x14ac:dyDescent="0.3">
      <c r="A195" s="22"/>
      <c r="B195" s="409"/>
      <c r="C195" s="22"/>
      <c r="D195" s="409"/>
      <c r="E195" s="409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458"/>
    </row>
    <row r="196" spans="1:28" ht="78" customHeight="1" x14ac:dyDescent="0.3">
      <c r="A196" s="22"/>
      <c r="B196" s="409"/>
      <c r="C196" s="22"/>
      <c r="D196" s="409"/>
      <c r="E196" s="409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458"/>
    </row>
    <row r="197" spans="1:28" ht="78" customHeight="1" x14ac:dyDescent="0.3">
      <c r="A197" s="22"/>
      <c r="B197" s="409"/>
      <c r="C197" s="22"/>
      <c r="D197" s="409"/>
      <c r="E197" s="409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458"/>
    </row>
    <row r="198" spans="1:28" ht="78" customHeight="1" x14ac:dyDescent="0.3">
      <c r="A198" s="22"/>
      <c r="B198" s="409"/>
      <c r="C198" s="22"/>
      <c r="D198" s="409"/>
      <c r="E198" s="409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458"/>
    </row>
    <row r="199" spans="1:28" ht="78" customHeight="1" x14ac:dyDescent="0.3">
      <c r="A199" s="22"/>
      <c r="B199" s="409"/>
      <c r="C199" s="22"/>
      <c r="D199" s="409"/>
      <c r="E199" s="409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458"/>
    </row>
    <row r="200" spans="1:28" ht="78" customHeight="1" x14ac:dyDescent="0.3">
      <c r="A200" s="22"/>
      <c r="B200" s="409"/>
      <c r="C200" s="22"/>
      <c r="D200" s="409"/>
      <c r="E200" s="409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458"/>
    </row>
    <row r="201" spans="1:28" ht="78" customHeight="1" x14ac:dyDescent="0.3">
      <c r="A201" s="22"/>
      <c r="B201" s="409"/>
      <c r="C201" s="22"/>
      <c r="D201" s="409"/>
      <c r="E201" s="409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458"/>
    </row>
    <row r="202" spans="1:28" ht="78" customHeight="1" x14ac:dyDescent="0.3">
      <c r="A202" s="22"/>
      <c r="B202" s="409"/>
      <c r="C202" s="22"/>
      <c r="D202" s="409"/>
      <c r="E202" s="409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458"/>
    </row>
    <row r="203" spans="1:28" ht="78" customHeight="1" x14ac:dyDescent="0.3">
      <c r="A203" s="22"/>
      <c r="B203" s="409"/>
      <c r="C203" s="22"/>
      <c r="D203" s="409"/>
      <c r="E203" s="409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458"/>
    </row>
    <row r="204" spans="1:28" ht="78" customHeight="1" x14ac:dyDescent="0.3">
      <c r="A204" s="22"/>
      <c r="B204" s="409"/>
      <c r="C204" s="22"/>
      <c r="D204" s="409"/>
      <c r="E204" s="409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  <c r="AB204" s="458"/>
    </row>
    <row r="205" spans="1:28" ht="78" customHeight="1" x14ac:dyDescent="0.3">
      <c r="A205" s="22"/>
      <c r="B205" s="409"/>
      <c r="C205" s="22"/>
      <c r="D205" s="409"/>
      <c r="E205" s="409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  <c r="AB205" s="458"/>
    </row>
    <row r="206" spans="1:28" ht="78" customHeight="1" x14ac:dyDescent="0.3">
      <c r="A206" s="22"/>
      <c r="B206" s="409"/>
      <c r="C206" s="22"/>
      <c r="D206" s="409"/>
      <c r="E206" s="409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458"/>
    </row>
    <row r="207" spans="1:28" ht="78" customHeight="1" x14ac:dyDescent="0.3">
      <c r="A207" s="22"/>
      <c r="B207" s="409"/>
      <c r="C207" s="22"/>
      <c r="D207" s="409"/>
      <c r="E207" s="409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458"/>
    </row>
    <row r="208" spans="1:28" ht="78" customHeight="1" x14ac:dyDescent="0.3">
      <c r="A208" s="22"/>
      <c r="B208" s="409"/>
      <c r="C208" s="22"/>
      <c r="D208" s="409"/>
      <c r="E208" s="409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458"/>
    </row>
    <row r="209" spans="1:28" ht="78" customHeight="1" x14ac:dyDescent="0.3">
      <c r="A209" s="22"/>
      <c r="B209" s="409"/>
      <c r="C209" s="22"/>
      <c r="D209" s="409"/>
      <c r="E209" s="409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458"/>
    </row>
    <row r="210" spans="1:28" ht="78" customHeight="1" x14ac:dyDescent="0.3">
      <c r="A210" s="22"/>
      <c r="B210" s="409"/>
      <c r="C210" s="22"/>
      <c r="D210" s="409"/>
      <c r="E210" s="409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458"/>
    </row>
    <row r="211" spans="1:28" ht="78" customHeight="1" x14ac:dyDescent="0.3">
      <c r="A211" s="22"/>
      <c r="B211" s="409"/>
      <c r="C211" s="22"/>
      <c r="D211" s="409"/>
      <c r="E211" s="409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458"/>
    </row>
    <row r="212" spans="1:28" ht="78" customHeight="1" x14ac:dyDescent="0.3">
      <c r="A212" s="22"/>
      <c r="B212" s="409"/>
      <c r="C212" s="22"/>
      <c r="D212" s="409"/>
      <c r="E212" s="409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  <c r="AB212" s="458"/>
    </row>
    <row r="213" spans="1:28" ht="78" customHeight="1" x14ac:dyDescent="0.3">
      <c r="A213" s="22"/>
      <c r="B213" s="409"/>
      <c r="C213" s="22"/>
      <c r="D213" s="409"/>
      <c r="E213" s="409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458"/>
    </row>
    <row r="214" spans="1:28" ht="78" customHeight="1" x14ac:dyDescent="0.3">
      <c r="A214" s="22"/>
      <c r="B214" s="409"/>
      <c r="C214" s="22"/>
      <c r="D214" s="409"/>
      <c r="E214" s="409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458"/>
    </row>
    <row r="215" spans="1:28" ht="78" customHeight="1" x14ac:dyDescent="0.3">
      <c r="A215" s="22"/>
      <c r="B215" s="409"/>
      <c r="C215" s="22"/>
      <c r="D215" s="409"/>
      <c r="E215" s="409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  <c r="AB215" s="458"/>
    </row>
    <row r="216" spans="1:28" ht="78" customHeight="1" x14ac:dyDescent="0.3">
      <c r="A216" s="22"/>
      <c r="B216" s="409"/>
      <c r="C216" s="22"/>
      <c r="D216" s="409"/>
      <c r="E216" s="409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458"/>
    </row>
    <row r="217" spans="1:28" ht="78" customHeight="1" x14ac:dyDescent="0.3">
      <c r="A217" s="22"/>
      <c r="B217" s="409"/>
      <c r="C217" s="22"/>
      <c r="D217" s="409"/>
      <c r="E217" s="409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458"/>
    </row>
    <row r="218" spans="1:28" ht="78" customHeight="1" x14ac:dyDescent="0.3">
      <c r="A218" s="22"/>
      <c r="B218" s="409"/>
      <c r="C218" s="22"/>
      <c r="D218" s="409"/>
      <c r="E218" s="409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458"/>
    </row>
    <row r="219" spans="1:28" ht="78" customHeight="1" x14ac:dyDescent="0.3">
      <c r="A219" s="22"/>
      <c r="B219" s="409"/>
      <c r="C219" s="22"/>
      <c r="D219" s="409"/>
      <c r="E219" s="409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458"/>
    </row>
    <row r="220" spans="1:28" ht="78" customHeight="1" x14ac:dyDescent="0.3">
      <c r="A220" s="22"/>
      <c r="B220" s="409"/>
      <c r="C220" s="22"/>
      <c r="D220" s="409"/>
      <c r="E220" s="409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  <c r="AB220" s="458"/>
    </row>
    <row r="221" spans="1:28" ht="78" customHeight="1" x14ac:dyDescent="0.3">
      <c r="A221" s="22"/>
      <c r="B221" s="409"/>
      <c r="C221" s="22"/>
      <c r="D221" s="409"/>
      <c r="E221" s="409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  <c r="AB221" s="458"/>
    </row>
    <row r="222" spans="1:28" ht="78" customHeight="1" x14ac:dyDescent="0.3">
      <c r="A222" s="22"/>
      <c r="B222" s="409"/>
      <c r="C222" s="22"/>
      <c r="D222" s="409"/>
      <c r="E222" s="409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458"/>
    </row>
    <row r="223" spans="1:28" ht="78" customHeight="1" x14ac:dyDescent="0.3">
      <c r="A223" s="22"/>
      <c r="B223" s="409"/>
      <c r="C223" s="22"/>
      <c r="D223" s="409"/>
      <c r="E223" s="409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458"/>
    </row>
    <row r="224" spans="1:28" ht="78" customHeight="1" x14ac:dyDescent="0.3">
      <c r="A224" s="22"/>
      <c r="B224" s="409"/>
      <c r="C224" s="22"/>
      <c r="D224" s="409"/>
      <c r="E224" s="409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458"/>
    </row>
    <row r="225" spans="1:28" ht="78" customHeight="1" x14ac:dyDescent="0.3">
      <c r="A225" s="22"/>
      <c r="B225" s="409"/>
      <c r="C225" s="22"/>
      <c r="D225" s="409"/>
      <c r="E225" s="409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458"/>
    </row>
    <row r="226" spans="1:28" ht="78" customHeight="1" x14ac:dyDescent="0.3">
      <c r="A226" s="22"/>
      <c r="B226" s="409"/>
      <c r="C226" s="22"/>
      <c r="D226" s="409"/>
      <c r="E226" s="409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458"/>
    </row>
    <row r="227" spans="1:28" ht="78" customHeight="1" x14ac:dyDescent="0.3">
      <c r="A227" s="22"/>
      <c r="B227" s="409"/>
      <c r="C227" s="22"/>
      <c r="D227" s="409"/>
      <c r="E227" s="409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458"/>
    </row>
    <row r="228" spans="1:28" ht="78" customHeight="1" x14ac:dyDescent="0.3">
      <c r="A228" s="22"/>
      <c r="B228" s="409"/>
      <c r="C228" s="22"/>
      <c r="D228" s="409"/>
      <c r="E228" s="409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458"/>
    </row>
    <row r="229" spans="1:28" ht="78" customHeight="1" x14ac:dyDescent="0.3">
      <c r="A229" s="22"/>
      <c r="B229" s="409"/>
      <c r="C229" s="22"/>
      <c r="D229" s="409"/>
      <c r="E229" s="409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458"/>
    </row>
    <row r="230" spans="1:28" ht="78" customHeight="1" x14ac:dyDescent="0.3">
      <c r="A230" s="22"/>
      <c r="B230" s="409"/>
      <c r="C230" s="22"/>
      <c r="D230" s="409"/>
      <c r="E230" s="409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458"/>
    </row>
    <row r="231" spans="1:28" ht="78" customHeight="1" x14ac:dyDescent="0.3">
      <c r="A231" s="22"/>
      <c r="B231" s="409"/>
      <c r="C231" s="22"/>
      <c r="D231" s="409"/>
      <c r="E231" s="409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458"/>
    </row>
    <row r="232" spans="1:28" ht="78" customHeight="1" x14ac:dyDescent="0.3">
      <c r="A232" s="22"/>
      <c r="B232" s="409"/>
      <c r="C232" s="22"/>
      <c r="D232" s="409"/>
      <c r="E232" s="409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458"/>
    </row>
    <row r="233" spans="1:28" ht="78" customHeight="1" x14ac:dyDescent="0.3">
      <c r="A233" s="22"/>
      <c r="B233" s="409"/>
      <c r="C233" s="22"/>
      <c r="D233" s="409"/>
      <c r="E233" s="409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  <c r="AB233" s="458"/>
    </row>
    <row r="234" spans="1:28" ht="78" customHeight="1" x14ac:dyDescent="0.3">
      <c r="A234" s="22"/>
      <c r="B234" s="409"/>
      <c r="C234" s="22"/>
      <c r="D234" s="409"/>
      <c r="E234" s="409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  <c r="AB234" s="458"/>
    </row>
    <row r="235" spans="1:28" ht="78" customHeight="1" x14ac:dyDescent="0.3">
      <c r="A235" s="22"/>
      <c r="B235" s="409"/>
      <c r="C235" s="22"/>
      <c r="D235" s="409"/>
      <c r="E235" s="409"/>
      <c r="F235" s="22"/>
      <c r="G235" s="22"/>
      <c r="H235" s="22"/>
      <c r="I235" s="22"/>
      <c r="J235" s="22"/>
      <c r="K235" s="22"/>
      <c r="L235" s="22"/>
      <c r="M235" s="22"/>
      <c r="N235" s="23"/>
      <c r="O235" s="23"/>
      <c r="P235" s="23"/>
      <c r="Q235" s="23"/>
      <c r="R235" s="23"/>
      <c r="S235" s="22"/>
      <c r="T235" s="22"/>
      <c r="U235" s="22"/>
      <c r="V235" s="22"/>
      <c r="W235" s="22"/>
      <c r="X235" s="22"/>
      <c r="Y235" s="22"/>
      <c r="Z235" s="22"/>
      <c r="AA235" s="22"/>
      <c r="AB235" s="458"/>
    </row>
    <row r="236" spans="1:28" ht="78" customHeight="1" x14ac:dyDescent="0.3">
      <c r="A236" s="22"/>
      <c r="B236" s="409"/>
      <c r="C236" s="22"/>
      <c r="D236" s="409"/>
      <c r="E236" s="409"/>
      <c r="F236" s="22"/>
      <c r="G236" s="22"/>
      <c r="H236" s="22"/>
      <c r="I236" s="22"/>
      <c r="J236" s="22"/>
      <c r="K236" s="22"/>
      <c r="L236" s="22"/>
      <c r="M236" s="22"/>
      <c r="N236" s="23"/>
      <c r="O236" s="23"/>
      <c r="P236" s="23"/>
      <c r="Q236" s="23"/>
      <c r="R236" s="23"/>
      <c r="S236" s="22"/>
      <c r="T236" s="22"/>
      <c r="U236" s="22"/>
      <c r="V236" s="22"/>
      <c r="W236" s="22"/>
      <c r="X236" s="22"/>
      <c r="Y236" s="22"/>
      <c r="Z236" s="22"/>
      <c r="AA236" s="22"/>
      <c r="AB236" s="458"/>
    </row>
    <row r="237" spans="1:28" ht="78" customHeight="1" x14ac:dyDescent="0.3">
      <c r="A237" s="22"/>
      <c r="B237" s="409"/>
      <c r="C237" s="22"/>
      <c r="D237" s="409"/>
      <c r="E237" s="409"/>
      <c r="F237" s="22"/>
      <c r="G237" s="22"/>
      <c r="H237" s="22"/>
      <c r="I237" s="22"/>
      <c r="J237" s="22"/>
      <c r="K237" s="22"/>
      <c r="L237" s="22"/>
      <c r="M237" s="22"/>
      <c r="N237" s="23"/>
      <c r="O237" s="23"/>
      <c r="P237" s="23"/>
      <c r="Q237" s="23"/>
      <c r="R237" s="23"/>
      <c r="S237" s="22"/>
      <c r="T237" s="22"/>
      <c r="U237" s="22"/>
      <c r="V237" s="22"/>
      <c r="W237" s="22"/>
      <c r="X237" s="22"/>
      <c r="Y237" s="22"/>
      <c r="Z237" s="22"/>
      <c r="AA237" s="22"/>
      <c r="AB237" s="458"/>
    </row>
    <row r="238" spans="1:28" ht="78" customHeight="1" x14ac:dyDescent="0.3">
      <c r="A238" s="22"/>
      <c r="B238" s="409"/>
      <c r="C238" s="22"/>
      <c r="D238" s="409"/>
      <c r="E238" s="409"/>
      <c r="F238" s="22"/>
      <c r="G238" s="22"/>
      <c r="H238" s="22"/>
      <c r="I238" s="22"/>
      <c r="J238" s="22"/>
      <c r="K238" s="22"/>
      <c r="L238" s="22"/>
      <c r="M238" s="22"/>
      <c r="N238" s="23"/>
      <c r="O238" s="23"/>
      <c r="P238" s="23"/>
      <c r="Q238" s="23"/>
      <c r="R238" s="23"/>
      <c r="S238" s="22"/>
      <c r="T238" s="22"/>
      <c r="U238" s="22"/>
      <c r="V238" s="22"/>
      <c r="W238" s="22"/>
      <c r="X238" s="22"/>
      <c r="Y238" s="22"/>
      <c r="Z238" s="22"/>
      <c r="AA238" s="22"/>
      <c r="AB238" s="458"/>
    </row>
    <row r="239" spans="1:28" ht="78" customHeight="1" x14ac:dyDescent="0.3">
      <c r="A239" s="22"/>
      <c r="B239" s="409"/>
      <c r="C239" s="22"/>
      <c r="D239" s="409"/>
      <c r="E239" s="409"/>
      <c r="F239" s="22"/>
      <c r="G239" s="22"/>
      <c r="H239" s="22"/>
      <c r="I239" s="22"/>
      <c r="J239" s="22"/>
      <c r="K239" s="22"/>
      <c r="L239" s="22"/>
      <c r="M239" s="22"/>
      <c r="N239" s="23"/>
      <c r="O239" s="23"/>
      <c r="P239" s="23"/>
      <c r="Q239" s="23"/>
      <c r="R239" s="23"/>
      <c r="S239" s="22"/>
      <c r="T239" s="22"/>
      <c r="U239" s="22"/>
      <c r="V239" s="22"/>
      <c r="W239" s="22"/>
      <c r="X239" s="22"/>
      <c r="Y239" s="22"/>
      <c r="Z239" s="22"/>
      <c r="AA239" s="22"/>
      <c r="AB239" s="458"/>
    </row>
    <row r="240" spans="1:28" ht="78" customHeight="1" x14ac:dyDescent="0.3">
      <c r="A240" s="22"/>
      <c r="B240" s="409"/>
      <c r="C240" s="22"/>
      <c r="D240" s="409"/>
      <c r="E240" s="409"/>
      <c r="F240" s="22"/>
      <c r="G240" s="22"/>
      <c r="H240" s="22"/>
      <c r="I240" s="22"/>
      <c r="J240" s="22"/>
      <c r="K240" s="22"/>
      <c r="L240" s="22"/>
      <c r="M240" s="22"/>
      <c r="N240" s="23"/>
      <c r="O240" s="23"/>
      <c r="P240" s="23"/>
      <c r="Q240" s="23"/>
      <c r="R240" s="23"/>
      <c r="S240" s="22"/>
      <c r="T240" s="22"/>
      <c r="U240" s="22"/>
      <c r="V240" s="22"/>
      <c r="W240" s="22"/>
      <c r="X240" s="22"/>
      <c r="Y240" s="22"/>
      <c r="Z240" s="22"/>
      <c r="AA240" s="22"/>
      <c r="AB240" s="458"/>
    </row>
    <row r="241" spans="1:28" ht="78" customHeight="1" x14ac:dyDescent="0.3">
      <c r="A241" s="22"/>
      <c r="B241" s="409"/>
      <c r="C241" s="22"/>
      <c r="D241" s="409"/>
      <c r="E241" s="409"/>
      <c r="F241" s="22"/>
      <c r="G241" s="22"/>
      <c r="H241" s="22"/>
      <c r="I241" s="22"/>
      <c r="J241" s="22"/>
      <c r="K241" s="22"/>
      <c r="L241" s="22"/>
      <c r="M241" s="22"/>
      <c r="N241" s="23"/>
      <c r="O241" s="23"/>
      <c r="P241" s="23"/>
      <c r="Q241" s="23"/>
      <c r="R241" s="23"/>
      <c r="S241" s="22"/>
      <c r="T241" s="22"/>
      <c r="U241" s="22"/>
      <c r="V241" s="22"/>
      <c r="W241" s="22"/>
      <c r="X241" s="22"/>
      <c r="Y241" s="22"/>
      <c r="Z241" s="22"/>
      <c r="AA241" s="22"/>
      <c r="AB241" s="458"/>
    </row>
    <row r="242" spans="1:28" ht="78" customHeight="1" x14ac:dyDescent="0.3">
      <c r="A242" s="22"/>
      <c r="B242" s="409"/>
      <c r="C242" s="22"/>
      <c r="D242" s="409"/>
      <c r="E242" s="409"/>
      <c r="F242" s="22"/>
      <c r="G242" s="22"/>
      <c r="H242" s="22"/>
      <c r="I242" s="22"/>
      <c r="J242" s="22"/>
      <c r="K242" s="22"/>
      <c r="L242" s="22"/>
      <c r="M242" s="22"/>
      <c r="N242" s="23"/>
      <c r="O242" s="23"/>
      <c r="P242" s="23"/>
      <c r="Q242" s="23"/>
      <c r="R242" s="23"/>
      <c r="S242" s="22"/>
      <c r="T242" s="22"/>
      <c r="U242" s="22"/>
      <c r="V242" s="22"/>
      <c r="W242" s="22"/>
      <c r="X242" s="22"/>
      <c r="Y242" s="22"/>
      <c r="Z242" s="22"/>
      <c r="AA242" s="22"/>
      <c r="AB242" s="458"/>
    </row>
    <row r="243" spans="1:28" ht="78" customHeight="1" x14ac:dyDescent="0.3">
      <c r="A243" s="22"/>
      <c r="B243" s="409"/>
      <c r="C243" s="22"/>
      <c r="D243" s="409"/>
      <c r="E243" s="409"/>
      <c r="F243" s="22"/>
      <c r="G243" s="22"/>
      <c r="H243" s="22"/>
      <c r="I243" s="22"/>
      <c r="J243" s="22"/>
      <c r="K243" s="22"/>
      <c r="L243" s="22"/>
      <c r="M243" s="22"/>
      <c r="N243" s="23"/>
      <c r="O243" s="23"/>
      <c r="P243" s="23"/>
      <c r="Q243" s="23"/>
      <c r="R243" s="23"/>
      <c r="S243" s="22"/>
      <c r="T243" s="22"/>
      <c r="U243" s="22"/>
      <c r="V243" s="22"/>
      <c r="W243" s="22"/>
      <c r="X243" s="22"/>
      <c r="Y243" s="22"/>
      <c r="Z243" s="22"/>
      <c r="AA243" s="22"/>
      <c r="AB243" s="458"/>
    </row>
    <row r="244" spans="1:28" ht="78" customHeight="1" x14ac:dyDescent="0.3">
      <c r="A244" s="22"/>
      <c r="B244" s="409"/>
      <c r="C244" s="22"/>
      <c r="D244" s="409"/>
      <c r="E244" s="409"/>
      <c r="F244" s="22"/>
      <c r="G244" s="22"/>
      <c r="H244" s="22"/>
      <c r="I244" s="22"/>
      <c r="J244" s="22"/>
      <c r="K244" s="22"/>
      <c r="L244" s="22"/>
      <c r="M244" s="22"/>
      <c r="N244" s="23"/>
      <c r="O244" s="23"/>
      <c r="P244" s="23"/>
      <c r="Q244" s="23"/>
      <c r="R244" s="23"/>
      <c r="S244" s="22"/>
      <c r="T244" s="22"/>
      <c r="U244" s="22"/>
      <c r="V244" s="22"/>
      <c r="W244" s="22"/>
      <c r="X244" s="22"/>
      <c r="Y244" s="22"/>
      <c r="Z244" s="22"/>
      <c r="AA244" s="22"/>
      <c r="AB244" s="458"/>
    </row>
    <row r="245" spans="1:28" ht="78" customHeight="1" x14ac:dyDescent="0.3">
      <c r="A245" s="22"/>
      <c r="B245" s="409"/>
      <c r="C245" s="22"/>
      <c r="D245" s="409"/>
      <c r="E245" s="409"/>
      <c r="F245" s="22"/>
      <c r="G245" s="22"/>
      <c r="H245" s="22"/>
      <c r="I245" s="22"/>
      <c r="J245" s="22"/>
      <c r="K245" s="22"/>
      <c r="L245" s="22"/>
      <c r="M245" s="22"/>
      <c r="N245" s="23"/>
      <c r="O245" s="23"/>
      <c r="P245" s="23"/>
      <c r="Q245" s="23"/>
      <c r="R245" s="23"/>
      <c r="S245" s="22"/>
      <c r="T245" s="22"/>
      <c r="U245" s="22"/>
      <c r="V245" s="22"/>
      <c r="W245" s="22"/>
      <c r="X245" s="22"/>
      <c r="Y245" s="22"/>
      <c r="Z245" s="22"/>
      <c r="AA245" s="22"/>
      <c r="AB245" s="458"/>
    </row>
    <row r="246" spans="1:28" ht="78" customHeight="1" x14ac:dyDescent="0.3">
      <c r="A246" s="22"/>
      <c r="B246" s="409"/>
      <c r="C246" s="22"/>
      <c r="D246" s="409"/>
      <c r="E246" s="409"/>
      <c r="F246" s="22"/>
      <c r="G246" s="22"/>
      <c r="H246" s="22"/>
      <c r="I246" s="22"/>
      <c r="J246" s="22"/>
      <c r="K246" s="22"/>
      <c r="L246" s="22"/>
      <c r="M246" s="22"/>
      <c r="N246" s="23"/>
      <c r="O246" s="23"/>
      <c r="P246" s="23"/>
      <c r="Q246" s="23"/>
      <c r="R246" s="23"/>
      <c r="S246" s="22"/>
      <c r="T246" s="22"/>
      <c r="U246" s="22"/>
      <c r="V246" s="22"/>
      <c r="W246" s="22"/>
      <c r="X246" s="22"/>
      <c r="Y246" s="22"/>
      <c r="Z246" s="22"/>
      <c r="AA246" s="22"/>
      <c r="AB246" s="458"/>
    </row>
    <row r="247" spans="1:28" ht="78" customHeight="1" x14ac:dyDescent="0.3">
      <c r="A247" s="22"/>
      <c r="B247" s="409"/>
      <c r="C247" s="22"/>
      <c r="D247" s="409"/>
      <c r="E247" s="409"/>
      <c r="F247" s="22"/>
      <c r="G247" s="22"/>
      <c r="H247" s="22"/>
      <c r="I247" s="22"/>
      <c r="J247" s="22"/>
      <c r="K247" s="22"/>
      <c r="L247" s="22"/>
      <c r="M247" s="22"/>
      <c r="N247" s="23"/>
      <c r="O247" s="23"/>
      <c r="P247" s="23"/>
      <c r="Q247" s="23"/>
      <c r="R247" s="23"/>
      <c r="S247" s="22"/>
      <c r="T247" s="22"/>
      <c r="U247" s="22"/>
      <c r="V247" s="22"/>
      <c r="W247" s="22"/>
      <c r="X247" s="22"/>
      <c r="Y247" s="22"/>
      <c r="Z247" s="22"/>
      <c r="AA247" s="22"/>
      <c r="AB247" s="458"/>
    </row>
    <row r="248" spans="1:28" ht="78" customHeight="1" x14ac:dyDescent="0.3">
      <c r="A248" s="22"/>
      <c r="B248" s="409"/>
      <c r="C248" s="22"/>
      <c r="D248" s="409"/>
      <c r="E248" s="409"/>
      <c r="F248" s="22"/>
      <c r="G248" s="22"/>
      <c r="H248" s="22"/>
      <c r="I248" s="22"/>
      <c r="J248" s="22"/>
      <c r="K248" s="22"/>
      <c r="L248" s="22"/>
      <c r="M248" s="22"/>
      <c r="N248" s="23"/>
      <c r="O248" s="23"/>
      <c r="P248" s="23"/>
      <c r="Q248" s="23"/>
      <c r="R248" s="23"/>
      <c r="S248" s="22"/>
      <c r="T248" s="22"/>
      <c r="U248" s="22"/>
      <c r="V248" s="22"/>
      <c r="W248" s="22"/>
      <c r="X248" s="22"/>
      <c r="Y248" s="22"/>
      <c r="Z248" s="22"/>
      <c r="AA248" s="22"/>
      <c r="AB248" s="458"/>
    </row>
    <row r="249" spans="1:28" ht="78" customHeight="1" x14ac:dyDescent="0.3">
      <c r="A249" s="22"/>
      <c r="B249" s="409"/>
      <c r="C249" s="22"/>
      <c r="D249" s="409"/>
      <c r="E249" s="409"/>
      <c r="F249" s="22"/>
      <c r="G249" s="22"/>
      <c r="H249" s="22"/>
      <c r="I249" s="22"/>
      <c r="J249" s="22"/>
      <c r="K249" s="22"/>
      <c r="L249" s="22"/>
      <c r="M249" s="22"/>
      <c r="N249" s="23"/>
      <c r="O249" s="23"/>
      <c r="P249" s="23"/>
      <c r="Q249" s="23"/>
      <c r="R249" s="23"/>
      <c r="S249" s="22"/>
      <c r="T249" s="22"/>
      <c r="U249" s="22"/>
      <c r="V249" s="22"/>
      <c r="W249" s="22"/>
      <c r="X249" s="22"/>
      <c r="Y249" s="22"/>
      <c r="Z249" s="22"/>
      <c r="AA249" s="22"/>
      <c r="AB249" s="458"/>
    </row>
    <row r="250" spans="1:28" ht="78" customHeight="1" x14ac:dyDescent="0.3">
      <c r="A250" s="22"/>
      <c r="B250" s="409"/>
      <c r="C250" s="22"/>
      <c r="D250" s="409"/>
      <c r="E250" s="409"/>
      <c r="F250" s="22"/>
      <c r="G250" s="22"/>
      <c r="H250" s="22"/>
      <c r="I250" s="22"/>
      <c r="J250" s="22"/>
      <c r="K250" s="22"/>
      <c r="L250" s="22"/>
      <c r="M250" s="22"/>
      <c r="N250" s="23"/>
      <c r="O250" s="23"/>
      <c r="P250" s="23"/>
      <c r="Q250" s="23"/>
      <c r="R250" s="23"/>
      <c r="S250" s="22"/>
      <c r="T250" s="22"/>
      <c r="U250" s="22"/>
      <c r="V250" s="22"/>
      <c r="W250" s="22"/>
      <c r="X250" s="22"/>
      <c r="Y250" s="22"/>
      <c r="Z250" s="22"/>
      <c r="AA250" s="22"/>
      <c r="AB250" s="458"/>
    </row>
    <row r="251" spans="1:28" ht="78" customHeight="1" x14ac:dyDescent="0.3">
      <c r="A251" s="22"/>
      <c r="B251" s="409"/>
      <c r="C251" s="22"/>
      <c r="D251" s="409"/>
      <c r="E251" s="409"/>
      <c r="F251" s="22"/>
      <c r="G251" s="22"/>
      <c r="H251" s="22"/>
      <c r="I251" s="22"/>
      <c r="J251" s="22"/>
      <c r="K251" s="22"/>
      <c r="L251" s="22"/>
      <c r="M251" s="22"/>
      <c r="N251" s="23"/>
      <c r="O251" s="23"/>
      <c r="P251" s="23"/>
      <c r="Q251" s="23"/>
      <c r="R251" s="23"/>
      <c r="S251" s="22"/>
      <c r="T251" s="22"/>
      <c r="U251" s="22"/>
      <c r="V251" s="22"/>
      <c r="W251" s="22"/>
      <c r="X251" s="22"/>
      <c r="Y251" s="22"/>
      <c r="Z251" s="22"/>
      <c r="AA251" s="22"/>
      <c r="AB251" s="458"/>
    </row>
    <row r="252" spans="1:28" ht="78" customHeight="1" x14ac:dyDescent="0.3">
      <c r="A252" s="22"/>
      <c r="B252" s="409"/>
      <c r="C252" s="22"/>
      <c r="D252" s="409"/>
      <c r="E252" s="409"/>
      <c r="F252" s="22"/>
      <c r="G252" s="22"/>
      <c r="H252" s="22"/>
      <c r="I252" s="22"/>
      <c r="J252" s="22"/>
      <c r="K252" s="22"/>
      <c r="L252" s="22"/>
      <c r="M252" s="22"/>
      <c r="N252" s="23"/>
      <c r="O252" s="23"/>
      <c r="P252" s="23"/>
      <c r="Q252" s="23"/>
      <c r="R252" s="23"/>
      <c r="S252" s="22"/>
      <c r="T252" s="22"/>
      <c r="U252" s="22"/>
      <c r="V252" s="22"/>
      <c r="W252" s="22"/>
      <c r="X252" s="22"/>
      <c r="Y252" s="22"/>
      <c r="Z252" s="22"/>
      <c r="AA252" s="22"/>
      <c r="AB252" s="458"/>
    </row>
    <row r="253" spans="1:28" ht="78" customHeight="1" x14ac:dyDescent="0.3">
      <c r="A253" s="22"/>
      <c r="B253" s="409"/>
      <c r="C253" s="22"/>
      <c r="D253" s="409"/>
      <c r="E253" s="409"/>
      <c r="F253" s="22"/>
      <c r="G253" s="22"/>
      <c r="H253" s="22"/>
      <c r="I253" s="22"/>
      <c r="J253" s="22"/>
      <c r="K253" s="22"/>
      <c r="L253" s="22"/>
      <c r="M253" s="22"/>
      <c r="N253" s="23"/>
      <c r="O253" s="23"/>
      <c r="P253" s="23"/>
      <c r="Q253" s="23"/>
      <c r="R253" s="23"/>
      <c r="S253" s="22"/>
      <c r="T253" s="22"/>
      <c r="U253" s="22"/>
      <c r="V253" s="22"/>
      <c r="W253" s="22"/>
      <c r="X253" s="22"/>
      <c r="Y253" s="22"/>
      <c r="Z253" s="22"/>
      <c r="AA253" s="22"/>
      <c r="AB253" s="458"/>
    </row>
    <row r="254" spans="1:28" ht="78" customHeight="1" x14ac:dyDescent="0.3">
      <c r="A254" s="22"/>
      <c r="B254" s="409"/>
      <c r="C254" s="22"/>
      <c r="D254" s="409"/>
      <c r="E254" s="409"/>
      <c r="F254" s="22"/>
      <c r="G254" s="22"/>
      <c r="H254" s="22"/>
      <c r="I254" s="22"/>
      <c r="J254" s="22"/>
      <c r="K254" s="22"/>
      <c r="L254" s="22"/>
      <c r="M254" s="22"/>
      <c r="N254" s="23"/>
      <c r="O254" s="23"/>
      <c r="P254" s="23"/>
      <c r="Q254" s="23"/>
      <c r="R254" s="23"/>
      <c r="S254" s="22"/>
      <c r="T254" s="22"/>
      <c r="U254" s="22"/>
      <c r="V254" s="22"/>
      <c r="W254" s="22"/>
      <c r="X254" s="22"/>
      <c r="Y254" s="22"/>
      <c r="Z254" s="22"/>
      <c r="AA254" s="22"/>
      <c r="AB254" s="458"/>
    </row>
    <row r="255" spans="1:28" ht="78" customHeight="1" x14ac:dyDescent="0.3">
      <c r="A255" s="22"/>
      <c r="B255" s="409"/>
      <c r="C255" s="22"/>
      <c r="D255" s="409"/>
      <c r="E255" s="409"/>
      <c r="F255" s="22"/>
      <c r="G255" s="22"/>
      <c r="H255" s="22"/>
      <c r="I255" s="22"/>
      <c r="J255" s="22"/>
      <c r="K255" s="22"/>
      <c r="L255" s="22"/>
      <c r="M255" s="22"/>
      <c r="N255" s="23"/>
      <c r="O255" s="23"/>
      <c r="P255" s="23"/>
      <c r="Q255" s="23"/>
      <c r="R255" s="23"/>
      <c r="S255" s="22"/>
      <c r="T255" s="22"/>
      <c r="U255" s="22"/>
      <c r="V255" s="22"/>
      <c r="W255" s="22"/>
      <c r="X255" s="22"/>
      <c r="Y255" s="22"/>
      <c r="Z255" s="22"/>
      <c r="AA255" s="22"/>
      <c r="AB255" s="458"/>
    </row>
    <row r="256" spans="1:28" ht="78" customHeight="1" x14ac:dyDescent="0.3">
      <c r="A256" s="22"/>
      <c r="B256" s="409"/>
      <c r="C256" s="22"/>
      <c r="D256" s="409"/>
      <c r="E256" s="409"/>
      <c r="F256" s="22"/>
      <c r="G256" s="22"/>
      <c r="H256" s="22"/>
      <c r="I256" s="22"/>
      <c r="J256" s="22"/>
      <c r="K256" s="22"/>
      <c r="L256" s="22"/>
      <c r="M256" s="22"/>
      <c r="N256" s="23"/>
      <c r="O256" s="23"/>
      <c r="P256" s="23"/>
      <c r="Q256" s="23"/>
      <c r="R256" s="23"/>
      <c r="S256" s="22"/>
      <c r="T256" s="22"/>
      <c r="U256" s="22"/>
      <c r="V256" s="22"/>
      <c r="W256" s="22"/>
      <c r="X256" s="22"/>
      <c r="Y256" s="22"/>
      <c r="Z256" s="22"/>
      <c r="AA256" s="22"/>
      <c r="AB256" s="458"/>
    </row>
    <row r="257" spans="1:28" ht="78" customHeight="1" x14ac:dyDescent="0.3">
      <c r="A257" s="22"/>
      <c r="B257" s="409"/>
      <c r="C257" s="22"/>
      <c r="D257" s="409"/>
      <c r="E257" s="409"/>
      <c r="F257" s="22"/>
      <c r="G257" s="22"/>
      <c r="H257" s="22"/>
      <c r="I257" s="22"/>
      <c r="J257" s="22"/>
      <c r="K257" s="22"/>
      <c r="L257" s="22"/>
      <c r="M257" s="22"/>
      <c r="N257" s="23"/>
      <c r="O257" s="23"/>
      <c r="P257" s="23"/>
      <c r="Q257" s="23"/>
      <c r="R257" s="23"/>
      <c r="S257" s="22"/>
      <c r="T257" s="22"/>
      <c r="U257" s="22"/>
      <c r="V257" s="22"/>
      <c r="W257" s="22"/>
      <c r="X257" s="22"/>
      <c r="Y257" s="22"/>
      <c r="Z257" s="22"/>
      <c r="AA257" s="22"/>
      <c r="AB257" s="458"/>
    </row>
    <row r="258" spans="1:28" ht="78" customHeight="1" x14ac:dyDescent="0.3">
      <c r="A258" s="22"/>
      <c r="B258" s="409"/>
      <c r="C258" s="22"/>
      <c r="D258" s="409"/>
      <c r="E258" s="409"/>
      <c r="F258" s="22"/>
      <c r="G258" s="22"/>
      <c r="H258" s="22"/>
      <c r="I258" s="22"/>
      <c r="J258" s="22"/>
      <c r="K258" s="22"/>
      <c r="L258" s="22"/>
      <c r="M258" s="22"/>
      <c r="N258" s="23"/>
      <c r="O258" s="23"/>
      <c r="P258" s="23"/>
      <c r="Q258" s="23"/>
      <c r="R258" s="23"/>
      <c r="S258" s="22"/>
      <c r="T258" s="22"/>
      <c r="U258" s="22"/>
      <c r="V258" s="22"/>
      <c r="W258" s="22"/>
      <c r="X258" s="22"/>
      <c r="Y258" s="22"/>
      <c r="Z258" s="22"/>
      <c r="AA258" s="22"/>
      <c r="AB258" s="458"/>
    </row>
    <row r="259" spans="1:28" ht="78" customHeight="1" x14ac:dyDescent="0.3">
      <c r="A259" s="22"/>
      <c r="B259" s="409"/>
      <c r="C259" s="22"/>
      <c r="D259" s="409"/>
      <c r="E259" s="409"/>
      <c r="F259" s="22"/>
      <c r="G259" s="22"/>
      <c r="H259" s="22"/>
      <c r="I259" s="22"/>
      <c r="J259" s="22"/>
      <c r="K259" s="22"/>
      <c r="L259" s="22"/>
      <c r="M259" s="22"/>
      <c r="N259" s="23"/>
      <c r="O259" s="23"/>
      <c r="P259" s="23"/>
      <c r="Q259" s="23"/>
      <c r="R259" s="23"/>
      <c r="S259" s="22"/>
      <c r="T259" s="22"/>
      <c r="U259" s="22"/>
      <c r="V259" s="22"/>
      <c r="W259" s="22"/>
      <c r="X259" s="22"/>
      <c r="Y259" s="22"/>
      <c r="Z259" s="22"/>
      <c r="AA259" s="22"/>
      <c r="AB259" s="458"/>
    </row>
    <row r="260" spans="1:28" ht="78" customHeight="1" x14ac:dyDescent="0.3">
      <c r="A260" s="22"/>
      <c r="B260" s="409"/>
      <c r="C260" s="22"/>
      <c r="D260" s="409"/>
      <c r="E260" s="409"/>
      <c r="F260" s="22"/>
      <c r="G260" s="22"/>
      <c r="H260" s="22"/>
      <c r="I260" s="22"/>
      <c r="J260" s="22"/>
      <c r="K260" s="22"/>
      <c r="L260" s="22"/>
      <c r="M260" s="22"/>
      <c r="N260" s="23"/>
      <c r="O260" s="23"/>
      <c r="P260" s="23"/>
      <c r="Q260" s="23"/>
      <c r="R260" s="23"/>
      <c r="S260" s="22"/>
      <c r="T260" s="22"/>
      <c r="U260" s="22"/>
      <c r="V260" s="22"/>
      <c r="W260" s="22"/>
      <c r="X260" s="22"/>
      <c r="Y260" s="22"/>
      <c r="Z260" s="22"/>
      <c r="AA260" s="22"/>
      <c r="AB260" s="458"/>
    </row>
    <row r="261" spans="1:28" ht="78" customHeight="1" x14ac:dyDescent="0.3">
      <c r="A261" s="22"/>
      <c r="B261" s="409"/>
      <c r="C261" s="22"/>
      <c r="D261" s="409"/>
      <c r="E261" s="409"/>
      <c r="F261" s="22"/>
      <c r="G261" s="22"/>
      <c r="H261" s="22"/>
      <c r="I261" s="22"/>
      <c r="J261" s="22"/>
      <c r="K261" s="22"/>
      <c r="L261" s="22"/>
      <c r="M261" s="22"/>
      <c r="N261" s="23"/>
      <c r="O261" s="23"/>
      <c r="P261" s="23"/>
      <c r="Q261" s="23"/>
      <c r="R261" s="23"/>
      <c r="S261" s="22"/>
      <c r="T261" s="22"/>
      <c r="U261" s="22"/>
      <c r="V261" s="22"/>
      <c r="W261" s="22"/>
      <c r="X261" s="22"/>
      <c r="Y261" s="22"/>
      <c r="Z261" s="22"/>
      <c r="AA261" s="22"/>
      <c r="AB261" s="458"/>
    </row>
    <row r="262" spans="1:28" ht="78" customHeight="1" x14ac:dyDescent="0.3">
      <c r="A262" s="22"/>
      <c r="B262" s="409"/>
      <c r="C262" s="22"/>
      <c r="D262" s="409"/>
      <c r="E262" s="409"/>
      <c r="F262" s="22"/>
      <c r="G262" s="22"/>
      <c r="H262" s="22"/>
      <c r="I262" s="22"/>
      <c r="J262" s="22"/>
      <c r="K262" s="22"/>
      <c r="L262" s="22"/>
      <c r="M262" s="22"/>
      <c r="N262" s="23"/>
      <c r="O262" s="23"/>
      <c r="P262" s="23"/>
      <c r="Q262" s="23"/>
      <c r="R262" s="23"/>
      <c r="S262" s="22"/>
      <c r="T262" s="22"/>
      <c r="U262" s="22"/>
      <c r="V262" s="22"/>
      <c r="W262" s="22"/>
      <c r="X262" s="22"/>
      <c r="Y262" s="22"/>
      <c r="Z262" s="22"/>
      <c r="AA262" s="22"/>
      <c r="AB262" s="458"/>
    </row>
    <row r="263" spans="1:28" ht="78" customHeight="1" x14ac:dyDescent="0.3">
      <c r="A263" s="22"/>
      <c r="B263" s="409"/>
      <c r="C263" s="22"/>
      <c r="D263" s="409"/>
      <c r="E263" s="409"/>
      <c r="F263" s="22"/>
      <c r="G263" s="22"/>
      <c r="H263" s="22"/>
      <c r="I263" s="22"/>
      <c r="J263" s="22"/>
      <c r="K263" s="22"/>
      <c r="L263" s="22"/>
      <c r="M263" s="22"/>
      <c r="N263" s="23"/>
      <c r="O263" s="23"/>
      <c r="P263" s="23"/>
      <c r="Q263" s="23"/>
      <c r="R263" s="23"/>
      <c r="S263" s="22"/>
      <c r="T263" s="22"/>
      <c r="U263" s="22"/>
      <c r="V263" s="22"/>
      <c r="W263" s="22"/>
      <c r="X263" s="22"/>
      <c r="Y263" s="22"/>
      <c r="Z263" s="22"/>
      <c r="AA263" s="22"/>
      <c r="AB263" s="458"/>
    </row>
    <row r="264" spans="1:28" ht="78" customHeight="1" x14ac:dyDescent="0.3">
      <c r="A264" s="22"/>
      <c r="B264" s="409"/>
      <c r="C264" s="22"/>
      <c r="D264" s="409"/>
      <c r="E264" s="409"/>
      <c r="F264" s="22"/>
      <c r="G264" s="22"/>
      <c r="H264" s="22"/>
      <c r="I264" s="22"/>
      <c r="J264" s="22"/>
      <c r="K264" s="22"/>
      <c r="L264" s="22"/>
      <c r="M264" s="22"/>
      <c r="N264" s="23"/>
      <c r="O264" s="23"/>
      <c r="P264" s="23"/>
      <c r="Q264" s="23"/>
      <c r="R264" s="23"/>
      <c r="S264" s="22"/>
      <c r="T264" s="22"/>
      <c r="U264" s="22"/>
      <c r="V264" s="22"/>
      <c r="W264" s="22"/>
      <c r="X264" s="22"/>
      <c r="Y264" s="22"/>
      <c r="Z264" s="22"/>
      <c r="AA264" s="22"/>
      <c r="AB264" s="458"/>
    </row>
    <row r="265" spans="1:28" ht="78" customHeight="1" x14ac:dyDescent="0.3">
      <c r="A265" s="22"/>
      <c r="B265" s="409"/>
      <c r="C265" s="22"/>
      <c r="D265" s="409"/>
      <c r="E265" s="409"/>
      <c r="F265" s="22"/>
      <c r="G265" s="22"/>
      <c r="H265" s="22"/>
      <c r="I265" s="22"/>
      <c r="J265" s="22"/>
      <c r="K265" s="22"/>
      <c r="L265" s="22"/>
      <c r="M265" s="22"/>
      <c r="N265" s="23"/>
      <c r="O265" s="23"/>
      <c r="P265" s="23"/>
      <c r="Q265" s="23"/>
      <c r="R265" s="23"/>
      <c r="S265" s="22"/>
      <c r="T265" s="22"/>
      <c r="U265" s="22"/>
      <c r="V265" s="22"/>
      <c r="W265" s="22"/>
      <c r="X265" s="22"/>
      <c r="Y265" s="22"/>
      <c r="Z265" s="22"/>
      <c r="AA265" s="22"/>
      <c r="AB265" s="458"/>
    </row>
    <row r="266" spans="1:28" ht="78" customHeight="1" x14ac:dyDescent="0.3">
      <c r="A266" s="22"/>
      <c r="B266" s="409"/>
      <c r="C266" s="22"/>
      <c r="D266" s="409"/>
      <c r="E266" s="409"/>
      <c r="F266" s="22"/>
      <c r="G266" s="22"/>
      <c r="H266" s="22"/>
      <c r="I266" s="22"/>
      <c r="J266" s="22"/>
      <c r="K266" s="22"/>
      <c r="L266" s="22"/>
      <c r="M266" s="22"/>
      <c r="N266" s="23"/>
      <c r="O266" s="23"/>
      <c r="P266" s="23"/>
      <c r="Q266" s="23"/>
      <c r="R266" s="23"/>
      <c r="S266" s="22"/>
      <c r="T266" s="22"/>
      <c r="U266" s="22"/>
      <c r="V266" s="22"/>
      <c r="W266" s="22"/>
      <c r="X266" s="22"/>
      <c r="Y266" s="22"/>
      <c r="Z266" s="22"/>
      <c r="AA266" s="22"/>
      <c r="AB266" s="458"/>
    </row>
    <row r="267" spans="1:28" ht="78" customHeight="1" x14ac:dyDescent="0.3">
      <c r="A267" s="22"/>
      <c r="B267" s="409"/>
      <c r="C267" s="22"/>
      <c r="D267" s="409"/>
      <c r="E267" s="409"/>
      <c r="F267" s="22"/>
      <c r="G267" s="22"/>
      <c r="H267" s="22"/>
      <c r="I267" s="22"/>
      <c r="J267" s="22"/>
      <c r="K267" s="22"/>
      <c r="L267" s="22"/>
      <c r="M267" s="22"/>
      <c r="N267" s="23"/>
      <c r="O267" s="23"/>
      <c r="P267" s="23"/>
      <c r="Q267" s="23"/>
      <c r="R267" s="23"/>
      <c r="S267" s="22"/>
      <c r="T267" s="22"/>
      <c r="U267" s="22"/>
      <c r="V267" s="22"/>
      <c r="W267" s="22"/>
      <c r="X267" s="22"/>
      <c r="Y267" s="22"/>
      <c r="Z267" s="22"/>
      <c r="AA267" s="22"/>
      <c r="AB267" s="458"/>
    </row>
    <row r="268" spans="1:28" ht="78" customHeight="1" x14ac:dyDescent="0.3">
      <c r="A268" s="22"/>
      <c r="B268" s="409"/>
      <c r="C268" s="22"/>
      <c r="D268" s="409"/>
      <c r="E268" s="409"/>
      <c r="F268" s="22"/>
      <c r="G268" s="22"/>
      <c r="H268" s="22"/>
      <c r="I268" s="22"/>
      <c r="J268" s="22"/>
      <c r="K268" s="22"/>
      <c r="L268" s="22"/>
      <c r="M268" s="22"/>
      <c r="N268" s="23"/>
      <c r="O268" s="23"/>
      <c r="P268" s="23"/>
      <c r="Q268" s="23"/>
      <c r="R268" s="23"/>
      <c r="S268" s="22"/>
      <c r="T268" s="22"/>
      <c r="U268" s="22"/>
      <c r="V268" s="22"/>
      <c r="W268" s="22"/>
      <c r="X268" s="22"/>
      <c r="Y268" s="22"/>
      <c r="Z268" s="22"/>
      <c r="AA268" s="22"/>
      <c r="AB268" s="458"/>
    </row>
    <row r="269" spans="1:28" ht="78" customHeight="1" x14ac:dyDescent="0.3">
      <c r="A269" s="22"/>
      <c r="B269" s="409"/>
      <c r="C269" s="22"/>
      <c r="D269" s="409"/>
      <c r="E269" s="409"/>
      <c r="F269" s="22"/>
      <c r="G269" s="22"/>
      <c r="H269" s="22"/>
      <c r="I269" s="22"/>
      <c r="J269" s="22"/>
      <c r="K269" s="22"/>
      <c r="L269" s="22"/>
      <c r="M269" s="22"/>
      <c r="N269" s="23"/>
      <c r="O269" s="23"/>
      <c r="P269" s="23"/>
      <c r="Q269" s="23"/>
      <c r="R269" s="23"/>
      <c r="S269" s="22"/>
      <c r="T269" s="22"/>
      <c r="U269" s="22"/>
      <c r="V269" s="22"/>
      <c r="W269" s="22"/>
      <c r="X269" s="22"/>
      <c r="Y269" s="22"/>
      <c r="Z269" s="22"/>
      <c r="AA269" s="22"/>
      <c r="AB269" s="458"/>
    </row>
    <row r="270" spans="1:28" ht="78" customHeight="1" x14ac:dyDescent="0.3">
      <c r="A270" s="22"/>
      <c r="B270" s="409"/>
      <c r="C270" s="22"/>
      <c r="D270" s="409"/>
      <c r="E270" s="409"/>
      <c r="F270" s="22"/>
      <c r="G270" s="22"/>
      <c r="H270" s="22"/>
      <c r="I270" s="22"/>
      <c r="J270" s="22"/>
      <c r="K270" s="22"/>
      <c r="L270" s="22"/>
      <c r="M270" s="22"/>
      <c r="N270" s="23"/>
      <c r="O270" s="23"/>
      <c r="P270" s="23"/>
      <c r="Q270" s="23"/>
      <c r="R270" s="23"/>
      <c r="S270" s="22"/>
      <c r="T270" s="22"/>
      <c r="U270" s="22"/>
      <c r="V270" s="22"/>
      <c r="W270" s="22"/>
      <c r="X270" s="22"/>
      <c r="Y270" s="22"/>
      <c r="Z270" s="22"/>
      <c r="AA270" s="22"/>
      <c r="AB270" s="458"/>
    </row>
    <row r="271" spans="1:28" ht="78" customHeight="1" x14ac:dyDescent="0.3">
      <c r="A271" s="22"/>
      <c r="B271" s="409"/>
      <c r="C271" s="22"/>
      <c r="D271" s="409"/>
      <c r="E271" s="409"/>
      <c r="F271" s="22"/>
      <c r="G271" s="22"/>
      <c r="H271" s="22"/>
      <c r="I271" s="22"/>
      <c r="J271" s="22"/>
      <c r="K271" s="22"/>
      <c r="L271" s="22"/>
      <c r="M271" s="22"/>
      <c r="N271" s="23"/>
      <c r="O271" s="23"/>
      <c r="P271" s="23"/>
      <c r="Q271" s="23"/>
      <c r="R271" s="23"/>
      <c r="S271" s="22"/>
      <c r="T271" s="22"/>
      <c r="U271" s="22"/>
      <c r="V271" s="22"/>
      <c r="W271" s="22"/>
      <c r="X271" s="22"/>
      <c r="Y271" s="22"/>
      <c r="Z271" s="22"/>
      <c r="AA271" s="22"/>
      <c r="AB271" s="458"/>
    </row>
    <row r="272" spans="1:28" ht="78" customHeight="1" x14ac:dyDescent="0.3">
      <c r="A272" s="22"/>
      <c r="B272" s="409"/>
      <c r="C272" s="22"/>
      <c r="D272" s="409"/>
      <c r="E272" s="409"/>
      <c r="F272" s="22"/>
      <c r="G272" s="22"/>
      <c r="H272" s="22"/>
      <c r="I272" s="22"/>
      <c r="J272" s="22"/>
      <c r="K272" s="22"/>
      <c r="L272" s="22"/>
      <c r="M272" s="22"/>
      <c r="N272" s="23"/>
      <c r="O272" s="23"/>
      <c r="P272" s="23"/>
      <c r="Q272" s="23"/>
      <c r="R272" s="23"/>
      <c r="S272" s="22"/>
      <c r="T272" s="22"/>
      <c r="U272" s="22"/>
      <c r="V272" s="22"/>
      <c r="W272" s="22"/>
      <c r="X272" s="22"/>
      <c r="Y272" s="22"/>
      <c r="Z272" s="22"/>
      <c r="AA272" s="22"/>
      <c r="AB272" s="458"/>
    </row>
    <row r="273" spans="1:28" ht="78" customHeight="1" x14ac:dyDescent="0.3">
      <c r="A273" s="22"/>
      <c r="B273" s="409"/>
      <c r="C273" s="22"/>
      <c r="D273" s="409"/>
      <c r="E273" s="409"/>
      <c r="F273" s="22"/>
      <c r="G273" s="22"/>
      <c r="H273" s="22"/>
      <c r="I273" s="22"/>
      <c r="J273" s="22"/>
      <c r="K273" s="22"/>
      <c r="L273" s="22"/>
      <c r="M273" s="22"/>
      <c r="N273" s="23"/>
      <c r="O273" s="23"/>
      <c r="P273" s="23"/>
      <c r="Q273" s="23"/>
      <c r="R273" s="23"/>
      <c r="S273" s="22"/>
      <c r="T273" s="22"/>
      <c r="U273" s="22"/>
      <c r="V273" s="22"/>
      <c r="W273" s="22"/>
      <c r="X273" s="22"/>
      <c r="Y273" s="22"/>
      <c r="Z273" s="22"/>
      <c r="AA273" s="22"/>
      <c r="AB273" s="458"/>
    </row>
    <row r="274" spans="1:28" ht="78" customHeight="1" x14ac:dyDescent="0.3">
      <c r="A274" s="22"/>
      <c r="B274" s="409"/>
      <c r="C274" s="22"/>
      <c r="D274" s="409"/>
      <c r="E274" s="409"/>
      <c r="F274" s="22"/>
      <c r="G274" s="22"/>
      <c r="H274" s="22"/>
      <c r="I274" s="22"/>
      <c r="J274" s="22"/>
      <c r="K274" s="22"/>
      <c r="L274" s="22"/>
      <c r="M274" s="22"/>
      <c r="N274" s="23"/>
      <c r="O274" s="23"/>
      <c r="P274" s="23"/>
      <c r="Q274" s="23"/>
      <c r="R274" s="23"/>
      <c r="S274" s="22"/>
      <c r="T274" s="22"/>
      <c r="U274" s="22"/>
      <c r="V274" s="22"/>
      <c r="W274" s="22"/>
      <c r="X274" s="22"/>
      <c r="Y274" s="22"/>
      <c r="Z274" s="22"/>
      <c r="AA274" s="22"/>
      <c r="AB274" s="458"/>
    </row>
    <row r="275" spans="1:28" ht="78" customHeight="1" x14ac:dyDescent="0.3">
      <c r="A275" s="22"/>
      <c r="B275" s="409"/>
      <c r="C275" s="22"/>
      <c r="D275" s="409"/>
      <c r="E275" s="409"/>
      <c r="F275" s="22"/>
      <c r="G275" s="22"/>
      <c r="H275" s="22"/>
      <c r="I275" s="22"/>
      <c r="J275" s="22"/>
      <c r="K275" s="22"/>
      <c r="L275" s="22"/>
      <c r="M275" s="22"/>
      <c r="N275" s="23"/>
      <c r="O275" s="23"/>
      <c r="P275" s="23"/>
      <c r="Q275" s="23"/>
      <c r="R275" s="23"/>
      <c r="S275" s="22"/>
      <c r="T275" s="22"/>
      <c r="U275" s="22"/>
      <c r="V275" s="22"/>
      <c r="W275" s="22"/>
      <c r="X275" s="22"/>
      <c r="Y275" s="22"/>
      <c r="Z275" s="22"/>
      <c r="AA275" s="22"/>
      <c r="AB275" s="458"/>
    </row>
    <row r="276" spans="1:28" ht="78" customHeight="1" x14ac:dyDescent="0.3">
      <c r="A276" s="22"/>
      <c r="B276" s="409"/>
      <c r="C276" s="22"/>
      <c r="D276" s="409"/>
      <c r="E276" s="409"/>
      <c r="F276" s="22"/>
      <c r="G276" s="22"/>
      <c r="H276" s="22"/>
      <c r="I276" s="22"/>
      <c r="J276" s="22"/>
      <c r="K276" s="22"/>
      <c r="L276" s="22"/>
      <c r="M276" s="22"/>
      <c r="N276" s="23"/>
      <c r="O276" s="23"/>
      <c r="P276" s="23"/>
      <c r="Q276" s="23"/>
      <c r="R276" s="23"/>
      <c r="S276" s="22"/>
      <c r="T276" s="22"/>
      <c r="U276" s="22"/>
      <c r="V276" s="22"/>
      <c r="W276" s="22"/>
      <c r="X276" s="22"/>
      <c r="Y276" s="22"/>
      <c r="Z276" s="22"/>
      <c r="AA276" s="22"/>
      <c r="AB276" s="458"/>
    </row>
    <row r="277" spans="1:28" ht="78" customHeight="1" x14ac:dyDescent="0.3">
      <c r="A277" s="22"/>
      <c r="B277" s="409"/>
      <c r="C277" s="22"/>
      <c r="D277" s="409"/>
      <c r="E277" s="409"/>
      <c r="F277" s="22"/>
      <c r="G277" s="22"/>
      <c r="H277" s="22"/>
      <c r="I277" s="22"/>
      <c r="J277" s="22"/>
      <c r="K277" s="22"/>
      <c r="L277" s="22"/>
      <c r="M277" s="22"/>
      <c r="N277" s="23"/>
      <c r="O277" s="23"/>
      <c r="P277" s="23"/>
      <c r="Q277" s="23"/>
      <c r="R277" s="23"/>
      <c r="S277" s="22"/>
      <c r="T277" s="22"/>
      <c r="U277" s="22"/>
      <c r="V277" s="22"/>
      <c r="W277" s="22"/>
      <c r="X277" s="22"/>
      <c r="Y277" s="22"/>
      <c r="Z277" s="22"/>
      <c r="AA277" s="22"/>
      <c r="AB277" s="458"/>
    </row>
    <row r="278" spans="1:28" ht="78" customHeight="1" x14ac:dyDescent="0.3">
      <c r="A278" s="22"/>
      <c r="B278" s="409"/>
      <c r="C278" s="22"/>
      <c r="D278" s="409"/>
      <c r="E278" s="409"/>
      <c r="F278" s="22"/>
      <c r="G278" s="22"/>
      <c r="H278" s="22"/>
      <c r="I278" s="22"/>
      <c r="J278" s="22"/>
      <c r="K278" s="22"/>
      <c r="L278" s="22"/>
      <c r="M278" s="22"/>
      <c r="N278" s="23"/>
      <c r="O278" s="23"/>
      <c r="P278" s="23"/>
      <c r="Q278" s="23"/>
      <c r="R278" s="23"/>
      <c r="S278" s="22"/>
      <c r="T278" s="22"/>
      <c r="U278" s="22"/>
      <c r="V278" s="22"/>
      <c r="W278" s="22"/>
      <c r="X278" s="22"/>
      <c r="Y278" s="22"/>
      <c r="Z278" s="22"/>
      <c r="AA278" s="22"/>
      <c r="AB278" s="458"/>
    </row>
    <row r="279" spans="1:28" ht="78" customHeight="1" x14ac:dyDescent="0.3">
      <c r="A279" s="22"/>
      <c r="B279" s="409"/>
      <c r="C279" s="22"/>
      <c r="D279" s="409"/>
      <c r="E279" s="409"/>
      <c r="F279" s="22"/>
      <c r="G279" s="22"/>
      <c r="H279" s="22"/>
      <c r="I279" s="22"/>
      <c r="J279" s="22"/>
      <c r="K279" s="22"/>
      <c r="L279" s="22"/>
      <c r="M279" s="22"/>
      <c r="N279" s="23"/>
      <c r="O279" s="23"/>
      <c r="P279" s="23"/>
      <c r="Q279" s="23"/>
      <c r="R279" s="23"/>
      <c r="S279" s="22"/>
      <c r="T279" s="22"/>
      <c r="U279" s="22"/>
      <c r="V279" s="22"/>
      <c r="W279" s="22"/>
      <c r="X279" s="22"/>
      <c r="Y279" s="22"/>
      <c r="Z279" s="22"/>
      <c r="AA279" s="22"/>
      <c r="AB279" s="458"/>
    </row>
  </sheetData>
  <mergeCells count="131">
    <mergeCell ref="A65:A71"/>
    <mergeCell ref="A61:A64"/>
    <mergeCell ref="J100:J101"/>
    <mergeCell ref="J102:J103"/>
    <mergeCell ref="H104:H107"/>
    <mergeCell ref="J104:J105"/>
    <mergeCell ref="J106:J107"/>
    <mergeCell ref="A59:A60"/>
    <mergeCell ref="A57:A58"/>
    <mergeCell ref="A99:A107"/>
    <mergeCell ref="F100:F107"/>
    <mergeCell ref="H100:H103"/>
    <mergeCell ref="A81:A89"/>
    <mergeCell ref="A90:A98"/>
    <mergeCell ref="F91:F98"/>
    <mergeCell ref="H91:H94"/>
    <mergeCell ref="F82:F89"/>
    <mergeCell ref="H68:H69"/>
    <mergeCell ref="H70:H71"/>
    <mergeCell ref="F73:F74"/>
    <mergeCell ref="F67:F71"/>
    <mergeCell ref="F65:F66"/>
    <mergeCell ref="F76:F77"/>
    <mergeCell ref="A75:A77"/>
    <mergeCell ref="A78:A80"/>
    <mergeCell ref="A72:A74"/>
    <mergeCell ref="J82:J83"/>
    <mergeCell ref="J84:J85"/>
    <mergeCell ref="J86:J87"/>
    <mergeCell ref="J88:J89"/>
    <mergeCell ref="H86:H89"/>
    <mergeCell ref="H82:H85"/>
    <mergeCell ref="J91:J92"/>
    <mergeCell ref="J93:J94"/>
    <mergeCell ref="H95:H98"/>
    <mergeCell ref="J95:J96"/>
    <mergeCell ref="J97:J98"/>
    <mergeCell ref="F79:F80"/>
    <mergeCell ref="I54:M54"/>
    <mergeCell ref="Y6:AB7"/>
    <mergeCell ref="A6:C8"/>
    <mergeCell ref="G6:N6"/>
    <mergeCell ref="O6:T7"/>
    <mergeCell ref="U6:U8"/>
    <mergeCell ref="V6:X7"/>
    <mergeCell ref="B11:C11"/>
    <mergeCell ref="G12:H12"/>
    <mergeCell ref="G13:H13"/>
    <mergeCell ref="G16:H16"/>
    <mergeCell ref="G17:H17"/>
    <mergeCell ref="F62:F64"/>
    <mergeCell ref="B10:C10"/>
    <mergeCell ref="D34:F34"/>
    <mergeCell ref="D35:F35"/>
    <mergeCell ref="D36:F36"/>
    <mergeCell ref="D38:F38"/>
    <mergeCell ref="B12:C12"/>
    <mergeCell ref="G1:N2"/>
    <mergeCell ref="J7:N7"/>
    <mergeCell ref="G7:I8"/>
    <mergeCell ref="G15:H15"/>
    <mergeCell ref="O3:T5"/>
    <mergeCell ref="G3:N5"/>
    <mergeCell ref="G10:I10"/>
    <mergeCell ref="G11:I11"/>
    <mergeCell ref="U1:AB2"/>
    <mergeCell ref="O1:T1"/>
    <mergeCell ref="O2:T2"/>
    <mergeCell ref="U3:AB5"/>
    <mergeCell ref="B13:C13"/>
    <mergeCell ref="B15:C15"/>
    <mergeCell ref="B16:C16"/>
    <mergeCell ref="B17:C17"/>
    <mergeCell ref="B45:C45"/>
    <mergeCell ref="B44:C44"/>
    <mergeCell ref="B43:C43"/>
    <mergeCell ref="B42:C42"/>
    <mergeCell ref="B41:C41"/>
    <mergeCell ref="B36:C36"/>
    <mergeCell ref="B38:C38"/>
    <mergeCell ref="B27:C27"/>
    <mergeCell ref="B28:C28"/>
    <mergeCell ref="B29:C29"/>
    <mergeCell ref="B30:C30"/>
    <mergeCell ref="B32:C32"/>
    <mergeCell ref="B18:C18"/>
    <mergeCell ref="B20:C20"/>
    <mergeCell ref="B22:C22"/>
    <mergeCell ref="B25:C25"/>
    <mergeCell ref="B26:C26"/>
    <mergeCell ref="B51:C51"/>
    <mergeCell ref="B50:C50"/>
    <mergeCell ref="B48:C48"/>
    <mergeCell ref="B47:C47"/>
    <mergeCell ref="B46:C46"/>
    <mergeCell ref="B40:C40"/>
    <mergeCell ref="B39:C39"/>
    <mergeCell ref="D10:F10"/>
    <mergeCell ref="D11:F11"/>
    <mergeCell ref="D12:F12"/>
    <mergeCell ref="D13:F13"/>
    <mergeCell ref="D15:F15"/>
    <mergeCell ref="D16:F16"/>
    <mergeCell ref="D17:F17"/>
    <mergeCell ref="D18:F18"/>
    <mergeCell ref="D20:F20"/>
    <mergeCell ref="D22:F22"/>
    <mergeCell ref="D25:F25"/>
    <mergeCell ref="D26:F26"/>
    <mergeCell ref="D27:F27"/>
    <mergeCell ref="D28:F28"/>
    <mergeCell ref="B33:C33"/>
    <mergeCell ref="B34:C34"/>
    <mergeCell ref="B35:C35"/>
    <mergeCell ref="D47:F47"/>
    <mergeCell ref="D48:F48"/>
    <mergeCell ref="D50:F50"/>
    <mergeCell ref="D51:F51"/>
    <mergeCell ref="D6:F8"/>
    <mergeCell ref="D42:F42"/>
    <mergeCell ref="D43:F43"/>
    <mergeCell ref="D44:F44"/>
    <mergeCell ref="D45:F45"/>
    <mergeCell ref="D46:F46"/>
    <mergeCell ref="D39:F39"/>
    <mergeCell ref="D40:F40"/>
    <mergeCell ref="D41:F41"/>
    <mergeCell ref="D29:F29"/>
    <mergeCell ref="D30:F30"/>
    <mergeCell ref="D32:F32"/>
    <mergeCell ref="D33:F33"/>
  </mergeCells>
  <conditionalFormatting sqref="AB50:AB51">
    <cfRule type="cellIs" dxfId="34" priority="20" stopIfTrue="1" operator="between">
      <formula>1</formula>
      <formula>9</formula>
    </cfRule>
    <cfRule type="cellIs" dxfId="33" priority="21" stopIfTrue="1" operator="between">
      <formula>12</formula>
      <formula>32</formula>
    </cfRule>
    <cfRule type="cellIs" dxfId="32" priority="22" stopIfTrue="1" operator="between">
      <formula>36</formula>
      <formula>64</formula>
    </cfRule>
  </conditionalFormatting>
  <conditionalFormatting sqref="AB10:AB13 AB15:AB18 AB20 AB22 AB25:AB30 AB32:AB36 AB38:AB48 AB50:AB51">
    <cfRule type="cellIs" dxfId="31" priority="1" stopIfTrue="1" operator="greaterThanOrEqual">
      <formula>33</formula>
    </cfRule>
    <cfRule type="cellIs" dxfId="30" priority="11" stopIfTrue="1" operator="greaterThanOrEqual">
      <formula>10</formula>
    </cfRule>
    <cfRule type="cellIs" dxfId="29" priority="13" operator="greaterThan">
      <formula>0</formula>
    </cfRule>
  </conditionalFormatting>
  <dataValidations count="25">
    <dataValidation type="list" allowBlank="1" showInputMessage="1" showErrorMessage="1" sqref="H18">
      <formula1>OFFSET(J$56,MATCH($G$18,$H$57:$H$250,0),,COUNTIF($I$57:$I$291,$G$18),1)</formula1>
    </dataValidation>
    <dataValidation type="list" allowBlank="1" showInputMessage="1" showErrorMessage="1" sqref="H20">
      <formula1>OFFSET(J$56,MATCH($G$20,$H$57:$H$250,0),,COUNTIF($I$57:$I$291,$G$20),1)</formula1>
    </dataValidation>
    <dataValidation type="list" allowBlank="1" showInputMessage="1" showErrorMessage="1" sqref="I13">
      <formula1>OFFSET(J$56,MATCH($G$13,$H$57:$H$250,0),,COUNTIF($I$57:$I$291,$G$13),1)</formula1>
    </dataValidation>
    <dataValidation type="list" allowBlank="1" showInputMessage="1" showErrorMessage="1" sqref="I18">
      <formula1>OFFSET(L$56,MATCH($H$18,$J$57:$J$250,0),,COUNTIF($K$57:$K$291,$H$18),1)</formula1>
    </dataValidation>
    <dataValidation type="list" allowBlank="1" showInputMessage="1" showErrorMessage="1" sqref="I20">
      <formula1>OFFSET(L$56,MATCH($H$20,$J$57:$J$250,0),,COUNTIF($K$57:$K$291,$H$20),1)</formula1>
    </dataValidation>
    <dataValidation type="list" allowBlank="1" showInputMessage="1" showErrorMessage="1" sqref="H22">
      <formula1>OFFSET(J$56,MATCH($G$22,$H$57:$H$250,0),,COUNTIF($I$57:$I$291,$G$22),1)</formula1>
    </dataValidation>
    <dataValidation type="list" allowBlank="1" showInputMessage="1" showErrorMessage="1" sqref="I22">
      <formula1>OFFSET(L$56,MATCH($H$22,$J$57:$J$250,0),,COUNTIF($K$57:$K$291,$H$22),1)</formula1>
    </dataValidation>
    <dataValidation type="list" allowBlank="1" showInputMessage="1" showErrorMessage="1" sqref="D22:E22">
      <formula1>OFFSET(F$56,MATCH($A$22,$A$57:$A$250,0),,COUNTIF($C$57:$C$291,$A$22),1)</formula1>
    </dataValidation>
    <dataValidation type="list" allowBlank="1" showInputMessage="1" showErrorMessage="1" sqref="G22">
      <formula1>OFFSET(H$56,MATCH($D$22,$F$57:$F$250,0),,COUNTIF($G$57:$G$291,$D$22),1)</formula1>
    </dataValidation>
    <dataValidation type="list" allowBlank="1" showInputMessage="1" showErrorMessage="1" sqref="D20:E20">
      <formula1>OFFSET(F$56,MATCH($A$20,$A$57:$A$250,0),,COUNTIF($C$57:$C$291,$A$20),1)</formula1>
    </dataValidation>
    <dataValidation type="list" allowBlank="1" showInputMessage="1" showErrorMessage="1" sqref="G20">
      <formula1>OFFSET(H$56,MATCH($D$20,$F$57:$F$250,0),,COUNTIF($G$57:$G$291,$D$20),1)</formula1>
    </dataValidation>
    <dataValidation type="list" allowBlank="1" showInputMessage="1" showErrorMessage="1" sqref="D18:E18">
      <formula1>OFFSET(F$56,MATCH($A$18,$A$57:$A$250,0),,COUNTIF($C$57:$C$291,$A$18),1)</formula1>
    </dataValidation>
    <dataValidation type="list" allowBlank="1" showInputMessage="1" showErrorMessage="1" sqref="I17">
      <formula1>OFFSET(H$56,MATCH($G$17,$F$57:$F$250,0),,COUNTIF($G$57:$G$291,$G$17),1)</formula1>
    </dataValidation>
    <dataValidation type="list" allowBlank="1" showInputMessage="1" showErrorMessage="1" sqref="I15">
      <formula1>OFFSET(H$56,MATCH($G$15,$F$57:$F$250,0),,COUNTIF($G$57:$G$291,$G$15),1)</formula1>
    </dataValidation>
    <dataValidation type="list" allowBlank="1" showInputMessage="1" showErrorMessage="1" sqref="I16">
      <formula1>OFFSET(H$56,MATCH($G$16,$F$57:$F$250,0),,COUNTIF($G$57:$G$291,$G$16),1)</formula1>
    </dataValidation>
    <dataValidation type="list" allowBlank="1" showInputMessage="1" showErrorMessage="1" sqref="G18">
      <formula1>OFFSET(H$56,MATCH($D$18,$F$57:$F$250,0),,COUNTIF($G$57:$G$291,$D$18),1)</formula1>
    </dataValidation>
    <dataValidation type="list" allowBlank="1" showInputMessage="1" showErrorMessage="1" sqref="G17">
      <formula1>OFFSET($F$56,MATCH($A$17,$A$57:$A$226,0),,COUNTIF($C$57:$C$267,$A$17),1)</formula1>
    </dataValidation>
    <dataValidation type="list" allowBlank="1" showInputMessage="1" showErrorMessage="1" sqref="G16">
      <formula1>OFFSET(F$56,MATCH($A$16,$A$57:$A$250,0),,COUNTIF($C$57:$C$291,$A$16),1)</formula1>
    </dataValidation>
    <dataValidation type="list" allowBlank="1" showInputMessage="1" showErrorMessage="1" sqref="G15">
      <formula1>OFFSET(F$56,MATCH($A$15,$A$57:$A$250,0),,COUNTIF($C$57:$C$291,$A$15),1)</formula1>
    </dataValidation>
    <dataValidation type="list" allowBlank="1" showInputMessage="1" showErrorMessage="1" sqref="D13:E13">
      <formula1>OFFSET(F$56,MATCH($A$13,$A$57:$A$250,0),,COUNTIF($C$57:$C$291,$A$13),1)</formula1>
    </dataValidation>
    <dataValidation type="list" allowBlank="1" showInputMessage="1" showErrorMessage="1" sqref="I12">
      <formula1>OFFSET(H$56,MATCH($G$12,$F$57:$F$250,0),,COUNTIF($G$57:$G$291,$G$12),1)</formula1>
    </dataValidation>
    <dataValidation type="list" allowBlank="1" showInputMessage="1" showErrorMessage="1" sqref="G12">
      <formula1>OFFSET(F$56,MATCH($A$12,$A$57:$A$250,0),,COUNTIF($C$57:$C$291,$A$12),1)</formula1>
    </dataValidation>
    <dataValidation type="list" allowBlank="1" showInputMessage="1" showErrorMessage="1" sqref="G13:H13">
      <formula1>OFFSET(H$56,MATCH($D$13,$F$57:$F$250,0),,COUNTIF($G$57:$G$291,$D$13),1)</formula1>
    </dataValidation>
    <dataValidation type="list" allowBlank="1" showInputMessage="1" showErrorMessage="1" sqref="G11:H11">
      <formula1>OFFSET(F$56,MATCH($A$11,$A$57:$A$250,0),,COUNTIF($C$57:$C$291,$A$11),1)</formula1>
    </dataValidation>
    <dataValidation type="list" allowBlank="1" showInputMessage="1" showErrorMessage="1" sqref="G10:H10">
      <formula1>OFFSET(F$56,MATCH($A$10,$A$57:$A$250,0),,COUNTIF($C$57:$C$291,$A$10),1)</formula1>
    </dataValidation>
  </dataValidations>
  <pageMargins left="0.25" right="0.25" top="0.75" bottom="0.75" header="0.3" footer="0.3"/>
  <pageSetup paperSize="9" scale="37" firstPageNumber="30" fitToHeight="0" orientation="landscape" r:id="rId1"/>
  <rowBreaks count="3" manualBreakCount="3">
    <brk id="13" max="16383" man="1"/>
    <brk id="22" max="16383" man="1"/>
    <brk id="50" max="16383" man="1"/>
  </rowBreaks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AB40"/>
  <sheetViews>
    <sheetView tabSelected="1" zoomScale="55" zoomScaleNormal="55" zoomScaleSheetLayoutView="50" workbookViewId="0">
      <selection activeCell="V6" sqref="V6"/>
    </sheetView>
  </sheetViews>
  <sheetFormatPr baseColWidth="10" defaultRowHeight="78" customHeight="1" x14ac:dyDescent="0.3"/>
  <cols>
    <col min="1" max="1" width="12.7109375" style="1" customWidth="1"/>
    <col min="2" max="2" width="33.5703125" style="1" customWidth="1"/>
    <col min="3" max="3" width="27.5703125" style="1" customWidth="1"/>
    <col min="4" max="4" width="31.140625" style="1" customWidth="1"/>
    <col min="5" max="8" width="7.28515625" style="1" customWidth="1"/>
    <col min="9" max="9" width="36" style="2" customWidth="1"/>
    <col min="10" max="10" width="16.5703125" style="2" customWidth="1"/>
    <col min="11" max="14" width="7.42578125" style="2" customWidth="1"/>
    <col min="15" max="15" width="45.7109375" style="2" customWidth="1"/>
    <col min="16" max="17" width="30.5703125" style="2" customWidth="1"/>
    <col min="18" max="19" width="8.5703125" style="2" customWidth="1"/>
    <col min="20" max="16384" width="11.42578125" style="2"/>
  </cols>
  <sheetData>
    <row r="1" spans="1:28" ht="30" customHeight="1" thickTop="1" x14ac:dyDescent="0.3">
      <c r="A1" s="140"/>
      <c r="B1" s="141"/>
      <c r="C1" s="142"/>
      <c r="D1" s="497" t="s">
        <v>674</v>
      </c>
      <c r="E1" s="498"/>
      <c r="F1" s="498"/>
      <c r="G1" s="498"/>
      <c r="H1" s="499"/>
      <c r="I1" s="824" t="s">
        <v>13</v>
      </c>
      <c r="J1" s="825"/>
      <c r="K1" s="825"/>
      <c r="L1" s="825"/>
      <c r="M1" s="825"/>
      <c r="N1" s="825"/>
      <c r="O1" s="825"/>
      <c r="P1" s="825"/>
      <c r="Q1" s="825"/>
      <c r="R1" s="825"/>
      <c r="S1" s="826"/>
    </row>
    <row r="2" spans="1:28" ht="30" customHeight="1" x14ac:dyDescent="0.3">
      <c r="A2" s="144"/>
      <c r="B2" s="145"/>
      <c r="C2" s="334"/>
      <c r="D2" s="500"/>
      <c r="E2" s="501"/>
      <c r="F2" s="501"/>
      <c r="G2" s="501"/>
      <c r="H2" s="502"/>
      <c r="I2" s="827"/>
      <c r="J2" s="828"/>
      <c r="K2" s="828"/>
      <c r="L2" s="828"/>
      <c r="M2" s="828"/>
      <c r="N2" s="828"/>
      <c r="O2" s="828"/>
      <c r="P2" s="828"/>
      <c r="Q2" s="828"/>
      <c r="R2" s="828"/>
      <c r="S2" s="829"/>
    </row>
    <row r="3" spans="1:28" ht="30" customHeight="1" x14ac:dyDescent="0.3">
      <c r="A3" s="144"/>
      <c r="B3" s="145"/>
      <c r="C3" s="334"/>
      <c r="D3" s="500"/>
      <c r="E3" s="501"/>
      <c r="F3" s="501"/>
      <c r="G3" s="501"/>
      <c r="H3" s="502"/>
      <c r="I3" s="827"/>
      <c r="J3" s="828"/>
      <c r="K3" s="828"/>
      <c r="L3" s="828"/>
      <c r="M3" s="828"/>
      <c r="N3" s="828"/>
      <c r="O3" s="828"/>
      <c r="P3" s="828"/>
      <c r="Q3" s="828"/>
      <c r="R3" s="828"/>
      <c r="S3" s="829"/>
    </row>
    <row r="4" spans="1:28" ht="30" customHeight="1" x14ac:dyDescent="0.3">
      <c r="A4" s="144"/>
      <c r="B4" s="145"/>
      <c r="C4" s="146"/>
      <c r="D4" s="500"/>
      <c r="E4" s="501"/>
      <c r="F4" s="501"/>
      <c r="G4" s="501"/>
      <c r="H4" s="502"/>
      <c r="I4" s="827"/>
      <c r="J4" s="828"/>
      <c r="K4" s="828"/>
      <c r="L4" s="828"/>
      <c r="M4" s="828"/>
      <c r="N4" s="828"/>
      <c r="O4" s="828"/>
      <c r="P4" s="828"/>
      <c r="Q4" s="828"/>
      <c r="R4" s="828"/>
      <c r="S4" s="829"/>
    </row>
    <row r="5" spans="1:28" ht="30" customHeight="1" thickBot="1" x14ac:dyDescent="0.35">
      <c r="A5" s="147"/>
      <c r="B5" s="148"/>
      <c r="C5" s="149"/>
      <c r="D5" s="503"/>
      <c r="E5" s="504"/>
      <c r="F5" s="504"/>
      <c r="G5" s="504"/>
      <c r="H5" s="505"/>
      <c r="I5" s="830"/>
      <c r="J5" s="831"/>
      <c r="K5" s="831"/>
      <c r="L5" s="831"/>
      <c r="M5" s="831"/>
      <c r="N5" s="831"/>
      <c r="O5" s="831"/>
      <c r="P5" s="831"/>
      <c r="Q5" s="831"/>
      <c r="R5" s="831"/>
      <c r="S5" s="832"/>
    </row>
    <row r="6" spans="1:28" ht="27" customHeight="1" thickTop="1" x14ac:dyDescent="0.3">
      <c r="A6" s="511" t="s">
        <v>0</v>
      </c>
      <c r="B6" s="513"/>
      <c r="C6" s="517" t="s">
        <v>340</v>
      </c>
      <c r="D6" s="517" t="s">
        <v>4</v>
      </c>
      <c r="E6" s="511" t="s">
        <v>10</v>
      </c>
      <c r="F6" s="512"/>
      <c r="G6" s="512"/>
      <c r="H6" s="513"/>
      <c r="I6" s="821" t="s">
        <v>104</v>
      </c>
      <c r="J6" s="833" t="s">
        <v>11</v>
      </c>
      <c r="K6" s="511" t="s">
        <v>12</v>
      </c>
      <c r="L6" s="512"/>
      <c r="M6" s="512"/>
      <c r="N6" s="513"/>
      <c r="O6" s="821" t="s">
        <v>241</v>
      </c>
      <c r="P6" s="821" t="s">
        <v>242</v>
      </c>
      <c r="Q6" s="836" t="s">
        <v>244</v>
      </c>
      <c r="R6" s="837"/>
      <c r="S6" s="838"/>
    </row>
    <row r="7" spans="1:28" ht="27" customHeight="1" thickBot="1" x14ac:dyDescent="0.35">
      <c r="A7" s="509"/>
      <c r="B7" s="510"/>
      <c r="C7" s="518"/>
      <c r="D7" s="518"/>
      <c r="E7" s="506"/>
      <c r="F7" s="507"/>
      <c r="G7" s="507"/>
      <c r="H7" s="508"/>
      <c r="I7" s="822"/>
      <c r="J7" s="834"/>
      <c r="K7" s="506"/>
      <c r="L7" s="507"/>
      <c r="M7" s="507"/>
      <c r="N7" s="508"/>
      <c r="O7" s="822"/>
      <c r="P7" s="822"/>
      <c r="Q7" s="839" t="s">
        <v>243</v>
      </c>
      <c r="R7" s="841" t="s">
        <v>245</v>
      </c>
      <c r="S7" s="843" t="s">
        <v>246</v>
      </c>
    </row>
    <row r="8" spans="1:28" s="3" customFormat="1" ht="36.75" customHeight="1" thickTop="1" thickBot="1" x14ac:dyDescent="0.25">
      <c r="A8" s="506"/>
      <c r="B8" s="508"/>
      <c r="C8" s="518"/>
      <c r="D8" s="518"/>
      <c r="E8" s="10" t="s">
        <v>6</v>
      </c>
      <c r="F8" s="11" t="s">
        <v>7</v>
      </c>
      <c r="G8" s="12" t="s">
        <v>8</v>
      </c>
      <c r="H8" s="9" t="s">
        <v>9</v>
      </c>
      <c r="I8" s="823"/>
      <c r="J8" s="835"/>
      <c r="K8" s="10" t="s">
        <v>6</v>
      </c>
      <c r="L8" s="11" t="s">
        <v>7</v>
      </c>
      <c r="M8" s="12" t="s">
        <v>8</v>
      </c>
      <c r="N8" s="13" t="s">
        <v>9</v>
      </c>
      <c r="O8" s="823"/>
      <c r="P8" s="823"/>
      <c r="Q8" s="840"/>
      <c r="R8" s="842"/>
      <c r="S8" s="844"/>
      <c r="V8" s="5"/>
      <c r="W8" s="5"/>
      <c r="X8" s="5"/>
      <c r="Y8" s="5"/>
      <c r="Z8" s="5"/>
      <c r="AA8" s="5"/>
      <c r="AB8" s="5"/>
    </row>
    <row r="9" spans="1:28" ht="100.5" customHeight="1" thickTop="1" thickBot="1" x14ac:dyDescent="0.35">
      <c r="A9" s="47" t="str">
        <f t="shared" ref="A9:A28" ca="1" si="0">IFERROR(INDEX(TablSER,MATCH(ROW()-8,TablCritic2,0),1),"")</f>
        <v>SIT3</v>
      </c>
      <c r="B9" s="450" t="str">
        <f t="shared" ref="B9:B28" ca="1" si="1">IFERROR(VLOOKUP($A9,TablSER,2,0),"")</f>
        <v>Utilisation d'une tour
" de secours"</v>
      </c>
      <c r="C9" s="450">
        <f t="shared" ref="C9:C28" ca="1" si="2">IFERROR(VLOOKUP($A9,TablSER,4,0),"")</f>
        <v>0</v>
      </c>
      <c r="D9" s="450" t="str">
        <f t="shared" ref="D9:D28" ca="1" si="3">IFERROR(VLOOKUP($A9,TablSER,21,0),"")</f>
        <v>stagnation, développement bactérien</v>
      </c>
      <c r="E9" s="456">
        <f t="shared" ref="E9:E28" ca="1" si="4">IFERROR(VLOOKUP($A9,TablSER,25,0),"")</f>
        <v>4</v>
      </c>
      <c r="F9" s="14">
        <f t="shared" ref="F9:F28" ca="1" si="5">IFERROR(VLOOKUP($A9,TablSER,26,0),"")</f>
        <v>4</v>
      </c>
      <c r="G9" s="455">
        <f t="shared" ref="G9:G28" ca="1" si="6">IFERROR(VLOOKUP($A9,TablSER,27,0),"")</f>
        <v>4</v>
      </c>
      <c r="H9" s="16">
        <f t="shared" ref="H9:H28" ca="1" si="7">IFERROR(VLOOKUP($A9,TablSER,28,0),"")</f>
        <v>64</v>
      </c>
      <c r="I9" s="447"/>
      <c r="J9" s="448"/>
      <c r="K9" s="17"/>
      <c r="L9" s="18"/>
      <c r="M9" s="19"/>
      <c r="N9" s="16"/>
      <c r="O9" s="85"/>
      <c r="P9" s="85"/>
      <c r="Q9" s="86"/>
      <c r="R9" s="87"/>
      <c r="S9" s="88"/>
      <c r="V9" s="178"/>
      <c r="W9" s="335"/>
      <c r="X9" s="335"/>
      <c r="Y9" s="335"/>
      <c r="Z9" s="335"/>
      <c r="AA9" s="335"/>
      <c r="AB9" s="178"/>
    </row>
    <row r="10" spans="1:28" ht="100.5" customHeight="1" thickTop="1" thickBot="1" x14ac:dyDescent="0.35">
      <c r="A10" s="47" t="str">
        <f t="shared" ca="1" si="0"/>
        <v>SIT2</v>
      </c>
      <c r="B10" s="450" t="str">
        <f t="shared" ca="1" si="1"/>
        <v>Arrêts &lt; 7 jours</v>
      </c>
      <c r="C10" s="450">
        <f t="shared" ca="1" si="2"/>
        <v>0</v>
      </c>
      <c r="D10" s="450" t="str">
        <f t="shared" ca="1" si="3"/>
        <v>développemet bactérien et dispersion</v>
      </c>
      <c r="E10" s="462">
        <f t="shared" ca="1" si="4"/>
        <v>4</v>
      </c>
      <c r="F10" s="14">
        <f t="shared" ca="1" si="5"/>
        <v>4</v>
      </c>
      <c r="G10" s="460">
        <f t="shared" ca="1" si="6"/>
        <v>2</v>
      </c>
      <c r="H10" s="16">
        <f t="shared" ca="1" si="7"/>
        <v>32</v>
      </c>
      <c r="I10" s="446"/>
      <c r="J10" s="449"/>
      <c r="K10" s="17"/>
      <c r="L10" s="18"/>
      <c r="M10" s="19"/>
      <c r="N10" s="16"/>
      <c r="O10" s="85"/>
      <c r="P10" s="85"/>
      <c r="Q10" s="86"/>
      <c r="R10" s="87"/>
      <c r="S10" s="88"/>
      <c r="V10" s="178"/>
      <c r="W10" s="335"/>
      <c r="X10" s="335"/>
      <c r="Y10" s="335"/>
      <c r="Z10" s="335"/>
      <c r="AA10" s="335"/>
      <c r="AB10" s="178"/>
    </row>
    <row r="11" spans="1:28" ht="100.5" customHeight="1" thickTop="1" thickBot="1" x14ac:dyDescent="0.35">
      <c r="A11" s="47" t="str">
        <f t="shared" ca="1" si="0"/>
        <v>SIT10</v>
      </c>
      <c r="B11" s="450" t="str">
        <f t="shared" ca="1" si="1"/>
        <v>Bras morts temporaires</v>
      </c>
      <c r="C11" s="450" t="str">
        <f t="shared" ca="1" si="2"/>
        <v>Présence bras mort temporaire</v>
      </c>
      <c r="D11" s="450" t="str">
        <f t="shared" ca="1" si="3"/>
        <v>stagnation, développement bactérien</v>
      </c>
      <c r="E11" s="462">
        <f t="shared" ca="1" si="4"/>
        <v>4</v>
      </c>
      <c r="F11" s="14">
        <f t="shared" ca="1" si="5"/>
        <v>2</v>
      </c>
      <c r="G11" s="460">
        <f t="shared" ca="1" si="6"/>
        <v>4</v>
      </c>
      <c r="H11" s="16">
        <f t="shared" ca="1" si="7"/>
        <v>32</v>
      </c>
      <c r="I11" s="294"/>
      <c r="J11" s="84"/>
      <c r="K11" s="17"/>
      <c r="L11" s="18"/>
      <c r="M11" s="19"/>
      <c r="N11" s="16"/>
      <c r="O11" s="85"/>
      <c r="P11" s="85"/>
      <c r="Q11" s="86"/>
      <c r="R11" s="87"/>
      <c r="S11" s="88"/>
      <c r="V11" s="178"/>
      <c r="W11" s="335"/>
      <c r="X11" s="335"/>
      <c r="Y11" s="335"/>
      <c r="Z11" s="335"/>
      <c r="AA11" s="335"/>
      <c r="AB11" s="178"/>
    </row>
    <row r="12" spans="1:28" ht="100.5" customHeight="1" thickTop="1" thickBot="1" x14ac:dyDescent="0.35">
      <c r="A12" s="47" t="str">
        <f t="shared" ca="1" si="0"/>
        <v>SIT6</v>
      </c>
      <c r="B12" s="450" t="str">
        <f t="shared" ca="1" si="1"/>
        <v>Filtre</v>
      </c>
      <c r="C12" s="450">
        <f t="shared" ca="1" si="2"/>
        <v>0</v>
      </c>
      <c r="D12" s="450" t="str">
        <f t="shared" ca="1" si="3"/>
        <v>Colmatage, développement bactérien</v>
      </c>
      <c r="E12" s="462">
        <f t="shared" ca="1" si="4"/>
        <v>3</v>
      </c>
      <c r="F12" s="14">
        <f t="shared" ca="1" si="5"/>
        <v>3</v>
      </c>
      <c r="G12" s="460">
        <f t="shared" ca="1" si="6"/>
        <v>3</v>
      </c>
      <c r="H12" s="16">
        <f t="shared" ca="1" si="7"/>
        <v>27</v>
      </c>
      <c r="I12" s="90"/>
      <c r="J12" s="84"/>
      <c r="K12" s="17"/>
      <c r="L12" s="18"/>
      <c r="M12" s="19"/>
      <c r="N12" s="16"/>
      <c r="O12" s="85"/>
      <c r="P12" s="85"/>
      <c r="Q12" s="86"/>
      <c r="R12" s="87"/>
      <c r="S12" s="88"/>
      <c r="V12" s="178"/>
      <c r="W12" s="335"/>
      <c r="X12" s="335"/>
      <c r="Y12" s="335"/>
      <c r="Z12" s="335"/>
      <c r="AA12" s="335"/>
      <c r="AB12" s="178"/>
    </row>
    <row r="13" spans="1:28" ht="100.5" customHeight="1" thickTop="1" thickBot="1" x14ac:dyDescent="0.35">
      <c r="A13" s="47" t="str">
        <f t="shared" ca="1" si="0"/>
        <v/>
      </c>
      <c r="B13" s="450" t="str">
        <f t="shared" ca="1" si="1"/>
        <v/>
      </c>
      <c r="C13" s="450" t="str">
        <f t="shared" ca="1" si="2"/>
        <v/>
      </c>
      <c r="D13" s="450" t="str">
        <f t="shared" ca="1" si="3"/>
        <v/>
      </c>
      <c r="E13" s="462" t="str">
        <f t="shared" ca="1" si="4"/>
        <v/>
      </c>
      <c r="F13" s="14" t="str">
        <f t="shared" ca="1" si="5"/>
        <v/>
      </c>
      <c r="G13" s="460" t="str">
        <f t="shared" ca="1" si="6"/>
        <v/>
      </c>
      <c r="H13" s="16" t="str">
        <f t="shared" ca="1" si="7"/>
        <v/>
      </c>
      <c r="I13" s="90"/>
      <c r="J13" s="84"/>
      <c r="K13" s="17"/>
      <c r="L13" s="18"/>
      <c r="M13" s="19"/>
      <c r="N13" s="16"/>
      <c r="O13" s="85"/>
      <c r="P13" s="85"/>
      <c r="Q13" s="86"/>
      <c r="R13" s="87"/>
      <c r="S13" s="88"/>
      <c r="V13" s="178"/>
      <c r="W13" s="335"/>
      <c r="X13" s="335"/>
      <c r="Y13" s="335"/>
      <c r="Z13" s="335"/>
      <c r="AA13" s="335"/>
      <c r="AB13" s="178"/>
    </row>
    <row r="14" spans="1:28" ht="100.5" customHeight="1" thickTop="1" thickBot="1" x14ac:dyDescent="0.35">
      <c r="A14" s="47" t="str">
        <f t="shared" ca="1" si="0"/>
        <v/>
      </c>
      <c r="B14" s="450" t="str">
        <f t="shared" ca="1" si="1"/>
        <v/>
      </c>
      <c r="C14" s="450" t="str">
        <f t="shared" ca="1" si="2"/>
        <v/>
      </c>
      <c r="D14" s="450" t="str">
        <f t="shared" ca="1" si="3"/>
        <v/>
      </c>
      <c r="E14" s="462" t="str">
        <f t="shared" ca="1" si="4"/>
        <v/>
      </c>
      <c r="F14" s="14" t="str">
        <f t="shared" ca="1" si="5"/>
        <v/>
      </c>
      <c r="G14" s="460" t="str">
        <f t="shared" ca="1" si="6"/>
        <v/>
      </c>
      <c r="H14" s="16" t="str">
        <f t="shared" ca="1" si="7"/>
        <v/>
      </c>
      <c r="I14" s="90"/>
      <c r="J14" s="84"/>
      <c r="K14" s="17"/>
      <c r="L14" s="18"/>
      <c r="M14" s="19"/>
      <c r="N14" s="13"/>
      <c r="O14" s="85"/>
      <c r="P14" s="85"/>
      <c r="Q14" s="86"/>
      <c r="R14" s="87"/>
      <c r="S14" s="88"/>
      <c r="V14" s="178"/>
      <c r="W14" s="178"/>
      <c r="X14" s="178"/>
      <c r="Y14" s="178"/>
      <c r="Z14" s="178"/>
      <c r="AA14" s="178"/>
      <c r="AB14" s="178"/>
    </row>
    <row r="15" spans="1:28" ht="100.5" customHeight="1" thickTop="1" thickBot="1" x14ac:dyDescent="0.35">
      <c r="A15" s="47" t="str">
        <f t="shared" ca="1" si="0"/>
        <v/>
      </c>
      <c r="B15" s="450" t="str">
        <f t="shared" ca="1" si="1"/>
        <v/>
      </c>
      <c r="C15" s="450" t="str">
        <f t="shared" ca="1" si="2"/>
        <v/>
      </c>
      <c r="D15" s="450" t="str">
        <f t="shared" ca="1" si="3"/>
        <v/>
      </c>
      <c r="E15" s="462" t="str">
        <f t="shared" ca="1" si="4"/>
        <v/>
      </c>
      <c r="F15" s="14" t="str">
        <f t="shared" ca="1" si="5"/>
        <v/>
      </c>
      <c r="G15" s="460" t="str">
        <f t="shared" ca="1" si="6"/>
        <v/>
      </c>
      <c r="H15" s="16" t="str">
        <f t="shared" ca="1" si="7"/>
        <v/>
      </c>
      <c r="I15" s="90"/>
      <c r="J15" s="84"/>
      <c r="K15" s="17"/>
      <c r="L15" s="18"/>
      <c r="M15" s="19"/>
      <c r="N15" s="13"/>
      <c r="O15" s="85"/>
      <c r="P15" s="85"/>
      <c r="Q15" s="86"/>
      <c r="R15" s="87"/>
      <c r="S15" s="88"/>
    </row>
    <row r="16" spans="1:28" ht="100.5" customHeight="1" thickTop="1" thickBot="1" x14ac:dyDescent="0.35">
      <c r="A16" s="47" t="str">
        <f t="shared" ca="1" si="0"/>
        <v/>
      </c>
      <c r="B16" s="450" t="str">
        <f t="shared" ca="1" si="1"/>
        <v/>
      </c>
      <c r="C16" s="450" t="str">
        <f t="shared" ca="1" si="2"/>
        <v/>
      </c>
      <c r="D16" s="450" t="str">
        <f t="shared" ca="1" si="3"/>
        <v/>
      </c>
      <c r="E16" s="462" t="str">
        <f t="shared" ca="1" si="4"/>
        <v/>
      </c>
      <c r="F16" s="14" t="str">
        <f t="shared" ca="1" si="5"/>
        <v/>
      </c>
      <c r="G16" s="460" t="str">
        <f t="shared" ca="1" si="6"/>
        <v/>
      </c>
      <c r="H16" s="16" t="str">
        <f t="shared" ca="1" si="7"/>
        <v/>
      </c>
      <c r="I16" s="90"/>
      <c r="J16" s="84"/>
      <c r="K16" s="17"/>
      <c r="L16" s="18"/>
      <c r="M16" s="19"/>
      <c r="N16" s="13"/>
      <c r="O16" s="85"/>
      <c r="P16" s="85"/>
      <c r="Q16" s="86"/>
      <c r="R16" s="87"/>
      <c r="S16" s="88"/>
    </row>
    <row r="17" spans="1:19" ht="100.5" customHeight="1" thickTop="1" thickBot="1" x14ac:dyDescent="0.35">
      <c r="A17" s="47" t="str">
        <f t="shared" ca="1" si="0"/>
        <v/>
      </c>
      <c r="B17" s="450" t="str">
        <f t="shared" ca="1" si="1"/>
        <v/>
      </c>
      <c r="C17" s="450" t="str">
        <f t="shared" ca="1" si="2"/>
        <v/>
      </c>
      <c r="D17" s="450" t="str">
        <f t="shared" ca="1" si="3"/>
        <v/>
      </c>
      <c r="E17" s="462" t="str">
        <f t="shared" ca="1" si="4"/>
        <v/>
      </c>
      <c r="F17" s="14" t="str">
        <f t="shared" ca="1" si="5"/>
        <v/>
      </c>
      <c r="G17" s="460" t="str">
        <f t="shared" ca="1" si="6"/>
        <v/>
      </c>
      <c r="H17" s="16" t="str">
        <f t="shared" ca="1" si="7"/>
        <v/>
      </c>
      <c r="I17" s="90"/>
      <c r="J17" s="84"/>
      <c r="K17" s="17"/>
      <c r="L17" s="18"/>
      <c r="M17" s="19"/>
      <c r="N17" s="13"/>
      <c r="O17" s="85"/>
      <c r="P17" s="85"/>
      <c r="Q17" s="86"/>
      <c r="R17" s="87"/>
      <c r="S17" s="88"/>
    </row>
    <row r="18" spans="1:19" ht="100.5" customHeight="1" thickTop="1" thickBot="1" x14ac:dyDescent="0.35">
      <c r="A18" s="47" t="str">
        <f t="shared" ca="1" si="0"/>
        <v/>
      </c>
      <c r="B18" s="450" t="str">
        <f t="shared" ca="1" si="1"/>
        <v/>
      </c>
      <c r="C18" s="450" t="str">
        <f t="shared" ca="1" si="2"/>
        <v/>
      </c>
      <c r="D18" s="450" t="str">
        <f t="shared" ca="1" si="3"/>
        <v/>
      </c>
      <c r="E18" s="462" t="str">
        <f t="shared" ca="1" si="4"/>
        <v/>
      </c>
      <c r="F18" s="14" t="str">
        <f t="shared" ca="1" si="5"/>
        <v/>
      </c>
      <c r="G18" s="460" t="str">
        <f t="shared" ca="1" si="6"/>
        <v/>
      </c>
      <c r="H18" s="16" t="str">
        <f t="shared" ca="1" si="7"/>
        <v/>
      </c>
      <c r="I18" s="90"/>
      <c r="J18" s="84"/>
      <c r="K18" s="17"/>
      <c r="L18" s="18"/>
      <c r="M18" s="19"/>
      <c r="N18" s="13"/>
      <c r="O18" s="85"/>
      <c r="P18" s="85"/>
      <c r="Q18" s="86"/>
      <c r="R18" s="87"/>
      <c r="S18" s="88"/>
    </row>
    <row r="19" spans="1:19" ht="100.5" customHeight="1" thickTop="1" thickBot="1" x14ac:dyDescent="0.35">
      <c r="A19" s="47" t="str">
        <f t="shared" ca="1" si="0"/>
        <v/>
      </c>
      <c r="B19" s="450" t="str">
        <f t="shared" ca="1" si="1"/>
        <v/>
      </c>
      <c r="C19" s="450" t="str">
        <f t="shared" ca="1" si="2"/>
        <v/>
      </c>
      <c r="D19" s="450" t="str">
        <f t="shared" ca="1" si="3"/>
        <v/>
      </c>
      <c r="E19" s="462" t="str">
        <f t="shared" ca="1" si="4"/>
        <v/>
      </c>
      <c r="F19" s="14" t="str">
        <f t="shared" ca="1" si="5"/>
        <v/>
      </c>
      <c r="G19" s="460" t="str">
        <f t="shared" ca="1" si="6"/>
        <v/>
      </c>
      <c r="H19" s="16" t="str">
        <f t="shared" ca="1" si="7"/>
        <v/>
      </c>
      <c r="I19" s="90"/>
      <c r="J19" s="84"/>
      <c r="K19" s="17"/>
      <c r="L19" s="18"/>
      <c r="M19" s="19"/>
      <c r="N19" s="13"/>
      <c r="O19" s="85"/>
      <c r="P19" s="85"/>
      <c r="Q19" s="86"/>
      <c r="R19" s="87"/>
      <c r="S19" s="88"/>
    </row>
    <row r="20" spans="1:19" ht="100.5" customHeight="1" thickTop="1" thickBot="1" x14ac:dyDescent="0.35">
      <c r="A20" s="47" t="str">
        <f t="shared" ca="1" si="0"/>
        <v/>
      </c>
      <c r="B20" s="450" t="str">
        <f t="shared" ca="1" si="1"/>
        <v/>
      </c>
      <c r="C20" s="450" t="str">
        <f t="shared" ca="1" si="2"/>
        <v/>
      </c>
      <c r="D20" s="450" t="str">
        <f t="shared" ca="1" si="3"/>
        <v/>
      </c>
      <c r="E20" s="462" t="str">
        <f t="shared" ca="1" si="4"/>
        <v/>
      </c>
      <c r="F20" s="14" t="str">
        <f t="shared" ca="1" si="5"/>
        <v/>
      </c>
      <c r="G20" s="460" t="str">
        <f t="shared" ca="1" si="6"/>
        <v/>
      </c>
      <c r="H20" s="16" t="str">
        <f t="shared" ca="1" si="7"/>
        <v/>
      </c>
      <c r="I20" s="90"/>
      <c r="J20" s="84"/>
      <c r="K20" s="17"/>
      <c r="L20" s="18"/>
      <c r="M20" s="19"/>
      <c r="N20" s="13"/>
      <c r="O20" s="85"/>
      <c r="P20" s="85"/>
      <c r="Q20" s="86"/>
      <c r="R20" s="87"/>
      <c r="S20" s="88"/>
    </row>
    <row r="21" spans="1:19" ht="100.5" customHeight="1" thickTop="1" thickBot="1" x14ac:dyDescent="0.35">
      <c r="A21" s="47" t="str">
        <f t="shared" ca="1" si="0"/>
        <v/>
      </c>
      <c r="B21" s="450" t="str">
        <f t="shared" ca="1" si="1"/>
        <v/>
      </c>
      <c r="C21" s="450" t="str">
        <f t="shared" ca="1" si="2"/>
        <v/>
      </c>
      <c r="D21" s="450" t="str">
        <f t="shared" ca="1" si="3"/>
        <v/>
      </c>
      <c r="E21" s="462" t="str">
        <f t="shared" ca="1" si="4"/>
        <v/>
      </c>
      <c r="F21" s="14" t="str">
        <f t="shared" ca="1" si="5"/>
        <v/>
      </c>
      <c r="G21" s="460" t="str">
        <f t="shared" ca="1" si="6"/>
        <v/>
      </c>
      <c r="H21" s="16" t="str">
        <f t="shared" ca="1" si="7"/>
        <v/>
      </c>
      <c r="I21" s="90"/>
      <c r="J21" s="84"/>
      <c r="K21" s="17"/>
      <c r="L21" s="18"/>
      <c r="M21" s="19"/>
      <c r="N21" s="13"/>
      <c r="O21" s="85"/>
      <c r="P21" s="85"/>
      <c r="Q21" s="86"/>
      <c r="R21" s="87"/>
      <c r="S21" s="88"/>
    </row>
    <row r="22" spans="1:19" ht="100.5" customHeight="1" thickTop="1" thickBot="1" x14ac:dyDescent="0.35">
      <c r="A22" s="47" t="str">
        <f t="shared" ca="1" si="0"/>
        <v/>
      </c>
      <c r="B22" s="450" t="str">
        <f t="shared" ca="1" si="1"/>
        <v/>
      </c>
      <c r="C22" s="450" t="str">
        <f t="shared" ca="1" si="2"/>
        <v/>
      </c>
      <c r="D22" s="450" t="str">
        <f t="shared" ca="1" si="3"/>
        <v/>
      </c>
      <c r="E22" s="462" t="str">
        <f t="shared" ca="1" si="4"/>
        <v/>
      </c>
      <c r="F22" s="14" t="str">
        <f t="shared" ca="1" si="5"/>
        <v/>
      </c>
      <c r="G22" s="460" t="str">
        <f t="shared" ca="1" si="6"/>
        <v/>
      </c>
      <c r="H22" s="16" t="str">
        <f t="shared" ca="1" si="7"/>
        <v/>
      </c>
      <c r="I22" s="8"/>
      <c r="J22" s="84"/>
      <c r="K22" s="17"/>
      <c r="L22" s="18"/>
      <c r="M22" s="19"/>
      <c r="N22" s="16"/>
      <c r="O22" s="85"/>
      <c r="P22" s="85"/>
      <c r="Q22" s="86"/>
      <c r="R22" s="87"/>
      <c r="S22" s="88"/>
    </row>
    <row r="23" spans="1:19" ht="100.5" customHeight="1" thickTop="1" thickBot="1" x14ac:dyDescent="0.35">
      <c r="A23" s="47" t="str">
        <f t="shared" ca="1" si="0"/>
        <v/>
      </c>
      <c r="B23" s="450" t="str">
        <f t="shared" ca="1" si="1"/>
        <v/>
      </c>
      <c r="C23" s="450" t="str">
        <f t="shared" ca="1" si="2"/>
        <v/>
      </c>
      <c r="D23" s="450" t="str">
        <f t="shared" ca="1" si="3"/>
        <v/>
      </c>
      <c r="E23" s="462" t="str">
        <f t="shared" ca="1" si="4"/>
        <v/>
      </c>
      <c r="F23" s="14" t="str">
        <f t="shared" ca="1" si="5"/>
        <v/>
      </c>
      <c r="G23" s="460" t="str">
        <f t="shared" ca="1" si="6"/>
        <v/>
      </c>
      <c r="H23" s="16" t="str">
        <f t="shared" ca="1" si="7"/>
        <v/>
      </c>
      <c r="I23" s="10"/>
      <c r="J23" s="84"/>
      <c r="K23" s="17"/>
      <c r="L23" s="18"/>
      <c r="M23" s="19"/>
      <c r="N23" s="16"/>
      <c r="O23" s="85"/>
      <c r="P23" s="85"/>
      <c r="Q23" s="86"/>
      <c r="R23" s="87"/>
      <c r="S23" s="88"/>
    </row>
    <row r="24" spans="1:19" ht="100.5" customHeight="1" thickTop="1" thickBot="1" x14ac:dyDescent="0.35">
      <c r="A24" s="47" t="str">
        <f t="shared" ca="1" si="0"/>
        <v/>
      </c>
      <c r="B24" s="450" t="str">
        <f t="shared" ca="1" si="1"/>
        <v/>
      </c>
      <c r="C24" s="450" t="str">
        <f t="shared" ca="1" si="2"/>
        <v/>
      </c>
      <c r="D24" s="450" t="str">
        <f t="shared" ca="1" si="3"/>
        <v/>
      </c>
      <c r="E24" s="462" t="str">
        <f t="shared" ca="1" si="4"/>
        <v/>
      </c>
      <c r="F24" s="14" t="str">
        <f t="shared" ca="1" si="5"/>
        <v/>
      </c>
      <c r="G24" s="460" t="str">
        <f t="shared" ca="1" si="6"/>
        <v/>
      </c>
      <c r="H24" s="16" t="str">
        <f t="shared" ca="1" si="7"/>
        <v/>
      </c>
      <c r="I24" s="17"/>
      <c r="J24" s="84"/>
      <c r="K24" s="10"/>
      <c r="L24" s="11"/>
      <c r="M24" s="12"/>
      <c r="N24" s="13"/>
      <c r="O24" s="85"/>
      <c r="P24" s="85"/>
      <c r="Q24" s="86"/>
      <c r="R24" s="87"/>
      <c r="S24" s="88"/>
    </row>
    <row r="25" spans="1:19" ht="100.5" customHeight="1" thickTop="1" thickBot="1" x14ac:dyDescent="0.35">
      <c r="A25" s="47" t="str">
        <f t="shared" ca="1" si="0"/>
        <v/>
      </c>
      <c r="B25" s="450" t="str">
        <f t="shared" ca="1" si="1"/>
        <v/>
      </c>
      <c r="C25" s="450" t="str">
        <f t="shared" ca="1" si="2"/>
        <v/>
      </c>
      <c r="D25" s="450" t="str">
        <f t="shared" ca="1" si="3"/>
        <v/>
      </c>
      <c r="E25" s="462" t="str">
        <f t="shared" ca="1" si="4"/>
        <v/>
      </c>
      <c r="F25" s="14" t="str">
        <f t="shared" ca="1" si="5"/>
        <v/>
      </c>
      <c r="G25" s="460" t="str">
        <f t="shared" ca="1" si="6"/>
        <v/>
      </c>
      <c r="H25" s="16" t="str">
        <f t="shared" ca="1" si="7"/>
        <v/>
      </c>
      <c r="I25" s="10"/>
      <c r="J25" s="52"/>
      <c r="K25" s="10"/>
      <c r="L25" s="11"/>
      <c r="M25" s="12"/>
      <c r="N25" s="13"/>
      <c r="O25" s="85"/>
      <c r="P25" s="85"/>
      <c r="Q25" s="86"/>
      <c r="R25" s="87"/>
      <c r="S25" s="88"/>
    </row>
    <row r="26" spans="1:19" ht="100.5" customHeight="1" thickTop="1" thickBot="1" x14ac:dyDescent="0.35">
      <c r="A26" s="47" t="str">
        <f t="shared" ca="1" si="0"/>
        <v/>
      </c>
      <c r="B26" s="450" t="str">
        <f t="shared" ca="1" si="1"/>
        <v/>
      </c>
      <c r="C26" s="450" t="str">
        <f t="shared" ca="1" si="2"/>
        <v/>
      </c>
      <c r="D26" s="450" t="str">
        <f t="shared" ca="1" si="3"/>
        <v/>
      </c>
      <c r="E26" s="462" t="str">
        <f t="shared" ca="1" si="4"/>
        <v/>
      </c>
      <c r="F26" s="14" t="str">
        <f t="shared" ca="1" si="5"/>
        <v/>
      </c>
      <c r="G26" s="460" t="str">
        <f t="shared" ca="1" si="6"/>
        <v/>
      </c>
      <c r="H26" s="16" t="str">
        <f t="shared" ca="1" si="7"/>
        <v/>
      </c>
      <c r="I26" s="10"/>
      <c r="J26" s="84"/>
      <c r="K26" s="10"/>
      <c r="L26" s="11"/>
      <c r="M26" s="12"/>
      <c r="N26" s="13"/>
      <c r="O26" s="85"/>
      <c r="P26" s="85"/>
      <c r="Q26" s="86"/>
      <c r="R26" s="87"/>
      <c r="S26" s="88"/>
    </row>
    <row r="27" spans="1:19" ht="100.5" customHeight="1" thickTop="1" thickBot="1" x14ac:dyDescent="0.35">
      <c r="A27" s="47" t="str">
        <f t="shared" ca="1" si="0"/>
        <v/>
      </c>
      <c r="B27" s="450" t="str">
        <f t="shared" ca="1" si="1"/>
        <v/>
      </c>
      <c r="C27" s="450" t="str">
        <f t="shared" ca="1" si="2"/>
        <v/>
      </c>
      <c r="D27" s="450" t="str">
        <f t="shared" ca="1" si="3"/>
        <v/>
      </c>
      <c r="E27" s="462" t="str">
        <f t="shared" ca="1" si="4"/>
        <v/>
      </c>
      <c r="F27" s="14" t="str">
        <f t="shared" ca="1" si="5"/>
        <v/>
      </c>
      <c r="G27" s="460" t="str">
        <f t="shared" ca="1" si="6"/>
        <v/>
      </c>
      <c r="H27" s="16" t="str">
        <f t="shared" ca="1" si="7"/>
        <v/>
      </c>
      <c r="I27" s="10"/>
      <c r="J27" s="52"/>
      <c r="K27" s="10"/>
      <c r="L27" s="11"/>
      <c r="M27" s="12"/>
      <c r="N27" s="13"/>
      <c r="O27" s="85"/>
      <c r="P27" s="85"/>
      <c r="Q27" s="86"/>
      <c r="R27" s="87"/>
      <c r="S27" s="88"/>
    </row>
    <row r="28" spans="1:19" ht="100.5" customHeight="1" thickTop="1" thickBot="1" x14ac:dyDescent="0.35">
      <c r="A28" s="47" t="str">
        <f t="shared" ca="1" si="0"/>
        <v/>
      </c>
      <c r="B28" s="450" t="str">
        <f t="shared" ca="1" si="1"/>
        <v/>
      </c>
      <c r="C28" s="450" t="str">
        <f t="shared" ca="1" si="2"/>
        <v/>
      </c>
      <c r="D28" s="450" t="str">
        <f t="shared" ca="1" si="3"/>
        <v/>
      </c>
      <c r="E28" s="10" t="str">
        <f t="shared" ca="1" si="4"/>
        <v/>
      </c>
      <c r="F28" s="11" t="str">
        <f t="shared" ca="1" si="5"/>
        <v/>
      </c>
      <c r="G28" s="12" t="str">
        <f t="shared" ca="1" si="6"/>
        <v/>
      </c>
      <c r="H28" s="461" t="str">
        <f t="shared" ca="1" si="7"/>
        <v/>
      </c>
      <c r="I28" s="10"/>
      <c r="J28" s="25"/>
      <c r="K28" s="10"/>
      <c r="L28" s="11"/>
      <c r="M28" s="12"/>
      <c r="N28" s="13"/>
      <c r="O28" s="85"/>
      <c r="P28" s="85"/>
      <c r="Q28" s="86"/>
      <c r="R28" s="87"/>
      <c r="S28" s="88"/>
    </row>
    <row r="29" spans="1:19" ht="100.5" customHeight="1" thickTop="1" x14ac:dyDescent="0.4">
      <c r="A29" s="89"/>
      <c r="B29" s="89"/>
      <c r="C29" s="27"/>
      <c r="D29" s="91"/>
      <c r="E29" s="91"/>
      <c r="F29" s="91"/>
      <c r="G29" s="91"/>
      <c r="H29" s="92">
        <f ca="1">SUM(H9:H28)</f>
        <v>155</v>
      </c>
      <c r="I29" s="92"/>
      <c r="J29" s="94">
        <f>SUM(J9:J28)</f>
        <v>0</v>
      </c>
      <c r="K29" s="92"/>
      <c r="L29" s="92"/>
      <c r="M29" s="92"/>
      <c r="N29" s="92">
        <f>SUM(N9:N28)</f>
        <v>0</v>
      </c>
      <c r="O29" s="93"/>
      <c r="P29" s="93"/>
    </row>
    <row r="30" spans="1:19" ht="100.5" customHeight="1" x14ac:dyDescent="0.4">
      <c r="A30" s="89"/>
      <c r="B30" s="89"/>
      <c r="C30" s="27"/>
      <c r="D30" s="91"/>
      <c r="E30" s="91"/>
      <c r="F30" s="91"/>
      <c r="G30" s="91"/>
      <c r="H30" s="92"/>
      <c r="I30" s="93"/>
      <c r="J30" s="93"/>
      <c r="K30" s="93"/>
      <c r="L30" s="93"/>
      <c r="M30" s="93"/>
      <c r="N30" s="93"/>
      <c r="O30" s="93"/>
      <c r="P30" s="93"/>
    </row>
    <row r="31" spans="1:19" ht="100.5" customHeight="1" x14ac:dyDescent="0.3">
      <c r="A31" s="89"/>
      <c r="B31" s="89"/>
      <c r="C31" s="27"/>
      <c r="D31" s="30"/>
      <c r="E31" s="30"/>
      <c r="F31" s="30"/>
      <c r="G31" s="30"/>
    </row>
    <row r="32" spans="1:19" ht="100.5" customHeight="1" x14ac:dyDescent="0.3">
      <c r="A32" s="89"/>
      <c r="B32" s="89"/>
      <c r="C32" s="27"/>
      <c r="D32" s="30"/>
      <c r="E32" s="30"/>
      <c r="F32" s="30"/>
      <c r="G32" s="30"/>
    </row>
    <row r="33" spans="1:7" ht="100.5" customHeight="1" x14ac:dyDescent="0.3">
      <c r="A33" s="28"/>
      <c r="B33" s="30"/>
      <c r="C33" s="31"/>
      <c r="D33" s="30"/>
      <c r="E33" s="30"/>
      <c r="F33" s="30"/>
      <c r="G33" s="30"/>
    </row>
    <row r="34" spans="1:7" ht="100.5" customHeight="1" x14ac:dyDescent="0.3">
      <c r="A34" s="28"/>
      <c r="B34" s="30"/>
      <c r="C34" s="31"/>
    </row>
    <row r="35" spans="1:7" ht="78" customHeight="1" x14ac:dyDescent="0.3">
      <c r="A35" s="28"/>
      <c r="B35" s="30"/>
      <c r="C35" s="27"/>
    </row>
    <row r="36" spans="1:7" ht="78" customHeight="1" x14ac:dyDescent="0.3">
      <c r="A36" s="28"/>
      <c r="B36" s="30"/>
      <c r="C36" s="27"/>
    </row>
    <row r="37" spans="1:7" ht="78" customHeight="1" x14ac:dyDescent="0.3">
      <c r="A37" s="28"/>
      <c r="B37" s="30"/>
      <c r="C37" s="27"/>
    </row>
    <row r="38" spans="1:7" ht="78" customHeight="1" x14ac:dyDescent="0.3">
      <c r="A38" s="28"/>
      <c r="B38" s="30"/>
      <c r="C38" s="27"/>
    </row>
    <row r="39" spans="1:7" ht="78" customHeight="1" x14ac:dyDescent="0.3">
      <c r="A39" s="30"/>
      <c r="B39" s="30"/>
      <c r="C39" s="27"/>
    </row>
    <row r="40" spans="1:7" ht="78" customHeight="1" x14ac:dyDescent="0.3">
      <c r="A40" s="30"/>
      <c r="B40" s="30"/>
      <c r="C40" s="30"/>
    </row>
  </sheetData>
  <mergeCells count="15">
    <mergeCell ref="O6:O8"/>
    <mergeCell ref="A6:B8"/>
    <mergeCell ref="C6:C8"/>
    <mergeCell ref="D6:D8"/>
    <mergeCell ref="I1:S5"/>
    <mergeCell ref="P6:P8"/>
    <mergeCell ref="D1:H5"/>
    <mergeCell ref="E6:H7"/>
    <mergeCell ref="I6:I8"/>
    <mergeCell ref="J6:J8"/>
    <mergeCell ref="K6:N7"/>
    <mergeCell ref="Q6:S6"/>
    <mergeCell ref="Q7:Q8"/>
    <mergeCell ref="R7:R8"/>
    <mergeCell ref="S7:S8"/>
  </mergeCells>
  <conditionalFormatting sqref="N10">
    <cfRule type="cellIs" dxfId="28" priority="88" stopIfTrue="1" operator="between">
      <formula>1</formula>
      <formula>9</formula>
    </cfRule>
    <cfRule type="cellIs" dxfId="27" priority="89" stopIfTrue="1" operator="between">
      <formula>12</formula>
      <formula>32</formula>
    </cfRule>
    <cfRule type="cellIs" dxfId="26" priority="90" stopIfTrue="1" operator="between">
      <formula>36</formula>
      <formula>64</formula>
    </cfRule>
  </conditionalFormatting>
  <conditionalFormatting sqref="N11:N12">
    <cfRule type="cellIs" dxfId="25" priority="85" stopIfTrue="1" operator="between">
      <formula>1</formula>
      <formula>9</formula>
    </cfRule>
    <cfRule type="cellIs" dxfId="24" priority="86" stopIfTrue="1" operator="between">
      <formula>12</formula>
      <formula>32</formula>
    </cfRule>
    <cfRule type="cellIs" dxfId="23" priority="87" stopIfTrue="1" operator="between">
      <formula>36</formula>
      <formula>64</formula>
    </cfRule>
  </conditionalFormatting>
  <conditionalFormatting sqref="N13">
    <cfRule type="cellIs" dxfId="22" priority="73" stopIfTrue="1" operator="between">
      <formula>1</formula>
      <formula>9</formula>
    </cfRule>
    <cfRule type="cellIs" dxfId="21" priority="74" stopIfTrue="1" operator="between">
      <formula>12</formula>
      <formula>32</formula>
    </cfRule>
    <cfRule type="cellIs" dxfId="20" priority="75" stopIfTrue="1" operator="between">
      <formula>36</formula>
      <formula>64</formula>
    </cfRule>
  </conditionalFormatting>
  <conditionalFormatting sqref="N9">
    <cfRule type="cellIs" dxfId="19" priority="61" stopIfTrue="1" operator="between">
      <formula>1</formula>
      <formula>9</formula>
    </cfRule>
    <cfRule type="cellIs" dxfId="18" priority="62" stopIfTrue="1" operator="between">
      <formula>12</formula>
      <formula>32</formula>
    </cfRule>
    <cfRule type="cellIs" dxfId="17" priority="63" stopIfTrue="1" operator="between">
      <formula>36</formula>
      <formula>64</formula>
    </cfRule>
  </conditionalFormatting>
  <conditionalFormatting sqref="N14:N21">
    <cfRule type="cellIs" dxfId="16" priority="58" stopIfTrue="1" operator="between">
      <formula>1</formula>
      <formula>9</formula>
    </cfRule>
    <cfRule type="cellIs" dxfId="15" priority="59" stopIfTrue="1" operator="between">
      <formula>12</formula>
      <formula>32</formula>
    </cfRule>
    <cfRule type="cellIs" dxfId="14" priority="60" stopIfTrue="1" operator="between">
      <formula>36</formula>
      <formula>64</formula>
    </cfRule>
  </conditionalFormatting>
  <conditionalFormatting sqref="N24 N26 N28">
    <cfRule type="cellIs" dxfId="13" priority="10" stopIfTrue="1" operator="between">
      <formula>1</formula>
      <formula>9</formula>
    </cfRule>
    <cfRule type="cellIs" dxfId="12" priority="11" stopIfTrue="1" operator="between">
      <formula>12</formula>
      <formula>32</formula>
    </cfRule>
    <cfRule type="cellIs" dxfId="11" priority="12" stopIfTrue="1" operator="between">
      <formula>36</formula>
      <formula>64</formula>
    </cfRule>
  </conditionalFormatting>
  <conditionalFormatting sqref="N25 N27">
    <cfRule type="cellIs" dxfId="10" priority="7" stopIfTrue="1" operator="between">
      <formula>1</formula>
      <formula>9</formula>
    </cfRule>
    <cfRule type="cellIs" dxfId="9" priority="8" stopIfTrue="1" operator="between">
      <formula>12</formula>
      <formula>32</formula>
    </cfRule>
    <cfRule type="cellIs" dxfId="8" priority="9" stopIfTrue="1" operator="between">
      <formula>36</formula>
      <formula>64</formula>
    </cfRule>
  </conditionalFormatting>
  <conditionalFormatting sqref="N22">
    <cfRule type="cellIs" dxfId="7" priority="4" stopIfTrue="1" operator="between">
      <formula>1</formula>
      <formula>9</formula>
    </cfRule>
    <cfRule type="cellIs" dxfId="6" priority="5" stopIfTrue="1" operator="between">
      <formula>12</formula>
      <formula>32</formula>
    </cfRule>
    <cfRule type="cellIs" dxfId="5" priority="6" stopIfTrue="1" operator="between">
      <formula>36</formula>
      <formula>64</formula>
    </cfRule>
  </conditionalFormatting>
  <conditionalFormatting sqref="N23">
    <cfRule type="cellIs" dxfId="4" priority="1" stopIfTrue="1" operator="between">
      <formula>1</formula>
      <formula>9</formula>
    </cfRule>
    <cfRule type="cellIs" dxfId="3" priority="2" stopIfTrue="1" operator="between">
      <formula>12</formula>
      <formula>32</formula>
    </cfRule>
    <cfRule type="cellIs" dxfId="2" priority="3" stopIfTrue="1" operator="between">
      <formula>36</formula>
      <formula>64</formula>
    </cfRule>
  </conditionalFormatting>
  <conditionalFormatting sqref="H9:H28">
    <cfRule type="cellIs" dxfId="1" priority="65" stopIfTrue="1" operator="between">
      <formula>33</formula>
      <formula>66</formula>
    </cfRule>
    <cfRule type="cellIs" dxfId="0" priority="66" stopIfTrue="1" operator="between">
      <formula>10</formula>
      <formula>32</formula>
    </cfRule>
  </conditionalFormatting>
  <pageMargins left="0.70866141732283472" right="0.70866141732283472" top="0.74803149606299213" bottom="0.74803149606299213" header="0.31496062992125984" footer="0.31496062992125984"/>
  <pageSetup paperSize="8" scale="57" firstPageNumber="30" fitToHeight="0" orientation="landscape" r:id="rId1"/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0:H29"/>
  <sheetViews>
    <sheetView workbookViewId="0">
      <selection activeCell="D29" sqref="D29"/>
    </sheetView>
  </sheetViews>
  <sheetFormatPr baseColWidth="10" defaultRowHeight="12.75" x14ac:dyDescent="0.2"/>
  <cols>
    <col min="1" max="1" width="5.5703125" bestFit="1" customWidth="1"/>
    <col min="2" max="2" width="33.28515625" customWidth="1"/>
    <col min="3" max="3" width="3" customWidth="1"/>
    <col min="4" max="4" width="5.7109375" bestFit="1" customWidth="1"/>
    <col min="5" max="5" width="30" bestFit="1" customWidth="1"/>
    <col min="6" max="6" width="2.7109375" customWidth="1"/>
    <col min="7" max="7" width="5.7109375" bestFit="1" customWidth="1"/>
    <col min="8" max="8" width="32.28515625" bestFit="1" customWidth="1"/>
  </cols>
  <sheetData>
    <row r="10" spans="1:8" x14ac:dyDescent="0.2">
      <c r="D10" s="34"/>
      <c r="E10" s="34"/>
      <c r="F10" s="34"/>
      <c r="G10" s="34"/>
      <c r="H10" s="34"/>
    </row>
    <row r="11" spans="1:8" x14ac:dyDescent="0.2">
      <c r="D11" s="35"/>
      <c r="E11" s="35"/>
      <c r="F11" s="35"/>
      <c r="G11" s="35"/>
      <c r="H11" s="35"/>
    </row>
    <row r="12" spans="1:8" x14ac:dyDescent="0.2">
      <c r="D12" s="35"/>
      <c r="E12" s="36"/>
      <c r="F12" s="36"/>
      <c r="G12" s="36"/>
      <c r="H12" s="36"/>
    </row>
    <row r="13" spans="1:8" x14ac:dyDescent="0.2">
      <c r="D13" s="35"/>
      <c r="E13" s="36"/>
      <c r="F13" s="36"/>
      <c r="G13" s="36"/>
      <c r="H13" s="36"/>
    </row>
    <row r="14" spans="1:8" x14ac:dyDescent="0.2">
      <c r="D14" s="35"/>
      <c r="E14" s="36"/>
      <c r="F14" s="36"/>
      <c r="G14" s="36"/>
      <c r="H14" s="36"/>
    </row>
    <row r="15" spans="1:8" ht="18" customHeight="1" x14ac:dyDescent="0.2">
      <c r="A15" s="845" t="s">
        <v>97</v>
      </c>
      <c r="B15" s="845"/>
      <c r="D15" s="845" t="s">
        <v>3</v>
      </c>
      <c r="E15" s="845"/>
      <c r="F15" s="39"/>
      <c r="G15" s="845" t="s">
        <v>5</v>
      </c>
      <c r="H15" s="845"/>
    </row>
    <row r="16" spans="1:8" ht="18" customHeight="1" x14ac:dyDescent="0.2">
      <c r="A16" s="846" t="s">
        <v>79</v>
      </c>
      <c r="B16" s="846"/>
      <c r="D16" s="48" t="s">
        <v>98</v>
      </c>
      <c r="E16" s="49" t="s">
        <v>111</v>
      </c>
      <c r="F16" s="38"/>
      <c r="G16" s="48" t="s">
        <v>105</v>
      </c>
      <c r="H16" s="49" t="s">
        <v>18</v>
      </c>
    </row>
    <row r="17" spans="1:8" ht="18" customHeight="1" x14ac:dyDescent="0.2">
      <c r="A17" s="48" t="s">
        <v>88</v>
      </c>
      <c r="B17" s="49" t="s">
        <v>1</v>
      </c>
      <c r="D17" s="48" t="s">
        <v>99</v>
      </c>
      <c r="E17" s="49" t="s">
        <v>112</v>
      </c>
      <c r="F17" s="38"/>
      <c r="G17" s="48" t="s">
        <v>103</v>
      </c>
      <c r="H17" s="49" t="s">
        <v>25</v>
      </c>
    </row>
    <row r="18" spans="1:8" ht="18" customHeight="1" x14ac:dyDescent="0.2">
      <c r="A18" s="48" t="s">
        <v>89</v>
      </c>
      <c r="B18" s="49" t="s">
        <v>87</v>
      </c>
      <c r="D18" s="48" t="s">
        <v>103</v>
      </c>
      <c r="E18" s="49" t="s">
        <v>113</v>
      </c>
      <c r="F18" s="38"/>
      <c r="G18" s="48" t="s">
        <v>238</v>
      </c>
      <c r="H18" s="49" t="s">
        <v>239</v>
      </c>
    </row>
    <row r="19" spans="1:8" ht="18" customHeight="1" x14ac:dyDescent="0.2">
      <c r="A19" s="846" t="s">
        <v>2</v>
      </c>
      <c r="B19" s="846"/>
      <c r="D19" s="48" t="s">
        <v>100</v>
      </c>
      <c r="E19" s="49" t="s">
        <v>116</v>
      </c>
      <c r="F19" s="38"/>
      <c r="G19" s="37"/>
      <c r="H19" s="38"/>
    </row>
    <row r="20" spans="1:8" ht="18" customHeight="1" x14ac:dyDescent="0.2">
      <c r="A20" s="48" t="s">
        <v>90</v>
      </c>
      <c r="B20" s="49" t="s">
        <v>2</v>
      </c>
      <c r="D20" s="48" t="s">
        <v>101</v>
      </c>
      <c r="E20" s="49" t="s">
        <v>115</v>
      </c>
      <c r="F20" s="38"/>
      <c r="G20" s="37"/>
      <c r="H20" s="38"/>
    </row>
    <row r="21" spans="1:8" ht="18" customHeight="1" x14ac:dyDescent="0.2">
      <c r="A21" s="48" t="s">
        <v>91</v>
      </c>
      <c r="B21" s="49" t="s">
        <v>106</v>
      </c>
      <c r="D21" s="48" t="s">
        <v>102</v>
      </c>
      <c r="E21" s="49" t="s">
        <v>114</v>
      </c>
      <c r="F21" s="38"/>
      <c r="G21" s="37"/>
      <c r="H21" s="38"/>
    </row>
    <row r="22" spans="1:8" ht="18" customHeight="1" x14ac:dyDescent="0.2">
      <c r="A22" s="48" t="s">
        <v>92</v>
      </c>
      <c r="B22" s="49" t="s">
        <v>107</v>
      </c>
      <c r="D22" s="37"/>
      <c r="E22" s="38"/>
      <c r="F22" s="38"/>
      <c r="G22" s="38"/>
      <c r="H22" s="38"/>
    </row>
    <row r="23" spans="1:8" ht="18" customHeight="1" x14ac:dyDescent="0.2">
      <c r="A23" s="48" t="s">
        <v>93</v>
      </c>
      <c r="B23" s="49" t="s">
        <v>108</v>
      </c>
      <c r="D23" s="37"/>
      <c r="E23" s="38"/>
      <c r="F23" s="38"/>
      <c r="G23" s="38"/>
      <c r="H23" s="38"/>
    </row>
    <row r="24" spans="1:8" ht="18" customHeight="1" x14ac:dyDescent="0.2">
      <c r="A24" s="48" t="s">
        <v>94</v>
      </c>
      <c r="B24" s="49" t="s">
        <v>109</v>
      </c>
      <c r="D24" s="37"/>
      <c r="E24" s="38"/>
      <c r="F24" s="38"/>
      <c r="G24" s="38"/>
      <c r="H24" s="38"/>
    </row>
    <row r="25" spans="1:8" ht="18" customHeight="1" x14ac:dyDescent="0.2">
      <c r="A25" s="48" t="s">
        <v>95</v>
      </c>
      <c r="B25" s="49" t="s">
        <v>110</v>
      </c>
      <c r="D25" s="37"/>
      <c r="E25" s="38"/>
      <c r="F25" s="38"/>
      <c r="G25" s="38"/>
      <c r="H25" s="38"/>
    </row>
    <row r="26" spans="1:8" x14ac:dyDescent="0.2">
      <c r="D26" s="35"/>
      <c r="E26" s="35"/>
      <c r="F26" s="35"/>
      <c r="G26" s="35"/>
      <c r="H26" s="35"/>
    </row>
    <row r="27" spans="1:8" x14ac:dyDescent="0.2">
      <c r="D27" s="35"/>
      <c r="E27" s="35"/>
      <c r="F27" s="35"/>
      <c r="G27" s="35"/>
      <c r="H27" s="35"/>
    </row>
    <row r="28" spans="1:8" x14ac:dyDescent="0.2">
      <c r="D28" s="35"/>
      <c r="E28" s="35"/>
      <c r="F28" s="35"/>
      <c r="G28" s="35"/>
      <c r="H28" s="35"/>
    </row>
    <row r="29" spans="1:8" x14ac:dyDescent="0.2">
      <c r="D29" s="35"/>
      <c r="E29" s="35"/>
      <c r="F29" s="35"/>
      <c r="G29" s="35"/>
      <c r="H29" s="35"/>
    </row>
  </sheetData>
  <mergeCells count="5">
    <mergeCell ref="A15:B15"/>
    <mergeCell ref="A16:B16"/>
    <mergeCell ref="A19:B19"/>
    <mergeCell ref="G15:H15"/>
    <mergeCell ref="D15:E15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23</vt:i4>
      </vt:variant>
    </vt:vector>
  </HeadingPairs>
  <TitlesOfParts>
    <vt:vector size="31" baseType="lpstr">
      <vt:lpstr>Implantation</vt:lpstr>
      <vt:lpstr>Conception</vt:lpstr>
      <vt:lpstr>Maintenance</vt:lpstr>
      <vt:lpstr>Modalités de gestion</vt:lpstr>
      <vt:lpstr>Sit. Fct &amp; Config. Hydraulique</vt:lpstr>
      <vt:lpstr>Sit. d'exploit. à risque</vt:lpstr>
      <vt:lpstr>Echéancier</vt:lpstr>
      <vt:lpstr>Légende</vt:lpstr>
      <vt:lpstr>apao</vt:lpstr>
      <vt:lpstr>Facteurs_de_risque</vt:lpstr>
      <vt:lpstr>Facteurs_de_risque_MODG</vt:lpstr>
      <vt:lpstr>Facteurs_de_risque_MTN</vt:lpstr>
      <vt:lpstr>Facteurs_de_risqueMTN</vt:lpstr>
      <vt:lpstr>Conception!Impression_des_titres</vt:lpstr>
      <vt:lpstr>Echéancier!Impression_des_titres</vt:lpstr>
      <vt:lpstr>Implantation!Impression_des_titres</vt:lpstr>
      <vt:lpstr>Maintenance!Impression_des_titres</vt:lpstr>
      <vt:lpstr>'Modalités de gestion'!Impression_des_titres</vt:lpstr>
      <vt:lpstr>'Sit. d''exploit. à risque'!Impression_des_titres</vt:lpstr>
      <vt:lpstr>'Sit. Fct &amp; Config. Hydraulique'!Impression_des_titres</vt:lpstr>
      <vt:lpstr>Résultats_MODG</vt:lpstr>
      <vt:lpstr>TablCritic</vt:lpstr>
      <vt:lpstr>TablCritic2</vt:lpstr>
      <vt:lpstr>TablSER</vt:lpstr>
      <vt:lpstr>Conception!Zone_d_impression</vt:lpstr>
      <vt:lpstr>Echéancier!Zone_d_impression</vt:lpstr>
      <vt:lpstr>Implantation!Zone_d_impression</vt:lpstr>
      <vt:lpstr>Maintenance!Zone_d_impression</vt:lpstr>
      <vt:lpstr>'Modalités de gestion'!Zone_d_impression</vt:lpstr>
      <vt:lpstr>'Sit. d''exploit. à risque'!Zone_d_impression</vt:lpstr>
      <vt:lpstr>'Sit. Fct &amp; Config. Hydraulique'!Zone_d_impression</vt:lpstr>
    </vt:vector>
  </TitlesOfParts>
  <Company>hydropole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cailleux</dc:creator>
  <cp:lastModifiedBy>T</cp:lastModifiedBy>
  <cp:lastPrinted>2015-05-12T15:09:28Z</cp:lastPrinted>
  <dcterms:created xsi:type="dcterms:W3CDTF">2006-02-21T13:31:18Z</dcterms:created>
  <dcterms:modified xsi:type="dcterms:W3CDTF">2015-05-15T13:03:07Z</dcterms:modified>
</cp:coreProperties>
</file>