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uro C Apex\Documents\Dominique\"/>
    </mc:Choice>
  </mc:AlternateContent>
  <bookViews>
    <workbookView xWindow="0" yWindow="0" windowWidth="18900" windowHeight="11055"/>
  </bookViews>
  <sheets>
    <sheet name="Feuil1" sheetId="1" r:id="rId1"/>
  </sheets>
  <definedNames>
    <definedName name="_xlnm.Print_Area" localSheetId="0">Feuil1!$B$2:$X$27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I5" i="1"/>
  <c r="F27" i="1"/>
  <c r="F25" i="1"/>
  <c r="F23" i="1"/>
  <c r="F21" i="1"/>
  <c r="F19" i="1"/>
  <c r="F17" i="1"/>
  <c r="F15" i="1"/>
  <c r="F13" i="1"/>
  <c r="F11" i="1"/>
  <c r="F9" i="1"/>
  <c r="F7" i="1"/>
  <c r="U5" i="1"/>
  <c r="T5" i="1"/>
  <c r="S5" i="1"/>
  <c r="X27" i="1"/>
  <c r="X25" i="1"/>
  <c r="X23" i="1"/>
  <c r="X21" i="1"/>
  <c r="X19" i="1"/>
  <c r="X17" i="1"/>
  <c r="X15" i="1"/>
  <c r="X13" i="1"/>
  <c r="X11" i="1"/>
  <c r="X9" i="1"/>
  <c r="X7" i="1"/>
  <c r="I27" i="1"/>
  <c r="I25" i="1"/>
  <c r="I23" i="1"/>
  <c r="I21" i="1"/>
  <c r="I19" i="1"/>
  <c r="I17" i="1"/>
  <c r="I15" i="1"/>
  <c r="I13" i="1"/>
  <c r="I11" i="1"/>
  <c r="X5" i="1"/>
  <c r="L7" i="1"/>
  <c r="S7" i="1" l="1"/>
  <c r="U27" i="1" l="1"/>
  <c r="T27" i="1"/>
  <c r="S27" i="1"/>
  <c r="V27" i="1" s="1"/>
  <c r="W27" i="1" s="1"/>
  <c r="G27" i="1" s="1"/>
  <c r="L27" i="1"/>
  <c r="O27" i="1" s="1"/>
  <c r="U25" i="1"/>
  <c r="T25" i="1"/>
  <c r="S25" i="1"/>
  <c r="V25" i="1" s="1"/>
  <c r="W25" i="1" s="1"/>
  <c r="G25" i="1" s="1"/>
  <c r="L25" i="1"/>
  <c r="O25" i="1" s="1"/>
  <c r="U23" i="1"/>
  <c r="T23" i="1"/>
  <c r="S23" i="1"/>
  <c r="V23" i="1" s="1"/>
  <c r="W23" i="1" s="1"/>
  <c r="G23" i="1" s="1"/>
  <c r="L23" i="1"/>
  <c r="O23" i="1" s="1"/>
  <c r="U21" i="1"/>
  <c r="T21" i="1"/>
  <c r="S21" i="1"/>
  <c r="V21" i="1" s="1"/>
  <c r="W21" i="1" s="1"/>
  <c r="G21" i="1" s="1"/>
  <c r="L21" i="1"/>
  <c r="O21" i="1" s="1"/>
  <c r="U19" i="1"/>
  <c r="T19" i="1"/>
  <c r="S19" i="1"/>
  <c r="V19" i="1" s="1"/>
  <c r="W19" i="1" s="1"/>
  <c r="G19" i="1" s="1"/>
  <c r="L19" i="1"/>
  <c r="O19" i="1" s="1"/>
  <c r="U17" i="1"/>
  <c r="T17" i="1"/>
  <c r="S17" i="1"/>
  <c r="V17" i="1" s="1"/>
  <c r="W17" i="1" s="1"/>
  <c r="G17" i="1" s="1"/>
  <c r="L17" i="1"/>
  <c r="O17" i="1" s="1"/>
  <c r="U15" i="1"/>
  <c r="T15" i="1"/>
  <c r="S15" i="1"/>
  <c r="V15" i="1" s="1"/>
  <c r="W15" i="1" s="1"/>
  <c r="G15" i="1" s="1"/>
  <c r="L15" i="1"/>
  <c r="O15" i="1" s="1"/>
  <c r="U13" i="1"/>
  <c r="T13" i="1"/>
  <c r="S13" i="1"/>
  <c r="V13" i="1" s="1"/>
  <c r="W13" i="1" s="1"/>
  <c r="G13" i="1" s="1"/>
  <c r="L13" i="1"/>
  <c r="O13" i="1" s="1"/>
  <c r="U11" i="1"/>
  <c r="T11" i="1"/>
  <c r="S11" i="1"/>
  <c r="V11" i="1" s="1"/>
  <c r="W11" i="1" s="1"/>
  <c r="G11" i="1" s="1"/>
  <c r="L11" i="1"/>
  <c r="O11" i="1" s="1"/>
  <c r="U9" i="1"/>
  <c r="T9" i="1"/>
  <c r="S9" i="1"/>
  <c r="V9" i="1" s="1"/>
  <c r="W9" i="1" s="1"/>
  <c r="G9" i="1" s="1"/>
  <c r="L9" i="1"/>
  <c r="O9" i="1" s="1"/>
  <c r="U7" i="1"/>
  <c r="T7" i="1"/>
  <c r="V7" i="1"/>
  <c r="W7" i="1" s="1"/>
  <c r="G7" i="1" s="1"/>
  <c r="O7" i="1"/>
  <c r="V5" i="1"/>
  <c r="W5" i="1" s="1"/>
  <c r="G5" i="1" s="1"/>
  <c r="L5" i="1"/>
  <c r="O5" i="1" s="1"/>
  <c r="I7" i="1" l="1"/>
  <c r="I9" i="1"/>
  <c r="M5" i="1"/>
  <c r="N5" i="1"/>
  <c r="M7" i="1"/>
  <c r="N7" i="1"/>
  <c r="M9" i="1"/>
  <c r="N9" i="1"/>
  <c r="M11" i="1"/>
  <c r="N11" i="1"/>
  <c r="M13" i="1"/>
  <c r="N13" i="1"/>
  <c r="M15" i="1"/>
  <c r="N15" i="1"/>
  <c r="M17" i="1"/>
  <c r="N17" i="1"/>
  <c r="M19" i="1"/>
  <c r="N19" i="1"/>
  <c r="M21" i="1"/>
  <c r="N21" i="1"/>
  <c r="M23" i="1"/>
  <c r="N23" i="1"/>
  <c r="M25" i="1"/>
  <c r="N25" i="1"/>
  <c r="M27" i="1"/>
  <c r="N27" i="1"/>
  <c r="P27" i="1" l="1"/>
  <c r="Q27" i="1" s="1"/>
  <c r="J27" i="1" s="1"/>
  <c r="P25" i="1"/>
  <c r="Q25" i="1" s="1"/>
  <c r="J25" i="1" s="1"/>
  <c r="P23" i="1"/>
  <c r="Q23" i="1" s="1"/>
  <c r="J23" i="1" s="1"/>
  <c r="P21" i="1"/>
  <c r="Q21" i="1" s="1"/>
  <c r="J21" i="1" s="1"/>
  <c r="P19" i="1"/>
  <c r="Q19" i="1" s="1"/>
  <c r="J19" i="1" s="1"/>
  <c r="P17" i="1"/>
  <c r="Q17" i="1" s="1"/>
  <c r="J17" i="1" s="1"/>
  <c r="P15" i="1"/>
  <c r="Q15" i="1" s="1"/>
  <c r="J15" i="1" s="1"/>
  <c r="P13" i="1"/>
  <c r="Q13" i="1" s="1"/>
  <c r="J13" i="1" s="1"/>
  <c r="P11" i="1"/>
  <c r="Q11" i="1" s="1"/>
  <c r="J11" i="1" s="1"/>
  <c r="P9" i="1"/>
  <c r="Q9" i="1" s="1"/>
  <c r="J9" i="1" s="1"/>
  <c r="P7" i="1"/>
  <c r="Q7" i="1" s="1"/>
  <c r="J7" i="1" s="1"/>
  <c r="P5" i="1"/>
  <c r="Q5" i="1" l="1"/>
  <c r="J5" i="1" s="1"/>
</calcChain>
</file>

<file path=xl/comments1.xml><?xml version="1.0" encoding="utf-8"?>
<comments xmlns="http://schemas.openxmlformats.org/spreadsheetml/2006/main">
  <authors>
    <author>Co.Me.P</author>
  </authors>
  <commentList>
    <comment ref="K4" authorId="0" shapeId="0">
      <text>
        <r>
          <rPr>
            <b/>
            <sz val="9"/>
            <color indexed="81"/>
            <rFont val="Tahoma"/>
            <charset val="1"/>
          </rPr>
          <t>mettre une croix si la mesure est inferieure a zero 0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<sst xmlns="http://schemas.openxmlformats.org/spreadsheetml/2006/main" count="12" uniqueCount="11">
  <si>
    <t>CELLULE</t>
  </si>
  <si>
    <t>A REMPLIR</t>
  </si>
  <si>
    <t>" Mesures ecart"</t>
  </si>
  <si>
    <t>" Mesures conversion"</t>
  </si>
  <si>
    <t xml:space="preserve">Ecart des mesures en D.M.S. </t>
  </si>
  <si>
    <t>DMS final</t>
  </si>
  <si>
    <t>Mesure :</t>
  </si>
  <si>
    <t>écart</t>
  </si>
  <si>
    <t>à modifer suivant</t>
  </si>
  <si>
    <t>x</t>
  </si>
  <si>
    <t>l'angle théo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</si>
</sst>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\.##0.000"/>
    <numFmt numFmtId="165" formatCode="0\°"/>
    <numFmt numFmtId="166" formatCode="\ 00\°00\'00\'\'"/>
    <numFmt numFmtId="167" formatCode="0&quot;°&quot;\ 00&quot;'&quot;00&quot;'&quot;"/>
    <numFmt numFmtId="168" formatCode="0.0000"/>
    <numFmt numFmtId="169" formatCode="0\'"/>
    <numFmt numFmtId="170" formatCode="0\'\'"/>
    <numFmt numFmtId="171" formatCode="0.00\°"/>
  </numFmts>
  <fonts count="1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name val="Helv"/>
    </font>
    <font>
      <b/>
      <sz val="9"/>
      <color rgb="FFFF0000"/>
      <name val="Helv"/>
    </font>
    <font>
      <b/>
      <sz val="9"/>
      <name val="Arial"/>
      <family val="2"/>
    </font>
    <font>
      <sz val="9"/>
      <color rgb="FFFF0000"/>
      <name val="Helv"/>
    </font>
    <font>
      <b/>
      <sz val="8"/>
      <name val="Arial"/>
      <family val="2"/>
    </font>
    <font>
      <sz val="9"/>
      <color rgb="FF4A5359"/>
      <name val="Helv"/>
    </font>
    <font>
      <sz val="9"/>
      <color theme="1"/>
      <name val="Helv"/>
    </font>
    <font>
      <sz val="8"/>
      <name val="Arial"/>
      <family val="2"/>
    </font>
    <font>
      <b/>
      <sz val="1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name val="Helv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164" fontId="1" fillId="0" borderId="0" xfId="0" applyNumberFormat="1" applyFont="1" applyAlignment="1">
      <alignment vertical="center"/>
    </xf>
    <xf numFmtId="0" fontId="2" fillId="2" borderId="4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right" vertical="center"/>
    </xf>
    <xf numFmtId="0" fontId="2" fillId="3" borderId="6" xfId="0" applyNumberFormat="1" applyFont="1" applyFill="1" applyBorder="1" applyAlignment="1">
      <alignment horizontal="center"/>
    </xf>
    <xf numFmtId="0" fontId="2" fillId="3" borderId="6" xfId="0" applyNumberFormat="1" applyFont="1" applyFill="1" applyBorder="1" applyAlignment="1">
      <alignment horizontal="center" vertical="center"/>
    </xf>
    <xf numFmtId="166" fontId="1" fillId="0" borderId="6" xfId="0" quotePrefix="1" applyNumberFormat="1" applyFont="1" applyBorder="1" applyAlignment="1">
      <alignment horizontal="center" vertical="center"/>
    </xf>
    <xf numFmtId="165" fontId="7" fillId="3" borderId="6" xfId="0" applyNumberFormat="1" applyFont="1" applyFill="1" applyBorder="1" applyAlignment="1">
      <alignment horizontal="center"/>
    </xf>
    <xf numFmtId="169" fontId="7" fillId="3" borderId="6" xfId="0" applyNumberFormat="1" applyFont="1" applyFill="1" applyBorder="1" applyAlignment="1">
      <alignment horizontal="center"/>
    </xf>
    <xf numFmtId="170" fontId="2" fillId="3" borderId="6" xfId="0" applyNumberFormat="1" applyFont="1" applyFill="1" applyBorder="1" applyAlignment="1">
      <alignment horizontal="center"/>
    </xf>
    <xf numFmtId="1" fontId="8" fillId="3" borderId="6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71" fontId="1" fillId="0" borderId="0" xfId="0" applyNumberFormat="1" applyFont="1" applyAlignment="1">
      <alignment horizontal="center" vertical="center"/>
    </xf>
    <xf numFmtId="167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167" fontId="1" fillId="0" borderId="6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" fontId="2" fillId="3" borderId="6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 applyAlignment="1">
      <alignment horizontal="center"/>
    </xf>
    <xf numFmtId="0" fontId="10" fillId="1" borderId="7" xfId="0" applyFont="1" applyFill="1" applyBorder="1" applyAlignment="1">
      <alignment horizontal="right" vertical="center"/>
    </xf>
    <xf numFmtId="167" fontId="1" fillId="1" borderId="8" xfId="0" applyNumberFormat="1" applyFont="1" applyFill="1" applyBorder="1" applyAlignment="1">
      <alignment horizontal="left" vertical="center"/>
    </xf>
    <xf numFmtId="1" fontId="1" fillId="0" borderId="8" xfId="0" applyNumberFormat="1" applyFont="1" applyBorder="1" applyAlignment="1">
      <alignment horizontal="center"/>
    </xf>
    <xf numFmtId="0" fontId="10" fillId="0" borderId="7" xfId="0" applyFont="1" applyBorder="1" applyAlignment="1">
      <alignment horizontal="right"/>
    </xf>
    <xf numFmtId="1" fontId="1" fillId="0" borderId="8" xfId="0" applyNumberFormat="1" applyFont="1" applyBorder="1" applyAlignment="1">
      <alignment horizontal="left"/>
    </xf>
    <xf numFmtId="168" fontId="2" fillId="4" borderId="8" xfId="0" applyNumberFormat="1" applyFont="1" applyFill="1" applyBorder="1" applyAlignment="1">
      <alignment horizontal="center"/>
    </xf>
    <xf numFmtId="168" fontId="5" fillId="2" borderId="9" xfId="0" applyNumberFormat="1" applyFont="1" applyFill="1" applyBorder="1" applyAlignment="1">
      <alignment horizontal="center" vertical="center"/>
    </xf>
    <xf numFmtId="168" fontId="2" fillId="2" borderId="9" xfId="0" applyNumberFormat="1" applyFont="1" applyFill="1" applyBorder="1" applyAlignment="1">
      <alignment horizontal="center" vertical="center"/>
    </xf>
    <xf numFmtId="168" fontId="2" fillId="2" borderId="4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1" fontId="8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/>
    </xf>
    <xf numFmtId="165" fontId="7" fillId="3" borderId="8" xfId="0" applyNumberFormat="1" applyFont="1" applyFill="1" applyBorder="1" applyAlignment="1">
      <alignment horizontal="center"/>
    </xf>
    <xf numFmtId="0" fontId="2" fillId="5" borderId="2" xfId="0" applyFont="1" applyFill="1" applyBorder="1"/>
    <xf numFmtId="0" fontId="2" fillId="5" borderId="4" xfId="0" applyFont="1" applyFill="1" applyBorder="1"/>
    <xf numFmtId="0" fontId="2" fillId="5" borderId="9" xfId="0" applyFont="1" applyFill="1" applyBorder="1"/>
    <xf numFmtId="168" fontId="1" fillId="5" borderId="9" xfId="0" applyNumberFormat="1" applyFont="1" applyFill="1" applyBorder="1" applyAlignment="1">
      <alignment horizontal="center"/>
    </xf>
    <xf numFmtId="168" fontId="1" fillId="5" borderId="4" xfId="0" applyNumberFormat="1" applyFont="1" applyFill="1" applyBorder="1" applyAlignment="1">
      <alignment horizontal="center"/>
    </xf>
    <xf numFmtId="168" fontId="1" fillId="5" borderId="9" xfId="0" applyNumberFormat="1" applyFont="1" applyFill="1" applyBorder="1" applyAlignment="1">
      <alignment horizontal="center" vertical="center"/>
    </xf>
    <xf numFmtId="165" fontId="13" fillId="2" borderId="9" xfId="0" applyNumberFormat="1" applyFont="1" applyFill="1" applyBorder="1" applyAlignment="1">
      <alignment horizontal="center" vertical="center"/>
    </xf>
    <xf numFmtId="0" fontId="4" fillId="1" borderId="3" xfId="0" applyNumberFormat="1" applyFont="1" applyFill="1" applyBorder="1" applyAlignment="1">
      <alignment horizontal="center" vertical="center"/>
    </xf>
    <xf numFmtId="0" fontId="4" fillId="1" borderId="0" xfId="0" applyNumberFormat="1" applyFont="1" applyFill="1" applyBorder="1" applyAlignment="1">
      <alignment horizontal="center" vertical="center"/>
    </xf>
    <xf numFmtId="0" fontId="4" fillId="1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X27"/>
  <sheetViews>
    <sheetView tabSelected="1" workbookViewId="0">
      <selection activeCell="Y7" sqref="Y7"/>
    </sheetView>
  </sheetViews>
  <sheetFormatPr baseColWidth="10" defaultRowHeight="15" x14ac:dyDescent="0.25"/>
  <cols>
    <col min="3" max="4" width="3.7109375" customWidth="1"/>
    <col min="5" max="5" width="2.42578125" customWidth="1"/>
    <col min="6" max="6" width="1.85546875" customWidth="1"/>
    <col min="7" max="7" width="9.5703125" customWidth="1"/>
    <col min="8" max="8" width="4.28515625" customWidth="1"/>
    <col min="9" max="9" width="2.140625" customWidth="1"/>
    <col min="10" max="10" width="8.42578125" customWidth="1"/>
    <col min="11" max="11" width="8.7109375" customWidth="1"/>
    <col min="12" max="12" width="8.42578125" customWidth="1"/>
    <col min="13" max="16" width="5.140625" customWidth="1"/>
    <col min="17" max="17" width="9.5703125" customWidth="1"/>
    <col min="18" max="18" width="12.140625" customWidth="1"/>
    <col min="19" max="21" width="4.28515625" customWidth="1"/>
    <col min="22" max="22" width="6.5703125" customWidth="1"/>
    <col min="23" max="23" width="9.28515625" customWidth="1"/>
    <col min="24" max="24" width="3" customWidth="1"/>
  </cols>
  <sheetData>
    <row r="2" spans="2:24" x14ac:dyDescent="0.25">
      <c r="B2" s="1"/>
      <c r="C2" s="1"/>
      <c r="D2" s="1"/>
      <c r="E2" s="1"/>
      <c r="F2" s="1"/>
      <c r="G2" s="1"/>
      <c r="H2" s="1"/>
      <c r="I2" s="1"/>
      <c r="J2" s="2"/>
      <c r="K2" s="3" t="s">
        <v>0</v>
      </c>
      <c r="L2" s="53"/>
      <c r="M2" s="53"/>
      <c r="N2" s="53"/>
      <c r="O2" s="53"/>
      <c r="P2" s="53"/>
      <c r="Q2" s="4"/>
      <c r="R2" s="43" t="s">
        <v>8</v>
      </c>
      <c r="S2" s="4"/>
      <c r="T2" s="4"/>
      <c r="U2" s="4"/>
      <c r="V2" s="4"/>
      <c r="W2" s="5"/>
    </row>
    <row r="3" spans="2:24" x14ac:dyDescent="0.25">
      <c r="B3" s="1"/>
      <c r="C3" s="1"/>
      <c r="D3" s="1"/>
      <c r="E3" s="1"/>
      <c r="F3" s="1"/>
      <c r="G3" s="6"/>
      <c r="H3" s="6"/>
      <c r="I3" s="1"/>
      <c r="J3" s="2"/>
      <c r="K3" s="7" t="s">
        <v>1</v>
      </c>
      <c r="L3" s="26" t="s">
        <v>7</v>
      </c>
      <c r="M3" s="54" t="s">
        <v>2</v>
      </c>
      <c r="N3" s="54"/>
      <c r="O3" s="54"/>
      <c r="P3" s="54"/>
      <c r="Q3" s="54"/>
      <c r="R3" s="44" t="s">
        <v>10</v>
      </c>
      <c r="S3" s="54" t="s">
        <v>3</v>
      </c>
      <c r="T3" s="54"/>
      <c r="U3" s="54"/>
      <c r="V3" s="54"/>
      <c r="W3" s="54"/>
    </row>
    <row r="4" spans="2:24" x14ac:dyDescent="0.25">
      <c r="B4" s="1"/>
      <c r="F4" s="1"/>
      <c r="G4" s="1"/>
      <c r="H4" s="1"/>
      <c r="I4" s="1"/>
      <c r="J4" s="8" t="s">
        <v>4</v>
      </c>
      <c r="K4" s="49" t="s">
        <v>9</v>
      </c>
      <c r="L4" s="19"/>
      <c r="M4" s="9"/>
      <c r="N4" s="9"/>
      <c r="O4" s="9"/>
      <c r="P4" s="10"/>
      <c r="Q4" s="39" t="s">
        <v>5</v>
      </c>
      <c r="R4" s="45"/>
      <c r="S4" s="41"/>
      <c r="T4" s="9"/>
      <c r="U4" s="9"/>
      <c r="V4" s="10"/>
      <c r="W4" s="10" t="s">
        <v>5</v>
      </c>
      <c r="X4" s="27"/>
    </row>
    <row r="5" spans="2:24" x14ac:dyDescent="0.25">
      <c r="B5" s="11">
        <v>0</v>
      </c>
      <c r="C5" s="50" t="s">
        <v>6</v>
      </c>
      <c r="D5" s="51"/>
      <c r="E5" s="52"/>
      <c r="F5" s="33" t="str">
        <f>IF(K4="x","-","")</f>
        <v>-</v>
      </c>
      <c r="G5" s="34" t="str">
        <f>W5</f>
        <v>0° 15' 15"</v>
      </c>
      <c r="H5" s="29"/>
      <c r="I5" s="30" t="str">
        <f>IF(K4="x","-","")</f>
        <v>-</v>
      </c>
      <c r="J5" s="31" t="str">
        <f>Q5</f>
        <v>0° 15' 15"</v>
      </c>
      <c r="K5" s="36">
        <v>0.2525</v>
      </c>
      <c r="L5" s="35">
        <f>ABS(0-K5)</f>
        <v>0.2525</v>
      </c>
      <c r="M5" s="12">
        <f>INT(L5)</f>
        <v>0</v>
      </c>
      <c r="N5" s="13">
        <f>INT((L5-INT(L5))*60)</f>
        <v>15</v>
      </c>
      <c r="O5" s="14">
        <f>(((L5-INT(L5))*100)-INT((L5-INT(L5))*100))*60</f>
        <v>15</v>
      </c>
      <c r="P5" s="10" t="str">
        <f>M5&amp;"° "&amp;N5</f>
        <v>0° 15</v>
      </c>
      <c r="Q5" s="40" t="str">
        <f>P5&amp;"' "&amp;INT(O5)&amp;""""</f>
        <v>0° 15' 15"</v>
      </c>
      <c r="R5" s="48">
        <v>0</v>
      </c>
      <c r="S5" s="42">
        <f>INT(K5)</f>
        <v>0</v>
      </c>
      <c r="T5" s="13">
        <f>INT((K5-INT(K5))*60)</f>
        <v>15</v>
      </c>
      <c r="U5" s="14">
        <f>(((K5-INT(K5))*100)-INT((K5-INT(K5))*100))*60</f>
        <v>15</v>
      </c>
      <c r="V5" s="10" t="str">
        <f>S5&amp;"° "&amp;T5</f>
        <v>0° 15</v>
      </c>
      <c r="W5" s="28" t="str">
        <f>V5&amp;"' "&amp;INT(U5)&amp;""""</f>
        <v>0° 15' 15"</v>
      </c>
      <c r="X5" s="27" t="str">
        <f>IF(K5&lt;0,1,"B")</f>
        <v>B</v>
      </c>
    </row>
    <row r="6" spans="2:24" x14ac:dyDescent="0.25">
      <c r="B6" s="16"/>
      <c r="C6" s="1"/>
      <c r="D6" s="1"/>
      <c r="E6" s="1"/>
      <c r="F6" s="1"/>
      <c r="G6" s="17"/>
      <c r="H6" s="17"/>
      <c r="I6" s="1"/>
      <c r="J6" s="18"/>
      <c r="K6" s="37"/>
      <c r="L6" s="19"/>
      <c r="M6" s="20"/>
      <c r="N6" s="21"/>
      <c r="O6" s="4"/>
      <c r="P6" s="4"/>
      <c r="Q6" s="4"/>
      <c r="R6" s="45"/>
      <c r="S6" s="4"/>
      <c r="T6" s="4"/>
      <c r="U6" s="4"/>
      <c r="V6" s="4"/>
      <c r="W6" s="5"/>
      <c r="X6" s="27"/>
    </row>
    <row r="7" spans="2:24" x14ac:dyDescent="0.25">
      <c r="B7" s="22">
        <v>800000</v>
      </c>
      <c r="C7" s="1"/>
      <c r="D7" s="1"/>
      <c r="E7" s="1"/>
      <c r="F7" s="33" t="str">
        <f>IF(K7&lt;R7,"-","")</f>
        <v/>
      </c>
      <c r="G7" s="32" t="str">
        <f>W7</f>
        <v>81° 15' 14"</v>
      </c>
      <c r="H7" s="29"/>
      <c r="I7" s="30" t="str">
        <f>IF(X7=1,"-","")</f>
        <v/>
      </c>
      <c r="J7" s="31" t="str">
        <f>Q7</f>
        <v>1° 15' 14"</v>
      </c>
      <c r="K7" s="37">
        <v>81.252499999999998</v>
      </c>
      <c r="L7" s="35">
        <f>ABS(K7-80)</f>
        <v>1.2524999999999977</v>
      </c>
      <c r="M7" s="12">
        <f>INT(L7)</f>
        <v>1</v>
      </c>
      <c r="N7" s="13">
        <f>INT((L7-INT(L7))*60)</f>
        <v>15</v>
      </c>
      <c r="O7" s="14">
        <f>(((L7-INT(L7))*100)-INT((L7-INT(L7))*100))*60</f>
        <v>14.999999999986358</v>
      </c>
      <c r="P7" s="10" t="str">
        <f>M7&amp;"° "&amp;N7</f>
        <v>1° 15</v>
      </c>
      <c r="Q7" s="40" t="str">
        <f>P7&amp;"' "&amp;INT(O7)&amp;""""</f>
        <v>1° 15' 14"</v>
      </c>
      <c r="R7" s="46">
        <v>80</v>
      </c>
      <c r="S7" s="42">
        <f>INT(K7)</f>
        <v>81</v>
      </c>
      <c r="T7" s="13">
        <f>INT((K7-INT(K7))*60)</f>
        <v>15</v>
      </c>
      <c r="U7" s="14">
        <f>(((K7-INT(K7))*100)-INT((K7-INT(K7))*100))*60</f>
        <v>14.999999999986358</v>
      </c>
      <c r="V7" s="10" t="str">
        <f>S7&amp;"° "&amp;T7</f>
        <v>81° 15</v>
      </c>
      <c r="W7" s="15" t="str">
        <f>V7&amp;"' "&amp;INT(U7)&amp;""""</f>
        <v>81° 15' 14"</v>
      </c>
      <c r="X7" s="27" t="str">
        <f>IF(K7&lt;R7,1,"B")</f>
        <v>B</v>
      </c>
    </row>
    <row r="8" spans="2:24" x14ac:dyDescent="0.25">
      <c r="B8" s="16"/>
      <c r="C8" s="1"/>
      <c r="D8" s="1"/>
      <c r="E8" s="1"/>
      <c r="F8" s="1"/>
      <c r="G8" s="17"/>
      <c r="H8" s="17"/>
      <c r="I8" s="1"/>
      <c r="J8" s="23"/>
      <c r="K8" s="37"/>
      <c r="L8" s="19"/>
      <c r="M8" s="20"/>
      <c r="N8" s="21"/>
      <c r="O8" s="4"/>
      <c r="P8" s="4"/>
      <c r="Q8" s="4"/>
      <c r="R8" s="45"/>
      <c r="S8" s="4"/>
      <c r="T8" s="4"/>
      <c r="U8" s="4"/>
      <c r="V8" s="4"/>
      <c r="W8" s="5"/>
      <c r="X8" s="27"/>
    </row>
    <row r="9" spans="2:24" x14ac:dyDescent="0.25">
      <c r="B9" s="24">
        <v>810000</v>
      </c>
      <c r="C9" s="1"/>
      <c r="D9" s="1"/>
      <c r="E9" s="1"/>
      <c r="F9" s="33" t="str">
        <f>IF(K9&lt;R9,"-","")</f>
        <v/>
      </c>
      <c r="G9" s="32" t="str">
        <f>W9</f>
        <v>81° 21' 14"</v>
      </c>
      <c r="H9" s="29"/>
      <c r="I9" s="30" t="str">
        <f>IF(X9=1,"-","")</f>
        <v/>
      </c>
      <c r="J9" s="31" t="str">
        <f>Q9</f>
        <v>0° 21' 14"</v>
      </c>
      <c r="K9" s="37">
        <v>81.352400000000003</v>
      </c>
      <c r="L9" s="35">
        <f>ABS(81-K9)</f>
        <v>0.35240000000000293</v>
      </c>
      <c r="M9" s="12">
        <f>INT(L9)</f>
        <v>0</v>
      </c>
      <c r="N9" s="13">
        <f>INT((L9-INT(L9))*60)</f>
        <v>21</v>
      </c>
      <c r="O9" s="14">
        <f>(((L9-INT(L9))*100)-INT((L9-INT(L9))*100))*60</f>
        <v>14.400000000017599</v>
      </c>
      <c r="P9" s="10" t="str">
        <f>M9&amp;"° "&amp;N9</f>
        <v>0° 21</v>
      </c>
      <c r="Q9" s="40" t="str">
        <f>P9&amp;"' "&amp;INT(O9)&amp;""""</f>
        <v>0° 21' 14"</v>
      </c>
      <c r="R9" s="46">
        <v>81</v>
      </c>
      <c r="S9" s="42">
        <f>INT(K9)</f>
        <v>81</v>
      </c>
      <c r="T9" s="13">
        <f>INT((K9-INT(K9))*60)</f>
        <v>21</v>
      </c>
      <c r="U9" s="14">
        <f>(((K9-INT(K9))*100)-INT((K9-INT(K9))*100))*60</f>
        <v>14.400000000017599</v>
      </c>
      <c r="V9" s="10" t="str">
        <f>S9&amp;"° "&amp;T9</f>
        <v>81° 21</v>
      </c>
      <c r="W9" s="15" t="str">
        <f>V9&amp;"' "&amp;INT(U9)&amp;""""</f>
        <v>81° 21' 14"</v>
      </c>
      <c r="X9" s="27" t="str">
        <f>IF(K9&lt;R9,1,"B")</f>
        <v>B</v>
      </c>
    </row>
    <row r="10" spans="2:24" x14ac:dyDescent="0.25">
      <c r="B10" s="16"/>
      <c r="C10" s="1"/>
      <c r="D10" s="1"/>
      <c r="E10" s="1"/>
      <c r="F10" s="1"/>
      <c r="G10" s="17"/>
      <c r="H10" s="17"/>
      <c r="I10" s="1"/>
      <c r="J10" s="23"/>
      <c r="K10" s="37"/>
      <c r="L10" s="19"/>
      <c r="M10" s="20"/>
      <c r="N10" s="21"/>
      <c r="O10" s="4"/>
      <c r="P10" s="4"/>
      <c r="Q10" s="4"/>
      <c r="R10" s="45"/>
      <c r="S10" s="4"/>
      <c r="T10" s="4"/>
      <c r="U10" s="4"/>
      <c r="V10" s="4"/>
      <c r="W10" s="5"/>
      <c r="X10" s="27"/>
    </row>
    <row r="11" spans="2:24" x14ac:dyDescent="0.25">
      <c r="B11" s="24">
        <v>820000</v>
      </c>
      <c r="C11" s="1"/>
      <c r="D11" s="1"/>
      <c r="E11" s="1"/>
      <c r="F11" s="33" t="str">
        <f>IF(K11&lt;R11,"-","")</f>
        <v>-</v>
      </c>
      <c r="G11" s="32" t="str">
        <f>W11</f>
        <v>81° 46' 6"</v>
      </c>
      <c r="H11" s="29"/>
      <c r="I11" s="30" t="str">
        <f>IF(X11=1,"-","")</f>
        <v>-</v>
      </c>
      <c r="J11" s="31" t="str">
        <f>Q11</f>
        <v>0° 13' 53"</v>
      </c>
      <c r="K11" s="37">
        <v>81.781000000000006</v>
      </c>
      <c r="L11" s="35">
        <f>ABS(82-K11)</f>
        <v>0.21899999999999409</v>
      </c>
      <c r="M11" s="12">
        <f>INT(L11)</f>
        <v>0</v>
      </c>
      <c r="N11" s="13">
        <f>INT((L11-INT(L11))*60)</f>
        <v>13</v>
      </c>
      <c r="O11" s="14">
        <f>(((L11-INT(L11))*100)-INT((L11-INT(L11))*100))*60</f>
        <v>53.99999999996453</v>
      </c>
      <c r="P11" s="10" t="str">
        <f>M11&amp;"° "&amp;N11</f>
        <v>0° 13</v>
      </c>
      <c r="Q11" s="40" t="str">
        <f>P11&amp;"' "&amp;INT(O11)&amp;""""</f>
        <v>0° 13' 53"</v>
      </c>
      <c r="R11" s="46">
        <v>82</v>
      </c>
      <c r="S11" s="42">
        <f>INT(K11)</f>
        <v>81</v>
      </c>
      <c r="T11" s="13">
        <f>INT((K11-INT(K11))*60)</f>
        <v>46</v>
      </c>
      <c r="U11" s="14">
        <f>(((K11-INT(K11))*100)-INT((K11-INT(K11))*100))*60</f>
        <v>6.0000000000354703</v>
      </c>
      <c r="V11" s="10" t="str">
        <f>S11&amp;"° "&amp;T11</f>
        <v>81° 46</v>
      </c>
      <c r="W11" s="15" t="str">
        <f>V11&amp;"' "&amp;INT(U11)&amp;""""</f>
        <v>81° 46' 6"</v>
      </c>
      <c r="X11" s="27">
        <f>IF(K11&lt;R11,1,"B")</f>
        <v>1</v>
      </c>
    </row>
    <row r="12" spans="2:24" x14ac:dyDescent="0.25">
      <c r="B12" s="16"/>
      <c r="C12" s="1"/>
      <c r="D12" s="1"/>
      <c r="E12" s="1"/>
      <c r="F12" s="1"/>
      <c r="G12" s="17"/>
      <c r="H12" s="17"/>
      <c r="I12" s="25"/>
      <c r="J12" s="23"/>
      <c r="K12" s="37"/>
      <c r="L12" s="19"/>
      <c r="M12" s="20"/>
      <c r="N12" s="21"/>
      <c r="O12" s="4"/>
      <c r="P12" s="4"/>
      <c r="Q12" s="4"/>
      <c r="R12" s="45"/>
      <c r="S12" s="4"/>
      <c r="T12" s="4"/>
      <c r="U12" s="4"/>
      <c r="V12" s="4"/>
      <c r="W12" s="5"/>
      <c r="X12" s="27"/>
    </row>
    <row r="13" spans="2:24" x14ac:dyDescent="0.25">
      <c r="B13" s="24">
        <v>830000</v>
      </c>
      <c r="C13" s="1"/>
      <c r="D13" s="1"/>
      <c r="E13" s="1"/>
      <c r="F13" s="33" t="str">
        <f>IF(K13&lt;R13,"-","")</f>
        <v/>
      </c>
      <c r="G13" s="32" t="str">
        <f>W13</f>
        <v>83° 15' 0"</v>
      </c>
      <c r="H13" s="29"/>
      <c r="I13" s="30" t="str">
        <f>IF(X13=1,"-","")</f>
        <v/>
      </c>
      <c r="J13" s="31" t="str">
        <f>Q13</f>
        <v>0° 15' 0"</v>
      </c>
      <c r="K13" s="37">
        <v>83.25</v>
      </c>
      <c r="L13" s="35">
        <f>ABS(83-K13)</f>
        <v>0.25</v>
      </c>
      <c r="M13" s="12">
        <f>INT(L13)</f>
        <v>0</v>
      </c>
      <c r="N13" s="13">
        <f>INT((L13-INT(L13))*60)</f>
        <v>15</v>
      </c>
      <c r="O13" s="14">
        <f>(((L13-INT(L13))*100)-INT((L13-INT(L13))*100))*60</f>
        <v>0</v>
      </c>
      <c r="P13" s="10" t="str">
        <f>M13&amp;"° "&amp;N13</f>
        <v>0° 15</v>
      </c>
      <c r="Q13" s="40" t="str">
        <f>P13&amp;"' "&amp;INT(O13)&amp;""""</f>
        <v>0° 15' 0"</v>
      </c>
      <c r="R13" s="46">
        <v>83</v>
      </c>
      <c r="S13" s="42">
        <f>INT(K13)</f>
        <v>83</v>
      </c>
      <c r="T13" s="13">
        <f>INT((K13-INT(K13))*60)</f>
        <v>15</v>
      </c>
      <c r="U13" s="14">
        <f>(((K13-INT(K13))*100)-INT((K13-INT(K13))*100))*60</f>
        <v>0</v>
      </c>
      <c r="V13" s="10" t="str">
        <f>S13&amp;"° "&amp;T13</f>
        <v>83° 15</v>
      </c>
      <c r="W13" s="15" t="str">
        <f>V13&amp;"' "&amp;INT(U13)&amp;""""</f>
        <v>83° 15' 0"</v>
      </c>
      <c r="X13" s="27" t="str">
        <f>IF(K13&lt;R13,1,"B")</f>
        <v>B</v>
      </c>
    </row>
    <row r="14" spans="2:24" x14ac:dyDescent="0.25">
      <c r="B14" s="16"/>
      <c r="C14" s="1"/>
      <c r="D14" s="1"/>
      <c r="E14" s="1"/>
      <c r="F14" s="1"/>
      <c r="G14" s="17"/>
      <c r="H14" s="17"/>
      <c r="I14" s="25"/>
      <c r="J14" s="23"/>
      <c r="K14" s="37"/>
      <c r="L14" s="19"/>
      <c r="M14" s="20"/>
      <c r="N14" s="21"/>
      <c r="O14" s="4"/>
      <c r="P14" s="4"/>
      <c r="Q14" s="4"/>
      <c r="R14" s="45"/>
      <c r="S14" s="4"/>
      <c r="T14" s="4"/>
      <c r="U14" s="4"/>
      <c r="V14" s="4"/>
      <c r="W14" s="5"/>
      <c r="X14" s="27"/>
    </row>
    <row r="15" spans="2:24" x14ac:dyDescent="0.25">
      <c r="B15" s="24">
        <v>840000</v>
      </c>
      <c r="C15" s="1"/>
      <c r="D15" s="1"/>
      <c r="E15" s="1"/>
      <c r="F15" s="33" t="str">
        <f>IF(K15&lt;R15,"-","")</f>
        <v>-</v>
      </c>
      <c r="G15" s="32" t="str">
        <f>W15</f>
        <v>83° 47' 48"</v>
      </c>
      <c r="H15" s="29"/>
      <c r="I15" s="30" t="str">
        <f>IF(X15=1,"-","")</f>
        <v>-</v>
      </c>
      <c r="J15" s="31" t="str">
        <f>Q15</f>
        <v>0° 12' 11"</v>
      </c>
      <c r="K15" s="37">
        <v>83.798000000000002</v>
      </c>
      <c r="L15" s="35">
        <f>ABS(84-K15)</f>
        <v>0.20199999999999818</v>
      </c>
      <c r="M15" s="12">
        <f>INT(L15)</f>
        <v>0</v>
      </c>
      <c r="N15" s="13">
        <f>INT((L15-INT(L15))*60)</f>
        <v>12</v>
      </c>
      <c r="O15" s="14">
        <f>(((L15-INT(L15))*100)-INT((L15-INT(L15))*100))*60</f>
        <v>11.999999999989086</v>
      </c>
      <c r="P15" s="10" t="str">
        <f>M15&amp;"° "&amp;N15</f>
        <v>0° 12</v>
      </c>
      <c r="Q15" s="40" t="str">
        <f>P15&amp;"' "&amp;INT(O15)&amp;""""</f>
        <v>0° 12' 11"</v>
      </c>
      <c r="R15" s="46">
        <v>84</v>
      </c>
      <c r="S15" s="42">
        <f>INT(K15)</f>
        <v>83</v>
      </c>
      <c r="T15" s="13">
        <f>INT((K15-INT(K15))*60)</f>
        <v>47</v>
      </c>
      <c r="U15" s="14">
        <f>(((K15-INT(K15))*100)-INT((K15-INT(K15))*100))*60</f>
        <v>48.000000000010914</v>
      </c>
      <c r="V15" s="10" t="str">
        <f>S15&amp;"° "&amp;T15</f>
        <v>83° 47</v>
      </c>
      <c r="W15" s="15" t="str">
        <f>V15&amp;"' "&amp;INT(U15)&amp;""""</f>
        <v>83° 47' 48"</v>
      </c>
      <c r="X15" s="27">
        <f>IF(K15&lt;R15,1,"B")</f>
        <v>1</v>
      </c>
    </row>
    <row r="16" spans="2:24" x14ac:dyDescent="0.25">
      <c r="B16" s="16"/>
      <c r="C16" s="1"/>
      <c r="D16" s="1"/>
      <c r="E16" s="1"/>
      <c r="F16" s="1"/>
      <c r="G16" s="17"/>
      <c r="H16" s="17"/>
      <c r="I16" s="25"/>
      <c r="J16" s="23"/>
      <c r="K16" s="37"/>
      <c r="L16" s="19"/>
      <c r="M16" s="20"/>
      <c r="N16" s="21"/>
      <c r="O16" s="4"/>
      <c r="P16" s="4"/>
      <c r="Q16" s="4"/>
      <c r="R16" s="45"/>
      <c r="S16" s="4"/>
      <c r="T16" s="4"/>
      <c r="U16" s="4"/>
      <c r="V16" s="4"/>
      <c r="W16" s="5"/>
      <c r="X16" s="27"/>
    </row>
    <row r="17" spans="2:24" x14ac:dyDescent="0.25">
      <c r="B17" s="24">
        <v>850000</v>
      </c>
      <c r="C17" s="1"/>
      <c r="D17" s="1"/>
      <c r="E17" s="1"/>
      <c r="F17" s="33" t="str">
        <f>IF(K17&lt;R17,"-","")</f>
        <v>-</v>
      </c>
      <c r="G17" s="32" t="str">
        <f>W17</f>
        <v>84° 49' 35"</v>
      </c>
      <c r="H17" s="29"/>
      <c r="I17" s="30" t="str">
        <f>IF(X17=1,"-","")</f>
        <v>-</v>
      </c>
      <c r="J17" s="31" t="str">
        <f>Q17</f>
        <v>0° 10' 24"</v>
      </c>
      <c r="K17" s="37">
        <v>84.825999999999993</v>
      </c>
      <c r="L17" s="35">
        <f>ABS(85-K17)</f>
        <v>0.17400000000000659</v>
      </c>
      <c r="M17" s="12">
        <f>INT(L17)</f>
        <v>0</v>
      </c>
      <c r="N17" s="13">
        <f>INT((L17-INT(L17))*60)</f>
        <v>10</v>
      </c>
      <c r="O17" s="14">
        <f>(((L17-INT(L17))*100)-INT((L17-INT(L17))*100))*60</f>
        <v>24.000000000039563</v>
      </c>
      <c r="P17" s="10" t="str">
        <f>M17&amp;"° "&amp;N17</f>
        <v>0° 10</v>
      </c>
      <c r="Q17" s="40" t="str">
        <f>P17&amp;"' "&amp;INT(O17)&amp;""""</f>
        <v>0° 10' 24"</v>
      </c>
      <c r="R17" s="46">
        <v>85</v>
      </c>
      <c r="S17" s="42">
        <f>INT(K17)</f>
        <v>84</v>
      </c>
      <c r="T17" s="13">
        <f>INT((K17-INT(K17))*60)</f>
        <v>49</v>
      </c>
      <c r="U17" s="14">
        <f>(((K17-INT(K17))*100)-INT((K17-INT(K17))*100))*60</f>
        <v>35.999999999960437</v>
      </c>
      <c r="V17" s="10" t="str">
        <f>S17&amp;"° "&amp;T17</f>
        <v>84° 49</v>
      </c>
      <c r="W17" s="15" t="str">
        <f>V17&amp;"' "&amp;INT(U17)&amp;""""</f>
        <v>84° 49' 35"</v>
      </c>
      <c r="X17" s="27">
        <f>IF(K17&lt;R17,1,"B")</f>
        <v>1</v>
      </c>
    </row>
    <row r="18" spans="2:24" x14ac:dyDescent="0.25">
      <c r="B18" s="16"/>
      <c r="C18" s="1"/>
      <c r="D18" s="1"/>
      <c r="E18" s="1"/>
      <c r="F18" s="1"/>
      <c r="G18" s="17"/>
      <c r="H18" s="17"/>
      <c r="I18" s="25"/>
      <c r="J18" s="23"/>
      <c r="K18" s="37"/>
      <c r="L18" s="19"/>
      <c r="M18" s="20"/>
      <c r="N18" s="21"/>
      <c r="O18" s="4"/>
      <c r="P18" s="4"/>
      <c r="Q18" s="4"/>
      <c r="R18" s="45"/>
      <c r="S18" s="4"/>
      <c r="T18" s="4"/>
      <c r="U18" s="4"/>
      <c r="V18" s="4"/>
      <c r="W18" s="5"/>
      <c r="X18" s="27"/>
    </row>
    <row r="19" spans="2:24" x14ac:dyDescent="0.25">
      <c r="B19" s="24">
        <v>860000</v>
      </c>
      <c r="C19" s="1"/>
      <c r="D19" s="1"/>
      <c r="E19" s="1"/>
      <c r="F19" s="33" t="str">
        <f>IF(K19&lt;R19,"-","")</f>
        <v>-</v>
      </c>
      <c r="G19" s="32" t="str">
        <f>W19</f>
        <v>85° 49' 41"</v>
      </c>
      <c r="H19" s="29"/>
      <c r="I19" s="30" t="str">
        <f>IF(X19=1,"-","")</f>
        <v>-</v>
      </c>
      <c r="J19" s="31" t="str">
        <f>Q19</f>
        <v>0° 10' 18"</v>
      </c>
      <c r="K19" s="37">
        <v>85.816999999999993</v>
      </c>
      <c r="L19" s="35">
        <f>ABS(86-K19)</f>
        <v>0.18300000000000693</v>
      </c>
      <c r="M19" s="12">
        <f>INT(L19)</f>
        <v>0</v>
      </c>
      <c r="N19" s="13">
        <f>INT((L19-INT(L19))*60)</f>
        <v>10</v>
      </c>
      <c r="O19" s="14">
        <f>(((L19-INT(L19))*100)-INT((L19-INT(L19))*100))*60</f>
        <v>18.000000000041609</v>
      </c>
      <c r="P19" s="10" t="str">
        <f>M19&amp;"° "&amp;N19</f>
        <v>0° 10</v>
      </c>
      <c r="Q19" s="40" t="str">
        <f>P19&amp;"' "&amp;INT(O19)&amp;""""</f>
        <v>0° 10' 18"</v>
      </c>
      <c r="R19" s="46">
        <v>86</v>
      </c>
      <c r="S19" s="42">
        <f>INT(K19)</f>
        <v>85</v>
      </c>
      <c r="T19" s="13">
        <f>INT((K19-INT(K19))*60)</f>
        <v>49</v>
      </c>
      <c r="U19" s="14">
        <f>(((K19-INT(K19))*100)-INT((K19-INT(K19))*100))*60</f>
        <v>41.999999999958391</v>
      </c>
      <c r="V19" s="10" t="str">
        <f>S19&amp;"° "&amp;T19</f>
        <v>85° 49</v>
      </c>
      <c r="W19" s="15" t="str">
        <f>V19&amp;"' "&amp;INT(U19)&amp;""""</f>
        <v>85° 49' 41"</v>
      </c>
      <c r="X19" s="27">
        <f>IF(K19&lt;R19,1,"B")</f>
        <v>1</v>
      </c>
    </row>
    <row r="20" spans="2:24" x14ac:dyDescent="0.25">
      <c r="B20" s="16"/>
      <c r="C20" s="1"/>
      <c r="D20" s="1"/>
      <c r="E20" s="1"/>
      <c r="F20" s="1"/>
      <c r="G20" s="17"/>
      <c r="H20" s="17"/>
      <c r="I20" s="25"/>
      <c r="J20" s="23"/>
      <c r="K20" s="37"/>
      <c r="L20" s="19"/>
      <c r="M20" s="20"/>
      <c r="N20" s="21"/>
      <c r="O20" s="4"/>
      <c r="P20" s="4"/>
      <c r="Q20" s="4"/>
      <c r="R20" s="45"/>
      <c r="S20" s="4"/>
      <c r="T20" s="4"/>
      <c r="U20" s="4"/>
      <c r="V20" s="4"/>
      <c r="W20" s="5"/>
      <c r="X20" s="27"/>
    </row>
    <row r="21" spans="2:24" x14ac:dyDescent="0.25">
      <c r="B21" s="24">
        <v>870000</v>
      </c>
      <c r="C21" s="1"/>
      <c r="D21" s="1"/>
      <c r="E21" s="1"/>
      <c r="F21" s="33" t="str">
        <f>IF(K21&lt;R21,"-","")</f>
        <v>-</v>
      </c>
      <c r="G21" s="32" t="str">
        <f>W21</f>
        <v>86° 43' 6"</v>
      </c>
      <c r="H21" s="29"/>
      <c r="I21" s="30" t="str">
        <f>IF(X21=1,"-","")</f>
        <v>-</v>
      </c>
      <c r="J21" s="31" t="str">
        <f>Q21</f>
        <v>0° 16' 53"</v>
      </c>
      <c r="K21" s="37">
        <v>86.721000000000004</v>
      </c>
      <c r="L21" s="35">
        <f>ABS(87-K21)</f>
        <v>0.27899999999999636</v>
      </c>
      <c r="M21" s="12">
        <f>INT(L21)</f>
        <v>0</v>
      </c>
      <c r="N21" s="13">
        <f>INT((L21-INT(L21))*60)</f>
        <v>16</v>
      </c>
      <c r="O21" s="14">
        <f>(((L21-INT(L21))*100)-INT((L21-INT(L21))*100))*60</f>
        <v>53.999999999978172</v>
      </c>
      <c r="P21" s="10" t="str">
        <f>M21&amp;"° "&amp;N21</f>
        <v>0° 16</v>
      </c>
      <c r="Q21" s="40" t="str">
        <f>P21&amp;"' "&amp;INT(O21)&amp;""""</f>
        <v>0° 16' 53"</v>
      </c>
      <c r="R21" s="46">
        <v>87</v>
      </c>
      <c r="S21" s="42">
        <f>INT(K21)</f>
        <v>86</v>
      </c>
      <c r="T21" s="13">
        <f>INT((K21-INT(K21))*60)</f>
        <v>43</v>
      </c>
      <c r="U21" s="14">
        <f>(((K21-INT(K21))*100)-INT((K21-INT(K21))*100))*60</f>
        <v>6.0000000000218279</v>
      </c>
      <c r="V21" s="10" t="str">
        <f>S21&amp;"° "&amp;T21</f>
        <v>86° 43</v>
      </c>
      <c r="W21" s="15" t="str">
        <f>V21&amp;"' "&amp;INT(U21)&amp;""""</f>
        <v>86° 43' 6"</v>
      </c>
      <c r="X21" s="27">
        <f>IF(K21&lt;R21,1,"B")</f>
        <v>1</v>
      </c>
    </row>
    <row r="22" spans="2:24" x14ac:dyDescent="0.25">
      <c r="B22" s="16"/>
      <c r="C22" s="1"/>
      <c r="D22" s="1"/>
      <c r="E22" s="1"/>
      <c r="F22" s="1"/>
      <c r="G22" s="17"/>
      <c r="H22" s="17"/>
      <c r="I22" s="25"/>
      <c r="J22" s="23"/>
      <c r="K22" s="37"/>
      <c r="L22" s="19"/>
      <c r="M22" s="20"/>
      <c r="N22" s="21"/>
      <c r="O22" s="4"/>
      <c r="P22" s="4"/>
      <c r="Q22" s="4"/>
      <c r="R22" s="45"/>
      <c r="S22" s="4"/>
      <c r="T22" s="4"/>
      <c r="U22" s="4"/>
      <c r="V22" s="4"/>
      <c r="W22" s="5"/>
      <c r="X22" s="27"/>
    </row>
    <row r="23" spans="2:24" x14ac:dyDescent="0.25">
      <c r="B23" s="24">
        <v>880000</v>
      </c>
      <c r="C23" s="1"/>
      <c r="D23" s="1"/>
      <c r="E23" s="1"/>
      <c r="F23" s="33" t="str">
        <f>IF(K23&lt;R23,"-","")</f>
        <v>-</v>
      </c>
      <c r="G23" s="32" t="str">
        <f>W23</f>
        <v>87° 50' 54"</v>
      </c>
      <c r="H23" s="29"/>
      <c r="I23" s="30" t="str">
        <f>IF(X23=1,"-","")</f>
        <v>-</v>
      </c>
      <c r="J23" s="31" t="str">
        <f>Q23</f>
        <v>0° 9' 5"</v>
      </c>
      <c r="K23" s="37">
        <v>87.849000000000004</v>
      </c>
      <c r="L23" s="35">
        <f>ABS(88-K23)</f>
        <v>0.15099999999999625</v>
      </c>
      <c r="M23" s="12">
        <f>INT(L23)</f>
        <v>0</v>
      </c>
      <c r="N23" s="13">
        <f>INT((L23-INT(L23))*60)</f>
        <v>9</v>
      </c>
      <c r="O23" s="14">
        <f>(((L23-INT(L23))*100)-INT((L23-INT(L23))*100))*60</f>
        <v>5.99999999997749</v>
      </c>
      <c r="P23" s="10" t="str">
        <f>M23&amp;"° "&amp;N23</f>
        <v>0° 9</v>
      </c>
      <c r="Q23" s="40" t="str">
        <f>P23&amp;"' "&amp;INT(O23)&amp;""""</f>
        <v>0° 9' 5"</v>
      </c>
      <c r="R23" s="46">
        <v>88</v>
      </c>
      <c r="S23" s="42">
        <f>INT(K23)</f>
        <v>87</v>
      </c>
      <c r="T23" s="13">
        <f>INT((K23-INT(K23))*60)</f>
        <v>50</v>
      </c>
      <c r="U23" s="14">
        <f>(((K23-INT(K23))*100)-INT((K23-INT(K23))*100))*60</f>
        <v>54.00000000002251</v>
      </c>
      <c r="V23" s="10" t="str">
        <f>S23&amp;"° "&amp;T23</f>
        <v>87° 50</v>
      </c>
      <c r="W23" s="15" t="str">
        <f>V23&amp;"' "&amp;INT(U23)&amp;""""</f>
        <v>87° 50' 54"</v>
      </c>
      <c r="X23" s="27">
        <f>IF(K23&lt;R23,1,"B")</f>
        <v>1</v>
      </c>
    </row>
    <row r="24" spans="2:24" x14ac:dyDescent="0.25">
      <c r="B24" s="16"/>
      <c r="C24" s="1"/>
      <c r="D24" s="1"/>
      <c r="E24" s="1"/>
      <c r="F24" s="1"/>
      <c r="G24" s="17"/>
      <c r="H24" s="17"/>
      <c r="I24" s="25"/>
      <c r="J24" s="23"/>
      <c r="K24" s="37"/>
      <c r="L24" s="19"/>
      <c r="M24" s="20"/>
      <c r="N24" s="21"/>
      <c r="O24" s="4"/>
      <c r="P24" s="4"/>
      <c r="Q24" s="4"/>
      <c r="R24" s="45"/>
      <c r="S24" s="4"/>
      <c r="T24" s="4"/>
      <c r="U24" s="4"/>
      <c r="V24" s="4"/>
      <c r="W24" s="5"/>
      <c r="X24" s="27"/>
    </row>
    <row r="25" spans="2:24" x14ac:dyDescent="0.25">
      <c r="B25" s="24">
        <v>890000</v>
      </c>
      <c r="C25" s="1"/>
      <c r="D25" s="1"/>
      <c r="E25" s="1"/>
      <c r="F25" s="33" t="str">
        <f>IF(K25&lt;R25,"-","")</f>
        <v>-</v>
      </c>
      <c r="G25" s="32" t="str">
        <f>W25</f>
        <v>88° 49' 59"</v>
      </c>
      <c r="H25" s="29"/>
      <c r="I25" s="30" t="str">
        <f>IF(X25=1,"-","")</f>
        <v>-</v>
      </c>
      <c r="J25" s="31" t="str">
        <f>Q25</f>
        <v>0° 10' 0"</v>
      </c>
      <c r="K25" s="37">
        <v>88.82</v>
      </c>
      <c r="L25" s="35">
        <f>ABS(89-K25)</f>
        <v>0.18000000000000682</v>
      </c>
      <c r="M25" s="12">
        <f>INT(L25)</f>
        <v>0</v>
      </c>
      <c r="N25" s="13">
        <f>INT((L25-INT(L25))*60)</f>
        <v>10</v>
      </c>
      <c r="O25" s="14">
        <f>(((L25-INT(L25))*100)-INT((L25-INT(L25))*100))*60</f>
        <v>4.0927261579781771E-11</v>
      </c>
      <c r="P25" s="10" t="str">
        <f>M25&amp;"° "&amp;N25</f>
        <v>0° 10</v>
      </c>
      <c r="Q25" s="40" t="str">
        <f>P25&amp;"' "&amp;INT(O25)&amp;""""</f>
        <v>0° 10' 0"</v>
      </c>
      <c r="R25" s="46">
        <v>89</v>
      </c>
      <c r="S25" s="42">
        <f>INT(K25)</f>
        <v>88</v>
      </c>
      <c r="T25" s="13">
        <f>INT((K25-INT(K25))*60)</f>
        <v>49</v>
      </c>
      <c r="U25" s="14">
        <f>(((K25-INT(K25))*100)-INT((K25-INT(K25))*100))*60</f>
        <v>59.999999999959073</v>
      </c>
      <c r="V25" s="10" t="str">
        <f>S25&amp;"° "&amp;T25</f>
        <v>88° 49</v>
      </c>
      <c r="W25" s="15" t="str">
        <f>V25&amp;"' "&amp;INT(U25)&amp;""""</f>
        <v>88° 49' 59"</v>
      </c>
      <c r="X25" s="27">
        <f>IF(K25&lt;R25,1,"B")</f>
        <v>1</v>
      </c>
    </row>
    <row r="26" spans="2:24" x14ac:dyDescent="0.25">
      <c r="B26" s="16"/>
      <c r="C26" s="1"/>
      <c r="D26" s="1"/>
      <c r="E26" s="1"/>
      <c r="F26" s="1"/>
      <c r="G26" s="17"/>
      <c r="H26" s="17"/>
      <c r="I26" s="25"/>
      <c r="J26" s="23"/>
      <c r="K26" s="37"/>
      <c r="L26" s="19"/>
      <c r="M26" s="20"/>
      <c r="N26" s="21"/>
      <c r="O26" s="4"/>
      <c r="P26" s="4"/>
      <c r="Q26" s="4"/>
      <c r="R26" s="45"/>
      <c r="S26" s="4"/>
      <c r="T26" s="4"/>
      <c r="U26" s="4"/>
      <c r="V26" s="4"/>
      <c r="W26" s="5"/>
      <c r="X26" s="27"/>
    </row>
    <row r="27" spans="2:24" x14ac:dyDescent="0.25">
      <c r="B27" s="24">
        <v>900000</v>
      </c>
      <c r="C27" s="1"/>
      <c r="D27" s="1"/>
      <c r="E27" s="1"/>
      <c r="F27" s="33" t="str">
        <f>IF(K27&lt;R27,"-","")</f>
        <v>-</v>
      </c>
      <c r="G27" s="32" t="str">
        <f>W27</f>
        <v>89° 49' 53"</v>
      </c>
      <c r="H27" s="29"/>
      <c r="I27" s="30" t="str">
        <f>IF(X27=1,"-","")</f>
        <v>-</v>
      </c>
      <c r="J27" s="31" t="str">
        <f>Q27</f>
        <v>0° 10' 6"</v>
      </c>
      <c r="K27" s="38">
        <v>89.828999999999994</v>
      </c>
      <c r="L27" s="35">
        <f>ABS(90-K27)</f>
        <v>0.17100000000000648</v>
      </c>
      <c r="M27" s="12">
        <f>INT(L27)</f>
        <v>0</v>
      </c>
      <c r="N27" s="13">
        <f>INT((L27-INT(L27))*60)</f>
        <v>10</v>
      </c>
      <c r="O27" s="14">
        <f>(((L27-INT(L27))*100)-INT((L27-INT(L27))*100))*60</f>
        <v>6.0000000000388809</v>
      </c>
      <c r="P27" s="10" t="str">
        <f>M27&amp;"° "&amp;N27</f>
        <v>0° 10</v>
      </c>
      <c r="Q27" s="40" t="str">
        <f>P27&amp;"' "&amp;INT(O27)&amp;""""</f>
        <v>0° 10' 6"</v>
      </c>
      <c r="R27" s="47">
        <v>90</v>
      </c>
      <c r="S27" s="42">
        <f>INT(K27)</f>
        <v>89</v>
      </c>
      <c r="T27" s="13">
        <f>INT((K27-INT(K27))*60)</f>
        <v>49</v>
      </c>
      <c r="U27" s="14">
        <f>(((K27-INT(K27))*100)-INT((K27-INT(K27))*100))*60</f>
        <v>53.999999999961119</v>
      </c>
      <c r="V27" s="10" t="str">
        <f>S27&amp;"° "&amp;T27</f>
        <v>89° 49</v>
      </c>
      <c r="W27" s="15" t="str">
        <f>V27&amp;"' "&amp;INT(U27)&amp;""""</f>
        <v>89° 49' 53"</v>
      </c>
      <c r="X27" s="27">
        <f>IF(K27&lt;R27,1,"B")</f>
        <v>1</v>
      </c>
    </row>
  </sheetData>
  <mergeCells count="4">
    <mergeCell ref="C5:E5"/>
    <mergeCell ref="L2:P2"/>
    <mergeCell ref="M3:Q3"/>
    <mergeCell ref="S3:W3"/>
  </mergeCells>
  <printOptions horizontalCentered="1" verticalCentered="1"/>
  <pageMargins left="0" right="0" top="0" bottom="0" header="0" footer="0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MPA-BERTIN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Co.Me.P</dc:creator>
  <cp:lastModifiedBy>Co.Me.P</cp:lastModifiedBy>
  <cp:lastPrinted>2019-07-30T13:18:25Z</cp:lastPrinted>
  <dcterms:created xsi:type="dcterms:W3CDTF">2019-07-29T07:04:47Z</dcterms:created>
  <dcterms:modified xsi:type="dcterms:W3CDTF">2019-07-30T13:21:46Z</dcterms:modified>
</cp:coreProperties>
</file>