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60" yWindow="435" windowWidth="19740" windowHeight="9090" activeTab="1"/>
  </bookViews>
  <sheets>
    <sheet name="Devis" sheetId="11" r:id="rId1"/>
    <sheet name="Fourniture" sheetId="7" r:id="rId2"/>
  </sheets>
  <definedNames>
    <definedName name="_xlnm._FilterDatabase" localSheetId="0" hidden="1">Devis!$C$1:$M$1000</definedName>
    <definedName name="_xlnm._FilterDatabase" localSheetId="1" hidden="1">Fourniture!$A$1:$A$1000</definedName>
    <definedName name="_xlnm.Extract">#REF!</definedName>
    <definedName name="_xlnm.Print_Titles" localSheetId="0">Devis!$1:$1</definedName>
    <definedName name="MONTANTTTC">Devis!$H$26</definedName>
    <definedName name="OPERAN">#REF!</definedName>
    <definedName name="SAVE01">Devis!$D$24</definedName>
    <definedName name="SAVE02">Devis!$D$25</definedName>
    <definedName name="SAVE03">Devis!$D$26</definedName>
    <definedName name="YULIY">Devis!$B$3:$L$27</definedName>
    <definedName name="_xlnm.Print_Area" localSheetId="0">Devis!$C$1:$H$27</definedName>
    <definedName name="_xlnm.Print_Area">#REF!</definedName>
  </definedNames>
  <calcPr calcId="145621"/>
</workbook>
</file>

<file path=xl/calcChain.xml><?xml version="1.0" encoding="utf-8"?>
<calcChain xmlns="http://schemas.openxmlformats.org/spreadsheetml/2006/main">
  <c r="B3" i="7" l="1"/>
  <c r="H26" i="11" l="1"/>
  <c r="H25" i="11"/>
  <c r="H24" i="11" l="1"/>
  <c r="I10" i="11" l="1"/>
  <c r="H10" i="11"/>
  <c r="G10" i="11"/>
  <c r="C2" i="7" l="1"/>
  <c r="A2" i="11" l="1"/>
  <c r="I9" i="11"/>
  <c r="H9" i="11"/>
  <c r="G9" i="11"/>
  <c r="I11" i="11"/>
  <c r="G11" i="11" s="1"/>
  <c r="H11" i="11" s="1"/>
  <c r="I12" i="11"/>
  <c r="G12" i="11" s="1"/>
  <c r="H12" i="11" s="1"/>
  <c r="I13" i="11"/>
  <c r="G13" i="11" s="1"/>
  <c r="H13" i="11" s="1"/>
  <c r="I14" i="11"/>
  <c r="G14" i="11" s="1"/>
  <c r="H14" i="11" s="1"/>
  <c r="I15" i="11"/>
  <c r="G15" i="11" s="1"/>
  <c r="H15" i="11" s="1"/>
  <c r="I16" i="11"/>
  <c r="G16" i="11" s="1"/>
  <c r="H16" i="11" s="1"/>
  <c r="I17" i="11"/>
  <c r="G17" i="11" s="1"/>
  <c r="H17" i="11" s="1"/>
  <c r="I18" i="11"/>
  <c r="G18" i="11" s="1"/>
  <c r="H18" i="11" s="1"/>
  <c r="I19" i="11"/>
  <c r="G19" i="11" s="1"/>
  <c r="H19" i="11" s="1"/>
  <c r="G22" i="11" l="1"/>
  <c r="H22" i="11"/>
  <c r="I22" i="11"/>
  <c r="E3" i="7" l="1"/>
  <c r="F3" i="7"/>
  <c r="E4" i="7"/>
  <c r="F4" i="7"/>
  <c r="E5" i="7"/>
  <c r="F5" i="7"/>
  <c r="E6" i="7"/>
  <c r="F6" i="7"/>
  <c r="E7" i="7"/>
  <c r="F7" i="7"/>
  <c r="E8" i="7"/>
  <c r="F8" i="7"/>
  <c r="E9" i="7"/>
  <c r="F9" i="7"/>
  <c r="E10" i="7"/>
  <c r="F10" i="7"/>
  <c r="E11" i="7"/>
  <c r="F11" i="7"/>
  <c r="C3" i="7"/>
  <c r="B4" i="7"/>
  <c r="C4" i="7"/>
  <c r="B5" i="7"/>
  <c r="C5" i="7"/>
  <c r="B6" i="7"/>
  <c r="C6" i="7"/>
  <c r="B7" i="7"/>
  <c r="C7" i="7"/>
  <c r="B8" i="7"/>
  <c r="C8" i="7"/>
  <c r="B9" i="7"/>
  <c r="C9" i="7"/>
  <c r="B10" i="7"/>
  <c r="C10" i="7"/>
  <c r="B11" i="7"/>
  <c r="C11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F2" i="7"/>
  <c r="B2" i="7"/>
  <c r="G6" i="7" l="1"/>
  <c r="G11" i="7"/>
  <c r="G10" i="7"/>
  <c r="G7" i="7"/>
  <c r="G9" i="7"/>
  <c r="G3" i="7"/>
  <c r="G8" i="7"/>
  <c r="G5" i="7"/>
  <c r="G4" i="7"/>
  <c r="E2" i="7" l="1"/>
  <c r="A2" i="7" l="1"/>
  <c r="G2" i="7" l="1"/>
  <c r="G1" i="7" s="1"/>
</calcChain>
</file>

<file path=xl/comments1.xml><?xml version="1.0" encoding="utf-8"?>
<comments xmlns="http://schemas.openxmlformats.org/spreadsheetml/2006/main">
  <authors>
    <author>Auteur</author>
  </authors>
  <commentList>
    <comment ref="D8" authorId="0">
      <text>
        <r>
          <rPr>
            <b/>
            <sz val="9"/>
            <color indexed="81"/>
            <rFont val="Tahoma"/>
            <family val="2"/>
          </rPr>
          <t>Auteur:
date</t>
        </r>
      </text>
    </comment>
  </commentList>
</comments>
</file>

<file path=xl/sharedStrings.xml><?xml version="1.0" encoding="utf-8"?>
<sst xmlns="http://schemas.openxmlformats.org/spreadsheetml/2006/main" count="95" uniqueCount="59">
  <si>
    <t>N°</t>
  </si>
  <si>
    <t>Désignation</t>
  </si>
  <si>
    <t>Uté</t>
  </si>
  <si>
    <t>Qté</t>
  </si>
  <si>
    <t>Montant</t>
  </si>
  <si>
    <t>Fourniture</t>
  </si>
  <si>
    <t>Société</t>
  </si>
  <si>
    <t>1A11</t>
  </si>
  <si>
    <t>Electricité courants forts &amp; faibles</t>
  </si>
  <si>
    <t>TVA 19,60%</t>
  </si>
  <si>
    <t>MONTANT TTC</t>
  </si>
  <si>
    <t>Liste</t>
  </si>
  <si>
    <t>Circuit de terre</t>
  </si>
  <si>
    <t>Construction de 20 logements</t>
  </si>
  <si>
    <t>60530 Crouy en Thelle</t>
  </si>
  <si>
    <t>Cablofil 54 x 050 mm</t>
  </si>
  <si>
    <t>ML</t>
  </si>
  <si>
    <t>Cablofil 54 x 100 mm</t>
  </si>
  <si>
    <t>Cablofil 54 x 150 mm</t>
  </si>
  <si>
    <t>Vivrélec Tactic blanc 0500 watts</t>
  </si>
  <si>
    <t>U</t>
  </si>
  <si>
    <t>Vivrélec Tactic blanc 0750 watts</t>
  </si>
  <si>
    <t>Coffret de comptage chantier mono 60 A</t>
  </si>
  <si>
    <t>Coffret de comptage chantier tri 60 A</t>
  </si>
  <si>
    <t>Prix unitaire</t>
  </si>
  <si>
    <t>NbHeures</t>
  </si>
  <si>
    <t>Référence</t>
  </si>
  <si>
    <t>TauxHoraire</t>
  </si>
  <si>
    <t>CoefFo</t>
  </si>
  <si>
    <t>CoefVente</t>
  </si>
  <si>
    <t>000061</t>
  </si>
  <si>
    <t>Cablofil</t>
  </si>
  <si>
    <t>000071</t>
  </si>
  <si>
    <t>000081</t>
  </si>
  <si>
    <t>A687481</t>
  </si>
  <si>
    <t>Airélec</t>
  </si>
  <si>
    <t>A687482</t>
  </si>
  <si>
    <t>2080</t>
  </si>
  <si>
    <t>Beromet</t>
  </si>
  <si>
    <t>2083</t>
  </si>
  <si>
    <t>Chauffe-eau stéatite  ACI+ 150 litres</t>
  </si>
  <si>
    <t>272013</t>
  </si>
  <si>
    <t>Thermor</t>
  </si>
  <si>
    <t>CoefConjoncture</t>
  </si>
  <si>
    <r>
      <t>1,00;</t>
    </r>
    <r>
      <rPr>
        <sz val="11"/>
        <color rgb="FFFF0000"/>
        <rFont val="Calibri"/>
        <family val="2"/>
        <scheme val="minor"/>
      </rPr>
      <t>30,00</t>
    </r>
    <r>
      <rPr>
        <sz val="11"/>
        <color theme="1"/>
        <rFont val="Calibri"/>
        <family val="2"/>
        <scheme val="minor"/>
      </rPr>
      <t>;</t>
    </r>
    <r>
      <rPr>
        <sz val="11"/>
        <color theme="3" tint="0.39997558519241921"/>
        <rFont val="Calibri"/>
        <family val="2"/>
        <scheme val="minor"/>
      </rPr>
      <t>1,00</t>
    </r>
    <r>
      <rPr>
        <sz val="11"/>
        <color theme="1"/>
        <rFont val="Calibri"/>
        <family val="2"/>
        <scheme val="minor"/>
      </rPr>
      <t>;</t>
    </r>
    <r>
      <rPr>
        <sz val="11"/>
        <color theme="7"/>
        <rFont val="Calibri"/>
        <family val="2"/>
        <scheme val="minor"/>
      </rPr>
      <t>1,00</t>
    </r>
  </si>
  <si>
    <t>181, Grande Rue</t>
  </si>
  <si>
    <t>Pr unitaire</t>
  </si>
  <si>
    <t>Evidence blanc 4 ordres 0500 watts</t>
  </si>
  <si>
    <t>412411</t>
  </si>
  <si>
    <t>Information</t>
  </si>
  <si>
    <t>1,00;30,00;1,00;1,00</t>
  </si>
  <si>
    <t>ListBox</t>
  </si>
  <si>
    <t>Devis</t>
  </si>
  <si>
    <r>
      <t>1,00;</t>
    </r>
    <r>
      <rPr>
        <sz val="11"/>
        <color rgb="FFFF0000"/>
        <rFont val="Calibri"/>
        <family val="2"/>
        <scheme val="minor"/>
      </rPr>
      <t>30,00</t>
    </r>
    <r>
      <rPr>
        <sz val="11"/>
        <color theme="1"/>
        <rFont val="Calibri"/>
        <family val="2"/>
        <scheme val="minor"/>
      </rPr>
      <t>;</t>
    </r>
    <r>
      <rPr>
        <sz val="11"/>
        <color theme="3" tint="0.39997558519241921"/>
        <rFont val="Calibri"/>
        <family val="2"/>
        <scheme val="minor"/>
      </rPr>
      <t>1,00</t>
    </r>
    <r>
      <rPr>
        <sz val="11"/>
        <color theme="1"/>
        <rFont val="Calibri"/>
        <family val="2"/>
        <scheme val="minor"/>
      </rPr>
      <t>;</t>
    </r>
    <r>
      <rPr>
        <sz val="11"/>
        <color rgb="FF7030A0"/>
        <rFont val="Calibri"/>
        <family val="2"/>
        <scheme val="minor"/>
      </rPr>
      <t>1,00</t>
    </r>
  </si>
  <si>
    <t>MONTANT HT</t>
  </si>
  <si>
    <t>Merci.</t>
  </si>
  <si>
    <t>La liste en colonne D est alimentée par la liste de la colonne A; elle-même alimentée par la colonne B2  de la feuille Devis,</t>
  </si>
  <si>
    <t>Comment modilier le code de la feuille Fourniture et déplacer la colonne D à la place de la colonne A devenue inutile?</t>
  </si>
  <si>
    <t>je souhaiterais récuperer ces informations directement en colonne D sans passer par la 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</si>
</sst>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.00_ ;[Red]\-#,##0.00\ "/>
    <numFmt numFmtId="165" formatCode="#.##0\.00"/>
    <numFmt numFmtId="166" formatCode="#\.00"/>
    <numFmt numFmtId="167" formatCode="\$#\.00"/>
    <numFmt numFmtId="168" formatCode="#,##0_ ;[Red]\-#,##0\ "/>
    <numFmt numFmtId="169" formatCode=";;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color indexed="12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7"/>
      <name val="Calibri"/>
      <family val="2"/>
      <scheme val="minor"/>
    </font>
    <font>
      <b/>
      <sz val="12"/>
      <name val="BatangChe"/>
      <family val="3"/>
    </font>
    <font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CFFCC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21">
    <xf numFmtId="0" fontId="0" fillId="0" borderId="0"/>
    <xf numFmtId="0" fontId="2" fillId="0" borderId="0"/>
    <xf numFmtId="0" fontId="2" fillId="0" borderId="0"/>
    <xf numFmtId="0" fontId="6" fillId="0" borderId="0">
      <protection locked="0"/>
    </xf>
    <xf numFmtId="0" fontId="7" fillId="0" borderId="0">
      <protection locked="0"/>
    </xf>
    <xf numFmtId="0" fontId="7" fillId="0" borderId="0">
      <protection locked="0"/>
    </xf>
    <xf numFmtId="44" fontId="8" fillId="0" borderId="0" applyFont="0" applyFill="0" applyBorder="0" applyAlignment="0" applyProtection="0"/>
    <xf numFmtId="165" fontId="6" fillId="0" borderId="0">
      <protection locked="0"/>
    </xf>
    <xf numFmtId="166" fontId="6" fillId="0" borderId="0">
      <protection locked="0"/>
    </xf>
    <xf numFmtId="167" fontId="6" fillId="0" borderId="0">
      <protection locked="0"/>
    </xf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2" borderId="0"/>
    <xf numFmtId="0" fontId="10" fillId="0" borderId="0"/>
    <xf numFmtId="44" fontId="10" fillId="0" borderId="0" applyFont="0" applyFill="0" applyBorder="0" applyAlignment="0" applyProtection="0"/>
    <xf numFmtId="0" fontId="2" fillId="0" borderId="0"/>
    <xf numFmtId="0" fontId="2" fillId="0" borderId="0"/>
    <xf numFmtId="44" fontId="2" fillId="0" borderId="0" applyFont="0" applyFill="0" applyBorder="0" applyAlignment="0" applyProtection="0"/>
  </cellStyleXfs>
  <cellXfs count="124">
    <xf numFmtId="0" fontId="0" fillId="0" borderId="0" xfId="0"/>
    <xf numFmtId="0" fontId="1" fillId="0" borderId="0" xfId="0" applyFont="1" applyAlignment="1">
      <alignment horizontal="center"/>
    </xf>
    <xf numFmtId="164" fontId="4" fillId="0" borderId="0" xfId="1" applyNumberFormat="1" applyFont="1" applyAlignment="1">
      <alignment horizontal="right"/>
    </xf>
    <xf numFmtId="164" fontId="0" fillId="0" borderId="0" xfId="0" applyNumberFormat="1"/>
    <xf numFmtId="164" fontId="4" fillId="0" borderId="0" xfId="1" applyNumberFormat="1" applyFont="1" applyAlignment="1"/>
    <xf numFmtId="164" fontId="5" fillId="0" borderId="0" xfId="2" applyNumberFormat="1" applyFont="1" applyAlignment="1">
      <alignment horizontal="right"/>
    </xf>
    <xf numFmtId="0" fontId="1" fillId="0" borderId="0" xfId="0" applyFont="1" applyAlignment="1">
      <alignment horizontal="left"/>
    </xf>
    <xf numFmtId="164" fontId="4" fillId="0" borderId="0" xfId="1" applyNumberFormat="1" applyFont="1" applyAlignment="1">
      <alignment horizontal="left"/>
    </xf>
    <xf numFmtId="0" fontId="0" fillId="0" borderId="0" xfId="0" applyAlignment="1">
      <alignment horizontal="left"/>
    </xf>
    <xf numFmtId="164" fontId="17" fillId="0" borderId="4" xfId="0" applyNumberFormat="1" applyFont="1" applyFill="1" applyBorder="1" applyProtection="1">
      <protection hidden="1"/>
    </xf>
    <xf numFmtId="164" fontId="1" fillId="0" borderId="4" xfId="0" applyNumberFormat="1" applyFont="1" applyFill="1" applyBorder="1" applyProtection="1">
      <protection hidden="1"/>
    </xf>
    <xf numFmtId="0" fontId="0" fillId="0" borderId="0" xfId="0"/>
    <xf numFmtId="164" fontId="4" fillId="0" borderId="0" xfId="1" applyNumberFormat="1" applyFont="1" applyAlignment="1">
      <alignment horizontal="right"/>
    </xf>
    <xf numFmtId="164" fontId="4" fillId="0" borderId="0" xfId="1" applyNumberFormat="1" applyFont="1" applyAlignment="1"/>
    <xf numFmtId="164" fontId="4" fillId="0" borderId="0" xfId="1" applyNumberFormat="1" applyFont="1" applyAlignment="1">
      <alignment horizontal="left"/>
    </xf>
    <xf numFmtId="0" fontId="4" fillId="2" borderId="7" xfId="2" applyNumberFormat="1" applyFont="1" applyFill="1" applyBorder="1" applyAlignment="1">
      <alignment horizontal="center"/>
    </xf>
    <xf numFmtId="0" fontId="0" fillId="0" borderId="1" xfId="0" applyBorder="1" applyAlignment="1" applyProtection="1">
      <alignment horizontal="left" indent="1"/>
      <protection hidden="1"/>
    </xf>
    <xf numFmtId="0" fontId="0" fillId="0" borderId="1" xfId="0" applyBorder="1" applyAlignment="1" applyProtection="1">
      <alignment horizontal="center"/>
      <protection hidden="1"/>
    </xf>
    <xf numFmtId="168" fontId="1" fillId="0" borderId="0" xfId="0" applyNumberFormat="1" applyFont="1" applyAlignment="1">
      <alignment horizontal="right"/>
    </xf>
    <xf numFmtId="168" fontId="4" fillId="0" borderId="0" xfId="1" applyNumberFormat="1" applyFont="1" applyAlignment="1"/>
    <xf numFmtId="168" fontId="0" fillId="0" borderId="0" xfId="0" applyNumberFormat="1"/>
    <xf numFmtId="168" fontId="15" fillId="0" borderId="1" xfId="0" applyNumberFormat="1" applyFont="1" applyFill="1" applyBorder="1" applyAlignment="1" applyProtection="1">
      <alignment horizontal="center" vertical="center"/>
      <protection hidden="1"/>
    </xf>
    <xf numFmtId="168" fontId="15" fillId="0" borderId="4" xfId="0" applyNumberFormat="1" applyFont="1" applyFill="1" applyBorder="1" applyAlignment="1" applyProtection="1">
      <alignment horizontal="center" vertical="center"/>
      <protection hidden="1"/>
    </xf>
    <xf numFmtId="168" fontId="15" fillId="0" borderId="2" xfId="0" applyNumberFormat="1" applyFont="1" applyFill="1" applyBorder="1" applyAlignment="1" applyProtection="1">
      <alignment horizontal="center" vertical="center"/>
      <protection hidden="1"/>
    </xf>
    <xf numFmtId="168" fontId="12" fillId="0" borderId="1" xfId="0" applyNumberFormat="1" applyFont="1" applyFill="1" applyBorder="1" applyAlignment="1" applyProtection="1">
      <alignment horizontal="right" vertical="center"/>
      <protection hidden="1"/>
    </xf>
    <xf numFmtId="168" fontId="12" fillId="0" borderId="4" xfId="0" applyNumberFormat="1" applyFont="1" applyFill="1" applyBorder="1" applyAlignment="1" applyProtection="1">
      <alignment horizontal="right" vertical="center"/>
      <protection hidden="1"/>
    </xf>
    <xf numFmtId="168" fontId="12" fillId="0" borderId="2" xfId="0" applyNumberFormat="1" applyFont="1" applyFill="1" applyBorder="1" applyAlignment="1" applyProtection="1">
      <alignment vertical="center"/>
      <protection hidden="1"/>
    </xf>
    <xf numFmtId="164" fontId="12" fillId="5" borderId="1" xfId="0" applyNumberFormat="1" applyFont="1" applyFill="1" applyBorder="1" applyAlignment="1" applyProtection="1">
      <alignment horizontal="right" vertical="center"/>
      <protection hidden="1"/>
    </xf>
    <xf numFmtId="164" fontId="12" fillId="5" borderId="4" xfId="0" applyNumberFormat="1" applyFont="1" applyFill="1" applyBorder="1" applyAlignment="1" applyProtection="1">
      <alignment horizontal="right" vertical="center"/>
      <protection hidden="1"/>
    </xf>
    <xf numFmtId="164" fontId="12" fillId="5" borderId="9" xfId="0" applyNumberFormat="1" applyFont="1" applyFill="1" applyBorder="1" applyAlignment="1" applyProtection="1">
      <alignment horizontal="right" vertical="center"/>
      <protection hidden="1"/>
    </xf>
    <xf numFmtId="164" fontId="12" fillId="0" borderId="1" xfId="0" applyNumberFormat="1" applyFont="1" applyFill="1" applyBorder="1" applyAlignment="1" applyProtection="1">
      <alignment horizontal="right" vertical="center"/>
      <protection hidden="1"/>
    </xf>
    <xf numFmtId="164" fontId="12" fillId="0" borderId="4" xfId="0" applyNumberFormat="1" applyFont="1" applyFill="1" applyBorder="1" applyAlignment="1" applyProtection="1">
      <alignment horizontal="right" vertical="center"/>
      <protection hidden="1"/>
    </xf>
    <xf numFmtId="164" fontId="12" fillId="0" borderId="9" xfId="0" applyNumberFormat="1" applyFont="1" applyFill="1" applyBorder="1" applyAlignment="1" applyProtection="1">
      <alignment horizontal="right" vertical="center"/>
      <protection hidden="1"/>
    </xf>
    <xf numFmtId="164" fontId="11" fillId="4" borderId="10" xfId="0" applyNumberFormat="1" applyFont="1" applyFill="1" applyBorder="1" applyAlignment="1" applyProtection="1">
      <alignment horizontal="center" vertical="center"/>
      <protection hidden="1"/>
    </xf>
    <xf numFmtId="164" fontId="11" fillId="4" borderId="11" xfId="0" applyNumberFormat="1" applyFont="1" applyFill="1" applyBorder="1" applyAlignment="1" applyProtection="1">
      <alignment horizontal="left" vertical="center" indent="1"/>
      <protection hidden="1"/>
    </xf>
    <xf numFmtId="164" fontId="11" fillId="4" borderId="12" xfId="0" applyNumberFormat="1" applyFont="1" applyFill="1" applyBorder="1" applyAlignment="1" applyProtection="1">
      <alignment horizontal="center" vertical="center"/>
      <protection hidden="1"/>
    </xf>
    <xf numFmtId="168" fontId="11" fillId="4" borderId="12" xfId="0" applyNumberFormat="1" applyFont="1" applyFill="1" applyBorder="1" applyAlignment="1" applyProtection="1">
      <alignment horizontal="center" vertical="center"/>
      <protection hidden="1"/>
    </xf>
    <xf numFmtId="164" fontId="11" fillId="4" borderId="13" xfId="0" applyNumberFormat="1" applyFont="1" applyFill="1" applyBorder="1" applyAlignment="1" applyProtection="1">
      <alignment horizontal="center" vertical="center"/>
      <protection hidden="1"/>
    </xf>
    <xf numFmtId="164" fontId="11" fillId="4" borderId="5" xfId="0" applyNumberFormat="1" applyFont="1" applyFill="1" applyBorder="1" applyAlignment="1" applyProtection="1">
      <alignment horizontal="center" vertical="center"/>
      <protection hidden="1"/>
    </xf>
    <xf numFmtId="164" fontId="11" fillId="4" borderId="6" xfId="0" applyNumberFormat="1" applyFont="1" applyFill="1" applyBorder="1" applyAlignment="1" applyProtection="1">
      <alignment horizontal="center" vertical="center"/>
      <protection hidden="1"/>
    </xf>
    <xf numFmtId="164" fontId="11" fillId="4" borderId="14" xfId="0" applyNumberFormat="1" applyFont="1" applyFill="1" applyBorder="1" applyAlignment="1" applyProtection="1">
      <alignment horizontal="center" vertical="center"/>
      <protection hidden="1"/>
    </xf>
    <xf numFmtId="49" fontId="11" fillId="4" borderId="6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ont="1" applyFill="1" applyProtection="1">
      <protection hidden="1"/>
    </xf>
    <xf numFmtId="168" fontId="13" fillId="0" borderId="1" xfId="0" applyNumberFormat="1" applyFont="1" applyFill="1" applyBorder="1" applyAlignment="1" applyProtection="1">
      <alignment horizontal="center"/>
      <protection hidden="1"/>
    </xf>
    <xf numFmtId="168" fontId="15" fillId="0" borderId="1" xfId="0" applyNumberFormat="1" applyFont="1" applyFill="1" applyBorder="1" applyAlignment="1" applyProtection="1">
      <alignment horizontal="center"/>
      <protection hidden="1"/>
    </xf>
    <xf numFmtId="0" fontId="14" fillId="0" borderId="0" xfId="0" applyFont="1" applyFill="1" applyAlignment="1" applyProtection="1">
      <alignment horizontal="center"/>
      <protection hidden="1"/>
    </xf>
    <xf numFmtId="164" fontId="14" fillId="0" borderId="1" xfId="0" applyNumberFormat="1" applyFont="1" applyFill="1" applyBorder="1" applyAlignment="1" applyProtection="1">
      <alignment horizontal="left" vertical="center" indent="1"/>
      <protection hidden="1"/>
    </xf>
    <xf numFmtId="168" fontId="12" fillId="0" borderId="1" xfId="0" applyNumberFormat="1" applyFont="1" applyFill="1" applyBorder="1" applyAlignment="1" applyProtection="1">
      <alignment horizontal="center" vertical="center"/>
      <protection hidden="1"/>
    </xf>
    <xf numFmtId="168" fontId="0" fillId="0" borderId="1" xfId="0" applyNumberFormat="1" applyFill="1" applyBorder="1" applyAlignment="1" applyProtection="1">
      <alignment horizontal="center"/>
      <protection hidden="1"/>
    </xf>
    <xf numFmtId="0" fontId="15" fillId="0" borderId="1" xfId="0" applyFont="1" applyFill="1" applyBorder="1" applyAlignment="1" applyProtection="1">
      <alignment horizontal="left" vertical="center" indent="1"/>
      <protection hidden="1"/>
    </xf>
    <xf numFmtId="0" fontId="0" fillId="0" borderId="1" xfId="0" applyFont="1" applyFill="1" applyBorder="1" applyAlignment="1" applyProtection="1">
      <alignment horizontal="center"/>
      <protection hidden="1"/>
    </xf>
    <xf numFmtId="0" fontId="10" fillId="4" borderId="0" xfId="16" applyFill="1" applyProtection="1">
      <protection hidden="1"/>
    </xf>
    <xf numFmtId="14" fontId="14" fillId="0" borderId="1" xfId="0" applyNumberFormat="1" applyFont="1" applyFill="1" applyBorder="1" applyAlignment="1" applyProtection="1">
      <alignment horizontal="left" vertical="center" indent="1"/>
      <protection hidden="1"/>
    </xf>
    <xf numFmtId="0" fontId="0" fillId="0" borderId="1" xfId="0" applyFont="1" applyFill="1" applyBorder="1" applyProtection="1">
      <protection hidden="1"/>
    </xf>
    <xf numFmtId="168" fontId="0" fillId="0" borderId="1" xfId="0" applyNumberFormat="1" applyFont="1" applyFill="1" applyBorder="1" applyProtection="1">
      <protection hidden="1"/>
    </xf>
    <xf numFmtId="0" fontId="1" fillId="0" borderId="1" xfId="0" applyFont="1" applyFill="1" applyBorder="1" applyAlignment="1" applyProtection="1">
      <alignment horizontal="left" indent="1"/>
      <protection hidden="1"/>
    </xf>
    <xf numFmtId="168" fontId="0" fillId="0" borderId="1" xfId="0" applyNumberFormat="1" applyFont="1" applyFill="1" applyBorder="1" applyAlignment="1" applyProtection="1">
      <alignment horizontal="center"/>
      <protection hidden="1"/>
    </xf>
    <xf numFmtId="168" fontId="0" fillId="0" borderId="1" xfId="0" applyNumberFormat="1" applyBorder="1" applyProtection="1">
      <protection hidden="1"/>
    </xf>
    <xf numFmtId="164" fontId="0" fillId="0" borderId="1" xfId="0" applyNumberFormat="1" applyBorder="1" applyAlignment="1" applyProtection="1">
      <alignment horizontal="right"/>
      <protection hidden="1"/>
    </xf>
    <xf numFmtId="49" fontId="0" fillId="0" borderId="1" xfId="0" quotePrefix="1" applyNumberFormat="1" applyBorder="1" applyAlignment="1" applyProtection="1">
      <alignment horizontal="center"/>
      <protection hidden="1"/>
    </xf>
    <xf numFmtId="49" fontId="13" fillId="0" borderId="1" xfId="0" applyNumberFormat="1" applyFont="1" applyFill="1" applyBorder="1" applyAlignment="1" applyProtection="1">
      <alignment horizontal="left" vertical="center" indent="1"/>
      <protection hidden="1"/>
    </xf>
    <xf numFmtId="164" fontId="16" fillId="0" borderId="1" xfId="0" applyNumberFormat="1" applyFont="1" applyFill="1" applyBorder="1" applyAlignment="1" applyProtection="1">
      <alignment horizontal="center"/>
      <protection hidden="1"/>
    </xf>
    <xf numFmtId="164" fontId="13" fillId="0" borderId="1" xfId="0" applyNumberFormat="1" applyFont="1" applyFill="1" applyBorder="1" applyAlignment="1" applyProtection="1">
      <alignment horizontal="center"/>
      <protection hidden="1"/>
    </xf>
    <xf numFmtId="49" fontId="15" fillId="0" borderId="1" xfId="0" quotePrefix="1" applyNumberFormat="1" applyFont="1" applyBorder="1" applyAlignment="1" applyProtection="1">
      <alignment horizontal="center"/>
      <protection hidden="1"/>
    </xf>
    <xf numFmtId="49" fontId="15" fillId="0" borderId="1" xfId="0" applyNumberFormat="1" applyFont="1" applyFill="1" applyBorder="1" applyAlignment="1" applyProtection="1">
      <alignment horizontal="left" vertical="center" indent="1"/>
      <protection hidden="1"/>
    </xf>
    <xf numFmtId="49" fontId="15" fillId="0" borderId="1" xfId="0" quotePrefix="1" applyNumberFormat="1" applyFont="1" applyFill="1" applyBorder="1" applyAlignment="1" applyProtection="1">
      <alignment horizontal="center" vertical="center"/>
      <protection hidden="1"/>
    </xf>
    <xf numFmtId="0" fontId="13" fillId="0" borderId="1" xfId="0" applyFont="1" applyFill="1" applyBorder="1" applyAlignment="1" applyProtection="1">
      <alignment horizontal="center"/>
      <protection hidden="1"/>
    </xf>
    <xf numFmtId="168" fontId="16" fillId="0" borderId="1" xfId="0" applyNumberFormat="1" applyFont="1" applyFill="1" applyBorder="1" applyProtection="1">
      <protection hidden="1"/>
    </xf>
    <xf numFmtId="0" fontId="12" fillId="6" borderId="3" xfId="1" applyFont="1" applyFill="1" applyBorder="1" applyAlignment="1" applyProtection="1">
      <alignment horizontal="center" vertical="center"/>
      <protection hidden="1"/>
    </xf>
    <xf numFmtId="0" fontId="12" fillId="6" borderId="1" xfId="1" applyFont="1" applyFill="1" applyBorder="1" applyAlignment="1" applyProtection="1">
      <alignment horizontal="center" vertical="center"/>
      <protection hidden="1"/>
    </xf>
    <xf numFmtId="168" fontId="0" fillId="6" borderId="0" xfId="0" applyNumberFormat="1" applyFont="1" applyFill="1" applyProtection="1">
      <protection hidden="1"/>
    </xf>
    <xf numFmtId="164" fontId="12" fillId="6" borderId="1" xfId="0" applyNumberFormat="1" applyFont="1" applyFill="1" applyBorder="1" applyAlignment="1" applyProtection="1">
      <alignment horizontal="right" vertical="center"/>
      <protection hidden="1"/>
    </xf>
    <xf numFmtId="164" fontId="12" fillId="6" borderId="4" xfId="0" applyNumberFormat="1" applyFont="1" applyFill="1" applyBorder="1" applyAlignment="1" applyProtection="1">
      <alignment horizontal="right" vertical="center"/>
      <protection hidden="1"/>
    </xf>
    <xf numFmtId="164" fontId="12" fillId="6" borderId="2" xfId="0" applyNumberFormat="1" applyFont="1" applyFill="1" applyBorder="1" applyAlignment="1" applyProtection="1">
      <alignment vertical="center"/>
      <protection hidden="1"/>
    </xf>
    <xf numFmtId="164" fontId="12" fillId="6" borderId="1" xfId="1" applyNumberFormat="1" applyFont="1" applyFill="1" applyBorder="1" applyAlignment="1" applyProtection="1">
      <alignment horizontal="center" vertical="center"/>
      <protection hidden="1"/>
    </xf>
    <xf numFmtId="0" fontId="0" fillId="6" borderId="1" xfId="0" applyFont="1" applyFill="1" applyBorder="1" applyProtection="1">
      <protection hidden="1"/>
    </xf>
    <xf numFmtId="0" fontId="15" fillId="0" borderId="1" xfId="1" applyFont="1" applyFill="1" applyBorder="1" applyAlignment="1" applyProtection="1">
      <alignment horizontal="center"/>
      <protection hidden="1"/>
    </xf>
    <xf numFmtId="168" fontId="0" fillId="0" borderId="0" xfId="0" applyNumberFormat="1" applyFont="1" applyFill="1" applyProtection="1">
      <protection hidden="1"/>
    </xf>
    <xf numFmtId="164" fontId="12" fillId="0" borderId="2" xfId="0" applyNumberFormat="1" applyFont="1" applyFill="1" applyBorder="1" applyAlignment="1" applyProtection="1">
      <alignment vertical="center"/>
      <protection hidden="1"/>
    </xf>
    <xf numFmtId="164" fontId="15" fillId="0" borderId="1" xfId="1" applyNumberFormat="1" applyFont="1" applyFill="1" applyBorder="1" applyAlignment="1" applyProtection="1">
      <alignment horizontal="center"/>
      <protection hidden="1"/>
    </xf>
    <xf numFmtId="164" fontId="12" fillId="0" borderId="1" xfId="1" applyNumberFormat="1" applyFont="1" applyFill="1" applyBorder="1" applyAlignment="1" applyProtection="1">
      <alignment horizontal="center" vertical="center"/>
      <protection hidden="1"/>
    </xf>
    <xf numFmtId="0" fontId="15" fillId="0" borderId="1" xfId="18" applyFont="1" applyFill="1" applyBorder="1" applyAlignment="1" applyProtection="1">
      <alignment horizontal="center"/>
      <protection hidden="1"/>
    </xf>
    <xf numFmtId="0" fontId="12" fillId="0" borderId="1" xfId="1" applyFont="1" applyFill="1" applyBorder="1" applyAlignment="1" applyProtection="1">
      <alignment horizontal="center" vertical="center"/>
      <protection hidden="1"/>
    </xf>
    <xf numFmtId="164" fontId="15" fillId="0" borderId="1" xfId="18" applyNumberFormat="1" applyFont="1" applyFill="1" applyBorder="1" applyAlignment="1" applyProtection="1">
      <alignment horizontal="center"/>
      <protection hidden="1"/>
    </xf>
    <xf numFmtId="0" fontId="0" fillId="0" borderId="0" xfId="0" applyFont="1" applyFill="1" applyAlignment="1" applyProtection="1">
      <alignment horizontal="center"/>
      <protection hidden="1"/>
    </xf>
    <xf numFmtId="168" fontId="22" fillId="0" borderId="1" xfId="0" applyNumberFormat="1" applyFont="1" applyFill="1" applyBorder="1" applyAlignment="1" applyProtection="1">
      <alignment horizontal="center"/>
      <protection hidden="1"/>
    </xf>
    <xf numFmtId="0" fontId="0" fillId="0" borderId="1" xfId="0" applyFont="1" applyBorder="1" applyAlignment="1" applyProtection="1">
      <alignment horizontal="left" indent="1"/>
      <protection hidden="1"/>
    </xf>
    <xf numFmtId="0" fontId="19" fillId="0" borderId="1" xfId="0" applyFont="1" applyFill="1" applyBorder="1" applyAlignment="1" applyProtection="1">
      <alignment horizontal="center"/>
      <protection hidden="1"/>
    </xf>
    <xf numFmtId="0" fontId="20" fillId="0" borderId="1" xfId="0" applyFont="1" applyFill="1" applyBorder="1" applyAlignment="1" applyProtection="1">
      <alignment horizontal="center"/>
      <protection hidden="1"/>
    </xf>
    <xf numFmtId="0" fontId="21" fillId="0" borderId="1" xfId="0" applyFont="1" applyFill="1" applyBorder="1" applyAlignment="1" applyProtection="1">
      <alignment horizontal="center"/>
      <protection hidden="1"/>
    </xf>
    <xf numFmtId="169" fontId="0" fillId="0" borderId="1" xfId="0" applyNumberFormat="1" applyFont="1" applyFill="1" applyBorder="1" applyAlignment="1" applyProtection="1">
      <alignment horizontal="center"/>
      <protection hidden="1"/>
    </xf>
    <xf numFmtId="0" fontId="14" fillId="3" borderId="0" xfId="0" applyFont="1" applyFill="1" applyAlignment="1" applyProtection="1">
      <alignment horizontal="center"/>
      <protection hidden="1"/>
    </xf>
    <xf numFmtId="169" fontId="0" fillId="5" borderId="1" xfId="0" applyNumberFormat="1" applyFont="1" applyFill="1" applyBorder="1" applyAlignment="1" applyProtection="1">
      <alignment horizontal="center"/>
      <protection hidden="1"/>
    </xf>
    <xf numFmtId="49" fontId="15" fillId="0" borderId="1" xfId="0" quotePrefix="1" applyNumberFormat="1" applyFont="1" applyFill="1" applyBorder="1" applyAlignment="1" applyProtection="1">
      <alignment horizontal="center"/>
      <protection hidden="1"/>
    </xf>
    <xf numFmtId="49" fontId="0" fillId="0" borderId="1" xfId="0" quotePrefix="1" applyNumberFormat="1" applyFill="1" applyBorder="1" applyAlignment="1" applyProtection="1">
      <alignment horizontal="center"/>
      <protection hidden="1"/>
    </xf>
    <xf numFmtId="49" fontId="0" fillId="0" borderId="8" xfId="0" quotePrefix="1" applyNumberFormat="1" applyBorder="1" applyAlignment="1" applyProtection="1">
      <alignment horizontal="center"/>
      <protection hidden="1"/>
    </xf>
    <xf numFmtId="49" fontId="0" fillId="0" borderId="8" xfId="0" applyNumberFormat="1" applyFont="1" applyFill="1" applyBorder="1" applyAlignment="1" applyProtection="1">
      <alignment horizontal="center"/>
      <protection hidden="1"/>
    </xf>
    <xf numFmtId="49" fontId="16" fillId="0" borderId="1" xfId="0" quotePrefix="1" applyNumberFormat="1" applyFont="1" applyBorder="1" applyAlignment="1" applyProtection="1">
      <alignment horizontal="center" vertical="center"/>
      <protection hidden="1"/>
    </xf>
    <xf numFmtId="49" fontId="12" fillId="6" borderId="1" xfId="1" applyNumberFormat="1" applyFont="1" applyFill="1" applyBorder="1" applyAlignment="1" applyProtection="1">
      <alignment horizontal="center" vertical="center"/>
      <protection hidden="1"/>
    </xf>
    <xf numFmtId="49" fontId="15" fillId="0" borderId="1" xfId="18" applyNumberFormat="1" applyFont="1" applyFill="1" applyBorder="1" applyAlignment="1" applyProtection="1">
      <alignment horizontal="center"/>
      <protection hidden="1"/>
    </xf>
    <xf numFmtId="49" fontId="15" fillId="0" borderId="1" xfId="1" applyNumberFormat="1" applyFont="1" applyFill="1" applyBorder="1" applyAlignment="1" applyProtection="1">
      <alignment horizontal="center"/>
      <protection hidden="1"/>
    </xf>
    <xf numFmtId="49" fontId="10" fillId="4" borderId="0" xfId="16" applyNumberFormat="1" applyFill="1" applyProtection="1">
      <protection hidden="1"/>
    </xf>
    <xf numFmtId="49" fontId="11" fillId="4" borderId="10" xfId="0" applyNumberFormat="1" applyFont="1" applyFill="1" applyBorder="1" applyAlignment="1" applyProtection="1">
      <alignment horizontal="center" vertical="center"/>
      <protection hidden="1"/>
    </xf>
    <xf numFmtId="49" fontId="15" fillId="0" borderId="2" xfId="0" applyNumberFormat="1" applyFont="1" applyFill="1" applyBorder="1" applyAlignment="1" applyProtection="1">
      <alignment horizontal="center" vertical="center"/>
      <protection hidden="1"/>
    </xf>
    <xf numFmtId="49" fontId="14" fillId="0" borderId="2" xfId="0" applyNumberFormat="1" applyFont="1" applyFill="1" applyBorder="1" applyAlignment="1" applyProtection="1">
      <alignment horizontal="center" vertical="center"/>
      <protection hidden="1"/>
    </xf>
    <xf numFmtId="49" fontId="12" fillId="0" borderId="2" xfId="0" applyNumberFormat="1" applyFont="1" applyFill="1" applyBorder="1" applyAlignment="1" applyProtection="1">
      <alignment horizontal="center" vertical="center"/>
      <protection hidden="1"/>
    </xf>
    <xf numFmtId="49" fontId="0" fillId="0" borderId="2" xfId="0" applyNumberFormat="1" applyFont="1" applyFill="1" applyBorder="1" applyAlignment="1" applyProtection="1">
      <alignment horizontal="center"/>
      <protection hidden="1"/>
    </xf>
    <xf numFmtId="49" fontId="0" fillId="0" borderId="2" xfId="0" applyNumberFormat="1" applyFont="1" applyFill="1" applyBorder="1" applyProtection="1">
      <protection hidden="1"/>
    </xf>
    <xf numFmtId="49" fontId="9" fillId="6" borderId="2" xfId="14" applyNumberFormat="1" applyFont="1" applyFill="1" applyBorder="1" applyAlignment="1" applyProtection="1">
      <alignment horizontal="center"/>
      <protection hidden="1"/>
    </xf>
    <xf numFmtId="169" fontId="14" fillId="0" borderId="0" xfId="0" applyNumberFormat="1" applyFont="1" applyFill="1" applyAlignment="1" applyProtection="1">
      <alignment horizontal="center"/>
      <protection hidden="1"/>
    </xf>
    <xf numFmtId="0" fontId="0" fillId="0" borderId="3" xfId="0" applyFont="1" applyFill="1" applyBorder="1" applyProtection="1">
      <protection hidden="1"/>
    </xf>
    <xf numFmtId="0" fontId="10" fillId="0" borderId="3" xfId="16" applyFill="1" applyBorder="1" applyProtection="1">
      <protection hidden="1"/>
    </xf>
    <xf numFmtId="0" fontId="0" fillId="6" borderId="3" xfId="0" applyFont="1" applyFill="1" applyBorder="1" applyProtection="1">
      <protection hidden="1"/>
    </xf>
    <xf numFmtId="0" fontId="10" fillId="0" borderId="1" xfId="16" applyFill="1" applyBorder="1" applyProtection="1">
      <protection hidden="1"/>
    </xf>
    <xf numFmtId="168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Fill="1" applyBorder="1" applyAlignment="1" applyProtection="1">
      <alignment horizontal="center"/>
      <protection hidden="1"/>
    </xf>
    <xf numFmtId="164" fontId="0" fillId="0" borderId="1" xfId="0" applyNumberFormat="1" applyBorder="1" applyAlignment="1" applyProtection="1">
      <alignment horizontal="center"/>
      <protection hidden="1"/>
    </xf>
    <xf numFmtId="0" fontId="1" fillId="0" borderId="1" xfId="0" applyFont="1" applyFill="1" applyBorder="1" applyAlignment="1">
      <alignment horizontal="left" indent="1"/>
    </xf>
    <xf numFmtId="168" fontId="0" fillId="0" borderId="1" xfId="0" applyNumberFormat="1" applyBorder="1" applyAlignment="1" applyProtection="1">
      <alignment horizontal="right"/>
      <protection locked="0"/>
    </xf>
    <xf numFmtId="164" fontId="0" fillId="0" borderId="1" xfId="0" applyNumberFormat="1" applyFill="1" applyBorder="1" applyAlignment="1" applyProtection="1">
      <alignment horizontal="right"/>
      <protection hidden="1"/>
    </xf>
    <xf numFmtId="0" fontId="19" fillId="0" borderId="0" xfId="0" applyFont="1" applyAlignment="1">
      <alignment horizontal="left"/>
    </xf>
    <xf numFmtId="0" fontId="19" fillId="0" borderId="0" xfId="0" applyFont="1"/>
    <xf numFmtId="168" fontId="19" fillId="0" borderId="0" xfId="0" applyNumberFormat="1" applyFont="1"/>
    <xf numFmtId="164" fontId="19" fillId="0" borderId="0" xfId="0" applyNumberFormat="1" applyFont="1"/>
  </cellXfs>
  <cellStyles count="21">
    <cellStyle name="Date" xfId="3"/>
    <cellStyle name="En-tete1" xfId="4"/>
    <cellStyle name="En-tete2" xfId="5"/>
    <cellStyle name="Euro" xfId="6"/>
    <cellStyle name="Financier" xfId="7"/>
    <cellStyle name="Fixe" xfId="8"/>
    <cellStyle name="Monetaire" xfId="9"/>
    <cellStyle name="Monétaire 2" xfId="17"/>
    <cellStyle name="Monétaire 2 2" xfId="20"/>
    <cellStyle name="Normal" xfId="0" builtinId="0"/>
    <cellStyle name="Normal 2" xfId="1"/>
    <cellStyle name="Normal 3" xfId="10"/>
    <cellStyle name="Normal 3 2" xfId="2"/>
    <cellStyle name="Normal 4" xfId="11"/>
    <cellStyle name="Normal 5" xfId="12"/>
    <cellStyle name="Normal 5 2" xfId="13"/>
    <cellStyle name="Normal 6" xfId="16"/>
    <cellStyle name="Normal 6 2" xfId="19"/>
    <cellStyle name="Normal_F077 03 PAGE1" xfId="18"/>
    <cellStyle name="Normal_Liste_Commande" xfId="14"/>
    <cellStyle name="YELLOW" xfId="15"/>
  </cellStyles>
  <dxfs count="0"/>
  <tableStyles count="0" defaultTableStyle="TableStyleMedium2" defaultPivotStyle="PivotStyleMedium9"/>
  <colors>
    <mruColors>
      <color rgb="FFFFFFFF"/>
      <color rgb="FF002060"/>
      <color rgb="FFCCFFCC"/>
      <color rgb="FFE4FEBE"/>
      <color rgb="FFDAFDA7"/>
      <color rgb="FFEDF7E1"/>
      <color rgb="FFE3F3D1"/>
      <color rgb="FFBCE29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7"/>
  <sheetViews>
    <sheetView showZeros="0" zoomScale="90" zoomScaleNormal="90" workbookViewId="0">
      <pane ySplit="1" topLeftCell="A3" activePane="bottomLeft" state="frozenSplit"/>
      <selection pane="bottomLeft" activeCell="D19" sqref="D19"/>
    </sheetView>
  </sheetViews>
  <sheetFormatPr baseColWidth="10" defaultRowHeight="12.75" outlineLevelCol="1" x14ac:dyDescent="0.2"/>
  <cols>
    <col min="1" max="1" width="4.7109375" style="51" customWidth="1"/>
    <col min="2" max="2" width="10.85546875" style="101" customWidth="1"/>
    <col min="3" max="3" width="7" style="101" customWidth="1"/>
    <col min="4" max="4" width="50.7109375" style="51" customWidth="1"/>
    <col min="5" max="5" width="7.42578125" style="51" customWidth="1"/>
    <col min="6" max="6" width="7.5703125" style="51" customWidth="1"/>
    <col min="7" max="7" width="13.140625" style="51" customWidth="1"/>
    <col min="8" max="8" width="12.140625" style="51" customWidth="1"/>
    <col min="9" max="9" width="12.85546875" style="51" customWidth="1" outlineLevel="1"/>
    <col min="10" max="10" width="13.28515625" style="51" customWidth="1" outlineLevel="1"/>
    <col min="11" max="11" width="13.140625" style="51" customWidth="1" outlineLevel="1"/>
    <col min="12" max="12" width="13.42578125" style="51" customWidth="1" outlineLevel="1"/>
    <col min="13" max="13" width="16.140625" style="51" customWidth="1" outlineLevel="1"/>
    <col min="14" max="14" width="15.28515625" style="51" customWidth="1" outlineLevel="1"/>
    <col min="15" max="16384" width="11.42578125" style="51"/>
  </cols>
  <sheetData>
    <row r="1" spans="1:14" s="42" customFormat="1" ht="15.75" thickBot="1" x14ac:dyDescent="0.3">
      <c r="A1" s="33" t="s">
        <v>52</v>
      </c>
      <c r="B1" s="41" t="s">
        <v>26</v>
      </c>
      <c r="C1" s="102" t="s">
        <v>0</v>
      </c>
      <c r="D1" s="34" t="s">
        <v>1</v>
      </c>
      <c r="E1" s="35" t="s">
        <v>2</v>
      </c>
      <c r="F1" s="36" t="s">
        <v>3</v>
      </c>
      <c r="G1" s="35" t="s">
        <v>24</v>
      </c>
      <c r="H1" s="37" t="s">
        <v>4</v>
      </c>
      <c r="I1" s="38" t="s">
        <v>46</v>
      </c>
      <c r="J1" s="39" t="s">
        <v>5</v>
      </c>
      <c r="K1" s="40" t="s">
        <v>25</v>
      </c>
      <c r="L1" s="41" t="s">
        <v>6</v>
      </c>
      <c r="M1" s="41" t="s">
        <v>49</v>
      </c>
      <c r="N1" s="41" t="s">
        <v>51</v>
      </c>
    </row>
    <row r="2" spans="1:14" s="42" customFormat="1" ht="15.75" x14ac:dyDescent="0.25">
      <c r="A2" s="109">
        <f>$A$4</f>
        <v>6</v>
      </c>
      <c r="B2" s="93">
        <v>0</v>
      </c>
      <c r="C2" s="103">
        <v>0</v>
      </c>
      <c r="D2" s="21">
        <v>0</v>
      </c>
      <c r="E2" s="21">
        <v>0</v>
      </c>
      <c r="F2" s="21">
        <v>0</v>
      </c>
      <c r="G2" s="21">
        <v>0</v>
      </c>
      <c r="H2" s="22">
        <v>0</v>
      </c>
      <c r="I2" s="23">
        <v>0</v>
      </c>
      <c r="J2" s="43">
        <v>0</v>
      </c>
      <c r="K2" s="44">
        <v>0</v>
      </c>
      <c r="L2" s="44">
        <v>0</v>
      </c>
      <c r="M2" s="85"/>
      <c r="N2" s="110">
        <v>0</v>
      </c>
    </row>
    <row r="3" spans="1:14" s="42" customFormat="1" ht="15" x14ac:dyDescent="0.25">
      <c r="A3" s="91">
        <v>7</v>
      </c>
      <c r="B3" s="94"/>
      <c r="C3" s="104"/>
      <c r="D3" s="46" t="s">
        <v>13</v>
      </c>
      <c r="E3" s="47"/>
      <c r="F3" s="24"/>
      <c r="G3" s="24"/>
      <c r="H3" s="25"/>
      <c r="I3" s="26"/>
      <c r="J3" s="43"/>
      <c r="K3" s="48"/>
      <c r="L3" s="46"/>
      <c r="M3" s="50" t="s">
        <v>28</v>
      </c>
      <c r="N3" s="11"/>
    </row>
    <row r="4" spans="1:14" s="42" customFormat="1" ht="15" x14ac:dyDescent="0.25">
      <c r="A4" s="45">
        <v>6</v>
      </c>
      <c r="B4" s="94"/>
      <c r="C4" s="105"/>
      <c r="D4" s="46" t="s">
        <v>45</v>
      </c>
      <c r="E4" s="47"/>
      <c r="F4" s="24"/>
      <c r="G4" s="24"/>
      <c r="H4" s="25"/>
      <c r="I4" s="26"/>
      <c r="J4" s="43"/>
      <c r="K4" s="48"/>
      <c r="L4" s="46"/>
      <c r="M4" s="87" t="s">
        <v>27</v>
      </c>
      <c r="N4" s="110"/>
    </row>
    <row r="5" spans="1:14" s="42" customFormat="1" ht="15" x14ac:dyDescent="0.25">
      <c r="A5" s="45">
        <v>6</v>
      </c>
      <c r="B5" s="94"/>
      <c r="C5" s="105"/>
      <c r="D5" s="46" t="s">
        <v>14</v>
      </c>
      <c r="E5" s="47"/>
      <c r="F5" s="24"/>
      <c r="G5" s="24"/>
      <c r="H5" s="25"/>
      <c r="I5" s="26"/>
      <c r="J5" s="43"/>
      <c r="K5" s="48"/>
      <c r="L5" s="46"/>
      <c r="M5" s="88" t="s">
        <v>29</v>
      </c>
      <c r="N5" s="110"/>
    </row>
    <row r="6" spans="1:14" s="42" customFormat="1" ht="15" x14ac:dyDescent="0.25">
      <c r="A6" s="45">
        <v>6</v>
      </c>
      <c r="B6" s="94"/>
      <c r="C6" s="105"/>
      <c r="D6" s="46" t="s">
        <v>8</v>
      </c>
      <c r="E6" s="47"/>
      <c r="F6" s="24"/>
      <c r="G6" s="24"/>
      <c r="H6" s="25"/>
      <c r="I6" s="26"/>
      <c r="J6" s="43"/>
      <c r="K6" s="48"/>
      <c r="L6" s="46"/>
      <c r="M6" s="89" t="s">
        <v>43</v>
      </c>
      <c r="N6" s="110"/>
    </row>
    <row r="7" spans="1:14" ht="15" x14ac:dyDescent="0.25">
      <c r="A7" s="45">
        <v>6</v>
      </c>
      <c r="B7" s="94"/>
      <c r="C7" s="106"/>
      <c r="D7" s="49"/>
      <c r="E7" s="47"/>
      <c r="F7" s="24"/>
      <c r="G7" s="24"/>
      <c r="H7" s="25"/>
      <c r="I7" s="26"/>
      <c r="J7" s="43"/>
      <c r="K7" s="48"/>
      <c r="L7" s="17"/>
      <c r="M7" s="113"/>
      <c r="N7" s="111"/>
    </row>
    <row r="8" spans="1:14" ht="15" x14ac:dyDescent="0.25">
      <c r="A8" s="45">
        <v>6</v>
      </c>
      <c r="B8" s="94"/>
      <c r="C8" s="107"/>
      <c r="D8" s="52">
        <v>40949</v>
      </c>
      <c r="E8" s="47"/>
      <c r="F8" s="24"/>
      <c r="G8" s="30"/>
      <c r="H8" s="31"/>
      <c r="I8" s="32"/>
      <c r="J8" s="58"/>
      <c r="K8" s="58"/>
      <c r="L8" s="17"/>
      <c r="M8" s="113"/>
      <c r="N8" s="111"/>
    </row>
    <row r="9" spans="1:14" ht="15" x14ac:dyDescent="0.25">
      <c r="A9" s="45">
        <v>6</v>
      </c>
      <c r="B9" s="95"/>
      <c r="C9" s="107"/>
      <c r="D9" s="53"/>
      <c r="E9" s="53"/>
      <c r="F9" s="54"/>
      <c r="G9" s="30">
        <f t="shared" ref="G9" si="0">IF($F9=0,0,IF($M9=0,0,ROUNDUP($I9*MID($M9,12,4)*MID($M9,17,4),0)))</f>
        <v>0</v>
      </c>
      <c r="H9" s="31">
        <f t="shared" ref="H9" si="1">IF($F9=0,0,IF($M9=0,0,$F9*$G9))</f>
        <v>0</v>
      </c>
      <c r="I9" s="32">
        <f t="shared" ref="I9" si="2">IF($F9=0,0,IF($M9=0,0,ROUNDUP($J9*MID($M9,1,4)+$K9*MID($M9,6,5),0)))</f>
        <v>0</v>
      </c>
      <c r="J9" s="58"/>
      <c r="K9" s="58"/>
      <c r="L9" s="17"/>
      <c r="M9" s="90" t="s">
        <v>44</v>
      </c>
      <c r="N9" s="111"/>
    </row>
    <row r="10" spans="1:14" ht="15" x14ac:dyDescent="0.25">
      <c r="A10" s="45">
        <v>6</v>
      </c>
      <c r="B10" s="96">
        <v>0</v>
      </c>
      <c r="C10" s="106" t="s">
        <v>7</v>
      </c>
      <c r="D10" s="55" t="s">
        <v>12</v>
      </c>
      <c r="E10" s="50">
        <v>0</v>
      </c>
      <c r="F10" s="56"/>
      <c r="G10" s="27">
        <f>IF($F10=0,0,IF($M10=0,0,ROUNDUP($I10*MID($M10,12,4)*MID($M10,17,4),0)))</f>
        <v>0</v>
      </c>
      <c r="H10" s="28">
        <f>IF($F10=0,0,IF($M10=0,0,$F10*$G10))</f>
        <v>0</v>
      </c>
      <c r="I10" s="29">
        <f>IF($F10=0,0,IF($M10=0,0,ROUNDUP($J10*MID($M10,1,4)+$K10*MID($M10,6,5),0)))</f>
        <v>0</v>
      </c>
      <c r="J10" s="58"/>
      <c r="K10" s="58"/>
      <c r="L10" s="17"/>
      <c r="M10" s="92" t="s">
        <v>53</v>
      </c>
      <c r="N10" s="111"/>
    </row>
    <row r="11" spans="1:14" ht="15" x14ac:dyDescent="0.25">
      <c r="A11" s="45">
        <v>6</v>
      </c>
      <c r="B11" s="59" t="s">
        <v>30</v>
      </c>
      <c r="C11" s="106"/>
      <c r="D11" s="49" t="s">
        <v>15</v>
      </c>
      <c r="E11" s="17" t="s">
        <v>16</v>
      </c>
      <c r="F11" s="57">
        <v>400</v>
      </c>
      <c r="G11" s="30">
        <f>IF($F11=0,0,IF($M11=0,0,ROUNDUP($I11*MID($M11,12,4)*MID($M11,17,4),0)))</f>
        <v>130</v>
      </c>
      <c r="H11" s="31">
        <f>IF($F11=0,0,IF($M11=0,0,$F11*$G11))</f>
        <v>52000</v>
      </c>
      <c r="I11" s="32">
        <f>IF($F11=0,0,IF($M11=0,0,ROUNDUP($J11*MID($M11,1,4)+$K11*MID($M11,6,5),0)))</f>
        <v>130</v>
      </c>
      <c r="J11" s="58">
        <v>100</v>
      </c>
      <c r="K11" s="58">
        <v>1</v>
      </c>
      <c r="L11" s="17" t="s">
        <v>31</v>
      </c>
      <c r="M11" s="90" t="s">
        <v>53</v>
      </c>
      <c r="N11" s="111"/>
    </row>
    <row r="12" spans="1:14" ht="15" x14ac:dyDescent="0.25">
      <c r="A12" s="45">
        <v>6</v>
      </c>
      <c r="B12" s="59" t="s">
        <v>32</v>
      </c>
      <c r="C12" s="106"/>
      <c r="D12" s="49" t="s">
        <v>17</v>
      </c>
      <c r="E12" s="17" t="s">
        <v>16</v>
      </c>
      <c r="F12" s="57">
        <v>400</v>
      </c>
      <c r="G12" s="30">
        <f t="shared" ref="G12:G19" si="3">IF($F12=0,0,IF($M12=0,0,ROUNDUP($I12*MID($M12,12,4)*MID($M12,17,4),0)))</f>
        <v>130</v>
      </c>
      <c r="H12" s="31">
        <f t="shared" ref="H12:H19" si="4">IF($F12=0,0,IF($M12=0,0,$F12*$G12))</f>
        <v>52000</v>
      </c>
      <c r="I12" s="32">
        <f t="shared" ref="I12:I19" si="5">IF($F12=0,0,IF($M12=0,0,ROUNDUP($J12*MID($M12,1,4)+$K12*MID($M12,6,5),0)))</f>
        <v>130</v>
      </c>
      <c r="J12" s="58">
        <v>100</v>
      </c>
      <c r="K12" s="58">
        <v>1</v>
      </c>
      <c r="L12" s="17" t="s">
        <v>31</v>
      </c>
      <c r="M12" s="90" t="s">
        <v>53</v>
      </c>
      <c r="N12" s="111"/>
    </row>
    <row r="13" spans="1:14" ht="15" x14ac:dyDescent="0.25">
      <c r="A13" s="45">
        <v>6</v>
      </c>
      <c r="B13" s="59" t="s">
        <v>33</v>
      </c>
      <c r="C13" s="106"/>
      <c r="D13" s="49" t="s">
        <v>18</v>
      </c>
      <c r="E13" s="17" t="s">
        <v>16</v>
      </c>
      <c r="F13" s="57">
        <v>400</v>
      </c>
      <c r="G13" s="30">
        <f t="shared" si="3"/>
        <v>130</v>
      </c>
      <c r="H13" s="31">
        <f t="shared" si="4"/>
        <v>52000</v>
      </c>
      <c r="I13" s="32">
        <f t="shared" si="5"/>
        <v>130</v>
      </c>
      <c r="J13" s="58">
        <v>100</v>
      </c>
      <c r="K13" s="58">
        <v>1</v>
      </c>
      <c r="L13" s="17" t="s">
        <v>31</v>
      </c>
      <c r="M13" s="90" t="s">
        <v>53</v>
      </c>
      <c r="N13" s="111"/>
    </row>
    <row r="14" spans="1:14" ht="15" x14ac:dyDescent="0.25">
      <c r="A14" s="45">
        <v>6</v>
      </c>
      <c r="B14" s="97" t="s">
        <v>34</v>
      </c>
      <c r="C14" s="106"/>
      <c r="D14" s="60" t="s">
        <v>19</v>
      </c>
      <c r="E14" s="61" t="s">
        <v>20</v>
      </c>
      <c r="F14" s="57">
        <v>400</v>
      </c>
      <c r="G14" s="30">
        <f t="shared" si="3"/>
        <v>130</v>
      </c>
      <c r="H14" s="31">
        <f t="shared" si="4"/>
        <v>52000</v>
      </c>
      <c r="I14" s="32">
        <f t="shared" si="5"/>
        <v>130</v>
      </c>
      <c r="J14" s="58">
        <v>100</v>
      </c>
      <c r="K14" s="58">
        <v>1</v>
      </c>
      <c r="L14" s="62" t="s">
        <v>35</v>
      </c>
      <c r="M14" s="90" t="s">
        <v>53</v>
      </c>
      <c r="N14" s="111"/>
    </row>
    <row r="15" spans="1:14" ht="15" x14ac:dyDescent="0.25">
      <c r="A15" s="45">
        <v>6</v>
      </c>
      <c r="B15" s="97" t="s">
        <v>36</v>
      </c>
      <c r="C15" s="106"/>
      <c r="D15" s="60" t="s">
        <v>21</v>
      </c>
      <c r="E15" s="61" t="s">
        <v>20</v>
      </c>
      <c r="F15" s="57">
        <v>400</v>
      </c>
      <c r="G15" s="30">
        <f t="shared" si="3"/>
        <v>130</v>
      </c>
      <c r="H15" s="31">
        <f t="shared" si="4"/>
        <v>52000</v>
      </c>
      <c r="I15" s="32">
        <f t="shared" si="5"/>
        <v>130</v>
      </c>
      <c r="J15" s="58">
        <v>100</v>
      </c>
      <c r="K15" s="58">
        <v>1</v>
      </c>
      <c r="L15" s="62" t="s">
        <v>35</v>
      </c>
      <c r="M15" s="90" t="s">
        <v>53</v>
      </c>
      <c r="N15" s="111"/>
    </row>
    <row r="16" spans="1:14" ht="15" x14ac:dyDescent="0.25">
      <c r="A16" s="45">
        <v>6</v>
      </c>
      <c r="B16" s="63" t="s">
        <v>37</v>
      </c>
      <c r="C16" s="106"/>
      <c r="D16" s="16" t="s">
        <v>22</v>
      </c>
      <c r="E16" s="17" t="s">
        <v>20</v>
      </c>
      <c r="F16" s="57">
        <v>400</v>
      </c>
      <c r="G16" s="30">
        <f t="shared" si="3"/>
        <v>130</v>
      </c>
      <c r="H16" s="31">
        <f t="shared" si="4"/>
        <v>52000</v>
      </c>
      <c r="I16" s="32">
        <f t="shared" si="5"/>
        <v>130</v>
      </c>
      <c r="J16" s="58">
        <v>100</v>
      </c>
      <c r="K16" s="58">
        <v>1</v>
      </c>
      <c r="L16" s="17" t="s">
        <v>38</v>
      </c>
      <c r="M16" s="90" t="s">
        <v>53</v>
      </c>
      <c r="N16" s="111"/>
    </row>
    <row r="17" spans="1:14" ht="15" x14ac:dyDescent="0.25">
      <c r="A17" s="45">
        <v>6</v>
      </c>
      <c r="B17" s="63" t="s">
        <v>39</v>
      </c>
      <c r="C17" s="106"/>
      <c r="D17" s="16" t="s">
        <v>23</v>
      </c>
      <c r="E17" s="17" t="s">
        <v>20</v>
      </c>
      <c r="F17" s="57">
        <v>400</v>
      </c>
      <c r="G17" s="30">
        <f t="shared" si="3"/>
        <v>130</v>
      </c>
      <c r="H17" s="31">
        <f t="shared" si="4"/>
        <v>52000</v>
      </c>
      <c r="I17" s="32">
        <f t="shared" si="5"/>
        <v>130</v>
      </c>
      <c r="J17" s="58">
        <v>100</v>
      </c>
      <c r="K17" s="58">
        <v>1</v>
      </c>
      <c r="L17" s="17" t="s">
        <v>38</v>
      </c>
      <c r="M17" s="90" t="s">
        <v>53</v>
      </c>
      <c r="N17" s="111"/>
    </row>
    <row r="18" spans="1:14" ht="15" x14ac:dyDescent="0.25">
      <c r="A18" s="45">
        <v>6</v>
      </c>
      <c r="B18" s="65" t="s">
        <v>41</v>
      </c>
      <c r="C18" s="106"/>
      <c r="D18" s="64" t="s">
        <v>40</v>
      </c>
      <c r="E18" s="62" t="s">
        <v>20</v>
      </c>
      <c r="F18" s="57">
        <v>400</v>
      </c>
      <c r="G18" s="30">
        <f t="shared" si="3"/>
        <v>130</v>
      </c>
      <c r="H18" s="31">
        <f t="shared" si="4"/>
        <v>52000</v>
      </c>
      <c r="I18" s="32">
        <f t="shared" si="5"/>
        <v>130</v>
      </c>
      <c r="J18" s="58">
        <v>100</v>
      </c>
      <c r="K18" s="58">
        <v>1</v>
      </c>
      <c r="L18" s="66" t="s">
        <v>42</v>
      </c>
      <c r="M18" s="90" t="s">
        <v>53</v>
      </c>
      <c r="N18" s="111"/>
    </row>
    <row r="19" spans="1:14" ht="15" x14ac:dyDescent="0.25">
      <c r="A19" s="45">
        <v>6</v>
      </c>
      <c r="B19" s="63" t="s">
        <v>48</v>
      </c>
      <c r="C19" s="106"/>
      <c r="D19" s="86" t="s">
        <v>47</v>
      </c>
      <c r="E19" s="17" t="s">
        <v>20</v>
      </c>
      <c r="F19" s="57">
        <v>400</v>
      </c>
      <c r="G19" s="30">
        <f t="shared" si="3"/>
        <v>130</v>
      </c>
      <c r="H19" s="31">
        <f t="shared" si="4"/>
        <v>52000</v>
      </c>
      <c r="I19" s="32">
        <f t="shared" si="5"/>
        <v>130</v>
      </c>
      <c r="J19" s="58">
        <v>100</v>
      </c>
      <c r="K19" s="58">
        <v>1</v>
      </c>
      <c r="L19" s="17" t="s">
        <v>42</v>
      </c>
      <c r="M19" s="90" t="s">
        <v>53</v>
      </c>
      <c r="N19" s="111"/>
    </row>
    <row r="20" spans="1:14" ht="15" x14ac:dyDescent="0.25">
      <c r="A20" s="45">
        <v>6</v>
      </c>
      <c r="B20" s="63"/>
      <c r="C20" s="106"/>
      <c r="D20" s="16"/>
      <c r="E20" s="17"/>
      <c r="F20" s="118"/>
      <c r="G20" s="30"/>
      <c r="H20" s="31"/>
      <c r="I20" s="32"/>
      <c r="J20" s="119"/>
      <c r="K20" s="58"/>
      <c r="L20" s="17"/>
      <c r="M20" s="90" t="s">
        <v>50</v>
      </c>
      <c r="N20" s="111"/>
    </row>
    <row r="21" spans="1:14" ht="15" x14ac:dyDescent="0.25">
      <c r="A21" s="45">
        <v>6</v>
      </c>
      <c r="B21" s="63"/>
      <c r="C21" s="106"/>
      <c r="D21" s="16"/>
      <c r="E21" s="17"/>
      <c r="F21" s="114"/>
      <c r="G21" s="30"/>
      <c r="H21" s="31"/>
      <c r="I21" s="32"/>
      <c r="J21" s="115"/>
      <c r="K21" s="116"/>
      <c r="L21" s="17"/>
      <c r="M21" s="90" t="s">
        <v>50</v>
      </c>
      <c r="N21" s="111"/>
    </row>
    <row r="22" spans="1:14" ht="15" x14ac:dyDescent="0.25">
      <c r="A22" s="45">
        <v>6</v>
      </c>
      <c r="B22" s="97"/>
      <c r="C22" s="106"/>
      <c r="D22" s="60"/>
      <c r="E22" s="61"/>
      <c r="F22" s="67"/>
      <c r="G22" s="30">
        <f t="shared" ref="G22" si="6">IF($F22=0,0,IF($M22=0,0,ROUNDUP($I22*MID($M22,12,4)*MID($M22,17,4),0)))</f>
        <v>0</v>
      </c>
      <c r="H22" s="31">
        <f t="shared" ref="H22" si="7">IF($F22=0,0,IF($M22=0,0,$F22*$G22))</f>
        <v>0</v>
      </c>
      <c r="I22" s="32">
        <f t="shared" ref="I22" si="8">IF($F22=0,0,IF($M22=0,0,ROUNDUP($J22*MID($M22,1,4)+$K22*MID($M22,6,5),0)))</f>
        <v>0</v>
      </c>
      <c r="J22" s="62"/>
      <c r="K22" s="62"/>
      <c r="L22" s="62"/>
      <c r="M22" s="90"/>
      <c r="N22" s="111"/>
    </row>
    <row r="23" spans="1:14" ht="15" x14ac:dyDescent="0.25">
      <c r="A23" s="45">
        <v>6</v>
      </c>
      <c r="B23" s="98"/>
      <c r="C23" s="108"/>
      <c r="D23" s="68"/>
      <c r="E23" s="69"/>
      <c r="F23" s="70"/>
      <c r="G23" s="71"/>
      <c r="H23" s="72"/>
      <c r="I23" s="73"/>
      <c r="J23" s="74"/>
      <c r="K23" s="74"/>
      <c r="L23" s="69"/>
      <c r="M23" s="75"/>
      <c r="N23" s="112"/>
    </row>
    <row r="24" spans="1:14" ht="15" x14ac:dyDescent="0.25">
      <c r="A24" s="45">
        <v>6</v>
      </c>
      <c r="B24" s="99"/>
      <c r="C24" s="106"/>
      <c r="D24" s="117" t="s">
        <v>54</v>
      </c>
      <c r="E24" s="76"/>
      <c r="F24" s="77"/>
      <c r="G24" s="30"/>
      <c r="H24" s="9">
        <f>SUBTOTAL(9,H5:H23)</f>
        <v>468000</v>
      </c>
      <c r="I24" s="78"/>
      <c r="J24" s="79"/>
      <c r="K24" s="80"/>
      <c r="L24" s="82"/>
      <c r="M24" s="53"/>
      <c r="N24" s="111"/>
    </row>
    <row r="25" spans="1:14" ht="15" x14ac:dyDescent="0.25">
      <c r="A25" s="45">
        <v>6</v>
      </c>
      <c r="B25" s="99"/>
      <c r="C25" s="106"/>
      <c r="D25" s="117" t="s">
        <v>9</v>
      </c>
      <c r="E25" s="81"/>
      <c r="F25" s="77"/>
      <c r="G25" s="30"/>
      <c r="H25" s="10">
        <f>H24*19.6%</f>
        <v>91728</v>
      </c>
      <c r="I25" s="78"/>
      <c r="J25" s="83"/>
      <c r="K25" s="80"/>
      <c r="L25" s="82"/>
      <c r="M25" s="53"/>
      <c r="N25" s="111"/>
    </row>
    <row r="26" spans="1:14" ht="15" x14ac:dyDescent="0.25">
      <c r="A26" s="45">
        <v>6</v>
      </c>
      <c r="B26" s="100"/>
      <c r="C26" s="106"/>
      <c r="D26" s="117" t="s">
        <v>10</v>
      </c>
      <c r="E26" s="76"/>
      <c r="F26" s="77"/>
      <c r="G26" s="30"/>
      <c r="H26" s="10">
        <f>H24*(1+19.6%)</f>
        <v>559728</v>
      </c>
      <c r="I26" s="78"/>
      <c r="J26" s="79"/>
      <c r="K26" s="80"/>
      <c r="L26" s="82"/>
      <c r="M26" s="53"/>
      <c r="N26" s="111"/>
    </row>
    <row r="27" spans="1:14" ht="15" x14ac:dyDescent="0.25">
      <c r="A27" s="84"/>
      <c r="B27" s="100"/>
      <c r="C27" s="107"/>
      <c r="D27" s="16"/>
      <c r="E27" s="76"/>
      <c r="F27" s="77"/>
      <c r="G27" s="30"/>
      <c r="H27" s="31"/>
      <c r="I27" s="78"/>
      <c r="J27" s="79"/>
      <c r="K27" s="79"/>
      <c r="L27" s="82"/>
      <c r="M27" s="53"/>
      <c r="N27" s="111"/>
    </row>
  </sheetData>
  <dataValidations count="1">
    <dataValidation type="list" allowBlank="1" showInputMessage="1" showErrorMessage="1" sqref="N3">
      <formula1>OPERAN</formula1>
    </dataValidation>
  </dataValidations>
  <printOptions horizontalCentered="1"/>
  <pageMargins left="0.39370078740157483" right="0.39370078740157483" top="0.74803149606299213" bottom="0.74803149606299213" header="0.51181102362204722" footer="0.51181102362204722"/>
  <pageSetup paperSize="9" scale="90" orientation="portrait" blackAndWhite="1" r:id="rId1"/>
  <headerFooter alignWithMargins="0">
    <oddFooter>Page &amp;P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2"/>
  <sheetViews>
    <sheetView showGridLines="0" tabSelected="1" workbookViewId="0">
      <pane ySplit="1" topLeftCell="A2" activePane="bottomLeft" state="frozenSplit"/>
      <selection pane="bottomLeft" activeCell="D26" sqref="D26"/>
    </sheetView>
  </sheetViews>
  <sheetFormatPr baseColWidth="10" defaultRowHeight="10.5" customHeight="1" x14ac:dyDescent="0.25"/>
  <cols>
    <col min="1" max="1" width="12.85546875" customWidth="1"/>
    <col min="3" max="3" width="35.140625" style="8" customWidth="1"/>
    <col min="4" max="4" width="14.28515625" customWidth="1"/>
    <col min="5" max="5" width="11.42578125" style="20"/>
    <col min="6" max="6" width="11.42578125" style="3"/>
    <col min="7" max="7" width="15.42578125" style="3" customWidth="1"/>
  </cols>
  <sheetData>
    <row r="1" spans="1:9" ht="12" customHeight="1" x14ac:dyDescent="0.25">
      <c r="A1" s="1" t="s">
        <v>11</v>
      </c>
      <c r="B1" s="1" t="s">
        <v>6</v>
      </c>
      <c r="C1" s="6" t="s">
        <v>1</v>
      </c>
      <c r="D1" s="1" t="s">
        <v>11</v>
      </c>
      <c r="E1" s="18" t="s">
        <v>3</v>
      </c>
      <c r="F1" s="1" t="s">
        <v>5</v>
      </c>
      <c r="G1" s="5">
        <f>SUBTOTAL(9,G2:G238)</f>
        <v>360000</v>
      </c>
    </row>
    <row r="2" spans="1:9" ht="10.5" customHeight="1" x14ac:dyDescent="0.25">
      <c r="A2" s="15">
        <f>Devis!B2</f>
        <v>0</v>
      </c>
      <c r="B2" s="2">
        <f t="shared" ref="B2:B11" si="0">IFERROR(VLOOKUP($D2,YULIY,11,FALSE),"")</f>
        <v>0</v>
      </c>
      <c r="C2" s="7" t="str">
        <f>IFERROR(VLOOKUP($D2,YULIY,3,FALSE),"")</f>
        <v>Circuit de terre</v>
      </c>
      <c r="D2" s="15">
        <v>0</v>
      </c>
      <c r="E2" s="19">
        <f>SUMIF(Devis!B:B,Fourniture!$D2,Devis!F:F)</f>
        <v>0</v>
      </c>
      <c r="F2" s="4">
        <f t="shared" ref="F2:F11" si="1">IFERROR(VLOOKUP($D2,YULIY,9,FALSE),"")</f>
        <v>0</v>
      </c>
      <c r="G2" s="2">
        <f>IF($E2=0,0,$E2*$F2)</f>
        <v>0</v>
      </c>
    </row>
    <row r="3" spans="1:9" ht="10.5" customHeight="1" x14ac:dyDescent="0.25">
      <c r="A3" s="15">
        <f>Devis!B3</f>
        <v>0</v>
      </c>
      <c r="B3" s="12" t="str">
        <f>IFERROR(VLOOKUP($D3,YULIY,11,FALSE),"")</f>
        <v>Cablofil</v>
      </c>
      <c r="C3" s="14" t="str">
        <f t="shared" ref="C3:C11" si="2">IFERROR(VLOOKUP($D3,YULIY,3,FALSE),"")</f>
        <v>Cablofil 54 x 050 mm</v>
      </c>
      <c r="D3" s="15" t="s">
        <v>30</v>
      </c>
      <c r="E3" s="19">
        <f>SUMIF(Devis!B:B,Fourniture!$D3,Devis!F:F)</f>
        <v>400</v>
      </c>
      <c r="F3" s="13">
        <f t="shared" si="1"/>
        <v>100</v>
      </c>
      <c r="G3" s="12">
        <f t="shared" ref="G3:G11" si="3">IF($E3=0,0,$E3*$F3)</f>
        <v>40000</v>
      </c>
    </row>
    <row r="4" spans="1:9" ht="10.5" customHeight="1" x14ac:dyDescent="0.25">
      <c r="A4" s="15">
        <f>Devis!B4</f>
        <v>0</v>
      </c>
      <c r="B4" s="12" t="str">
        <f t="shared" si="0"/>
        <v>Cablofil</v>
      </c>
      <c r="C4" s="14" t="str">
        <f t="shared" si="2"/>
        <v>Cablofil 54 x 100 mm</v>
      </c>
      <c r="D4" s="15" t="s">
        <v>32</v>
      </c>
      <c r="E4" s="19">
        <f>SUMIF(Devis!B:B,Fourniture!$D4,Devis!F:F)</f>
        <v>400</v>
      </c>
      <c r="F4" s="13">
        <f t="shared" si="1"/>
        <v>100</v>
      </c>
      <c r="G4" s="12">
        <f t="shared" si="3"/>
        <v>40000</v>
      </c>
    </row>
    <row r="5" spans="1:9" ht="10.5" customHeight="1" x14ac:dyDescent="0.25">
      <c r="A5" s="15">
        <f>Devis!B5</f>
        <v>0</v>
      </c>
      <c r="B5" s="12" t="str">
        <f t="shared" si="0"/>
        <v>Cablofil</v>
      </c>
      <c r="C5" s="14" t="str">
        <f t="shared" si="2"/>
        <v>Cablofil 54 x 150 mm</v>
      </c>
      <c r="D5" s="15" t="s">
        <v>33</v>
      </c>
      <c r="E5" s="19">
        <f>SUMIF(Devis!B:B,Fourniture!$D5,Devis!F:F)</f>
        <v>400</v>
      </c>
      <c r="F5" s="13">
        <f t="shared" si="1"/>
        <v>100</v>
      </c>
      <c r="G5" s="12">
        <f t="shared" si="3"/>
        <v>40000</v>
      </c>
    </row>
    <row r="6" spans="1:9" ht="10.5" customHeight="1" x14ac:dyDescent="0.25">
      <c r="A6" s="15">
        <f>Devis!B6</f>
        <v>0</v>
      </c>
      <c r="B6" s="12" t="str">
        <f t="shared" si="0"/>
        <v>Beromet</v>
      </c>
      <c r="C6" s="14" t="str">
        <f t="shared" si="2"/>
        <v>Coffret de comptage chantier mono 60 A</v>
      </c>
      <c r="D6" s="15" t="s">
        <v>37</v>
      </c>
      <c r="E6" s="19">
        <f>SUMIF(Devis!B:B,Fourniture!$D6,Devis!F:F)</f>
        <v>400</v>
      </c>
      <c r="F6" s="13">
        <f t="shared" si="1"/>
        <v>100</v>
      </c>
      <c r="G6" s="12">
        <f t="shared" si="3"/>
        <v>40000</v>
      </c>
    </row>
    <row r="7" spans="1:9" ht="10.5" customHeight="1" x14ac:dyDescent="0.25">
      <c r="A7" s="15">
        <f>Devis!B7</f>
        <v>0</v>
      </c>
      <c r="B7" s="12" t="str">
        <f t="shared" si="0"/>
        <v>Beromet</v>
      </c>
      <c r="C7" s="14" t="str">
        <f t="shared" si="2"/>
        <v>Coffret de comptage chantier tri 60 A</v>
      </c>
      <c r="D7" s="15" t="s">
        <v>39</v>
      </c>
      <c r="E7" s="19">
        <f>SUMIF(Devis!B:B,Fourniture!$D7,Devis!F:F)</f>
        <v>400</v>
      </c>
      <c r="F7" s="13">
        <f t="shared" si="1"/>
        <v>100</v>
      </c>
      <c r="G7" s="12">
        <f t="shared" si="3"/>
        <v>40000</v>
      </c>
    </row>
    <row r="8" spans="1:9" ht="10.5" customHeight="1" x14ac:dyDescent="0.25">
      <c r="A8" s="15">
        <f>Devis!B8</f>
        <v>0</v>
      </c>
      <c r="B8" s="12" t="str">
        <f t="shared" si="0"/>
        <v>Thermor</v>
      </c>
      <c r="C8" s="14" t="str">
        <f t="shared" si="2"/>
        <v>Chauffe-eau stéatite  ACI+ 150 litres</v>
      </c>
      <c r="D8" s="15" t="s">
        <v>41</v>
      </c>
      <c r="E8" s="19">
        <f>SUMIF(Devis!B:B,Fourniture!$D8,Devis!F:F)</f>
        <v>400</v>
      </c>
      <c r="F8" s="13">
        <f t="shared" si="1"/>
        <v>100</v>
      </c>
      <c r="G8" s="12">
        <f t="shared" si="3"/>
        <v>40000</v>
      </c>
    </row>
    <row r="9" spans="1:9" ht="10.5" customHeight="1" x14ac:dyDescent="0.25">
      <c r="A9" s="15">
        <f>Devis!B9</f>
        <v>0</v>
      </c>
      <c r="B9" s="12" t="str">
        <f t="shared" si="0"/>
        <v>Thermor</v>
      </c>
      <c r="C9" s="14" t="str">
        <f t="shared" si="2"/>
        <v>Evidence blanc 4 ordres 0500 watts</v>
      </c>
      <c r="D9" s="15" t="s">
        <v>48</v>
      </c>
      <c r="E9" s="19">
        <f>SUMIF(Devis!B:B,Fourniture!$D9,Devis!F:F)</f>
        <v>400</v>
      </c>
      <c r="F9" s="13">
        <f t="shared" si="1"/>
        <v>100</v>
      </c>
      <c r="G9" s="12">
        <f t="shared" si="3"/>
        <v>40000</v>
      </c>
    </row>
    <row r="10" spans="1:9" ht="10.5" customHeight="1" x14ac:dyDescent="0.25">
      <c r="A10" s="15">
        <f>Devis!B10</f>
        <v>0</v>
      </c>
      <c r="B10" s="12" t="str">
        <f t="shared" si="0"/>
        <v>Airélec</v>
      </c>
      <c r="C10" s="14" t="str">
        <f t="shared" si="2"/>
        <v>Vivrélec Tactic blanc 0500 watts</v>
      </c>
      <c r="D10" s="15" t="s">
        <v>34</v>
      </c>
      <c r="E10" s="19">
        <f>SUMIF(Devis!B:B,Fourniture!$D10,Devis!F:F)</f>
        <v>400</v>
      </c>
      <c r="F10" s="13">
        <f t="shared" si="1"/>
        <v>100</v>
      </c>
      <c r="G10" s="12">
        <f t="shared" si="3"/>
        <v>40000</v>
      </c>
    </row>
    <row r="11" spans="1:9" ht="10.5" customHeight="1" x14ac:dyDescent="0.25">
      <c r="A11" s="15" t="str">
        <f>Devis!B11</f>
        <v>000061</v>
      </c>
      <c r="B11" s="12" t="str">
        <f t="shared" si="0"/>
        <v>Airélec</v>
      </c>
      <c r="C11" s="14" t="str">
        <f t="shared" si="2"/>
        <v>Vivrélec Tactic blanc 0750 watts</v>
      </c>
      <c r="D11" s="15" t="s">
        <v>36</v>
      </c>
      <c r="E11" s="19">
        <f>SUMIF(Devis!B:B,Fourniture!$D11,Devis!F:F)</f>
        <v>400</v>
      </c>
      <c r="F11" s="13">
        <f t="shared" si="1"/>
        <v>100</v>
      </c>
      <c r="G11" s="12">
        <f t="shared" si="3"/>
        <v>40000</v>
      </c>
    </row>
    <row r="12" spans="1:9" ht="10.5" customHeight="1" x14ac:dyDescent="0.25">
      <c r="A12" s="15" t="str">
        <f>Devis!B12</f>
        <v>000071</v>
      </c>
    </row>
    <row r="13" spans="1:9" ht="10.5" customHeight="1" x14ac:dyDescent="0.25">
      <c r="A13" s="15" t="str">
        <f>Devis!B13</f>
        <v>000081</v>
      </c>
    </row>
    <row r="14" spans="1:9" ht="10.5" customHeight="1" x14ac:dyDescent="0.25">
      <c r="A14" s="15" t="str">
        <f>Devis!B14</f>
        <v>A687481</v>
      </c>
    </row>
    <row r="15" spans="1:9" ht="10.5" customHeight="1" x14ac:dyDescent="0.25">
      <c r="A15" s="15" t="str">
        <f>Devis!B15</f>
        <v>A687482</v>
      </c>
    </row>
    <row r="16" spans="1:9" ht="10.5" customHeight="1" x14ac:dyDescent="0.25">
      <c r="A16" s="15" t="str">
        <f>Devis!B16</f>
        <v>2080</v>
      </c>
      <c r="C16" s="120" t="s">
        <v>56</v>
      </c>
      <c r="D16" s="121"/>
      <c r="E16" s="122"/>
      <c r="F16" s="123"/>
      <c r="G16" s="123"/>
      <c r="H16" s="121"/>
      <c r="I16" s="121"/>
    </row>
    <row r="17" spans="1:9" ht="10.5" customHeight="1" x14ac:dyDescent="0.25">
      <c r="A17" s="15" t="str">
        <f>Devis!B17</f>
        <v>2083</v>
      </c>
      <c r="C17" s="120" t="s">
        <v>58</v>
      </c>
      <c r="D17" s="121"/>
      <c r="E17" s="122"/>
      <c r="F17" s="123"/>
      <c r="G17" s="123"/>
      <c r="H17" s="121"/>
      <c r="I17" s="121"/>
    </row>
    <row r="18" spans="1:9" ht="10.5" customHeight="1" x14ac:dyDescent="0.25">
      <c r="A18" s="15" t="str">
        <f>Devis!B18</f>
        <v>272013</v>
      </c>
      <c r="C18" s="120" t="s">
        <v>57</v>
      </c>
      <c r="D18" s="121"/>
      <c r="E18" s="122"/>
      <c r="F18" s="123"/>
      <c r="G18" s="123"/>
      <c r="H18" s="121"/>
      <c r="I18" s="121"/>
    </row>
    <row r="19" spans="1:9" ht="10.5" customHeight="1" x14ac:dyDescent="0.25">
      <c r="A19" s="15" t="str">
        <f>Devis!B19</f>
        <v>412411</v>
      </c>
      <c r="C19" s="120"/>
      <c r="D19" s="121"/>
      <c r="E19" s="122"/>
      <c r="F19" s="123"/>
      <c r="G19" s="123"/>
      <c r="H19" s="121"/>
      <c r="I19" s="121"/>
    </row>
    <row r="20" spans="1:9" ht="10.5" customHeight="1" x14ac:dyDescent="0.25">
      <c r="A20" s="15">
        <f>Devis!B20</f>
        <v>0</v>
      </c>
      <c r="C20" s="120" t="s">
        <v>55</v>
      </c>
      <c r="D20" s="121"/>
      <c r="E20" s="122"/>
      <c r="F20" s="123"/>
      <c r="G20" s="123"/>
      <c r="H20" s="121"/>
      <c r="I20" s="121"/>
    </row>
    <row r="21" spans="1:9" ht="10.5" customHeight="1" x14ac:dyDescent="0.25">
      <c r="A21" s="15">
        <f>Devis!B21</f>
        <v>0</v>
      </c>
      <c r="C21" s="120"/>
      <c r="D21" s="121"/>
      <c r="E21" s="122"/>
      <c r="F21" s="123"/>
      <c r="G21" s="123"/>
      <c r="H21" s="121"/>
      <c r="I21" s="121"/>
    </row>
    <row r="22" spans="1:9" ht="10.5" customHeight="1" x14ac:dyDescent="0.25">
      <c r="A22" s="15">
        <f>Devis!B22</f>
        <v>0</v>
      </c>
    </row>
    <row r="23" spans="1:9" ht="10.5" customHeight="1" x14ac:dyDescent="0.25">
      <c r="A23" s="15">
        <f>Devis!B23</f>
        <v>0</v>
      </c>
    </row>
    <row r="24" spans="1:9" ht="10.5" customHeight="1" x14ac:dyDescent="0.25">
      <c r="A24" s="15">
        <f>Devis!B24</f>
        <v>0</v>
      </c>
    </row>
    <row r="25" spans="1:9" ht="10.5" customHeight="1" x14ac:dyDescent="0.25">
      <c r="A25" s="15">
        <f>Devis!B25</f>
        <v>0</v>
      </c>
    </row>
    <row r="26" spans="1:9" ht="10.5" customHeight="1" x14ac:dyDescent="0.25">
      <c r="A26" s="15">
        <f>Devis!B26</f>
        <v>0</v>
      </c>
    </row>
    <row r="27" spans="1:9" ht="10.5" customHeight="1" x14ac:dyDescent="0.25">
      <c r="A27" s="15">
        <f>Devis!B27</f>
        <v>0</v>
      </c>
    </row>
    <row r="28" spans="1:9" ht="10.5" customHeight="1" x14ac:dyDescent="0.25">
      <c r="A28" s="15">
        <f>Devis!B28</f>
        <v>0</v>
      </c>
    </row>
    <row r="29" spans="1:9" ht="10.5" customHeight="1" x14ac:dyDescent="0.25">
      <c r="A29" s="15">
        <f>Devis!B29</f>
        <v>0</v>
      </c>
    </row>
    <row r="30" spans="1:9" ht="10.5" customHeight="1" x14ac:dyDescent="0.25">
      <c r="A30" s="15">
        <f>Devis!B30</f>
        <v>0</v>
      </c>
    </row>
    <row r="31" spans="1:9" ht="10.5" customHeight="1" x14ac:dyDescent="0.25">
      <c r="A31" s="15">
        <f>Devis!B31</f>
        <v>0</v>
      </c>
    </row>
    <row r="32" spans="1:9" ht="10.5" customHeight="1" x14ac:dyDescent="0.25">
      <c r="A32" s="15">
        <f>Devis!B32</f>
        <v>0</v>
      </c>
    </row>
  </sheetData>
  <sortState ref="D2:D32">
    <sortCondition ref="D2"/>
  </sortState>
  <printOptions horizontalCentered="1"/>
  <pageMargins left="0.39370078740157483" right="0.39370078740157483" top="0.74803149606299213" bottom="0.74803149606299213" header="0.31496062992125984" footer="0.31496062992125984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Devis</vt:lpstr>
      <vt:lpstr>Fourniture</vt:lpstr>
      <vt:lpstr>Devis!Impression_des_titres</vt:lpstr>
      <vt:lpstr>MONTANTTTC</vt:lpstr>
      <vt:lpstr>SAVE01</vt:lpstr>
      <vt:lpstr>SAVE02</vt:lpstr>
      <vt:lpstr>SAVE03</vt:lpstr>
      <vt:lpstr>YULIY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2012-02-22T14:59:52Z</dcterms:modified>
</cp:coreProperties>
</file>