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" yWindow="15" windowWidth="9360" windowHeight="11835"/>
  </bookViews>
  <sheets>
    <sheet name="SEMAINE 01" sheetId="2" r:id="rId1"/>
    <sheet name="OBJECTIFS 2012" sheetId="1" r:id="rId2"/>
  </sheets>
  <definedNames>
    <definedName name="_xlnm.Print_Area" localSheetId="1">'OBJECTIFS 2012'!$A$1:$W$33</definedName>
    <definedName name="_xlnm.Print_Area" localSheetId="0">'SEMAINE 01'!$A$1:$BL$40</definedName>
  </definedNames>
  <calcPr calcId="125725"/>
</workbook>
</file>

<file path=xl/calcChain.xml><?xml version="1.0" encoding="utf-8"?>
<calcChain xmlns="http://schemas.openxmlformats.org/spreadsheetml/2006/main">
  <c r="BM25" i="2"/>
  <c r="BL36"/>
  <c r="BL37"/>
  <c r="BL38"/>
  <c r="BL35"/>
  <c r="BL10"/>
  <c r="BL11"/>
  <c r="BL12"/>
  <c r="BL13"/>
  <c r="BL14"/>
  <c r="BL15"/>
  <c r="BL16"/>
  <c r="BL17"/>
  <c r="BL18"/>
  <c r="BL19"/>
  <c r="BL20"/>
  <c r="BL21"/>
  <c r="BL22"/>
  <c r="BL23"/>
  <c r="BL24"/>
  <c r="BL25"/>
  <c r="BL26"/>
  <c r="BL27"/>
  <c r="BL28"/>
  <c r="BL29"/>
  <c r="BL30"/>
  <c r="BL31"/>
  <c r="BL32"/>
  <c r="BL33"/>
  <c r="BL9"/>
  <c r="X5" i="1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Y4"/>
  <c r="Y5" s="1"/>
  <c r="BM38" i="2" s="1"/>
  <c r="BJ34"/>
  <c r="BJ8"/>
  <c r="BC35"/>
  <c r="BC36"/>
  <c r="BC37"/>
  <c r="BC38"/>
  <c r="AX35"/>
  <c r="AX36"/>
  <c r="AX37"/>
  <c r="AX38"/>
  <c r="AS35"/>
  <c r="AS36"/>
  <c r="AS37"/>
  <c r="AS38"/>
  <c r="AN35"/>
  <c r="AN36"/>
  <c r="AN37"/>
  <c r="AN38"/>
  <c r="AI35"/>
  <c r="AI36"/>
  <c r="AI37"/>
  <c r="AI38"/>
  <c r="AD35"/>
  <c r="AD36"/>
  <c r="AD37"/>
  <c r="AD38"/>
  <c r="Y35"/>
  <c r="Y36"/>
  <c r="Y37"/>
  <c r="Y38"/>
  <c r="T35"/>
  <c r="T36"/>
  <c r="T37"/>
  <c r="T38"/>
  <c r="O35"/>
  <c r="O36"/>
  <c r="O37"/>
  <c r="O38"/>
  <c r="J36"/>
  <c r="J37"/>
  <c r="J38"/>
  <c r="J35"/>
  <c r="BC8"/>
  <c r="AX8"/>
  <c r="AS8"/>
  <c r="AN8"/>
  <c r="AI8"/>
  <c r="AD8"/>
  <c r="Y8"/>
  <c r="T8"/>
  <c r="O8"/>
  <c r="J8"/>
  <c r="BB38"/>
  <c r="BB37"/>
  <c r="BB36"/>
  <c r="BB35"/>
  <c r="AW38"/>
  <c r="AW37"/>
  <c r="AW36"/>
  <c r="AW35"/>
  <c r="AR38"/>
  <c r="AR37"/>
  <c r="AR36"/>
  <c r="AR35"/>
  <c r="AM38"/>
  <c r="AM37"/>
  <c r="AM36"/>
  <c r="AM35"/>
  <c r="AH38"/>
  <c r="AH37"/>
  <c r="AH36"/>
  <c r="AH35"/>
  <c r="AC38"/>
  <c r="AC37"/>
  <c r="AC36"/>
  <c r="AC35"/>
  <c r="X38"/>
  <c r="X37"/>
  <c r="X36"/>
  <c r="X35"/>
  <c r="S38"/>
  <c r="S37"/>
  <c r="S36"/>
  <c r="S35"/>
  <c r="N38"/>
  <c r="N37"/>
  <c r="N36"/>
  <c r="N35"/>
  <c r="BG36"/>
  <c r="BG37"/>
  <c r="BG38"/>
  <c r="BG35"/>
  <c r="BG12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11"/>
  <c r="BG10"/>
  <c r="BG9"/>
  <c r="W4" i="1"/>
  <c r="U4"/>
  <c r="S4"/>
  <c r="Q4"/>
  <c r="O4"/>
  <c r="M4"/>
  <c r="K4"/>
  <c r="I4"/>
  <c r="G4"/>
  <c r="E4"/>
  <c r="I38" i="2"/>
  <c r="I37"/>
  <c r="I36"/>
  <c r="I35"/>
  <c r="E33" i="1" l="1"/>
  <c r="K14" i="2" s="1"/>
  <c r="E32" i="1"/>
  <c r="K12" i="2" s="1"/>
  <c r="E31" i="1"/>
  <c r="K17" i="2" s="1"/>
  <c r="E30" i="1"/>
  <c r="K16" i="2" s="1"/>
  <c r="E29" i="1"/>
  <c r="K15" i="2" s="1"/>
  <c r="E28" i="1"/>
  <c r="K13" i="2" s="1"/>
  <c r="E27" i="1"/>
  <c r="K11" i="2" s="1"/>
  <c r="E26" i="1"/>
  <c r="K36" i="2" s="1"/>
  <c r="E25" i="1"/>
  <c r="E24"/>
  <c r="E23"/>
  <c r="K35" i="2" s="1"/>
  <c r="E22" i="1"/>
  <c r="K18" i="2" s="1"/>
  <c r="E21" i="1"/>
  <c r="K22" i="2" s="1"/>
  <c r="E20" i="1"/>
  <c r="K21" i="2" s="1"/>
  <c r="E19" i="1"/>
  <c r="K19" i="2" s="1"/>
  <c r="E18" i="1"/>
  <c r="K23" i="2" s="1"/>
  <c r="E17" i="1"/>
  <c r="K20" i="2" s="1"/>
  <c r="G33" i="1"/>
  <c r="P14" i="2" s="1"/>
  <c r="Q14" s="1"/>
  <c r="G32" i="1"/>
  <c r="P12" i="2" s="1"/>
  <c r="Q12" s="1"/>
  <c r="G31" i="1"/>
  <c r="P17" i="2" s="1"/>
  <c r="Q17" s="1"/>
  <c r="G30" i="1"/>
  <c r="P16" i="2" s="1"/>
  <c r="Q16" s="1"/>
  <c r="G29" i="1"/>
  <c r="P15" i="2" s="1"/>
  <c r="Q15" s="1"/>
  <c r="G28" i="1"/>
  <c r="P13" i="2" s="1"/>
  <c r="Q13" s="1"/>
  <c r="G27" i="1"/>
  <c r="P11" i="2" s="1"/>
  <c r="Q11" s="1"/>
  <c r="G26" i="1"/>
  <c r="P36" i="2" s="1"/>
  <c r="Q36" s="1"/>
  <c r="G25" i="1"/>
  <c r="P9" i="2" s="1"/>
  <c r="Q9" s="1"/>
  <c r="G24" i="1"/>
  <c r="P10" i="2" s="1"/>
  <c r="Q10" s="1"/>
  <c r="G23" i="1"/>
  <c r="P35" i="2" s="1"/>
  <c r="Q35" s="1"/>
  <c r="G22" i="1"/>
  <c r="P18" i="2" s="1"/>
  <c r="Q18" s="1"/>
  <c r="G21" i="1"/>
  <c r="P22" i="2" s="1"/>
  <c r="Q22" s="1"/>
  <c r="G20" i="1"/>
  <c r="P21" i="2" s="1"/>
  <c r="Q21" s="1"/>
  <c r="G19" i="1"/>
  <c r="P19" i="2" s="1"/>
  <c r="Q19" s="1"/>
  <c r="G18" i="1"/>
  <c r="P23" i="2" s="1"/>
  <c r="Q23" s="1"/>
  <c r="G17" i="1"/>
  <c r="P20" i="2" s="1"/>
  <c r="Q20" s="1"/>
  <c r="I33" i="1"/>
  <c r="U14" i="2" s="1"/>
  <c r="V14" s="1"/>
  <c r="I32" i="1"/>
  <c r="U12" i="2" s="1"/>
  <c r="V12" s="1"/>
  <c r="I31" i="1"/>
  <c r="U17" i="2" s="1"/>
  <c r="V17" s="1"/>
  <c r="I30" i="1"/>
  <c r="U16" i="2" s="1"/>
  <c r="V16" s="1"/>
  <c r="I29" i="1"/>
  <c r="U15" i="2" s="1"/>
  <c r="V15" s="1"/>
  <c r="I28" i="1"/>
  <c r="U13" i="2" s="1"/>
  <c r="V13" s="1"/>
  <c r="I27" i="1"/>
  <c r="U11" i="2" s="1"/>
  <c r="V11" s="1"/>
  <c r="I26" i="1"/>
  <c r="U36" i="2" s="1"/>
  <c r="I25" i="1"/>
  <c r="I24"/>
  <c r="U10" i="2" s="1"/>
  <c r="V10" s="1"/>
  <c r="I23" i="1"/>
  <c r="U35" i="2" s="1"/>
  <c r="I22" i="1"/>
  <c r="U18" i="2" s="1"/>
  <c r="V18" s="1"/>
  <c r="I21" i="1"/>
  <c r="U22" i="2" s="1"/>
  <c r="V22" s="1"/>
  <c r="I20" i="1"/>
  <c r="U21" i="2" s="1"/>
  <c r="V21" s="1"/>
  <c r="I19" i="1"/>
  <c r="U19" i="2" s="1"/>
  <c r="V19" s="1"/>
  <c r="I18" i="1"/>
  <c r="U23" i="2" s="1"/>
  <c r="V23" s="1"/>
  <c r="I17" i="1"/>
  <c r="U20" i="2" s="1"/>
  <c r="V20" s="1"/>
  <c r="K33" i="1"/>
  <c r="Z14" i="2" s="1"/>
  <c r="AA14" s="1"/>
  <c r="K32" i="1"/>
  <c r="Z12" i="2" s="1"/>
  <c r="AA12" s="1"/>
  <c r="K31" i="1"/>
  <c r="Z17" i="2" s="1"/>
  <c r="AA17" s="1"/>
  <c r="K30" i="1"/>
  <c r="Z16" i="2" s="1"/>
  <c r="AA16" s="1"/>
  <c r="K29" i="1"/>
  <c r="Z15" i="2" s="1"/>
  <c r="AA15" s="1"/>
  <c r="K28" i="1"/>
  <c r="Z13" i="2" s="1"/>
  <c r="AA13" s="1"/>
  <c r="K27" i="1"/>
  <c r="Z11" i="2" s="1"/>
  <c r="AA11" s="1"/>
  <c r="K26" i="1"/>
  <c r="Z36" i="2" s="1"/>
  <c r="AA36" s="1"/>
  <c r="K25" i="1"/>
  <c r="K24"/>
  <c r="Z10" i="2" s="1"/>
  <c r="AA10" s="1"/>
  <c r="K23" i="1"/>
  <c r="Z35" i="2" s="1"/>
  <c r="AA35" s="1"/>
  <c r="K22" i="1"/>
  <c r="Z18" i="2" s="1"/>
  <c r="AA18" s="1"/>
  <c r="K21" i="1"/>
  <c r="Z22" i="2" s="1"/>
  <c r="AA22" s="1"/>
  <c r="K20" i="1"/>
  <c r="Z21" i="2" s="1"/>
  <c r="AA21" s="1"/>
  <c r="K19" i="1"/>
  <c r="Z19" i="2" s="1"/>
  <c r="AA19" s="1"/>
  <c r="K18" i="1"/>
  <c r="Z23" i="2" s="1"/>
  <c r="AA23" s="1"/>
  <c r="K17" i="1"/>
  <c r="Z20" i="2" s="1"/>
  <c r="AA20" s="1"/>
  <c r="M33" i="1"/>
  <c r="AE14" i="2" s="1"/>
  <c r="AF14" s="1"/>
  <c r="M32" i="1"/>
  <c r="AE12" i="2" s="1"/>
  <c r="AF12" s="1"/>
  <c r="M31" i="1"/>
  <c r="AE17" i="2" s="1"/>
  <c r="AF17" s="1"/>
  <c r="M30" i="1"/>
  <c r="AE16" i="2" s="1"/>
  <c r="AF16" s="1"/>
  <c r="M29" i="1"/>
  <c r="AE15" i="2" s="1"/>
  <c r="AF15" s="1"/>
  <c r="M28" i="1"/>
  <c r="AE13" i="2" s="1"/>
  <c r="AF13" s="1"/>
  <c r="M27" i="1"/>
  <c r="AE11" i="2" s="1"/>
  <c r="AF11" s="1"/>
  <c r="M26" i="1"/>
  <c r="AE36" i="2" s="1"/>
  <c r="AF36" s="1"/>
  <c r="M25" i="1"/>
  <c r="M24"/>
  <c r="AE10" i="2" s="1"/>
  <c r="AF10" s="1"/>
  <c r="M23" i="1"/>
  <c r="AE35" i="2" s="1"/>
  <c r="AF35" s="1"/>
  <c r="M22" i="1"/>
  <c r="AE18" i="2" s="1"/>
  <c r="AF18" s="1"/>
  <c r="M21" i="1"/>
  <c r="AE22" i="2" s="1"/>
  <c r="AF22" s="1"/>
  <c r="M20" i="1"/>
  <c r="AE21" i="2" s="1"/>
  <c r="AF21" s="1"/>
  <c r="M19" i="1"/>
  <c r="AE19" i="2" s="1"/>
  <c r="AF19" s="1"/>
  <c r="M18" i="1"/>
  <c r="AE23" i="2" s="1"/>
  <c r="AF23" s="1"/>
  <c r="M17" i="1"/>
  <c r="AE20" i="2" s="1"/>
  <c r="AF20" s="1"/>
  <c r="O33" i="1"/>
  <c r="AJ14" i="2" s="1"/>
  <c r="AK14" s="1"/>
  <c r="O32" i="1"/>
  <c r="AJ12" i="2" s="1"/>
  <c r="AK12" s="1"/>
  <c r="O31" i="1"/>
  <c r="AJ17" i="2" s="1"/>
  <c r="AK17" s="1"/>
  <c r="O30" i="1"/>
  <c r="AJ16" i="2" s="1"/>
  <c r="AK16" s="1"/>
  <c r="O29" i="1"/>
  <c r="AJ15" i="2" s="1"/>
  <c r="AK15" s="1"/>
  <c r="O28" i="1"/>
  <c r="AJ13" i="2" s="1"/>
  <c r="AK13" s="1"/>
  <c r="O27" i="1"/>
  <c r="AJ11" i="2" s="1"/>
  <c r="AK11" s="1"/>
  <c r="O26" i="1"/>
  <c r="AJ36" i="2" s="1"/>
  <c r="AK36" s="1"/>
  <c r="O25" i="1"/>
  <c r="O24"/>
  <c r="AJ10" i="2" s="1"/>
  <c r="AK10" s="1"/>
  <c r="O23" i="1"/>
  <c r="AJ35" i="2" s="1"/>
  <c r="AK35" s="1"/>
  <c r="O22" i="1"/>
  <c r="AJ18" i="2" s="1"/>
  <c r="AK18" s="1"/>
  <c r="O21" i="1"/>
  <c r="AJ22" i="2" s="1"/>
  <c r="AK22" s="1"/>
  <c r="O20" i="1"/>
  <c r="AJ21" i="2" s="1"/>
  <c r="AK21" s="1"/>
  <c r="O19" i="1"/>
  <c r="AJ19" i="2" s="1"/>
  <c r="AK19" s="1"/>
  <c r="O18" i="1"/>
  <c r="AJ23" i="2" s="1"/>
  <c r="AK23" s="1"/>
  <c r="O17" i="1"/>
  <c r="AJ20" i="2" s="1"/>
  <c r="AK20" s="1"/>
  <c r="Q33" i="1"/>
  <c r="AO14" i="2" s="1"/>
  <c r="AP14" s="1"/>
  <c r="Q32" i="1"/>
  <c r="AO12" i="2" s="1"/>
  <c r="AP12" s="1"/>
  <c r="Q31" i="1"/>
  <c r="AO17" i="2" s="1"/>
  <c r="AP17" s="1"/>
  <c r="Q30" i="1"/>
  <c r="AO16" i="2" s="1"/>
  <c r="AP16" s="1"/>
  <c r="Q29" i="1"/>
  <c r="AO15" i="2" s="1"/>
  <c r="AP15" s="1"/>
  <c r="Q28" i="1"/>
  <c r="AO13" i="2" s="1"/>
  <c r="AP13" s="1"/>
  <c r="Q27" i="1"/>
  <c r="AO11" i="2" s="1"/>
  <c r="AP11" s="1"/>
  <c r="Q26" i="1"/>
  <c r="AO36" i="2" s="1"/>
  <c r="AP36" s="1"/>
  <c r="Q25" i="1"/>
  <c r="Q24"/>
  <c r="AO10" i="2" s="1"/>
  <c r="AP10" s="1"/>
  <c r="Q23" i="1"/>
  <c r="AO35" i="2" s="1"/>
  <c r="AP35" s="1"/>
  <c r="Q22" i="1"/>
  <c r="AO18" i="2" s="1"/>
  <c r="AP18" s="1"/>
  <c r="Q21" i="1"/>
  <c r="AO22" i="2" s="1"/>
  <c r="AP22" s="1"/>
  <c r="Q20" i="1"/>
  <c r="AO21" i="2" s="1"/>
  <c r="AP21" s="1"/>
  <c r="Q19" i="1"/>
  <c r="AO19" i="2" s="1"/>
  <c r="AP19" s="1"/>
  <c r="Q18" i="1"/>
  <c r="AO23" i="2" s="1"/>
  <c r="AP23" s="1"/>
  <c r="Q17" i="1"/>
  <c r="AO20" i="2" s="1"/>
  <c r="AP20" s="1"/>
  <c r="Q16" i="1"/>
  <c r="AO37" i="2" s="1"/>
  <c r="AP37" s="1"/>
  <c r="S33" i="1"/>
  <c r="AT14" i="2" s="1"/>
  <c r="AU14" s="1"/>
  <c r="S32" i="1"/>
  <c r="AT12" i="2" s="1"/>
  <c r="AU12" s="1"/>
  <c r="S31" i="1"/>
  <c r="AT17" i="2" s="1"/>
  <c r="AU17" s="1"/>
  <c r="S30" i="1"/>
  <c r="AT16" i="2" s="1"/>
  <c r="AU16" s="1"/>
  <c r="S29" i="1"/>
  <c r="AT15" i="2" s="1"/>
  <c r="AU15" s="1"/>
  <c r="S28" i="1"/>
  <c r="AT13" i="2" s="1"/>
  <c r="AU13" s="1"/>
  <c r="S27" i="1"/>
  <c r="AT11" i="2" s="1"/>
  <c r="AU11" s="1"/>
  <c r="S26" i="1"/>
  <c r="AT36" i="2" s="1"/>
  <c r="AU36" s="1"/>
  <c r="S25" i="1"/>
  <c r="S24"/>
  <c r="AT10" i="2" s="1"/>
  <c r="AU10" s="1"/>
  <c r="S23" i="1"/>
  <c r="AT35" i="2" s="1"/>
  <c r="AU35" s="1"/>
  <c r="S22" i="1"/>
  <c r="AT18" i="2" s="1"/>
  <c r="AU18" s="1"/>
  <c r="S21" i="1"/>
  <c r="AT22" i="2" s="1"/>
  <c r="AU22" s="1"/>
  <c r="S20" i="1"/>
  <c r="AT21" i="2" s="1"/>
  <c r="AU21" s="1"/>
  <c r="S19" i="1"/>
  <c r="AT19" i="2" s="1"/>
  <c r="AU19" s="1"/>
  <c r="S18" i="1"/>
  <c r="AT23" i="2" s="1"/>
  <c r="AU23" s="1"/>
  <c r="S17" i="1"/>
  <c r="AT20" i="2" s="1"/>
  <c r="AU20" s="1"/>
  <c r="S16" i="1"/>
  <c r="AT37" i="2" s="1"/>
  <c r="AU37" s="1"/>
  <c r="U33" i="1"/>
  <c r="AY14" i="2" s="1"/>
  <c r="AZ14" s="1"/>
  <c r="U32" i="1"/>
  <c r="AY12" i="2" s="1"/>
  <c r="AZ12" s="1"/>
  <c r="U31" i="1"/>
  <c r="AY17" i="2" s="1"/>
  <c r="AZ17" s="1"/>
  <c r="U30" i="1"/>
  <c r="AY16" i="2" s="1"/>
  <c r="AZ16" s="1"/>
  <c r="U29" i="1"/>
  <c r="AY15" i="2" s="1"/>
  <c r="AZ15" s="1"/>
  <c r="U28" i="1"/>
  <c r="AY13" i="2" s="1"/>
  <c r="AZ13" s="1"/>
  <c r="U27" i="1"/>
  <c r="AY11" i="2" s="1"/>
  <c r="AZ11" s="1"/>
  <c r="U26" i="1"/>
  <c r="AY36" i="2" s="1"/>
  <c r="AZ36" s="1"/>
  <c r="U25" i="1"/>
  <c r="U24"/>
  <c r="AY10" i="2" s="1"/>
  <c r="AZ10" s="1"/>
  <c r="U23" i="1"/>
  <c r="AY35" i="2" s="1"/>
  <c r="AZ35" s="1"/>
  <c r="U22" i="1"/>
  <c r="AY18" i="2" s="1"/>
  <c r="AZ18" s="1"/>
  <c r="U21" i="1"/>
  <c r="AY22" i="2" s="1"/>
  <c r="AZ22" s="1"/>
  <c r="U20" i="1"/>
  <c r="AY21" i="2" s="1"/>
  <c r="AZ21" s="1"/>
  <c r="U19" i="1"/>
  <c r="AY19" i="2" s="1"/>
  <c r="AZ19" s="1"/>
  <c r="U18" i="1"/>
  <c r="AY23" i="2" s="1"/>
  <c r="AZ23" s="1"/>
  <c r="U17" i="1"/>
  <c r="AY20" i="2" s="1"/>
  <c r="AZ20" s="1"/>
  <c r="U16" i="1"/>
  <c r="AY37" i="2" s="1"/>
  <c r="AZ37" s="1"/>
  <c r="W33" i="1"/>
  <c r="BD14" i="2" s="1"/>
  <c r="BE14" s="1"/>
  <c r="W32" i="1"/>
  <c r="BD12" i="2" s="1"/>
  <c r="BE12" s="1"/>
  <c r="W31" i="1"/>
  <c r="BD17" i="2" s="1"/>
  <c r="BE17" s="1"/>
  <c r="W30" i="1"/>
  <c r="BD16" i="2" s="1"/>
  <c r="BE16" s="1"/>
  <c r="W29" i="1"/>
  <c r="BD15" i="2" s="1"/>
  <c r="BE15" s="1"/>
  <c r="W28" i="1"/>
  <c r="BD13" i="2" s="1"/>
  <c r="BE13" s="1"/>
  <c r="W27" i="1"/>
  <c r="BD11" i="2" s="1"/>
  <c r="BE11" s="1"/>
  <c r="W26" i="1"/>
  <c r="BD36" i="2" s="1"/>
  <c r="BE36" s="1"/>
  <c r="W25" i="1"/>
  <c r="W24"/>
  <c r="BD10" i="2" s="1"/>
  <c r="BE10" s="1"/>
  <c r="W23" i="1"/>
  <c r="BD35" i="2" s="1"/>
  <c r="BE35" s="1"/>
  <c r="W22" i="1"/>
  <c r="BD18" i="2" s="1"/>
  <c r="BE18" s="1"/>
  <c r="W21" i="1"/>
  <c r="BD22" i="2" s="1"/>
  <c r="BE22" s="1"/>
  <c r="W20" i="1"/>
  <c r="BD21" i="2" s="1"/>
  <c r="BE21" s="1"/>
  <c r="W19" i="1"/>
  <c r="BD19" i="2" s="1"/>
  <c r="BE19" s="1"/>
  <c r="W18" i="1"/>
  <c r="BD23" i="2" s="1"/>
  <c r="BE23" s="1"/>
  <c r="W17" i="1"/>
  <c r="BD20" i="2" s="1"/>
  <c r="BE20" s="1"/>
  <c r="W16" i="1"/>
  <c r="BD37" i="2" s="1"/>
  <c r="BE37" s="1"/>
  <c r="E5" i="1"/>
  <c r="K38" i="2" s="1"/>
  <c r="G5" i="1"/>
  <c r="P38" i="2" s="1"/>
  <c r="Q38" s="1"/>
  <c r="I5" i="1"/>
  <c r="U38" i="2" s="1"/>
  <c r="K5" i="1"/>
  <c r="Z38" i="2" s="1"/>
  <c r="AA38" s="1"/>
  <c r="M5" i="1"/>
  <c r="AE38" i="2" s="1"/>
  <c r="AF38" s="1"/>
  <c r="O5" i="1"/>
  <c r="AJ38" i="2" s="1"/>
  <c r="AK38" s="1"/>
  <c r="Q5" i="1"/>
  <c r="AO38" i="2" s="1"/>
  <c r="AP38" s="1"/>
  <c r="S5" i="1"/>
  <c r="AT38" i="2" s="1"/>
  <c r="AU38" s="1"/>
  <c r="U5" i="1"/>
  <c r="AY38" i="2" s="1"/>
  <c r="AZ38" s="1"/>
  <c r="W5" i="1"/>
  <c r="BD38" i="2" s="1"/>
  <c r="BE38" s="1"/>
  <c r="E6" i="1"/>
  <c r="K24" i="2" s="1"/>
  <c r="G6" i="1"/>
  <c r="P24" i="2" s="1"/>
  <c r="Q24" s="1"/>
  <c r="I6" i="1"/>
  <c r="U24" i="2" s="1"/>
  <c r="V24" s="1"/>
  <c r="K6" i="1"/>
  <c r="Z24" i="2" s="1"/>
  <c r="AA24" s="1"/>
  <c r="M6" i="1"/>
  <c r="AE24" i="2" s="1"/>
  <c r="AF24" s="1"/>
  <c r="O6" i="1"/>
  <c r="AJ24" i="2" s="1"/>
  <c r="AK24" s="1"/>
  <c r="Q6" i="1"/>
  <c r="AO24" i="2" s="1"/>
  <c r="AP24" s="1"/>
  <c r="S6" i="1"/>
  <c r="AT24" i="2" s="1"/>
  <c r="AU24" s="1"/>
  <c r="U6" i="1"/>
  <c r="AY24" i="2" s="1"/>
  <c r="AZ24" s="1"/>
  <c r="W6" i="1"/>
  <c r="BD24" i="2" s="1"/>
  <c r="BE24" s="1"/>
  <c r="E7" i="1"/>
  <c r="K25" i="2" s="1"/>
  <c r="G7" i="1"/>
  <c r="P25" i="2" s="1"/>
  <c r="Q25" s="1"/>
  <c r="I7" i="1"/>
  <c r="U25" i="2" s="1"/>
  <c r="V25" s="1"/>
  <c r="K7" i="1"/>
  <c r="Z25" i="2" s="1"/>
  <c r="AA25" s="1"/>
  <c r="M7" i="1"/>
  <c r="AE25" i="2" s="1"/>
  <c r="AF25" s="1"/>
  <c r="O7" i="1"/>
  <c r="AJ25" i="2" s="1"/>
  <c r="AK25" s="1"/>
  <c r="Q7" i="1"/>
  <c r="AO25" i="2" s="1"/>
  <c r="AP25" s="1"/>
  <c r="S7" i="1"/>
  <c r="AT25" i="2" s="1"/>
  <c r="AU25" s="1"/>
  <c r="U7" i="1"/>
  <c r="AY25" i="2" s="1"/>
  <c r="AZ25" s="1"/>
  <c r="W7" i="1"/>
  <c r="BD25" i="2" s="1"/>
  <c r="BE25" s="1"/>
  <c r="E8" i="1"/>
  <c r="K32" i="2" s="1"/>
  <c r="G8" i="1"/>
  <c r="P32" i="2" s="1"/>
  <c r="Q32" s="1"/>
  <c r="I8" i="1"/>
  <c r="U32" i="2" s="1"/>
  <c r="V32" s="1"/>
  <c r="K8" i="1"/>
  <c r="Z32" i="2" s="1"/>
  <c r="AA32" s="1"/>
  <c r="M8" i="1"/>
  <c r="AE32" i="2" s="1"/>
  <c r="AF32" s="1"/>
  <c r="O8" i="1"/>
  <c r="AJ32" i="2" s="1"/>
  <c r="AK32" s="1"/>
  <c r="Q8" i="1"/>
  <c r="AO32" i="2" s="1"/>
  <c r="AP32" s="1"/>
  <c r="S8" i="1"/>
  <c r="AT32" i="2" s="1"/>
  <c r="AU32" s="1"/>
  <c r="U8" i="1"/>
  <c r="AY32" i="2" s="1"/>
  <c r="AZ32" s="1"/>
  <c r="W8" i="1"/>
  <c r="BD32" i="2" s="1"/>
  <c r="BE32" s="1"/>
  <c r="E9" i="1"/>
  <c r="K29" i="2" s="1"/>
  <c r="G9" i="1"/>
  <c r="P29" i="2" s="1"/>
  <c r="Q29" s="1"/>
  <c r="I9" i="1"/>
  <c r="U29" i="2" s="1"/>
  <c r="V29" s="1"/>
  <c r="K9" i="1"/>
  <c r="Z29" i="2" s="1"/>
  <c r="AA29" s="1"/>
  <c r="M9" i="1"/>
  <c r="AE29" i="2" s="1"/>
  <c r="AF29" s="1"/>
  <c r="O9" i="1"/>
  <c r="AJ29" i="2" s="1"/>
  <c r="AK29" s="1"/>
  <c r="Q9" i="1"/>
  <c r="AO29" i="2" s="1"/>
  <c r="AP29" s="1"/>
  <c r="S9" i="1"/>
  <c r="AT29" i="2" s="1"/>
  <c r="AU29" s="1"/>
  <c r="U9" i="1"/>
  <c r="AY29" i="2" s="1"/>
  <c r="AZ29" s="1"/>
  <c r="W9" i="1"/>
  <c r="BD29" i="2" s="1"/>
  <c r="BE29" s="1"/>
  <c r="E10" i="1"/>
  <c r="K27" i="2" s="1"/>
  <c r="G10" i="1"/>
  <c r="P27" i="2" s="1"/>
  <c r="Q27" s="1"/>
  <c r="I10" i="1"/>
  <c r="U27" i="2" s="1"/>
  <c r="V27" s="1"/>
  <c r="K10" i="1"/>
  <c r="Z27" i="2" s="1"/>
  <c r="AA27" s="1"/>
  <c r="M10" i="1"/>
  <c r="AE27" i="2" s="1"/>
  <c r="AF27" s="1"/>
  <c r="O10" i="1"/>
  <c r="AJ27" i="2" s="1"/>
  <c r="AK27" s="1"/>
  <c r="Q10" i="1"/>
  <c r="AO27" i="2" s="1"/>
  <c r="AP27" s="1"/>
  <c r="S10" i="1"/>
  <c r="AT27" i="2" s="1"/>
  <c r="AU27" s="1"/>
  <c r="U10" i="1"/>
  <c r="AY27" i="2" s="1"/>
  <c r="AZ27" s="1"/>
  <c r="W10" i="1"/>
  <c r="BD27" i="2" s="1"/>
  <c r="BE27" s="1"/>
  <c r="E11" i="1"/>
  <c r="K31" i="2" s="1"/>
  <c r="G11" i="1"/>
  <c r="P31" i="2" s="1"/>
  <c r="Q31" s="1"/>
  <c r="I11" i="1"/>
  <c r="U31" i="2" s="1"/>
  <c r="V31" s="1"/>
  <c r="K11" i="1"/>
  <c r="Z31" i="2" s="1"/>
  <c r="AA31" s="1"/>
  <c r="M11" i="1"/>
  <c r="AE31" i="2" s="1"/>
  <c r="AF31" s="1"/>
  <c r="O11" i="1"/>
  <c r="AJ31" i="2" s="1"/>
  <c r="AK31" s="1"/>
  <c r="Q11" i="1"/>
  <c r="AO31" i="2" s="1"/>
  <c r="AP31" s="1"/>
  <c r="S11" i="1"/>
  <c r="AT31" i="2" s="1"/>
  <c r="AU31" s="1"/>
  <c r="U11" i="1"/>
  <c r="AY31" i="2" s="1"/>
  <c r="AZ31" s="1"/>
  <c r="W11" i="1"/>
  <c r="BD31" i="2" s="1"/>
  <c r="BE31" s="1"/>
  <c r="E12" i="1"/>
  <c r="K30" i="2" s="1"/>
  <c r="G12" i="1"/>
  <c r="P30" i="2" s="1"/>
  <c r="Q30" s="1"/>
  <c r="I12" i="1"/>
  <c r="U30" i="2" s="1"/>
  <c r="V30" s="1"/>
  <c r="K12" i="1"/>
  <c r="Z30" i="2" s="1"/>
  <c r="AA30" s="1"/>
  <c r="M12" i="1"/>
  <c r="AE30" i="2" s="1"/>
  <c r="AF30" s="1"/>
  <c r="O12" i="1"/>
  <c r="AJ30" i="2" s="1"/>
  <c r="AK30" s="1"/>
  <c r="Q12" i="1"/>
  <c r="AO30" i="2" s="1"/>
  <c r="AP30" s="1"/>
  <c r="S12" i="1"/>
  <c r="AT30" i="2" s="1"/>
  <c r="AU30" s="1"/>
  <c r="U12" i="1"/>
  <c r="AY30" i="2" s="1"/>
  <c r="AZ30" s="1"/>
  <c r="W12" i="1"/>
  <c r="BD30" i="2" s="1"/>
  <c r="BE30" s="1"/>
  <c r="E13" i="1"/>
  <c r="K26" i="2" s="1"/>
  <c r="G13" i="1"/>
  <c r="P26" i="2" s="1"/>
  <c r="Q26" s="1"/>
  <c r="I13" i="1"/>
  <c r="U26" i="2" s="1"/>
  <c r="V26" s="1"/>
  <c r="K13" i="1"/>
  <c r="Z26" i="2" s="1"/>
  <c r="AA26" s="1"/>
  <c r="M13" i="1"/>
  <c r="AE26" i="2" s="1"/>
  <c r="AF26" s="1"/>
  <c r="O13" i="1"/>
  <c r="AJ26" i="2" s="1"/>
  <c r="AK26" s="1"/>
  <c r="Q13" i="1"/>
  <c r="AO26" i="2" s="1"/>
  <c r="AP26" s="1"/>
  <c r="S13" i="1"/>
  <c r="AT26" i="2" s="1"/>
  <c r="AU26" s="1"/>
  <c r="U13" i="1"/>
  <c r="AY26" i="2" s="1"/>
  <c r="AZ26" s="1"/>
  <c r="W13" i="1"/>
  <c r="BD26" i="2" s="1"/>
  <c r="BE26" s="1"/>
  <c r="E14" i="1"/>
  <c r="K28" i="2" s="1"/>
  <c r="G14" i="1"/>
  <c r="P28" i="2" s="1"/>
  <c r="Q28" s="1"/>
  <c r="I14" i="1"/>
  <c r="U28" i="2" s="1"/>
  <c r="V28" s="1"/>
  <c r="K14" i="1"/>
  <c r="Z28" i="2" s="1"/>
  <c r="AA28" s="1"/>
  <c r="M14" i="1"/>
  <c r="AE28" i="2" s="1"/>
  <c r="AF28" s="1"/>
  <c r="O14" i="1"/>
  <c r="AJ28" i="2" s="1"/>
  <c r="AK28" s="1"/>
  <c r="Q14" i="1"/>
  <c r="AO28" i="2" s="1"/>
  <c r="AP28" s="1"/>
  <c r="S14" i="1"/>
  <c r="AT28" i="2" s="1"/>
  <c r="AU28" s="1"/>
  <c r="U14" i="1"/>
  <c r="AY28" i="2" s="1"/>
  <c r="AZ28" s="1"/>
  <c r="W14" i="1"/>
  <c r="BD28" i="2" s="1"/>
  <c r="BE28" s="1"/>
  <c r="E15" i="1"/>
  <c r="K33" i="2" s="1"/>
  <c r="G15" i="1"/>
  <c r="P33" i="2" s="1"/>
  <c r="Q33" s="1"/>
  <c r="R33" s="1"/>
  <c r="I15" i="1"/>
  <c r="U33" i="2" s="1"/>
  <c r="V33" s="1"/>
  <c r="K15" i="1"/>
  <c r="Z33" i="2" s="1"/>
  <c r="AA33" s="1"/>
  <c r="M15" i="1"/>
  <c r="AE33" i="2" s="1"/>
  <c r="AF33" s="1"/>
  <c r="O15" i="1"/>
  <c r="AJ33" i="2" s="1"/>
  <c r="AK33" s="1"/>
  <c r="Q15" i="1"/>
  <c r="AO33" i="2" s="1"/>
  <c r="AP33" s="1"/>
  <c r="S15" i="1"/>
  <c r="AT33" i="2" s="1"/>
  <c r="AU33" s="1"/>
  <c r="U15" i="1"/>
  <c r="AY33" i="2" s="1"/>
  <c r="AZ33" s="1"/>
  <c r="W15" i="1"/>
  <c r="BD33" i="2" s="1"/>
  <c r="BE33" s="1"/>
  <c r="E16" i="1"/>
  <c r="K37" i="2" s="1"/>
  <c r="G16" i="1"/>
  <c r="P37" i="2" s="1"/>
  <c r="Q37" s="1"/>
  <c r="I16" i="1"/>
  <c r="U37" i="2" s="1"/>
  <c r="K16" i="1"/>
  <c r="Z37" i="2" s="1"/>
  <c r="AA37" s="1"/>
  <c r="M16" i="1"/>
  <c r="AE37" i="2" s="1"/>
  <c r="AF37" s="1"/>
  <c r="O16" i="1"/>
  <c r="AJ37" i="2" s="1"/>
  <c r="AK37" s="1"/>
  <c r="Y33" i="1"/>
  <c r="BM14" i="2" s="1"/>
  <c r="Y32" i="1"/>
  <c r="BM12" i="2" s="1"/>
  <c r="Y31" i="1"/>
  <c r="BM17" i="2" s="1"/>
  <c r="Y30" i="1"/>
  <c r="BM16" i="2" s="1"/>
  <c r="Y29" i="1"/>
  <c r="BM15" i="2" s="1"/>
  <c r="Y28" i="1"/>
  <c r="BM13" i="2" s="1"/>
  <c r="Y27" i="1"/>
  <c r="BM11" i="2" s="1"/>
  <c r="Y26" i="1"/>
  <c r="BM36" i="2" s="1"/>
  <c r="Y25" i="1"/>
  <c r="BM9" i="2" s="1"/>
  <c r="Y24" i="1"/>
  <c r="BM10" i="2" s="1"/>
  <c r="Y23" i="1"/>
  <c r="BM35" i="2" s="1"/>
  <c r="Y22" i="1"/>
  <c r="BM18" i="2" s="1"/>
  <c r="Y21" i="1"/>
  <c r="BM22" i="2" s="1"/>
  <c r="Y20" i="1"/>
  <c r="BM21" i="2" s="1"/>
  <c r="Y19" i="1"/>
  <c r="BM19" i="2" s="1"/>
  <c r="Y18" i="1"/>
  <c r="BM23" i="2" s="1"/>
  <c r="Y17" i="1"/>
  <c r="BM20" i="2" s="1"/>
  <c r="Y16" i="1"/>
  <c r="BM37" i="2" s="1"/>
  <c r="Y15" i="1"/>
  <c r="BM33" i="2" s="1"/>
  <c r="Y14" i="1"/>
  <c r="BM28" i="2" s="1"/>
  <c r="Y13" i="1"/>
  <c r="BM26" i="2" s="1"/>
  <c r="Y12" i="1"/>
  <c r="BM30" i="2" s="1"/>
  <c r="Y11" i="1"/>
  <c r="BM31" i="2" s="1"/>
  <c r="Y10" i="1"/>
  <c r="BM27" i="2" s="1"/>
  <c r="Y9" i="1"/>
  <c r="BM29" i="2" s="1"/>
  <c r="Y8" i="1"/>
  <c r="BM32" i="2" s="1"/>
  <c r="Y7" i="1"/>
  <c r="Y6"/>
  <c r="BM24" i="2" s="1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36"/>
  <c r="AB36"/>
  <c r="AG36"/>
  <c r="R37"/>
  <c r="AB37"/>
  <c r="AG37"/>
  <c r="R38"/>
  <c r="AB38"/>
  <c r="AG38"/>
  <c r="AL36"/>
  <c r="AQ36"/>
  <c r="AV36"/>
  <c r="BA36"/>
  <c r="BF36"/>
  <c r="AL37"/>
  <c r="AQ37"/>
  <c r="AV37"/>
  <c r="BA37"/>
  <c r="BF37"/>
  <c r="AL38"/>
  <c r="AQ38"/>
  <c r="AV38"/>
  <c r="BA38"/>
  <c r="BF38"/>
  <c r="V35"/>
  <c r="V36"/>
  <c r="V37"/>
  <c r="V38"/>
  <c r="W38" s="1"/>
  <c r="R9"/>
  <c r="K10"/>
  <c r="BD9"/>
  <c r="BE9" s="1"/>
  <c r="BF9" s="1"/>
  <c r="AY9"/>
  <c r="AZ9" s="1"/>
  <c r="BA9" s="1"/>
  <c r="AT9"/>
  <c r="AU9" s="1"/>
  <c r="AV9" s="1"/>
  <c r="AO9"/>
  <c r="AP9" s="1"/>
  <c r="AQ9" s="1"/>
  <c r="AJ9"/>
  <c r="AK9" s="1"/>
  <c r="AL9" s="1"/>
  <c r="AE9"/>
  <c r="AF9" s="1"/>
  <c r="AG9" s="1"/>
  <c r="Z9"/>
  <c r="AA9" s="1"/>
  <c r="AB9" s="1"/>
  <c r="U9"/>
  <c r="V9" s="1"/>
  <c r="W9" s="1"/>
  <c r="K9"/>
  <c r="BB8"/>
  <c r="AW8"/>
  <c r="AR8"/>
  <c r="AM8"/>
  <c r="AH8"/>
  <c r="AC8"/>
  <c r="X8"/>
  <c r="S8"/>
  <c r="N8"/>
  <c r="I8"/>
  <c r="L32"/>
  <c r="BJ32" s="1"/>
  <c r="L10"/>
  <c r="BJ10" s="1"/>
  <c r="L11"/>
  <c r="BJ11" s="1"/>
  <c r="L12"/>
  <c r="BJ12" s="1"/>
  <c r="L13"/>
  <c r="BJ13" s="1"/>
  <c r="L14"/>
  <c r="BJ14" s="1"/>
  <c r="L15"/>
  <c r="BJ15" s="1"/>
  <c r="L16"/>
  <c r="BJ16" s="1"/>
  <c r="L17"/>
  <c r="BJ17" s="1"/>
  <c r="L18"/>
  <c r="BJ18" s="1"/>
  <c r="L19"/>
  <c r="BJ19" s="1"/>
  <c r="L20"/>
  <c r="BJ20" s="1"/>
  <c r="L21"/>
  <c r="BJ21" s="1"/>
  <c r="L22"/>
  <c r="BJ22" s="1"/>
  <c r="L23"/>
  <c r="BJ23" s="1"/>
  <c r="L24"/>
  <c r="BJ24" s="1"/>
  <c r="L25"/>
  <c r="BJ25" s="1"/>
  <c r="L26"/>
  <c r="BJ26" s="1"/>
  <c r="L27"/>
  <c r="BJ27" s="1"/>
  <c r="L28"/>
  <c r="BJ28" s="1"/>
  <c r="L29"/>
  <c r="BJ29" s="1"/>
  <c r="L30"/>
  <c r="BJ30" s="1"/>
  <c r="L31"/>
  <c r="BJ31" s="1"/>
  <c r="L33"/>
  <c r="BJ33" s="1"/>
  <c r="L38"/>
  <c r="BJ38" s="1"/>
  <c r="L35"/>
  <c r="BJ35" s="1"/>
  <c r="L36"/>
  <c r="BJ36" s="1"/>
  <c r="L37"/>
  <c r="M38"/>
  <c r="L9"/>
  <c r="BJ9" s="1"/>
  <c r="BK9" s="1"/>
  <c r="BF35" l="1"/>
  <c r="BA35"/>
  <c r="AV35"/>
  <c r="AQ35"/>
  <c r="AL35"/>
  <c r="AG35"/>
  <c r="AB35"/>
  <c r="R35"/>
  <c r="BK33"/>
  <c r="BK31"/>
  <c r="BK30"/>
  <c r="BK29"/>
  <c r="BK28"/>
  <c r="BK27"/>
  <c r="BK26"/>
  <c r="BK25"/>
  <c r="BK24"/>
  <c r="BK23"/>
  <c r="BK22"/>
  <c r="BK21"/>
  <c r="BK20"/>
  <c r="BK19"/>
  <c r="BK18"/>
  <c r="BK17"/>
  <c r="BK16"/>
  <c r="BK15"/>
  <c r="BK14"/>
  <c r="BK13"/>
  <c r="BK12"/>
  <c r="BK11"/>
  <c r="BK32"/>
  <c r="M37"/>
  <c r="BJ37"/>
  <c r="BK37" s="1"/>
  <c r="BK10"/>
  <c r="C9" s="1"/>
  <c r="B9" s="1"/>
  <c r="C10"/>
  <c r="B10" s="1"/>
  <c r="W37"/>
  <c r="W36"/>
  <c r="W35"/>
  <c r="BF33"/>
  <c r="BA33"/>
  <c r="AV33"/>
  <c r="AQ33"/>
  <c r="AL33"/>
  <c r="AG33"/>
  <c r="AB33"/>
  <c r="W33"/>
  <c r="BF32"/>
  <c r="BA32"/>
  <c r="AV32"/>
  <c r="AQ32"/>
  <c r="AL32"/>
  <c r="AG32"/>
  <c r="AB32"/>
  <c r="W32"/>
  <c r="BF31"/>
  <c r="BA31"/>
  <c r="AV31"/>
  <c r="AQ31"/>
  <c r="AL31"/>
  <c r="AG31"/>
  <c r="AB31"/>
  <c r="W31"/>
  <c r="BF30"/>
  <c r="BA30"/>
  <c r="AV30"/>
  <c r="AQ30"/>
  <c r="AL30"/>
  <c r="AG30"/>
  <c r="AB30"/>
  <c r="W30"/>
  <c r="BF29"/>
  <c r="BA29"/>
  <c r="AV29"/>
  <c r="AQ29"/>
  <c r="AL29"/>
  <c r="AG29"/>
  <c r="AB29"/>
  <c r="W29"/>
  <c r="BF28"/>
  <c r="BA28"/>
  <c r="AV28"/>
  <c r="AQ28"/>
  <c r="AL28"/>
  <c r="AG28"/>
  <c r="AB28"/>
  <c r="W28"/>
  <c r="BF27"/>
  <c r="BA27"/>
  <c r="AV27"/>
  <c r="AQ27"/>
  <c r="AL27"/>
  <c r="AG27"/>
  <c r="AB27"/>
  <c r="W27"/>
  <c r="BF26"/>
  <c r="BA26"/>
  <c r="AV26"/>
  <c r="AQ26"/>
  <c r="AL26"/>
  <c r="AG26"/>
  <c r="AB26"/>
  <c r="W26"/>
  <c r="BF25"/>
  <c r="BA25"/>
  <c r="AV25"/>
  <c r="AQ25"/>
  <c r="AL25"/>
  <c r="AG25"/>
  <c r="AB25"/>
  <c r="W25"/>
  <c r="BF24"/>
  <c r="BA24"/>
  <c r="AV24"/>
  <c r="AQ24"/>
  <c r="AL24"/>
  <c r="AG24"/>
  <c r="AB24"/>
  <c r="W24"/>
  <c r="BF23"/>
  <c r="BA23"/>
  <c r="AV23"/>
  <c r="AQ23"/>
  <c r="AL23"/>
  <c r="AG23"/>
  <c r="AB23"/>
  <c r="W23"/>
  <c r="BF22"/>
  <c r="BA22"/>
  <c r="AV22"/>
  <c r="AQ22"/>
  <c r="AL22"/>
  <c r="AG22"/>
  <c r="AB22"/>
  <c r="W22"/>
  <c r="BF21"/>
  <c r="BA21"/>
  <c r="AV21"/>
  <c r="AQ21"/>
  <c r="AL21"/>
  <c r="AG21"/>
  <c r="AB21"/>
  <c r="W21"/>
  <c r="BF20"/>
  <c r="BA20"/>
  <c r="AV20"/>
  <c r="AQ20"/>
  <c r="AL20"/>
  <c r="AG20"/>
  <c r="AB20"/>
  <c r="W20"/>
  <c r="BF19"/>
  <c r="BA19"/>
  <c r="AV19"/>
  <c r="AQ19"/>
  <c r="AL19"/>
  <c r="AG19"/>
  <c r="AB19"/>
  <c r="W19"/>
  <c r="BF18"/>
  <c r="BA18"/>
  <c r="AV18"/>
  <c r="AQ18"/>
  <c r="AL18"/>
  <c r="AG18"/>
  <c r="AB18"/>
  <c r="W18"/>
  <c r="BF17"/>
  <c r="BA17"/>
  <c r="AV17"/>
  <c r="AQ17"/>
  <c r="AL17"/>
  <c r="AG17"/>
  <c r="AB17"/>
  <c r="W17"/>
  <c r="BF16"/>
  <c r="BA16"/>
  <c r="AV16"/>
  <c r="AQ16"/>
  <c r="AL16"/>
  <c r="AG16"/>
  <c r="AB16"/>
  <c r="W16"/>
  <c r="BF15"/>
  <c r="BA15"/>
  <c r="AV15"/>
  <c r="AQ15"/>
  <c r="AL15"/>
  <c r="AG15"/>
  <c r="AB15"/>
  <c r="W15"/>
  <c r="BF14"/>
  <c r="BA14"/>
  <c r="AV14"/>
  <c r="AQ14"/>
  <c r="AL14"/>
  <c r="AG14"/>
  <c r="AB14"/>
  <c r="W14"/>
  <c r="BF13"/>
  <c r="BA13"/>
  <c r="AV13"/>
  <c r="AQ13"/>
  <c r="AL13"/>
  <c r="AG13"/>
  <c r="AB13"/>
  <c r="W13"/>
  <c r="BF12"/>
  <c r="BA12"/>
  <c r="AV12"/>
  <c r="AQ12"/>
  <c r="AL12"/>
  <c r="AG12"/>
  <c r="AB12"/>
  <c r="W12"/>
  <c r="BF11"/>
  <c r="BA11"/>
  <c r="AV11"/>
  <c r="AQ11"/>
  <c r="AL11"/>
  <c r="AG11"/>
  <c r="AB11"/>
  <c r="W11"/>
  <c r="BF10"/>
  <c r="BA10"/>
  <c r="AV10"/>
  <c r="AQ10"/>
  <c r="AL10"/>
  <c r="AG10"/>
  <c r="AB10"/>
  <c r="W10"/>
  <c r="M36"/>
  <c r="M35"/>
  <c r="M33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32"/>
  <c r="M9"/>
  <c r="BK38" l="1"/>
  <c r="BK35"/>
  <c r="BK36"/>
  <c r="C11"/>
  <c r="B11" s="1"/>
  <c r="C12"/>
  <c r="B12" s="1"/>
  <c r="C13"/>
  <c r="B13" s="1"/>
  <c r="C14"/>
  <c r="B14" s="1"/>
  <c r="C15"/>
  <c r="B15" s="1"/>
  <c r="C16"/>
  <c r="B16" s="1"/>
  <c r="C17"/>
  <c r="B17" s="1"/>
  <c r="C18"/>
  <c r="B18" s="1"/>
  <c r="C19"/>
  <c r="B19" s="1"/>
  <c r="C20"/>
  <c r="B20" s="1"/>
  <c r="C21"/>
  <c r="B21" s="1"/>
  <c r="C22"/>
  <c r="B22" s="1"/>
  <c r="C23"/>
  <c r="B23" s="1"/>
  <c r="C24"/>
  <c r="B24" s="1"/>
  <c r="C25"/>
  <c r="B25" s="1"/>
  <c r="C26"/>
  <c r="B26" s="1"/>
  <c r="C27"/>
  <c r="B27" s="1"/>
  <c r="C28"/>
  <c r="B28" s="1"/>
  <c r="C29"/>
  <c r="B29" s="1"/>
  <c r="C30"/>
  <c r="B30" s="1"/>
  <c r="C31"/>
  <c r="B31" s="1"/>
  <c r="C32"/>
  <c r="B32" s="1"/>
  <c r="C33"/>
  <c r="B33" s="1"/>
  <c r="C36" l="1"/>
  <c r="B36" s="1"/>
  <c r="C37"/>
  <c r="B37" s="1"/>
  <c r="C38"/>
  <c r="B38" s="1"/>
  <c r="C35"/>
  <c r="B35" s="1"/>
</calcChain>
</file>

<file path=xl/sharedStrings.xml><?xml version="1.0" encoding="utf-8"?>
<sst xmlns="http://schemas.openxmlformats.org/spreadsheetml/2006/main" count="144" uniqueCount="71">
  <si>
    <t>AY</t>
  </si>
  <si>
    <t xml:space="preserve">AGENCES </t>
  </si>
  <si>
    <t>CAV PRI PRO VD</t>
  </si>
  <si>
    <t>CAV JEUNES</t>
  </si>
  <si>
    <t>CAV BFM</t>
  </si>
  <si>
    <t>CREDITS CONSO</t>
  </si>
  <si>
    <t>OPTION CREDIT</t>
  </si>
  <si>
    <t>IARD</t>
  </si>
  <si>
    <t>PREVOYANCE</t>
  </si>
  <si>
    <t>COLLECTE</t>
  </si>
  <si>
    <t>EPARGNE PROGRAMMEE</t>
  </si>
  <si>
    <t>PEA</t>
  </si>
  <si>
    <t>OBJECTIFS 2012</t>
  </si>
  <si>
    <t>OBJECTIFS</t>
  </si>
  <si>
    <t>POURCENTAGE REQUIS</t>
  </si>
  <si>
    <t>CUMUL HEBDO 01</t>
  </si>
  <si>
    <t>OBJECTIF MINI</t>
  </si>
  <si>
    <t>RESULTAT</t>
  </si>
  <si>
    <t>xxx%</t>
  </si>
  <si>
    <t>Objectifs non validés</t>
  </si>
  <si>
    <t>Objectifs validés</t>
  </si>
  <si>
    <t>TOP 5</t>
  </si>
  <si>
    <t>RANG</t>
  </si>
  <si>
    <t>SEMAINE 01</t>
  </si>
  <si>
    <t>CUMUL GLOBAL</t>
  </si>
  <si>
    <t>CLASSEMENT PERIODE 01</t>
  </si>
  <si>
    <t>PARTIE REGLAGE</t>
  </si>
  <si>
    <t>ELIGIBILITE RECOMPENSES</t>
  </si>
  <si>
    <t>TOTAL</t>
  </si>
  <si>
    <t>MINI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</si>
  <si>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</si>
  <si>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</si>
  <si>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</si>
  <si>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</si>
  <si>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</si>
  <si>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</si>
  <si>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</si>
  <si>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</si>
  <si>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</si>
  <si>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</si>
  <si>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</si>
  <si>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</si>
  <si>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</si>
  <si>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</si>
  <si>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</si>
  <si>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</si>
  <si>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</si>
  <si>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</si>
  <si>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</si>
  <si>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</si>
  <si>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</si>
  <si>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</si>
  <si>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</si>
  <si>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</si>
  <si>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</si>
  <si>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A1</t>
  </si>
  <si>
    <t>A2</t>
  </si>
  <si>
    <t>A3</t>
  </si>
  <si>
    <t>A4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</si>
  <si>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</si>
  <si>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</si>
  <si>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</si>
  <si>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</si>
  <si>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</si>
  <si>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</si>
  <si>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</si>
  <si>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</si>
  <si>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</si>
  <si>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</si>
  <si>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AGENCES</t>
  </si>
  <si>
    <t>SI LA VALEUR DE L AGENCE ETANT CLASSEE PREMIERE EN C9 DEPASSE SA VALEUR MINIMALE RESPECTIVE DANS LES DONNEES COMPRISES EN CASES BM, ALORS UN POINT VERT APPARAIT SINON, SI C EST INFERIEUR OU EGAL C'EST UN POINT ROUGE</t>
  </si>
</sst>
</file>

<file path=xl/styles.xml><?xml version="1.0" encoding="utf-8"?>
<styleSheet xmlns="http://schemas.openxmlformats.org/spreadsheetml/2006/main">
  <numFmts count="2">
    <numFmt numFmtId="164" formatCode="[&lt;2]0&quot;er&quot;_m;0&quot;ème&quot;"/>
    <numFmt numFmtId="165" formatCode="[&lt;2]0&quot;ère&quot;_m;0&quot;ème&quot;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3F3F3F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EB9C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7"/>
      </patternFill>
    </fill>
    <fill>
      <patternFill patternType="solid">
        <fgColor theme="7" tint="0.39997558519241921"/>
        <bgColor theme="7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/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 style="thin">
        <color theme="0"/>
      </right>
      <top style="thin">
        <color theme="7" tint="0.39997558519241921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7" tint="0.39997558519241921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7" tint="0.39997558519241921"/>
      </top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6" borderId="0" applyNumberFormat="0" applyBorder="0" applyAlignment="0" applyProtection="0"/>
    <xf numFmtId="9" fontId="4" fillId="0" borderId="0" applyFont="0" applyFill="0" applyBorder="0" applyAlignment="0" applyProtection="0"/>
    <xf numFmtId="0" fontId="8" fillId="15" borderId="22" applyNumberFormat="0" applyAlignment="0" applyProtection="0"/>
    <xf numFmtId="0" fontId="4" fillId="16" borderId="0" applyNumberFormat="0" applyBorder="0" applyAlignment="0" applyProtection="0"/>
    <xf numFmtId="0" fontId="2" fillId="17" borderId="0" applyNumberFormat="0" applyBorder="0" applyAlignment="0" applyProtection="0"/>
  </cellStyleXfs>
  <cellXfs count="108">
    <xf numFmtId="0" fontId="0" fillId="0" borderId="0" xfId="0"/>
    <xf numFmtId="0" fontId="0" fillId="0" borderId="0" xfId="0" applyAlignment="1">
      <alignment horizontal="center"/>
    </xf>
    <xf numFmtId="0" fontId="0" fillId="4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9" fontId="1" fillId="3" borderId="1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 wrapText="1"/>
    </xf>
    <xf numFmtId="1" fontId="0" fillId="4" borderId="6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1" fontId="0" fillId="4" borderId="7" xfId="0" applyNumberFormat="1" applyFont="1" applyFill="1" applyBorder="1" applyAlignment="1">
      <alignment horizontal="center" vertical="center"/>
    </xf>
    <xf numFmtId="0" fontId="1" fillId="2" borderId="4" xfId="1" applyFont="1" applyBorder="1" applyAlignment="1">
      <alignment horizontal="center" vertical="center" wrapText="1"/>
    </xf>
    <xf numFmtId="9" fontId="1" fillId="2" borderId="5" xfId="1" applyNumberFormat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0" fillId="7" borderId="1" xfId="0" applyFill="1" applyBorder="1"/>
    <xf numFmtId="0" fontId="1" fillId="12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9" fontId="0" fillId="0" borderId="1" xfId="3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7" fillId="1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0" xfId="0" applyNumberFormat="1"/>
    <xf numFmtId="1" fontId="0" fillId="10" borderId="1" xfId="0" applyNumberFormat="1" applyFill="1" applyBorder="1" applyAlignment="1">
      <alignment horizontal="center" vertical="center" wrapText="1"/>
    </xf>
    <xf numFmtId="1" fontId="0" fillId="1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9" borderId="11" xfId="2" applyFont="1" applyFill="1" applyBorder="1" applyAlignment="1">
      <alignment vertical="center" wrapText="1"/>
    </xf>
    <xf numFmtId="0" fontId="5" fillId="9" borderId="17" xfId="2" applyFont="1" applyFill="1" applyBorder="1" applyAlignment="1">
      <alignment vertical="center" wrapText="1"/>
    </xf>
    <xf numFmtId="0" fontId="0" fillId="0" borderId="0" xfId="0" applyAlignment="1"/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 wrapText="1"/>
    </xf>
    <xf numFmtId="9" fontId="0" fillId="0" borderId="0" xfId="0" applyNumberFormat="1"/>
    <xf numFmtId="9" fontId="0" fillId="0" borderId="1" xfId="0" applyNumberFormat="1" applyBorder="1" applyAlignment="1">
      <alignment horizontal="center" vertical="center" wrapText="1"/>
    </xf>
    <xf numFmtId="0" fontId="2" fillId="17" borderId="1" xfId="6" applyBorder="1" applyAlignment="1">
      <alignment horizontal="center" vertical="center" wrapText="1"/>
    </xf>
    <xf numFmtId="0" fontId="2" fillId="17" borderId="1" xfId="6" applyBorder="1" applyAlignment="1">
      <alignment horizontal="center" vertical="center"/>
    </xf>
    <xf numFmtId="0" fontId="2" fillId="2" borderId="1" xfId="1" applyBorder="1" applyAlignment="1">
      <alignment horizontal="center" vertical="center" wrapText="1"/>
    </xf>
    <xf numFmtId="0" fontId="2" fillId="2" borderId="1" xfId="1" applyBorder="1" applyAlignment="1">
      <alignment horizontal="center" vertical="center"/>
    </xf>
    <xf numFmtId="1" fontId="2" fillId="17" borderId="1" xfId="6" applyNumberFormat="1" applyBorder="1" applyAlignment="1">
      <alignment horizontal="center" vertical="center"/>
    </xf>
    <xf numFmtId="9" fontId="2" fillId="17" borderId="1" xfId="6" applyNumberFormat="1" applyBorder="1" applyAlignment="1">
      <alignment horizontal="center" vertical="center" wrapText="1"/>
    </xf>
    <xf numFmtId="1" fontId="2" fillId="17" borderId="1" xfId="6" applyNumberFormat="1" applyBorder="1" applyAlignment="1">
      <alignment horizontal="center" vertical="center" wrapText="1"/>
    </xf>
    <xf numFmtId="9" fontId="5" fillId="18" borderId="1" xfId="3" applyFont="1" applyFill="1" applyBorder="1" applyAlignment="1">
      <alignment horizontal="center" vertical="center"/>
    </xf>
    <xf numFmtId="164" fontId="4" fillId="16" borderId="20" xfId="5" applyNumberFormat="1" applyBorder="1" applyAlignment="1">
      <alignment horizontal="center" vertical="center" wrapText="1"/>
    </xf>
    <xf numFmtId="165" fontId="2" fillId="17" borderId="20" xfId="6" applyNumberFormat="1" applyBorder="1" applyAlignment="1">
      <alignment horizontal="center" vertical="center" wrapText="1"/>
    </xf>
    <xf numFmtId="165" fontId="2" fillId="17" borderId="21" xfId="6" applyNumberFormat="1" applyBorder="1" applyAlignment="1">
      <alignment horizontal="center" vertical="center" wrapText="1"/>
    </xf>
    <xf numFmtId="0" fontId="4" fillId="16" borderId="0" xfId="5" applyBorder="1" applyAlignment="1">
      <alignment horizontal="center" vertical="center"/>
    </xf>
    <xf numFmtId="0" fontId="2" fillId="17" borderId="0" xfId="6" applyBorder="1" applyAlignment="1">
      <alignment horizontal="center" vertical="center"/>
    </xf>
    <xf numFmtId="0" fontId="2" fillId="17" borderId="10" xfId="6" applyBorder="1" applyAlignment="1">
      <alignment horizontal="center" vertical="center"/>
    </xf>
    <xf numFmtId="0" fontId="2" fillId="17" borderId="14" xfId="6" applyBorder="1"/>
    <xf numFmtId="0" fontId="2" fillId="17" borderId="15" xfId="6" applyBorder="1"/>
    <xf numFmtId="0" fontId="4" fillId="16" borderId="14" xfId="5" applyBorder="1" applyAlignment="1">
      <alignment horizontal="center" vertical="center" wrapText="1"/>
    </xf>
    <xf numFmtId="0" fontId="4" fillId="16" borderId="14" xfId="5" applyBorder="1"/>
    <xf numFmtId="9" fontId="1" fillId="3" borderId="1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0" fontId="2" fillId="0" borderId="14" xfId="0" applyFont="1" applyBorder="1" applyAlignment="1"/>
    <xf numFmtId="0" fontId="2" fillId="0" borderId="0" xfId="0" applyFont="1" applyFill="1" applyAlignment="1"/>
    <xf numFmtId="0" fontId="2" fillId="0" borderId="0" xfId="0" applyFont="1" applyFill="1" applyBorder="1" applyAlignment="1"/>
    <xf numFmtId="0" fontId="2" fillId="2" borderId="1" xfId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9" borderId="11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17" borderId="1" xfId="6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5" fillId="9" borderId="17" xfId="2" applyFont="1" applyFill="1" applyBorder="1" applyAlignment="1">
      <alignment horizontal="center" vertical="center" wrapText="1"/>
    </xf>
    <xf numFmtId="0" fontId="2" fillId="17" borderId="16" xfId="6" applyBorder="1" applyAlignment="1">
      <alignment horizontal="center"/>
    </xf>
    <xf numFmtId="0" fontId="2" fillId="17" borderId="18" xfId="6" applyBorder="1" applyAlignment="1">
      <alignment horizontal="center"/>
    </xf>
    <xf numFmtId="0" fontId="2" fillId="17" borderId="19" xfId="6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9" borderId="11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8" fillId="15" borderId="11" xfId="4" applyBorder="1" applyAlignment="1">
      <alignment horizontal="center"/>
    </xf>
    <xf numFmtId="0" fontId="8" fillId="15" borderId="17" xfId="4" applyBorder="1" applyAlignment="1">
      <alignment horizontal="center"/>
    </xf>
    <xf numFmtId="0" fontId="8" fillId="15" borderId="12" xfId="4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2" fillId="2" borderId="1" xfId="1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/>
    </xf>
    <xf numFmtId="0" fontId="0" fillId="4" borderId="13" xfId="0" applyFont="1" applyFill="1" applyBorder="1" applyAlignment="1">
      <alignment horizontal="center"/>
    </xf>
    <xf numFmtId="0" fontId="5" fillId="8" borderId="11" xfId="2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2" fillId="17" borderId="1" xfId="6" applyBorder="1" applyAlignment="1">
      <alignment horizontal="center" vertical="center" wrapText="1"/>
    </xf>
    <xf numFmtId="0" fontId="0" fillId="5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</cellXfs>
  <cellStyles count="7">
    <cellStyle name="20 % - Accent4" xfId="5" builtinId="42"/>
    <cellStyle name="60 % - Accent4" xfId="6" builtinId="44"/>
    <cellStyle name="Accent4" xfId="1" builtinId="41"/>
    <cellStyle name="Neutre" xfId="2" builtinId="28"/>
    <cellStyle name="Normal" xfId="0" builtinId="0"/>
    <cellStyle name="Pourcentage" xfId="3" builtinId="5"/>
    <cellStyle name="Sortie" xfId="4" builtinId="21"/>
  </cellStyles>
  <dxfs count="42">
    <dxf>
      <font>
        <b/>
        <i val="0"/>
        <color theme="3"/>
      </font>
      <fill>
        <patternFill>
          <bgColor theme="0" tint="-0.14996795556505021"/>
        </patternFill>
      </fill>
    </dxf>
    <dxf>
      <font>
        <b/>
        <i val="0"/>
        <color theme="3"/>
      </font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b/>
        <i val="0"/>
        <color rgb="FF92D050"/>
      </font>
      <fill>
        <patternFill>
          <bgColor theme="6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8757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107577</xdr:colOff>
      <xdr:row>9</xdr:row>
      <xdr:rowOff>67235</xdr:rowOff>
    </xdr:from>
    <xdr:to>
      <xdr:col>3</xdr:col>
      <xdr:colOff>840442</xdr:colOff>
      <xdr:row>9</xdr:row>
      <xdr:rowOff>118783</xdr:rowOff>
    </xdr:to>
    <xdr:cxnSp macro="">
      <xdr:nvCxnSpPr>
        <xdr:cNvPr id="13" name="Connecteur droit 12"/>
        <xdr:cNvCxnSpPr/>
      </xdr:nvCxnSpPr>
      <xdr:spPr>
        <a:xfrm flipH="1">
          <a:off x="3312459" y="1972235"/>
          <a:ext cx="732865" cy="5154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448236</xdr:colOff>
      <xdr:row>9</xdr:row>
      <xdr:rowOff>134471</xdr:rowOff>
    </xdr:from>
    <xdr:to>
      <xdr:col>5</xdr:col>
      <xdr:colOff>224118</xdr:colOff>
      <xdr:row>42</xdr:row>
      <xdr:rowOff>0</xdr:rowOff>
    </xdr:to>
    <xdr:cxnSp macro="">
      <xdr:nvCxnSpPr>
        <xdr:cNvPr id="41" name="Connecteur droit avec flèche 40"/>
        <xdr:cNvCxnSpPr/>
      </xdr:nvCxnSpPr>
      <xdr:spPr>
        <a:xfrm>
          <a:off x="3653118" y="2039471"/>
          <a:ext cx="952500" cy="601755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125507</xdr:colOff>
      <xdr:row>8</xdr:row>
      <xdr:rowOff>22412</xdr:rowOff>
    </xdr:from>
    <xdr:to>
      <xdr:col>3</xdr:col>
      <xdr:colOff>806824</xdr:colOff>
      <xdr:row>8</xdr:row>
      <xdr:rowOff>24653</xdr:rowOff>
    </xdr:to>
    <xdr:cxnSp macro="">
      <xdr:nvCxnSpPr>
        <xdr:cNvPr id="43" name="Connecteur droit 42"/>
        <xdr:cNvCxnSpPr/>
      </xdr:nvCxnSpPr>
      <xdr:spPr>
        <a:xfrm flipH="1">
          <a:off x="3330389" y="1736912"/>
          <a:ext cx="681317" cy="224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885265</xdr:colOff>
      <xdr:row>8</xdr:row>
      <xdr:rowOff>11206</xdr:rowOff>
    </xdr:from>
    <xdr:to>
      <xdr:col>3</xdr:col>
      <xdr:colOff>907677</xdr:colOff>
      <xdr:row>9</xdr:row>
      <xdr:rowOff>123264</xdr:rowOff>
    </xdr:to>
    <xdr:cxnSp macro="">
      <xdr:nvCxnSpPr>
        <xdr:cNvPr id="44" name="Connecteur droit 43"/>
        <xdr:cNvCxnSpPr/>
      </xdr:nvCxnSpPr>
      <xdr:spPr>
        <a:xfrm flipH="1" flipV="1">
          <a:off x="4090147" y="1725706"/>
          <a:ext cx="22412" cy="30255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96370</xdr:colOff>
      <xdr:row>8</xdr:row>
      <xdr:rowOff>6724</xdr:rowOff>
    </xdr:from>
    <xdr:to>
      <xdr:col>3</xdr:col>
      <xdr:colOff>118782</xdr:colOff>
      <xdr:row>9</xdr:row>
      <xdr:rowOff>118782</xdr:rowOff>
    </xdr:to>
    <xdr:cxnSp macro="">
      <xdr:nvCxnSpPr>
        <xdr:cNvPr id="47" name="Connecteur droit 46"/>
        <xdr:cNvCxnSpPr/>
      </xdr:nvCxnSpPr>
      <xdr:spPr>
        <a:xfrm flipH="1" flipV="1">
          <a:off x="3301252" y="1721224"/>
          <a:ext cx="22412" cy="30255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BM67"/>
  <sheetViews>
    <sheetView tabSelected="1" zoomScale="85" zoomScaleNormal="85" workbookViewId="0">
      <selection activeCell="D43" sqref="D43"/>
    </sheetView>
  </sheetViews>
  <sheetFormatPr baseColWidth="10" defaultRowHeight="15"/>
  <cols>
    <col min="1" max="1" width="4" customWidth="1"/>
    <col min="2" max="2" width="14.7109375" customWidth="1"/>
    <col min="3" max="3" width="29.28515625" customWidth="1"/>
    <col min="4" max="4" width="14.140625" customWidth="1"/>
    <col min="5" max="5" width="3.5703125" customWidth="1"/>
    <col min="7" max="7" width="19.42578125" customWidth="1"/>
    <col min="8" max="8" width="1.42578125" customWidth="1"/>
    <col min="12" max="12" width="13" customWidth="1"/>
    <col min="13" max="13" width="6.28515625" customWidth="1"/>
    <col min="17" max="17" width="12.7109375" customWidth="1"/>
    <col min="18" max="18" width="6.28515625" customWidth="1"/>
    <col min="22" max="22" width="12.7109375" customWidth="1"/>
    <col min="23" max="23" width="6.28515625" customWidth="1"/>
    <col min="27" max="27" width="12.7109375" customWidth="1"/>
    <col min="28" max="28" width="6.28515625" customWidth="1"/>
    <col min="32" max="32" width="12.7109375" customWidth="1"/>
    <col min="33" max="33" width="6.28515625" customWidth="1"/>
    <col min="37" max="37" width="12.7109375" customWidth="1"/>
    <col min="38" max="38" width="6.28515625" customWidth="1"/>
    <col min="42" max="42" width="12.7109375" customWidth="1"/>
    <col min="43" max="43" width="6.28515625" customWidth="1"/>
    <col min="47" max="47" width="12.7109375" customWidth="1"/>
    <col min="48" max="48" width="6.28515625" customWidth="1"/>
    <col min="52" max="52" width="12.7109375" customWidth="1"/>
    <col min="53" max="53" width="6.28515625" customWidth="1"/>
    <col min="57" max="57" width="13" customWidth="1"/>
    <col min="58" max="58" width="6.28515625" customWidth="1"/>
    <col min="60" max="60" width="18" customWidth="1"/>
  </cols>
  <sheetData>
    <row r="2" spans="2:65">
      <c r="H2" s="71" t="s">
        <v>23</v>
      </c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1"/>
      <c r="AB2" s="71"/>
      <c r="AC2" s="71"/>
      <c r="AD2" s="71"/>
      <c r="AE2" s="71"/>
      <c r="AF2" s="71"/>
      <c r="AG2" s="71"/>
      <c r="AH2" s="71" t="s">
        <v>23</v>
      </c>
      <c r="AI2" s="71"/>
      <c r="AJ2" s="71"/>
      <c r="AK2" s="71"/>
      <c r="AL2" s="71"/>
      <c r="AM2" s="71"/>
      <c r="AN2" s="71"/>
      <c r="AO2" s="71"/>
      <c r="AP2" s="71"/>
      <c r="AQ2" s="71"/>
      <c r="AR2" s="71"/>
      <c r="AS2" s="71"/>
      <c r="AT2" s="71"/>
      <c r="AU2" s="71"/>
      <c r="AV2" s="71"/>
      <c r="AW2" s="71"/>
      <c r="AX2" s="71"/>
      <c r="AY2" s="71"/>
      <c r="AZ2" s="71"/>
      <c r="BA2" s="71"/>
      <c r="BB2" s="71"/>
      <c r="BC2" s="71"/>
      <c r="BD2" s="71"/>
      <c r="BE2" s="71"/>
      <c r="BF2" s="71"/>
      <c r="BG2" s="36"/>
    </row>
    <row r="3" spans="2:65">
      <c r="F3" s="26" t="s">
        <v>18</v>
      </c>
      <c r="G3" s="26" t="s">
        <v>19</v>
      </c>
    </row>
    <row r="4" spans="2:65">
      <c r="F4" s="27" t="s">
        <v>18</v>
      </c>
      <c r="G4" s="25" t="s">
        <v>20</v>
      </c>
      <c r="I4" s="64" t="s">
        <v>15</v>
      </c>
      <c r="J4" s="16"/>
      <c r="K4" s="16"/>
      <c r="L4" s="16"/>
    </row>
    <row r="5" spans="2:65">
      <c r="F5" s="28" t="s">
        <v>18</v>
      </c>
      <c r="G5" s="25" t="s">
        <v>21</v>
      </c>
      <c r="I5" s="65" t="s">
        <v>24</v>
      </c>
      <c r="J5" s="16"/>
    </row>
    <row r="6" spans="2:65">
      <c r="B6" s="83" t="s">
        <v>25</v>
      </c>
      <c r="C6" s="84"/>
      <c r="D6" s="85"/>
      <c r="BJ6" s="67" t="s">
        <v>26</v>
      </c>
      <c r="BK6" s="67"/>
      <c r="BL6" s="67"/>
      <c r="BM6" s="67"/>
    </row>
    <row r="7" spans="2:65">
      <c r="G7" s="63"/>
      <c r="H7" s="89"/>
      <c r="I7" s="87" t="s">
        <v>59</v>
      </c>
      <c r="J7" s="87"/>
      <c r="K7" s="79"/>
      <c r="L7" s="79"/>
      <c r="M7" s="19"/>
      <c r="N7" s="78" t="s">
        <v>60</v>
      </c>
      <c r="O7" s="78"/>
      <c r="P7" s="79"/>
      <c r="Q7" s="79"/>
      <c r="R7" s="21"/>
      <c r="S7" s="78" t="s">
        <v>61</v>
      </c>
      <c r="T7" s="78"/>
      <c r="U7" s="79"/>
      <c r="V7" s="79"/>
      <c r="W7" s="21"/>
      <c r="X7" s="78" t="s">
        <v>62</v>
      </c>
      <c r="Y7" s="78"/>
      <c r="Z7" s="79"/>
      <c r="AA7" s="79"/>
      <c r="AB7" s="21"/>
      <c r="AC7" s="78" t="s">
        <v>63</v>
      </c>
      <c r="AD7" s="78"/>
      <c r="AE7" s="79"/>
      <c r="AF7" s="79"/>
      <c r="AG7" s="21"/>
      <c r="AH7" s="78" t="s">
        <v>64</v>
      </c>
      <c r="AI7" s="78"/>
      <c r="AJ7" s="79"/>
      <c r="AK7" s="79"/>
      <c r="AL7" s="21"/>
      <c r="AM7" s="78" t="s">
        <v>65</v>
      </c>
      <c r="AN7" s="78"/>
      <c r="AO7" s="79"/>
      <c r="AP7" s="79"/>
      <c r="AQ7" s="21"/>
      <c r="AR7" s="78" t="s">
        <v>66</v>
      </c>
      <c r="AS7" s="78"/>
      <c r="AT7" s="79"/>
      <c r="AU7" s="79"/>
      <c r="AV7" s="21"/>
      <c r="AW7" s="78" t="s">
        <v>67</v>
      </c>
      <c r="AX7" s="78"/>
      <c r="AY7" s="79"/>
      <c r="AZ7" s="79"/>
      <c r="BA7" s="21"/>
      <c r="BB7" s="78" t="s">
        <v>68</v>
      </c>
      <c r="BC7" s="78"/>
      <c r="BD7" s="79"/>
      <c r="BE7" s="79"/>
      <c r="BF7" s="18"/>
      <c r="BJ7" s="14"/>
    </row>
    <row r="8" spans="2:65" ht="30">
      <c r="B8" s="44" t="s">
        <v>25</v>
      </c>
      <c r="C8" s="66" t="s">
        <v>69</v>
      </c>
      <c r="D8" s="44" t="s">
        <v>27</v>
      </c>
      <c r="E8" s="38"/>
      <c r="F8" s="88" t="s">
        <v>69</v>
      </c>
      <c r="G8" s="88"/>
      <c r="H8" s="90"/>
      <c r="I8" s="17" t="str">
        <f>$I$4</f>
        <v>CUMUL HEBDO 01</v>
      </c>
      <c r="J8" s="17" t="str">
        <f>$I$5</f>
        <v>CUMUL GLOBAL</v>
      </c>
      <c r="K8" s="17" t="s">
        <v>16</v>
      </c>
      <c r="L8" s="17" t="s">
        <v>17</v>
      </c>
      <c r="M8" s="20" t="s">
        <v>22</v>
      </c>
      <c r="N8" s="17" t="str">
        <f>$I$4</f>
        <v>CUMUL HEBDO 01</v>
      </c>
      <c r="O8" s="17" t="str">
        <f>$I$5</f>
        <v>CUMUL GLOBAL</v>
      </c>
      <c r="P8" s="17" t="s">
        <v>16</v>
      </c>
      <c r="Q8" s="17" t="s">
        <v>17</v>
      </c>
      <c r="R8" s="20" t="s">
        <v>22</v>
      </c>
      <c r="S8" s="17" t="str">
        <f>$I$4</f>
        <v>CUMUL HEBDO 01</v>
      </c>
      <c r="T8" s="17" t="str">
        <f>$I$5</f>
        <v>CUMUL GLOBAL</v>
      </c>
      <c r="U8" s="17" t="s">
        <v>16</v>
      </c>
      <c r="V8" s="17" t="s">
        <v>17</v>
      </c>
      <c r="W8" s="20" t="s">
        <v>22</v>
      </c>
      <c r="X8" s="17" t="str">
        <f>$I$4</f>
        <v>CUMUL HEBDO 01</v>
      </c>
      <c r="Y8" s="17" t="str">
        <f>$I$5</f>
        <v>CUMUL GLOBAL</v>
      </c>
      <c r="Z8" s="17" t="s">
        <v>16</v>
      </c>
      <c r="AA8" s="17" t="s">
        <v>17</v>
      </c>
      <c r="AB8" s="20" t="s">
        <v>22</v>
      </c>
      <c r="AC8" s="17" t="str">
        <f>$I$4</f>
        <v>CUMUL HEBDO 01</v>
      </c>
      <c r="AD8" s="17" t="str">
        <f>$I$5</f>
        <v>CUMUL GLOBAL</v>
      </c>
      <c r="AE8" s="17" t="s">
        <v>16</v>
      </c>
      <c r="AF8" s="17" t="s">
        <v>17</v>
      </c>
      <c r="AG8" s="20" t="s">
        <v>22</v>
      </c>
      <c r="AH8" s="17" t="str">
        <f>$I$4</f>
        <v>CUMUL HEBDO 01</v>
      </c>
      <c r="AI8" s="17" t="str">
        <f>$I$5</f>
        <v>CUMUL GLOBAL</v>
      </c>
      <c r="AJ8" s="17" t="s">
        <v>16</v>
      </c>
      <c r="AK8" s="17" t="s">
        <v>17</v>
      </c>
      <c r="AL8" s="20" t="s">
        <v>22</v>
      </c>
      <c r="AM8" s="17" t="str">
        <f>$I$4</f>
        <v>CUMUL HEBDO 01</v>
      </c>
      <c r="AN8" s="17" t="str">
        <f>$I$5</f>
        <v>CUMUL GLOBAL</v>
      </c>
      <c r="AO8" s="17" t="s">
        <v>16</v>
      </c>
      <c r="AP8" s="17" t="s">
        <v>17</v>
      </c>
      <c r="AQ8" s="20" t="s">
        <v>22</v>
      </c>
      <c r="AR8" s="17" t="str">
        <f>$I$4</f>
        <v>CUMUL HEBDO 01</v>
      </c>
      <c r="AS8" s="17" t="str">
        <f>$I$5</f>
        <v>CUMUL GLOBAL</v>
      </c>
      <c r="AT8" s="17" t="s">
        <v>16</v>
      </c>
      <c r="AU8" s="17" t="s">
        <v>17</v>
      </c>
      <c r="AV8" s="20" t="s">
        <v>22</v>
      </c>
      <c r="AW8" s="17" t="str">
        <f>$I$4</f>
        <v>CUMUL HEBDO 01</v>
      </c>
      <c r="AX8" s="17" t="str">
        <f>$I$5</f>
        <v>CUMUL GLOBAL</v>
      </c>
      <c r="AY8" s="17" t="s">
        <v>16</v>
      </c>
      <c r="AZ8" s="17" t="s">
        <v>17</v>
      </c>
      <c r="BA8" s="20" t="s">
        <v>22</v>
      </c>
      <c r="BB8" s="17" t="str">
        <f>$I$4</f>
        <v>CUMUL HEBDO 01</v>
      </c>
      <c r="BC8" s="17" t="str">
        <f>$I$5</f>
        <v>CUMUL GLOBAL</v>
      </c>
      <c r="BD8" s="17" t="s">
        <v>16</v>
      </c>
      <c r="BE8" s="17" t="s">
        <v>17</v>
      </c>
      <c r="BF8" s="20" t="s">
        <v>22</v>
      </c>
      <c r="BG8" s="88" t="s">
        <v>69</v>
      </c>
      <c r="BH8" s="88"/>
      <c r="BJ8" s="44" t="str">
        <f>$I$4</f>
        <v>CUMUL HEBDO 01</v>
      </c>
      <c r="BK8" s="45" t="s">
        <v>22</v>
      </c>
      <c r="BL8" s="44" t="s">
        <v>24</v>
      </c>
      <c r="BM8" s="45" t="s">
        <v>29</v>
      </c>
    </row>
    <row r="9" spans="2:65" s="15" customFormat="1" ht="15" customHeight="1">
      <c r="B9" s="50">
        <f t="shared" ref="B9:B33" si="0">INT(INDEX(BK$9:BK$33,MATCH(C9,F$9:F$33,0)))</f>
        <v>1</v>
      </c>
      <c r="C9" s="53" t="str">
        <f>INDEX(F$9:F$33,MATCH(SMALL(BK$9:BK$33,ROWS(B$9:B9)),BK$9:BK$33,0))</f>
        <v>I</v>
      </c>
      <c r="D9" s="58"/>
      <c r="E9" s="39"/>
      <c r="F9" s="103" t="s">
        <v>30</v>
      </c>
      <c r="G9" s="104"/>
      <c r="H9" s="90"/>
      <c r="I9" s="17">
        <v>180</v>
      </c>
      <c r="J9" s="17">
        <v>115</v>
      </c>
      <c r="K9" s="22">
        <f>'OBJECTIFS 2012'!E25</f>
        <v>112</v>
      </c>
      <c r="L9" s="24">
        <f>I9/K9</f>
        <v>1.6071428571428572</v>
      </c>
      <c r="M9" s="31">
        <f t="shared" ref="M9:M33" si="1">RANK(L9,$L$9:$L$33)+COLUMN()/10000</f>
        <v>3.0013000000000001</v>
      </c>
      <c r="N9" s="17">
        <v>50</v>
      </c>
      <c r="O9" s="17">
        <v>50</v>
      </c>
      <c r="P9" s="22">
        <f>'OBJECTIFS 2012'!G$25</f>
        <v>40.949999999999996</v>
      </c>
      <c r="Q9" s="24">
        <f>N9/P9</f>
        <v>1.2210012210012211</v>
      </c>
      <c r="R9" s="31">
        <f>RANK(Q9,$Q$9:$Q$33)+COLUMN()/10000</f>
        <v>7.0018000000000002</v>
      </c>
      <c r="S9" s="17">
        <v>22</v>
      </c>
      <c r="T9" s="17">
        <v>22</v>
      </c>
      <c r="U9" s="22">
        <f>'OBJECTIFS 2012'!I$25</f>
        <v>26.95</v>
      </c>
      <c r="V9" s="24">
        <f>S9/U9</f>
        <v>0.81632653061224492</v>
      </c>
      <c r="W9" s="31">
        <f>RANK(V9,$V$9:$V$33)+COLUMN()/10000</f>
        <v>19.002300000000002</v>
      </c>
      <c r="X9" s="17">
        <v>1400</v>
      </c>
      <c r="Y9" s="17">
        <v>1400</v>
      </c>
      <c r="Z9" s="22">
        <f>'OBJECTIFS 2012'!K$25</f>
        <v>1225</v>
      </c>
      <c r="AA9" s="24">
        <f>X9/Z9</f>
        <v>1.1428571428571428</v>
      </c>
      <c r="AB9" s="31">
        <f>RANK(AA9,$AA$9:$AA$33)+COLUMN()/10000</f>
        <v>2.0028000000000001</v>
      </c>
      <c r="AC9" s="17">
        <v>50</v>
      </c>
      <c r="AD9" s="17">
        <v>50</v>
      </c>
      <c r="AE9" s="22">
        <f>'OBJECTIFS 2012'!M$25</f>
        <v>47.25</v>
      </c>
      <c r="AF9" s="24">
        <f>AC9/AE9</f>
        <v>1.0582010582010581</v>
      </c>
      <c r="AG9" s="31">
        <f>RANK(AF9,$AF$9:$AF$33)+COLUMN()/10000</f>
        <v>13.003299999999999</v>
      </c>
      <c r="AH9" s="17">
        <v>50</v>
      </c>
      <c r="AI9" s="17">
        <v>50</v>
      </c>
      <c r="AJ9" s="22">
        <f>'OBJECTIFS 2012'!O$25</f>
        <v>52.5</v>
      </c>
      <c r="AK9" s="24">
        <f>AH9/AJ9</f>
        <v>0.95238095238095233</v>
      </c>
      <c r="AL9" s="31">
        <f>RANK(AK9,$AK$9:$AK$33)+COLUMN()/10000</f>
        <v>22.003799999999998</v>
      </c>
      <c r="AM9" s="17">
        <v>60</v>
      </c>
      <c r="AN9" s="17">
        <v>60</v>
      </c>
      <c r="AO9" s="22">
        <f>'OBJECTIFS 2012'!Q$25</f>
        <v>52.15</v>
      </c>
      <c r="AP9" s="24">
        <f>AM9/AO9</f>
        <v>1.1505273250239694</v>
      </c>
      <c r="AQ9" s="31">
        <f>RANK(AP9,$AP$9:$AP$33)+COLUMN()/10000</f>
        <v>19.004300000000001</v>
      </c>
      <c r="AR9" s="17">
        <v>3524</v>
      </c>
      <c r="AS9" s="17">
        <v>3524</v>
      </c>
      <c r="AT9" s="22">
        <f>'OBJECTIFS 2012'!S$25</f>
        <v>2835.35</v>
      </c>
      <c r="AU9" s="24">
        <f>AR9/AT9</f>
        <v>1.2428800677165077</v>
      </c>
      <c r="AV9" s="31">
        <f>RANK(AU9,$AU$9:$AU$33)+COLUMN()/10000</f>
        <v>3.0047999999999999</v>
      </c>
      <c r="AW9" s="17">
        <v>90</v>
      </c>
      <c r="AX9" s="17">
        <v>90</v>
      </c>
      <c r="AY9" s="22">
        <f>'OBJECTIFS 2012'!U$25</f>
        <v>86.449999999999989</v>
      </c>
      <c r="AZ9" s="24">
        <f>AW9/AY9</f>
        <v>1.041064198958936</v>
      </c>
      <c r="BA9" s="31">
        <f>RANK(AZ9,$AZ$9:$AZ$33)+COLUMN()/10000</f>
        <v>20.005299999999998</v>
      </c>
      <c r="BB9" s="17">
        <v>40</v>
      </c>
      <c r="BC9" s="17">
        <v>40</v>
      </c>
      <c r="BD9" s="22">
        <f>'OBJECTIFS 2012'!W$25</f>
        <v>32.199999999999996</v>
      </c>
      <c r="BE9" s="24">
        <f>BB9/BD9</f>
        <v>1.2422360248447206</v>
      </c>
      <c r="BF9" s="31">
        <f>RANK(BE9,$BE$9:$BE$33)+COLUMN()/10000</f>
        <v>12.005800000000001</v>
      </c>
      <c r="BG9" s="73" t="str">
        <f>F9</f>
        <v>A</v>
      </c>
      <c r="BH9" s="73"/>
      <c r="BJ9" s="41">
        <f>L9+Q9+V9+AA9+AF9+AK9+AP9+AU9+AZ9+BE9</f>
        <v>11.474617378739611</v>
      </c>
      <c r="BK9" s="22">
        <f t="shared" ref="BK9:BK33" si="2">RANK(BJ9,$BJ$9:$BJ$33)+COLUMN()/10000</f>
        <v>14.0063</v>
      </c>
      <c r="BL9" s="17">
        <f>J9+O9+T9+Y9+AD9+AI9+AN9+AS9+AX9+BC9</f>
        <v>5401</v>
      </c>
      <c r="BM9" s="22">
        <f>'OBJECTIFS 2012'!Y25</f>
        <v>4510.7999999999993</v>
      </c>
    </row>
    <row r="10" spans="2:65" ht="15" customHeight="1">
      <c r="B10" s="50">
        <f t="shared" si="0"/>
        <v>2</v>
      </c>
      <c r="C10" s="53" t="str">
        <f>INDEX(F$9:F$33,MATCH(SMALL(BK$9:BK$33,ROWS(B$9:B10)),BK$9:BK$33,0))</f>
        <v>K</v>
      </c>
      <c r="D10" s="59"/>
      <c r="E10" s="39"/>
      <c r="F10" s="103" t="s">
        <v>31</v>
      </c>
      <c r="G10" s="104"/>
      <c r="H10" s="90"/>
      <c r="I10" s="29">
        <v>50</v>
      </c>
      <c r="J10" s="29">
        <v>50</v>
      </c>
      <c r="K10" s="23">
        <f>'OBJECTIFS 2012'!E24</f>
        <v>66.849999999999994</v>
      </c>
      <c r="L10" s="24">
        <f t="shared" ref="L10:L33" si="3">I10/K10</f>
        <v>0.74794315632011976</v>
      </c>
      <c r="M10" s="31">
        <f t="shared" si="1"/>
        <v>18.001300000000001</v>
      </c>
      <c r="N10" s="29">
        <v>40</v>
      </c>
      <c r="O10" s="29">
        <v>40</v>
      </c>
      <c r="P10" s="23">
        <f>'OBJECTIFS 2012'!G24</f>
        <v>30.099999999999998</v>
      </c>
      <c r="Q10" s="24">
        <f t="shared" ref="Q10:Q33" si="4">N10/P10</f>
        <v>1.3289036544850499</v>
      </c>
      <c r="R10" s="31">
        <f t="shared" ref="R10:R33" si="5">RANK(Q10,$Q$9:$Q$33)+COLUMN()/10000</f>
        <v>6.0018000000000002</v>
      </c>
      <c r="S10" s="25">
        <v>12</v>
      </c>
      <c r="T10" s="33">
        <v>12</v>
      </c>
      <c r="U10" s="23">
        <f>'OBJECTIFS 2012'!I24</f>
        <v>7</v>
      </c>
      <c r="V10" s="24">
        <f t="shared" ref="V10:V33" si="6">S10/U10</f>
        <v>1.7142857142857142</v>
      </c>
      <c r="W10" s="31">
        <f t="shared" ref="W10:W33" si="7">RANK(V10,$V$9:$V$33)+COLUMN()/10000</f>
        <v>6.0023</v>
      </c>
      <c r="X10" s="29">
        <v>600</v>
      </c>
      <c r="Y10" s="29">
        <v>600</v>
      </c>
      <c r="Z10" s="23">
        <f>'OBJECTIFS 2012'!K24</f>
        <v>700</v>
      </c>
      <c r="AA10" s="24">
        <f t="shared" ref="AA10:AA33" si="8">X10/Z10</f>
        <v>0.8571428571428571</v>
      </c>
      <c r="AB10" s="31">
        <f t="shared" ref="AB10:AB33" si="9">RANK(AA10,$AA$9:$AA$33)+COLUMN()/10000</f>
        <v>25.002800000000001</v>
      </c>
      <c r="AC10" s="29">
        <v>30</v>
      </c>
      <c r="AD10" s="29">
        <v>30</v>
      </c>
      <c r="AE10" s="23">
        <f>'OBJECTIFS 2012'!M24</f>
        <v>27.299999999999997</v>
      </c>
      <c r="AF10" s="24">
        <f t="shared" ref="AF10:AF33" si="10">AC10/AE10</f>
        <v>1.098901098901099</v>
      </c>
      <c r="AG10" s="31">
        <f t="shared" ref="AG10:AG33" si="11">RANK(AF10,$AF$9:$AF$33)+COLUMN()/10000</f>
        <v>10.003299999999999</v>
      </c>
      <c r="AH10" s="29">
        <v>41</v>
      </c>
      <c r="AI10" s="29">
        <v>41</v>
      </c>
      <c r="AJ10" s="23">
        <f>'OBJECTIFS 2012'!O24</f>
        <v>33.25</v>
      </c>
      <c r="AK10" s="24">
        <f t="shared" ref="AK10:AK33" si="12">AH10/AJ10</f>
        <v>1.2330827067669172</v>
      </c>
      <c r="AL10" s="31">
        <f t="shared" ref="AL10:AL33" si="13">RANK(AK10,$AK$9:$AK$33)+COLUMN()/10000</f>
        <v>10.0038</v>
      </c>
      <c r="AM10" s="29">
        <v>30</v>
      </c>
      <c r="AN10" s="29">
        <v>30</v>
      </c>
      <c r="AO10" s="23">
        <f>'OBJECTIFS 2012'!Q$24</f>
        <v>28</v>
      </c>
      <c r="AP10" s="24">
        <f t="shared" ref="AP10:AP33" si="14">AM10/AO10</f>
        <v>1.0714285714285714</v>
      </c>
      <c r="AQ10" s="31">
        <f t="shared" ref="AQ10:AQ33" si="15">RANK(AP10,$AP$9:$AP$33)+COLUMN()/10000</f>
        <v>20.004300000000001</v>
      </c>
      <c r="AR10" s="29">
        <v>1645</v>
      </c>
      <c r="AS10" s="29">
        <v>1645</v>
      </c>
      <c r="AT10" s="23">
        <f>'OBJECTIFS 2012'!S24</f>
        <v>1574.6499999999999</v>
      </c>
      <c r="AU10" s="24">
        <f t="shared" ref="AU10:AU33" si="16">AR10/AT10</f>
        <v>1.0446765947988443</v>
      </c>
      <c r="AV10" s="31">
        <f t="shared" ref="AV10:AV33" si="17">RANK(AU10,$AU$9:$AU$33)+COLUMN()/10000</f>
        <v>14.004799999999999</v>
      </c>
      <c r="AW10" s="29">
        <v>55</v>
      </c>
      <c r="AX10" s="29">
        <v>55</v>
      </c>
      <c r="AY10" s="23">
        <f>'OBJECTIFS 2012'!U24</f>
        <v>39.549999999999997</v>
      </c>
      <c r="AZ10" s="24">
        <f t="shared" ref="AZ10:AZ33" si="18">AW10/AY10</f>
        <v>1.390644753476612</v>
      </c>
      <c r="BA10" s="31">
        <f t="shared" ref="BA10:BA33" si="19">RANK(AZ10,$AZ$9:$AZ$33)+COLUMN()/10000</f>
        <v>8.0053000000000001</v>
      </c>
      <c r="BB10" s="29">
        <v>30</v>
      </c>
      <c r="BC10" s="29">
        <v>30</v>
      </c>
      <c r="BD10" s="23">
        <f>'OBJECTIFS 2012'!W24</f>
        <v>20.299999999999997</v>
      </c>
      <c r="BE10" s="24">
        <f t="shared" ref="BE10:BE33" si="20">BB10/BD10</f>
        <v>1.4778325123152711</v>
      </c>
      <c r="BF10" s="31">
        <f t="shared" ref="BF10:BF33" si="21">RANK(BE10,$BE$9:$BE$33)+COLUMN()/10000</f>
        <v>4.0057999999999998</v>
      </c>
      <c r="BG10" s="73" t="str">
        <f>F10</f>
        <v>B</v>
      </c>
      <c r="BH10" s="73"/>
      <c r="BJ10" s="41">
        <f t="shared" ref="BJ10:BJ38" si="22">L10+Q10+V10+AA10+AF10+AK10+AP10+AU10+AZ10+BE10</f>
        <v>11.964841619921057</v>
      </c>
      <c r="BK10" s="22">
        <f t="shared" si="2"/>
        <v>11.0063</v>
      </c>
      <c r="BL10" s="17">
        <f t="shared" ref="BL10:BL38" si="23">J10+O10+T10+Y10+AD10+AI10+AN10+AS10+AX10+BC10</f>
        <v>2533</v>
      </c>
      <c r="BM10" s="23">
        <f>'OBJECTIFS 2012'!Y24</f>
        <v>2527</v>
      </c>
    </row>
    <row r="11" spans="2:65" ht="15" customHeight="1">
      <c r="B11" s="50">
        <f t="shared" si="0"/>
        <v>3</v>
      </c>
      <c r="C11" s="53" t="str">
        <f>INDEX(F$9:F$33,MATCH(SMALL(BK$9:BK$33,ROWS(B$9:B11)),BK$9:BK$33,0))</f>
        <v>T</v>
      </c>
      <c r="D11" s="59"/>
      <c r="E11" s="39"/>
      <c r="F11" s="103" t="s">
        <v>32</v>
      </c>
      <c r="G11" s="104"/>
      <c r="H11" s="90"/>
      <c r="I11" s="29">
        <v>50</v>
      </c>
      <c r="J11" s="29">
        <v>50</v>
      </c>
      <c r="K11" s="23">
        <f>'OBJECTIFS 2012'!E27</f>
        <v>99.399999999999991</v>
      </c>
      <c r="L11" s="24">
        <f t="shared" si="3"/>
        <v>0.50301810865191154</v>
      </c>
      <c r="M11" s="31">
        <f t="shared" si="1"/>
        <v>22.001300000000001</v>
      </c>
      <c r="N11" s="29">
        <v>50</v>
      </c>
      <c r="O11" s="29">
        <v>50</v>
      </c>
      <c r="P11" s="23">
        <f>'OBJECTIFS 2012'!G27</f>
        <v>43.75</v>
      </c>
      <c r="Q11" s="24">
        <f t="shared" si="4"/>
        <v>1.1428571428571428</v>
      </c>
      <c r="R11" s="31">
        <f t="shared" si="5"/>
        <v>8.0017999999999994</v>
      </c>
      <c r="S11" s="25">
        <v>22</v>
      </c>
      <c r="T11" s="33">
        <v>22</v>
      </c>
      <c r="U11" s="23">
        <f>'OBJECTIFS 2012'!I27</f>
        <v>15.749999999999998</v>
      </c>
      <c r="V11" s="24">
        <f t="shared" si="6"/>
        <v>1.396825396825397</v>
      </c>
      <c r="W11" s="31">
        <f t="shared" si="7"/>
        <v>10.0023</v>
      </c>
      <c r="X11" s="29">
        <v>1111</v>
      </c>
      <c r="Y11" s="29">
        <v>1111</v>
      </c>
      <c r="Z11" s="23">
        <f>'OBJECTIFS 2012'!K27</f>
        <v>1120</v>
      </c>
      <c r="AA11" s="24">
        <f t="shared" si="8"/>
        <v>0.99196428571428574</v>
      </c>
      <c r="AB11" s="31">
        <f t="shared" si="9"/>
        <v>18.002800000000001</v>
      </c>
      <c r="AC11" s="29">
        <v>40</v>
      </c>
      <c r="AD11" s="29">
        <v>40</v>
      </c>
      <c r="AE11" s="23">
        <f>'OBJECTIFS 2012'!M27</f>
        <v>51.099999999999994</v>
      </c>
      <c r="AF11" s="24">
        <f t="shared" si="10"/>
        <v>0.78277886497064586</v>
      </c>
      <c r="AG11" s="31">
        <f t="shared" si="11"/>
        <v>21.003299999999999</v>
      </c>
      <c r="AH11" s="29">
        <v>55</v>
      </c>
      <c r="AI11" s="29">
        <v>55</v>
      </c>
      <c r="AJ11" s="23">
        <f>'OBJECTIFS 2012'!O27</f>
        <v>54.25</v>
      </c>
      <c r="AK11" s="24">
        <f t="shared" si="12"/>
        <v>1.0138248847926268</v>
      </c>
      <c r="AL11" s="31">
        <f t="shared" si="13"/>
        <v>21.003799999999998</v>
      </c>
      <c r="AM11" s="29">
        <v>70</v>
      </c>
      <c r="AN11" s="29">
        <v>70</v>
      </c>
      <c r="AO11" s="23">
        <f>'OBJECTIFS 2012'!Q$27</f>
        <v>71.75</v>
      </c>
      <c r="AP11" s="24">
        <f t="shared" si="14"/>
        <v>0.97560975609756095</v>
      </c>
      <c r="AQ11" s="31">
        <f t="shared" si="15"/>
        <v>21.004300000000001</v>
      </c>
      <c r="AR11" s="29">
        <v>3154</v>
      </c>
      <c r="AS11" s="29">
        <v>3154</v>
      </c>
      <c r="AT11" s="23">
        <f>'OBJECTIFS 2012'!S27</f>
        <v>3121.2999999999997</v>
      </c>
      <c r="AU11" s="24">
        <f t="shared" si="16"/>
        <v>1.0104764040624099</v>
      </c>
      <c r="AV11" s="31">
        <f t="shared" si="17"/>
        <v>20.004799999999999</v>
      </c>
      <c r="AW11" s="29">
        <v>80</v>
      </c>
      <c r="AX11" s="29">
        <v>80</v>
      </c>
      <c r="AY11" s="23">
        <f>'OBJECTIFS 2012'!U27</f>
        <v>86.8</v>
      </c>
      <c r="AZ11" s="24">
        <f t="shared" si="18"/>
        <v>0.92165898617511521</v>
      </c>
      <c r="BA11" s="31">
        <f t="shared" si="19"/>
        <v>24.005299999999998</v>
      </c>
      <c r="BB11" s="29">
        <v>30</v>
      </c>
      <c r="BC11" s="29">
        <v>30</v>
      </c>
      <c r="BD11" s="23">
        <f>'OBJECTIFS 2012'!W27</f>
        <v>34.65</v>
      </c>
      <c r="BE11" s="24">
        <f t="shared" si="20"/>
        <v>0.86580086580086579</v>
      </c>
      <c r="BF11" s="31">
        <f t="shared" si="21"/>
        <v>24.005800000000001</v>
      </c>
      <c r="BG11" s="73" t="str">
        <f>F11</f>
        <v>C</v>
      </c>
      <c r="BH11" s="73"/>
      <c r="BJ11" s="41">
        <f t="shared" si="22"/>
        <v>9.6048146959479617</v>
      </c>
      <c r="BK11" s="22">
        <f t="shared" si="2"/>
        <v>25.0063</v>
      </c>
      <c r="BL11" s="17">
        <f t="shared" si="23"/>
        <v>4662</v>
      </c>
      <c r="BM11" s="23">
        <f>'OBJECTIFS 2012'!Y27</f>
        <v>4698.75</v>
      </c>
    </row>
    <row r="12" spans="2:65" ht="15" customHeight="1">
      <c r="B12" s="50">
        <f t="shared" si="0"/>
        <v>4</v>
      </c>
      <c r="C12" s="53" t="str">
        <f>INDEX(F$9:F$33,MATCH(SMALL(BK$9:BK$33,ROWS(B$9:B12)),BK$9:BK$33,0))</f>
        <v>O</v>
      </c>
      <c r="D12" s="59"/>
      <c r="E12" s="39"/>
      <c r="F12" s="103" t="s">
        <v>33</v>
      </c>
      <c r="G12" s="104"/>
      <c r="H12" s="90"/>
      <c r="I12" s="29">
        <v>25</v>
      </c>
      <c r="J12" s="29">
        <v>25</v>
      </c>
      <c r="K12" s="23">
        <f>'OBJECTIFS 2012'!E32</f>
        <v>49</v>
      </c>
      <c r="L12" s="24">
        <f t="shared" si="3"/>
        <v>0.51020408163265307</v>
      </c>
      <c r="M12" s="31">
        <f t="shared" si="1"/>
        <v>21.001300000000001</v>
      </c>
      <c r="N12" s="29">
        <v>22</v>
      </c>
      <c r="O12" s="29">
        <v>22</v>
      </c>
      <c r="P12" s="23">
        <f>'OBJECTIFS 2012'!G32</f>
        <v>22.75</v>
      </c>
      <c r="Q12" s="24">
        <f t="shared" si="4"/>
        <v>0.96703296703296704</v>
      </c>
      <c r="R12" s="31">
        <f t="shared" si="5"/>
        <v>14.001799999999999</v>
      </c>
      <c r="S12" s="25">
        <v>15</v>
      </c>
      <c r="T12" s="33">
        <v>15</v>
      </c>
      <c r="U12" s="23">
        <f>'OBJECTIFS 2012'!I32</f>
        <v>7</v>
      </c>
      <c r="V12" s="24">
        <f t="shared" si="6"/>
        <v>2.1428571428571428</v>
      </c>
      <c r="W12" s="31">
        <f t="shared" si="7"/>
        <v>1.0023</v>
      </c>
      <c r="X12" s="29">
        <v>630</v>
      </c>
      <c r="Y12" s="29">
        <v>630</v>
      </c>
      <c r="Z12" s="23">
        <f>'OBJECTIFS 2012'!K32</f>
        <v>630</v>
      </c>
      <c r="AA12" s="24">
        <f t="shared" si="8"/>
        <v>1</v>
      </c>
      <c r="AB12" s="31">
        <f t="shared" si="9"/>
        <v>17.002800000000001</v>
      </c>
      <c r="AC12" s="29">
        <v>30</v>
      </c>
      <c r="AD12" s="29">
        <v>30</v>
      </c>
      <c r="AE12" s="23">
        <f>'OBJECTIFS 2012'!M32</f>
        <v>20.299999999999997</v>
      </c>
      <c r="AF12" s="24">
        <f t="shared" si="10"/>
        <v>1.4778325123152711</v>
      </c>
      <c r="AG12" s="31">
        <f t="shared" si="11"/>
        <v>5.0033000000000003</v>
      </c>
      <c r="AH12" s="29">
        <v>39</v>
      </c>
      <c r="AI12" s="29">
        <v>39</v>
      </c>
      <c r="AJ12" s="23">
        <f>'OBJECTIFS 2012'!O32</f>
        <v>24.5</v>
      </c>
      <c r="AK12" s="24">
        <f t="shared" si="12"/>
        <v>1.5918367346938775</v>
      </c>
      <c r="AL12" s="31">
        <f t="shared" si="13"/>
        <v>3.0038</v>
      </c>
      <c r="AM12" s="29">
        <v>20</v>
      </c>
      <c r="AN12" s="29">
        <v>20</v>
      </c>
      <c r="AO12" s="23">
        <f>'OBJECTIFS 2012'!Q$32</f>
        <v>22.75</v>
      </c>
      <c r="AP12" s="24">
        <f t="shared" si="14"/>
        <v>0.87912087912087911</v>
      </c>
      <c r="AQ12" s="31">
        <f t="shared" si="15"/>
        <v>22.004300000000001</v>
      </c>
      <c r="AR12" s="29">
        <v>600</v>
      </c>
      <c r="AS12" s="29">
        <v>600</v>
      </c>
      <c r="AT12" s="23">
        <f>'OBJECTIFS 2012'!S32</f>
        <v>549.5</v>
      </c>
      <c r="AU12" s="24">
        <f t="shared" si="16"/>
        <v>1.091901728844404</v>
      </c>
      <c r="AV12" s="31">
        <f t="shared" si="17"/>
        <v>12.004799999999999</v>
      </c>
      <c r="AW12" s="29">
        <v>29</v>
      </c>
      <c r="AX12" s="29">
        <v>29</v>
      </c>
      <c r="AY12" s="23">
        <f>'OBJECTIFS 2012'!U32</f>
        <v>27.299999999999997</v>
      </c>
      <c r="AZ12" s="24">
        <f t="shared" si="18"/>
        <v>1.0622710622710623</v>
      </c>
      <c r="BA12" s="31">
        <f t="shared" si="19"/>
        <v>19.005299999999998</v>
      </c>
      <c r="BB12" s="29">
        <v>15</v>
      </c>
      <c r="BC12" s="29">
        <v>15</v>
      </c>
      <c r="BD12" s="23">
        <f>'OBJECTIFS 2012'!W32</f>
        <v>12.95</v>
      </c>
      <c r="BE12" s="24">
        <f t="shared" si="20"/>
        <v>1.1583011583011584</v>
      </c>
      <c r="BF12" s="31">
        <f t="shared" si="21"/>
        <v>15.005800000000001</v>
      </c>
      <c r="BG12" s="73" t="str">
        <f t="shared" ref="BG12:BG33" si="24">F12</f>
        <v>D</v>
      </c>
      <c r="BH12" s="73"/>
      <c r="BJ12" s="41">
        <f t="shared" si="22"/>
        <v>11.881358267069416</v>
      </c>
      <c r="BK12" s="22">
        <f t="shared" si="2"/>
        <v>13.0063</v>
      </c>
      <c r="BL12" s="17">
        <f t="shared" si="23"/>
        <v>1425</v>
      </c>
      <c r="BM12" s="23">
        <f>'OBJECTIFS 2012'!Y32</f>
        <v>1366.05</v>
      </c>
    </row>
    <row r="13" spans="2:65">
      <c r="B13" s="50">
        <f t="shared" si="0"/>
        <v>5</v>
      </c>
      <c r="C13" s="53" t="str">
        <f>INDEX(F$9:F$33,MATCH(SMALL(BK$9:BK$33,ROWS(B$9:B13)),BK$9:BK$33,0))</f>
        <v>J</v>
      </c>
      <c r="D13" s="59"/>
      <c r="E13" s="39"/>
      <c r="F13" s="103" t="s">
        <v>34</v>
      </c>
      <c r="G13" s="104"/>
      <c r="H13" s="90"/>
      <c r="I13" s="29">
        <v>48</v>
      </c>
      <c r="J13" s="29">
        <v>48</v>
      </c>
      <c r="K13" s="23">
        <f>'OBJECTIFS 2012'!E28</f>
        <v>38.849999999999994</v>
      </c>
      <c r="L13" s="24">
        <f t="shared" si="3"/>
        <v>1.2355212355212357</v>
      </c>
      <c r="M13" s="31">
        <f t="shared" si="1"/>
        <v>9.0013000000000005</v>
      </c>
      <c r="N13" s="29">
        <v>10</v>
      </c>
      <c r="O13" s="29">
        <v>10</v>
      </c>
      <c r="P13" s="23">
        <f>'OBJECTIFS 2012'!G28</f>
        <v>15.749999999999998</v>
      </c>
      <c r="Q13" s="24">
        <f t="shared" si="4"/>
        <v>0.634920634920635</v>
      </c>
      <c r="R13" s="31">
        <f t="shared" si="5"/>
        <v>23.001799999999999</v>
      </c>
      <c r="S13" s="25">
        <v>1</v>
      </c>
      <c r="T13" s="33">
        <v>1</v>
      </c>
      <c r="U13" s="23">
        <f>'OBJECTIFS 2012'!I28</f>
        <v>2.0999999999999996</v>
      </c>
      <c r="V13" s="24">
        <f t="shared" si="6"/>
        <v>0.47619047619047628</v>
      </c>
      <c r="W13" s="31">
        <f t="shared" si="7"/>
        <v>24.002300000000002</v>
      </c>
      <c r="X13" s="29">
        <v>290</v>
      </c>
      <c r="Y13" s="29">
        <v>290</v>
      </c>
      <c r="Z13" s="23">
        <f>'OBJECTIFS 2012'!K28</f>
        <v>280</v>
      </c>
      <c r="AA13" s="24">
        <f t="shared" si="8"/>
        <v>1.0357142857142858</v>
      </c>
      <c r="AB13" s="31">
        <f t="shared" si="9"/>
        <v>10.002800000000001</v>
      </c>
      <c r="AC13" s="29">
        <v>10</v>
      </c>
      <c r="AD13" s="29">
        <v>10</v>
      </c>
      <c r="AE13" s="23">
        <f>'OBJECTIFS 2012'!M28</f>
        <v>17.149999999999999</v>
      </c>
      <c r="AF13" s="24">
        <f t="shared" si="10"/>
        <v>0.58309037900874638</v>
      </c>
      <c r="AG13" s="31">
        <f t="shared" si="11"/>
        <v>24.003299999999999</v>
      </c>
      <c r="AH13" s="29">
        <v>42</v>
      </c>
      <c r="AI13" s="29">
        <v>42</v>
      </c>
      <c r="AJ13" s="23">
        <f>'OBJECTIFS 2012'!O28</f>
        <v>19.95</v>
      </c>
      <c r="AK13" s="24">
        <f t="shared" si="12"/>
        <v>2.1052631578947367</v>
      </c>
      <c r="AL13" s="31">
        <f t="shared" si="13"/>
        <v>1.0038</v>
      </c>
      <c r="AM13" s="29">
        <v>15</v>
      </c>
      <c r="AN13" s="29">
        <v>15</v>
      </c>
      <c r="AO13" s="23">
        <f>'OBJECTIFS 2012'!Q$28</f>
        <v>21.7</v>
      </c>
      <c r="AP13" s="24">
        <f t="shared" si="14"/>
        <v>0.69124423963133641</v>
      </c>
      <c r="AQ13" s="31">
        <f t="shared" si="15"/>
        <v>24.004300000000001</v>
      </c>
      <c r="AR13" s="29">
        <v>800</v>
      </c>
      <c r="AS13" s="29">
        <v>800</v>
      </c>
      <c r="AT13" s="23">
        <f>'OBJECTIFS 2012'!S28</f>
        <v>711.9</v>
      </c>
      <c r="AU13" s="24">
        <f t="shared" si="16"/>
        <v>1.1237533361427168</v>
      </c>
      <c r="AV13" s="31">
        <f t="shared" si="17"/>
        <v>10.004799999999999</v>
      </c>
      <c r="AW13" s="29">
        <v>25</v>
      </c>
      <c r="AX13" s="29">
        <v>25</v>
      </c>
      <c r="AY13" s="23">
        <f>'OBJECTIFS 2012'!U28</f>
        <v>19.599999999999998</v>
      </c>
      <c r="AZ13" s="24">
        <f t="shared" si="18"/>
        <v>1.2755102040816328</v>
      </c>
      <c r="BA13" s="31">
        <f t="shared" si="19"/>
        <v>11.0053</v>
      </c>
      <c r="BB13" s="29">
        <v>15</v>
      </c>
      <c r="BC13" s="29">
        <v>15</v>
      </c>
      <c r="BD13" s="23">
        <f>'OBJECTIFS 2012'!W28</f>
        <v>11.899999999999999</v>
      </c>
      <c r="BE13" s="24">
        <f t="shared" si="20"/>
        <v>1.2605042016806725</v>
      </c>
      <c r="BF13" s="31">
        <f t="shared" si="21"/>
        <v>10.005800000000001</v>
      </c>
      <c r="BG13" s="73" t="str">
        <f t="shared" si="24"/>
        <v>E</v>
      </c>
      <c r="BH13" s="73"/>
      <c r="BJ13" s="41">
        <f t="shared" si="22"/>
        <v>10.421712150786476</v>
      </c>
      <c r="BK13" s="22">
        <f t="shared" si="2"/>
        <v>20.0063</v>
      </c>
      <c r="BL13" s="17">
        <f t="shared" si="23"/>
        <v>1256</v>
      </c>
      <c r="BM13" s="23">
        <f>'OBJECTIFS 2012'!Y28</f>
        <v>1138.8999999999999</v>
      </c>
    </row>
    <row r="14" spans="2:65">
      <c r="B14" s="50">
        <f t="shared" si="0"/>
        <v>6</v>
      </c>
      <c r="C14" s="53" t="str">
        <f>INDEX(F$9:F$33,MATCH(SMALL(BK$9:BK$33,ROWS(B$9:B14)),BK$9:BK$33,0))</f>
        <v>R</v>
      </c>
      <c r="D14" s="59"/>
      <c r="E14" s="39"/>
      <c r="F14" s="103" t="s">
        <v>35</v>
      </c>
      <c r="G14" s="104"/>
      <c r="H14" s="90"/>
      <c r="I14" s="29">
        <v>35</v>
      </c>
      <c r="J14" s="29">
        <v>35</v>
      </c>
      <c r="K14" s="23">
        <f>'OBJECTIFS 2012'!E33</f>
        <v>31.849999999999998</v>
      </c>
      <c r="L14" s="24">
        <f t="shared" si="3"/>
        <v>1.098901098901099</v>
      </c>
      <c r="M14" s="31">
        <f t="shared" si="1"/>
        <v>10.001300000000001</v>
      </c>
      <c r="N14" s="29">
        <v>30</v>
      </c>
      <c r="O14" s="29">
        <v>30</v>
      </c>
      <c r="P14" s="23">
        <f>'OBJECTIFS 2012'!G33</f>
        <v>15.749999999999998</v>
      </c>
      <c r="Q14" s="24">
        <f t="shared" si="4"/>
        <v>1.9047619047619049</v>
      </c>
      <c r="R14" s="31">
        <f t="shared" si="5"/>
        <v>3.0017999999999998</v>
      </c>
      <c r="S14" s="25">
        <v>3</v>
      </c>
      <c r="T14" s="33">
        <v>3</v>
      </c>
      <c r="U14" s="23">
        <f>'OBJECTIFS 2012'!I33</f>
        <v>2.8</v>
      </c>
      <c r="V14" s="24">
        <f t="shared" si="6"/>
        <v>1.0714285714285714</v>
      </c>
      <c r="W14" s="31">
        <f t="shared" si="7"/>
        <v>16.002300000000002</v>
      </c>
      <c r="X14" s="29">
        <v>250</v>
      </c>
      <c r="Y14" s="29">
        <v>250</v>
      </c>
      <c r="Z14" s="23">
        <f>'OBJECTIFS 2012'!K33</f>
        <v>262.5</v>
      </c>
      <c r="AA14" s="24">
        <f t="shared" si="8"/>
        <v>0.95238095238095233</v>
      </c>
      <c r="AB14" s="31">
        <f t="shared" si="9"/>
        <v>19.002800000000001</v>
      </c>
      <c r="AC14" s="29">
        <v>15</v>
      </c>
      <c r="AD14" s="29">
        <v>15</v>
      </c>
      <c r="AE14" s="23">
        <f>'OBJECTIFS 2012'!M33</f>
        <v>13.299999999999999</v>
      </c>
      <c r="AF14" s="24">
        <f t="shared" si="10"/>
        <v>1.1278195488721805</v>
      </c>
      <c r="AG14" s="31">
        <f t="shared" si="11"/>
        <v>9.0032999999999994</v>
      </c>
      <c r="AH14" s="29">
        <v>19</v>
      </c>
      <c r="AI14" s="29">
        <v>19</v>
      </c>
      <c r="AJ14" s="23">
        <f>'OBJECTIFS 2012'!O33</f>
        <v>17.5</v>
      </c>
      <c r="AK14" s="24">
        <f t="shared" si="12"/>
        <v>1.0857142857142856</v>
      </c>
      <c r="AL14" s="31">
        <f t="shared" si="13"/>
        <v>20.003799999999998</v>
      </c>
      <c r="AM14" s="29">
        <v>10</v>
      </c>
      <c r="AN14" s="29">
        <v>10</v>
      </c>
      <c r="AO14" s="23">
        <f>'OBJECTIFS 2012'!Q$33</f>
        <v>14</v>
      </c>
      <c r="AP14" s="24">
        <f t="shared" si="14"/>
        <v>0.7142857142857143</v>
      </c>
      <c r="AQ14" s="31">
        <f t="shared" si="15"/>
        <v>23.004300000000001</v>
      </c>
      <c r="AR14" s="29">
        <v>777</v>
      </c>
      <c r="AS14" s="29">
        <v>777</v>
      </c>
      <c r="AT14" s="23">
        <f>'OBJECTIFS 2012'!S33</f>
        <v>887.25</v>
      </c>
      <c r="AU14" s="24">
        <f t="shared" si="16"/>
        <v>0.87573964497041423</v>
      </c>
      <c r="AV14" s="31">
        <f t="shared" si="17"/>
        <v>22.004799999999999</v>
      </c>
      <c r="AW14" s="29">
        <v>30</v>
      </c>
      <c r="AX14" s="29">
        <v>30</v>
      </c>
      <c r="AY14" s="23">
        <f>'OBJECTIFS 2012'!U33</f>
        <v>21.7</v>
      </c>
      <c r="AZ14" s="24">
        <f t="shared" si="18"/>
        <v>1.3824884792626728</v>
      </c>
      <c r="BA14" s="31">
        <f t="shared" si="19"/>
        <v>9.0053000000000001</v>
      </c>
      <c r="BB14" s="29">
        <v>22</v>
      </c>
      <c r="BC14" s="29">
        <v>22</v>
      </c>
      <c r="BD14" s="23">
        <f>'OBJECTIFS 2012'!W33</f>
        <v>10.5</v>
      </c>
      <c r="BE14" s="24">
        <f t="shared" si="20"/>
        <v>2.0952380952380953</v>
      </c>
      <c r="BF14" s="31">
        <f t="shared" si="21"/>
        <v>1.0058</v>
      </c>
      <c r="BG14" s="73" t="str">
        <f t="shared" si="24"/>
        <v>F</v>
      </c>
      <c r="BH14" s="73"/>
      <c r="BJ14" s="41">
        <f t="shared" si="22"/>
        <v>12.308758295815888</v>
      </c>
      <c r="BK14" s="22">
        <f t="shared" si="2"/>
        <v>9.0062999999999995</v>
      </c>
      <c r="BL14" s="17">
        <f t="shared" si="23"/>
        <v>1191</v>
      </c>
      <c r="BM14" s="23">
        <f>'OBJECTIFS 2012'!Y33</f>
        <v>1277.1499999999999</v>
      </c>
    </row>
    <row r="15" spans="2:65">
      <c r="B15" s="50">
        <f t="shared" si="0"/>
        <v>7</v>
      </c>
      <c r="C15" s="53" t="str">
        <f>INDEX(F$9:F$33,MATCH(SMALL(BK$9:BK$33,ROWS(B$9:B15)),BK$9:BK$33,0))</f>
        <v>W</v>
      </c>
      <c r="D15" s="59"/>
      <c r="E15" s="39"/>
      <c r="F15" s="103" t="s">
        <v>36</v>
      </c>
      <c r="G15" s="104"/>
      <c r="H15" s="90"/>
      <c r="I15" s="29">
        <v>30</v>
      </c>
      <c r="J15" s="29">
        <v>30</v>
      </c>
      <c r="K15" s="23">
        <f>'OBJECTIFS 2012'!E29</f>
        <v>30.799999999999997</v>
      </c>
      <c r="L15" s="24">
        <f t="shared" si="3"/>
        <v>0.97402597402597413</v>
      </c>
      <c r="M15" s="31">
        <f t="shared" si="1"/>
        <v>14.001300000000001</v>
      </c>
      <c r="N15" s="29">
        <v>25</v>
      </c>
      <c r="O15" s="29">
        <v>25</v>
      </c>
      <c r="P15" s="23">
        <f>'OBJECTIFS 2012'!G29</f>
        <v>15.749999999999998</v>
      </c>
      <c r="Q15" s="24">
        <f t="shared" si="4"/>
        <v>1.5873015873015874</v>
      </c>
      <c r="R15" s="31">
        <f t="shared" si="5"/>
        <v>4.0018000000000002</v>
      </c>
      <c r="S15" s="25">
        <v>4</v>
      </c>
      <c r="T15" s="33">
        <v>4</v>
      </c>
      <c r="U15" s="23">
        <f>'OBJECTIFS 2012'!I29</f>
        <v>2.8</v>
      </c>
      <c r="V15" s="24">
        <f t="shared" si="6"/>
        <v>1.4285714285714286</v>
      </c>
      <c r="W15" s="31">
        <f t="shared" si="7"/>
        <v>9.0023</v>
      </c>
      <c r="X15" s="29">
        <v>290</v>
      </c>
      <c r="Y15" s="29">
        <v>290</v>
      </c>
      <c r="Z15" s="23">
        <f>'OBJECTIFS 2012'!K29</f>
        <v>259</v>
      </c>
      <c r="AA15" s="24">
        <f t="shared" si="8"/>
        <v>1.1196911196911197</v>
      </c>
      <c r="AB15" s="31">
        <f t="shared" si="9"/>
        <v>6.0027999999999997</v>
      </c>
      <c r="AC15" s="29">
        <v>15</v>
      </c>
      <c r="AD15" s="29">
        <v>15</v>
      </c>
      <c r="AE15" s="23">
        <f>'OBJECTIFS 2012'!M29</f>
        <v>15.049999999999999</v>
      </c>
      <c r="AF15" s="24">
        <f t="shared" si="10"/>
        <v>0.99667774086378746</v>
      </c>
      <c r="AG15" s="31">
        <f t="shared" si="11"/>
        <v>16.003299999999999</v>
      </c>
      <c r="AH15" s="29">
        <v>22</v>
      </c>
      <c r="AI15" s="29">
        <v>22</v>
      </c>
      <c r="AJ15" s="23">
        <f>'OBJECTIFS 2012'!O29</f>
        <v>18.549999999999997</v>
      </c>
      <c r="AK15" s="24">
        <f t="shared" si="12"/>
        <v>1.1859838274932617</v>
      </c>
      <c r="AL15" s="31">
        <f t="shared" si="13"/>
        <v>14.0038</v>
      </c>
      <c r="AM15" s="29">
        <v>22</v>
      </c>
      <c r="AN15" s="29">
        <v>22</v>
      </c>
      <c r="AO15" s="23">
        <f>'OBJECTIFS 2012'!Q$29</f>
        <v>17.5</v>
      </c>
      <c r="AP15" s="24">
        <f t="shared" si="14"/>
        <v>1.2571428571428571</v>
      </c>
      <c r="AQ15" s="31">
        <f t="shared" si="15"/>
        <v>14.004300000000001</v>
      </c>
      <c r="AR15" s="29">
        <v>999</v>
      </c>
      <c r="AS15" s="29">
        <v>999</v>
      </c>
      <c r="AT15" s="23">
        <f>'OBJECTIFS 2012'!S29</f>
        <v>799.4</v>
      </c>
      <c r="AU15" s="24">
        <f t="shared" si="16"/>
        <v>1.2496872654490869</v>
      </c>
      <c r="AV15" s="31">
        <f t="shared" si="17"/>
        <v>2.0047999999999999</v>
      </c>
      <c r="AW15" s="29">
        <v>30</v>
      </c>
      <c r="AX15" s="29">
        <v>30</v>
      </c>
      <c r="AY15" s="23">
        <f>'OBJECTIFS 2012'!U29</f>
        <v>19.599999999999998</v>
      </c>
      <c r="AZ15" s="24">
        <f t="shared" si="18"/>
        <v>1.5306122448979593</v>
      </c>
      <c r="BA15" s="31">
        <f t="shared" si="19"/>
        <v>5.0053000000000001</v>
      </c>
      <c r="BB15" s="29">
        <v>10</v>
      </c>
      <c r="BC15" s="29">
        <v>10</v>
      </c>
      <c r="BD15" s="23">
        <f>'OBJECTIFS 2012'!W29</f>
        <v>10.5</v>
      </c>
      <c r="BE15" s="24">
        <f t="shared" si="20"/>
        <v>0.95238095238095233</v>
      </c>
      <c r="BF15" s="31">
        <f t="shared" si="21"/>
        <v>21.005800000000001</v>
      </c>
      <c r="BG15" s="73" t="str">
        <f t="shared" si="24"/>
        <v>G</v>
      </c>
      <c r="BH15" s="73"/>
      <c r="BJ15" s="41">
        <f t="shared" si="22"/>
        <v>12.282074997818015</v>
      </c>
      <c r="BK15" s="22">
        <f t="shared" si="2"/>
        <v>10.0063</v>
      </c>
      <c r="BL15" s="17">
        <f t="shared" si="23"/>
        <v>1447</v>
      </c>
      <c r="BM15" s="23">
        <f>'OBJECTIFS 2012'!Y29</f>
        <v>1188.9499999999998</v>
      </c>
    </row>
    <row r="16" spans="2:65">
      <c r="B16" s="50">
        <f t="shared" si="0"/>
        <v>8</v>
      </c>
      <c r="C16" s="53" t="str">
        <f>INDEX(F$9:F$33,MATCH(SMALL(BK$9:BK$33,ROWS(B$9:B16)),BK$9:BK$33,0))</f>
        <v>N</v>
      </c>
      <c r="D16" s="59"/>
      <c r="E16" s="39"/>
      <c r="F16" s="103" t="s">
        <v>37</v>
      </c>
      <c r="G16" s="104"/>
      <c r="H16" s="90"/>
      <c r="I16" s="29">
        <v>80</v>
      </c>
      <c r="J16" s="29">
        <v>80</v>
      </c>
      <c r="K16" s="23">
        <f>'OBJECTIFS 2012'!E30</f>
        <v>78.399999999999991</v>
      </c>
      <c r="L16" s="24">
        <f t="shared" si="3"/>
        <v>1.0204081632653061</v>
      </c>
      <c r="M16" s="31">
        <f t="shared" si="1"/>
        <v>13.001300000000001</v>
      </c>
      <c r="N16" s="29">
        <v>60</v>
      </c>
      <c r="O16" s="29">
        <v>60</v>
      </c>
      <c r="P16" s="23">
        <f>'OBJECTIFS 2012'!G30</f>
        <v>40.25</v>
      </c>
      <c r="Q16" s="24">
        <f t="shared" si="4"/>
        <v>1.4906832298136645</v>
      </c>
      <c r="R16" s="31">
        <f t="shared" si="5"/>
        <v>5.0018000000000002</v>
      </c>
      <c r="S16" s="25">
        <v>5</v>
      </c>
      <c r="T16" s="33">
        <v>5</v>
      </c>
      <c r="U16" s="23">
        <f>'OBJECTIFS 2012'!I30</f>
        <v>8.75</v>
      </c>
      <c r="V16" s="24">
        <f t="shared" si="6"/>
        <v>0.5714285714285714</v>
      </c>
      <c r="W16" s="31">
        <f t="shared" si="7"/>
        <v>23.002300000000002</v>
      </c>
      <c r="X16" s="29">
        <v>800</v>
      </c>
      <c r="Y16" s="29">
        <v>800</v>
      </c>
      <c r="Z16" s="23">
        <f>'OBJECTIFS 2012'!K30</f>
        <v>710.5</v>
      </c>
      <c r="AA16" s="24">
        <f t="shared" si="8"/>
        <v>1.1259676284306825</v>
      </c>
      <c r="AB16" s="31">
        <f t="shared" si="9"/>
        <v>5.0027999999999997</v>
      </c>
      <c r="AC16" s="29">
        <v>30</v>
      </c>
      <c r="AD16" s="29">
        <v>30</v>
      </c>
      <c r="AE16" s="23">
        <f>'OBJECTIFS 2012'!M30</f>
        <v>30.799999999999997</v>
      </c>
      <c r="AF16" s="24">
        <f t="shared" si="10"/>
        <v>0.97402597402597413</v>
      </c>
      <c r="AG16" s="31">
        <f t="shared" si="11"/>
        <v>17.003299999999999</v>
      </c>
      <c r="AH16" s="29">
        <v>39</v>
      </c>
      <c r="AI16" s="29">
        <v>39</v>
      </c>
      <c r="AJ16" s="23">
        <f>'OBJECTIFS 2012'!O30</f>
        <v>34.65</v>
      </c>
      <c r="AK16" s="24">
        <f t="shared" si="12"/>
        <v>1.1255411255411256</v>
      </c>
      <c r="AL16" s="31">
        <f t="shared" si="13"/>
        <v>18.003799999999998</v>
      </c>
      <c r="AM16" s="29">
        <v>39</v>
      </c>
      <c r="AN16" s="29">
        <v>39</v>
      </c>
      <c r="AO16" s="23">
        <f>'OBJECTIFS 2012'!Q$30</f>
        <v>31.15</v>
      </c>
      <c r="AP16" s="24">
        <f t="shared" si="14"/>
        <v>1.2520064205457464</v>
      </c>
      <c r="AQ16" s="31">
        <f t="shared" si="15"/>
        <v>15.004300000000001</v>
      </c>
      <c r="AR16" s="29">
        <v>1845</v>
      </c>
      <c r="AS16" s="29">
        <v>1845</v>
      </c>
      <c r="AT16" s="23">
        <f>'OBJECTIFS 2012'!S30</f>
        <v>1770.6499999999999</v>
      </c>
      <c r="AU16" s="24">
        <f t="shared" si="16"/>
        <v>1.0419902295767092</v>
      </c>
      <c r="AV16" s="31">
        <f t="shared" si="17"/>
        <v>15.004799999999999</v>
      </c>
      <c r="AW16" s="29">
        <v>60</v>
      </c>
      <c r="AX16" s="29">
        <v>60</v>
      </c>
      <c r="AY16" s="23">
        <f>'OBJECTIFS 2012'!U30</f>
        <v>54.25</v>
      </c>
      <c r="AZ16" s="24">
        <f t="shared" si="18"/>
        <v>1.1059907834101383</v>
      </c>
      <c r="BA16" s="31">
        <f t="shared" si="19"/>
        <v>18.005299999999998</v>
      </c>
      <c r="BB16" s="29">
        <v>20</v>
      </c>
      <c r="BC16" s="29">
        <v>20</v>
      </c>
      <c r="BD16" s="23">
        <f>'OBJECTIFS 2012'!W30</f>
        <v>21</v>
      </c>
      <c r="BE16" s="24">
        <f t="shared" si="20"/>
        <v>0.95238095238095233</v>
      </c>
      <c r="BF16" s="31">
        <f t="shared" si="21"/>
        <v>21.005800000000001</v>
      </c>
      <c r="BG16" s="73" t="str">
        <f t="shared" si="24"/>
        <v>H</v>
      </c>
      <c r="BH16" s="73"/>
      <c r="BJ16" s="41">
        <f t="shared" si="22"/>
        <v>10.660423078418871</v>
      </c>
      <c r="BK16" s="22">
        <f t="shared" si="2"/>
        <v>18.0063</v>
      </c>
      <c r="BL16" s="17">
        <f t="shared" si="23"/>
        <v>2978</v>
      </c>
      <c r="BM16" s="23">
        <f>'OBJECTIFS 2012'!Y30</f>
        <v>2780.3999999999996</v>
      </c>
    </row>
    <row r="17" spans="2:65">
      <c r="B17" s="50">
        <f t="shared" si="0"/>
        <v>9</v>
      </c>
      <c r="C17" s="53" t="str">
        <f>INDEX(F$9:F$33,MATCH(SMALL(BK$9:BK$33,ROWS(B$9:B17)),BK$9:BK$33,0))</f>
        <v>F</v>
      </c>
      <c r="D17" s="59"/>
      <c r="E17" s="39"/>
      <c r="F17" s="103" t="s">
        <v>38</v>
      </c>
      <c r="G17" s="104"/>
      <c r="H17" s="90"/>
      <c r="I17" s="29">
        <v>30</v>
      </c>
      <c r="J17" s="29">
        <v>30</v>
      </c>
      <c r="K17" s="23">
        <f>'OBJECTIFS 2012'!E31</f>
        <v>21.7</v>
      </c>
      <c r="L17" s="24">
        <f t="shared" si="3"/>
        <v>1.3824884792626728</v>
      </c>
      <c r="M17" s="31">
        <f t="shared" si="1"/>
        <v>7.0012999999999996</v>
      </c>
      <c r="N17" s="29">
        <v>22</v>
      </c>
      <c r="O17" s="29">
        <v>22</v>
      </c>
      <c r="P17" s="23">
        <f>'OBJECTIFS 2012'!G31</f>
        <v>8.75</v>
      </c>
      <c r="Q17" s="24">
        <f t="shared" si="4"/>
        <v>2.5142857142857142</v>
      </c>
      <c r="R17" s="31">
        <f t="shared" si="5"/>
        <v>1.0018</v>
      </c>
      <c r="S17" s="25">
        <v>5</v>
      </c>
      <c r="T17" s="33">
        <v>5</v>
      </c>
      <c r="U17" s="23">
        <f>'OBJECTIFS 2012'!I31</f>
        <v>2.8</v>
      </c>
      <c r="V17" s="24">
        <f t="shared" si="6"/>
        <v>1.7857142857142858</v>
      </c>
      <c r="W17" s="31">
        <f t="shared" si="7"/>
        <v>3.0023</v>
      </c>
      <c r="X17" s="29">
        <v>300</v>
      </c>
      <c r="Y17" s="29">
        <v>300</v>
      </c>
      <c r="Z17" s="23">
        <f>'OBJECTIFS 2012'!K31</f>
        <v>227.49999999999997</v>
      </c>
      <c r="AA17" s="24">
        <f t="shared" si="8"/>
        <v>1.3186813186813189</v>
      </c>
      <c r="AB17" s="31">
        <f t="shared" si="9"/>
        <v>1.0027999999999999</v>
      </c>
      <c r="AC17" s="29">
        <v>30</v>
      </c>
      <c r="AD17" s="29">
        <v>30</v>
      </c>
      <c r="AE17" s="23">
        <f>'OBJECTIFS 2012'!M31</f>
        <v>7.6999999999999993</v>
      </c>
      <c r="AF17" s="24">
        <f t="shared" si="10"/>
        <v>3.8961038961038965</v>
      </c>
      <c r="AG17" s="31">
        <f t="shared" si="11"/>
        <v>1.0033000000000001</v>
      </c>
      <c r="AH17" s="29">
        <v>12</v>
      </c>
      <c r="AI17" s="29">
        <v>12</v>
      </c>
      <c r="AJ17" s="23">
        <f>'OBJECTIFS 2012'!O31</f>
        <v>10.5</v>
      </c>
      <c r="AK17" s="24">
        <f t="shared" si="12"/>
        <v>1.1428571428571428</v>
      </c>
      <c r="AL17" s="31">
        <f t="shared" si="13"/>
        <v>15.0038</v>
      </c>
      <c r="AM17" s="29">
        <v>19</v>
      </c>
      <c r="AN17" s="29">
        <v>19</v>
      </c>
      <c r="AO17" s="23">
        <f>'OBJECTIFS 2012'!Q$31</f>
        <v>9.4499999999999993</v>
      </c>
      <c r="AP17" s="24">
        <f t="shared" si="14"/>
        <v>2.0105820105820107</v>
      </c>
      <c r="AQ17" s="31">
        <f t="shared" si="15"/>
        <v>6.0042999999999997</v>
      </c>
      <c r="AR17" s="29">
        <v>582</v>
      </c>
      <c r="AS17" s="29">
        <v>582</v>
      </c>
      <c r="AT17" s="23">
        <f>'OBJECTIFS 2012'!S31</f>
        <v>454.65</v>
      </c>
      <c r="AU17" s="24">
        <f t="shared" si="16"/>
        <v>1.280105575717585</v>
      </c>
      <c r="AV17" s="31">
        <f t="shared" si="17"/>
        <v>1.0047999999999999</v>
      </c>
      <c r="AW17" s="29">
        <v>20</v>
      </c>
      <c r="AX17" s="29">
        <v>20</v>
      </c>
      <c r="AY17" s="23">
        <f>'OBJECTIFS 2012'!U31</f>
        <v>11.549999999999999</v>
      </c>
      <c r="AZ17" s="24">
        <f t="shared" si="18"/>
        <v>1.7316017316017318</v>
      </c>
      <c r="BA17" s="31">
        <f t="shared" si="19"/>
        <v>1.0053000000000001</v>
      </c>
      <c r="BB17" s="29">
        <v>8</v>
      </c>
      <c r="BC17" s="29">
        <v>8</v>
      </c>
      <c r="BD17" s="23">
        <f>'OBJECTIFS 2012'!W31</f>
        <v>7</v>
      </c>
      <c r="BE17" s="24">
        <f t="shared" si="20"/>
        <v>1.1428571428571428</v>
      </c>
      <c r="BF17" s="31">
        <f t="shared" si="21"/>
        <v>16.005800000000001</v>
      </c>
      <c r="BG17" s="73" t="str">
        <f t="shared" si="24"/>
        <v>I</v>
      </c>
      <c r="BH17" s="73"/>
      <c r="BJ17" s="41">
        <f t="shared" si="22"/>
        <v>18.2052772976635</v>
      </c>
      <c r="BK17" s="22">
        <f t="shared" si="2"/>
        <v>1.0063</v>
      </c>
      <c r="BL17" s="17">
        <f t="shared" si="23"/>
        <v>1028</v>
      </c>
      <c r="BM17" s="23">
        <f>'OBJECTIFS 2012'!Y31</f>
        <v>761.59999999999991</v>
      </c>
    </row>
    <row r="18" spans="2:65" ht="15" customHeight="1">
      <c r="B18" s="50">
        <f t="shared" si="0"/>
        <v>10</v>
      </c>
      <c r="C18" s="53" t="str">
        <f>INDEX(F$9:F$33,MATCH(SMALL(BK$9:BK$33,ROWS(B$9:B18)),BK$9:BK$33,0))</f>
        <v>G</v>
      </c>
      <c r="D18" s="59"/>
      <c r="E18" s="39"/>
      <c r="F18" s="103" t="s">
        <v>40</v>
      </c>
      <c r="G18" s="104"/>
      <c r="H18" s="90"/>
      <c r="I18" s="29">
        <v>40</v>
      </c>
      <c r="J18" s="29">
        <v>40</v>
      </c>
      <c r="K18" s="23">
        <f>'OBJECTIFS 2012'!E22</f>
        <v>31.499999999999996</v>
      </c>
      <c r="L18" s="24">
        <f t="shared" si="3"/>
        <v>1.26984126984127</v>
      </c>
      <c r="M18" s="31">
        <f t="shared" si="1"/>
        <v>8.0013000000000005</v>
      </c>
      <c r="N18" s="29">
        <v>8</v>
      </c>
      <c r="O18" s="29">
        <v>8</v>
      </c>
      <c r="P18" s="23">
        <f>'OBJECTIFS 2012'!G22</f>
        <v>13.299999999999999</v>
      </c>
      <c r="Q18" s="24">
        <f t="shared" si="4"/>
        <v>0.60150375939849632</v>
      </c>
      <c r="R18" s="31">
        <f t="shared" si="5"/>
        <v>24.001799999999999</v>
      </c>
      <c r="S18" s="25">
        <v>2</v>
      </c>
      <c r="T18" s="33">
        <v>2</v>
      </c>
      <c r="U18" s="23">
        <f>'OBJECTIFS 2012'!I22</f>
        <v>3.15</v>
      </c>
      <c r="V18" s="24">
        <f t="shared" si="6"/>
        <v>0.63492063492063489</v>
      </c>
      <c r="W18" s="31">
        <f t="shared" si="7"/>
        <v>22.002300000000002</v>
      </c>
      <c r="X18" s="29">
        <v>300</v>
      </c>
      <c r="Y18" s="29">
        <v>300</v>
      </c>
      <c r="Z18" s="23">
        <f>'OBJECTIFS 2012'!K22</f>
        <v>262.5</v>
      </c>
      <c r="AA18" s="24">
        <f t="shared" si="8"/>
        <v>1.1428571428571428</v>
      </c>
      <c r="AB18" s="31">
        <f t="shared" si="9"/>
        <v>2.0028000000000001</v>
      </c>
      <c r="AC18" s="29">
        <v>15</v>
      </c>
      <c r="AD18" s="29">
        <v>15</v>
      </c>
      <c r="AE18" s="23">
        <f>'OBJECTIFS 2012'!M22</f>
        <v>12.25</v>
      </c>
      <c r="AF18" s="24">
        <f t="shared" si="10"/>
        <v>1.2244897959183674</v>
      </c>
      <c r="AG18" s="31">
        <f t="shared" si="11"/>
        <v>7.0033000000000003</v>
      </c>
      <c r="AH18" s="29">
        <v>22</v>
      </c>
      <c r="AI18" s="29">
        <v>22</v>
      </c>
      <c r="AJ18" s="23">
        <f>'OBJECTIFS 2012'!O22</f>
        <v>17.5</v>
      </c>
      <c r="AK18" s="24">
        <f t="shared" si="12"/>
        <v>1.2571428571428571</v>
      </c>
      <c r="AL18" s="31">
        <f t="shared" si="13"/>
        <v>9.0038</v>
      </c>
      <c r="AM18" s="29">
        <v>45</v>
      </c>
      <c r="AN18" s="29">
        <v>45</v>
      </c>
      <c r="AO18" s="23">
        <f>'OBJECTIFS 2012'!Q$22</f>
        <v>12.95</v>
      </c>
      <c r="AP18" s="24">
        <f t="shared" si="14"/>
        <v>3.4749034749034751</v>
      </c>
      <c r="AQ18" s="31">
        <f t="shared" si="15"/>
        <v>1.0043</v>
      </c>
      <c r="AR18" s="29">
        <v>724</v>
      </c>
      <c r="AS18" s="29">
        <v>724</v>
      </c>
      <c r="AT18" s="23">
        <f>'OBJECTIFS 2012'!S22</f>
        <v>698.59999999999991</v>
      </c>
      <c r="AU18" s="24">
        <f t="shared" si="16"/>
        <v>1.0363584311480105</v>
      </c>
      <c r="AV18" s="31">
        <f t="shared" si="17"/>
        <v>16.004799999999999</v>
      </c>
      <c r="AW18" s="29">
        <v>30</v>
      </c>
      <c r="AX18" s="29">
        <v>30</v>
      </c>
      <c r="AY18" s="23">
        <f>'OBJECTIFS 2012'!U22</f>
        <v>19.95</v>
      </c>
      <c r="AZ18" s="24">
        <f t="shared" si="18"/>
        <v>1.5037593984962407</v>
      </c>
      <c r="BA18" s="31">
        <f t="shared" si="19"/>
        <v>6.0053000000000001</v>
      </c>
      <c r="BB18" s="29">
        <v>9</v>
      </c>
      <c r="BC18" s="29">
        <v>9</v>
      </c>
      <c r="BD18" s="23">
        <f>'OBJECTIFS 2012'!W22</f>
        <v>9.1</v>
      </c>
      <c r="BE18" s="24">
        <f t="shared" si="20"/>
        <v>0.98901098901098905</v>
      </c>
      <c r="BF18" s="31">
        <f t="shared" si="21"/>
        <v>19.005800000000001</v>
      </c>
      <c r="BG18" s="73" t="str">
        <f t="shared" si="24"/>
        <v>J</v>
      </c>
      <c r="BH18" s="73"/>
      <c r="BJ18" s="41">
        <f t="shared" si="22"/>
        <v>13.134787753637484</v>
      </c>
      <c r="BK18" s="22">
        <f t="shared" si="2"/>
        <v>5.0063000000000004</v>
      </c>
      <c r="BL18" s="17">
        <f t="shared" si="23"/>
        <v>1195</v>
      </c>
      <c r="BM18" s="23">
        <f>'OBJECTIFS 2012'!Y22</f>
        <v>1080.8</v>
      </c>
    </row>
    <row r="19" spans="2:65" ht="15" customHeight="1">
      <c r="B19" s="50">
        <f t="shared" si="0"/>
        <v>11</v>
      </c>
      <c r="C19" s="53" t="str">
        <f>INDEX(F$9:F$33,MATCH(SMALL(BK$9:BK$33,ROWS(B$9:B19)),BK$9:BK$33,0))</f>
        <v>B</v>
      </c>
      <c r="D19" s="59"/>
      <c r="E19" s="39"/>
      <c r="F19" s="103" t="s">
        <v>39</v>
      </c>
      <c r="G19" s="104"/>
      <c r="H19" s="90"/>
      <c r="I19" s="29">
        <v>50</v>
      </c>
      <c r="J19" s="29">
        <v>50</v>
      </c>
      <c r="K19" s="23">
        <f>'OBJECTIFS 2012'!E19</f>
        <v>28</v>
      </c>
      <c r="L19" s="24">
        <f t="shared" si="3"/>
        <v>1.7857142857142858</v>
      </c>
      <c r="M19" s="31">
        <f t="shared" si="1"/>
        <v>2.0013000000000001</v>
      </c>
      <c r="N19" s="29">
        <v>9</v>
      </c>
      <c r="O19" s="29">
        <v>9</v>
      </c>
      <c r="P19" s="23">
        <f>'OBJECTIFS 2012'!G19</f>
        <v>10.5</v>
      </c>
      <c r="Q19" s="24">
        <f t="shared" si="4"/>
        <v>0.8571428571428571</v>
      </c>
      <c r="R19" s="31">
        <f t="shared" si="5"/>
        <v>16.001799999999999</v>
      </c>
      <c r="S19" s="25">
        <v>3</v>
      </c>
      <c r="T19" s="33">
        <v>3</v>
      </c>
      <c r="U19" s="23">
        <f>'OBJECTIFS 2012'!I19</f>
        <v>2.0999999999999996</v>
      </c>
      <c r="V19" s="24">
        <f t="shared" si="6"/>
        <v>1.4285714285714288</v>
      </c>
      <c r="W19" s="31">
        <f t="shared" si="7"/>
        <v>8.0023</v>
      </c>
      <c r="X19" s="29">
        <v>290</v>
      </c>
      <c r="Y19" s="29">
        <v>290</v>
      </c>
      <c r="Z19" s="23">
        <f>'OBJECTIFS 2012'!K19</f>
        <v>280</v>
      </c>
      <c r="AA19" s="24">
        <f t="shared" si="8"/>
        <v>1.0357142857142858</v>
      </c>
      <c r="AB19" s="31">
        <f t="shared" si="9"/>
        <v>10.002800000000001</v>
      </c>
      <c r="AC19" s="29">
        <v>19</v>
      </c>
      <c r="AD19" s="29">
        <v>19</v>
      </c>
      <c r="AE19" s="23">
        <f>'OBJECTIFS 2012'!M19</f>
        <v>12.25</v>
      </c>
      <c r="AF19" s="24">
        <f t="shared" si="10"/>
        <v>1.5510204081632653</v>
      </c>
      <c r="AG19" s="31">
        <f t="shared" si="11"/>
        <v>4.0033000000000003</v>
      </c>
      <c r="AH19" s="29">
        <v>30</v>
      </c>
      <c r="AI19" s="29">
        <v>30</v>
      </c>
      <c r="AJ19" s="23">
        <f>'OBJECTIFS 2012'!O19</f>
        <v>15.749999999999998</v>
      </c>
      <c r="AK19" s="24">
        <f t="shared" si="12"/>
        <v>1.9047619047619049</v>
      </c>
      <c r="AL19" s="31">
        <f t="shared" si="13"/>
        <v>2.0038</v>
      </c>
      <c r="AM19" s="29">
        <v>29</v>
      </c>
      <c r="AN19" s="29">
        <v>29</v>
      </c>
      <c r="AO19" s="23">
        <f>'OBJECTIFS 2012'!Q$19</f>
        <v>14.35</v>
      </c>
      <c r="AP19" s="24">
        <f t="shared" si="14"/>
        <v>2.0209059233449476</v>
      </c>
      <c r="AQ19" s="31">
        <f t="shared" si="15"/>
        <v>5.0042999999999997</v>
      </c>
      <c r="AR19" s="29">
        <v>751</v>
      </c>
      <c r="AS19" s="29">
        <v>751</v>
      </c>
      <c r="AT19" s="23">
        <f>'OBJECTIFS 2012'!S19</f>
        <v>622.65</v>
      </c>
      <c r="AU19" s="24">
        <f t="shared" si="16"/>
        <v>1.2061350678551352</v>
      </c>
      <c r="AV19" s="31">
        <f t="shared" si="17"/>
        <v>5.0048000000000004</v>
      </c>
      <c r="AW19" s="29">
        <v>25</v>
      </c>
      <c r="AX19" s="29">
        <v>25</v>
      </c>
      <c r="AY19" s="23">
        <f>'OBJECTIFS 2012'!U19</f>
        <v>18.2</v>
      </c>
      <c r="AZ19" s="24">
        <f t="shared" si="18"/>
        <v>1.3736263736263736</v>
      </c>
      <c r="BA19" s="31">
        <f t="shared" si="19"/>
        <v>10.0053</v>
      </c>
      <c r="BB19" s="29">
        <v>12</v>
      </c>
      <c r="BC19" s="29">
        <v>12</v>
      </c>
      <c r="BD19" s="23">
        <f>'OBJECTIFS 2012'!W19</f>
        <v>8.75</v>
      </c>
      <c r="BE19" s="24">
        <f t="shared" si="20"/>
        <v>1.3714285714285714</v>
      </c>
      <c r="BF19" s="31">
        <f t="shared" si="21"/>
        <v>7.0057999999999998</v>
      </c>
      <c r="BG19" s="73" t="str">
        <f t="shared" si="24"/>
        <v>K</v>
      </c>
      <c r="BH19" s="73"/>
      <c r="BJ19" s="41">
        <f t="shared" si="22"/>
        <v>14.535021106323056</v>
      </c>
      <c r="BK19" s="22">
        <f t="shared" si="2"/>
        <v>2.0063</v>
      </c>
      <c r="BL19" s="17">
        <f t="shared" si="23"/>
        <v>1218</v>
      </c>
      <c r="BM19" s="23">
        <f>'OBJECTIFS 2012'!Y19</f>
        <v>1012.55</v>
      </c>
    </row>
    <row r="20" spans="2:65" ht="15" customHeight="1">
      <c r="B20" s="50">
        <f t="shared" si="0"/>
        <v>12</v>
      </c>
      <c r="C20" s="53" t="str">
        <f>INDEX(F$9:F$33,MATCH(SMALL(BK$9:BK$33,ROWS(B$9:B20)),BK$9:BK$33,0))</f>
        <v>P</v>
      </c>
      <c r="D20" s="59"/>
      <c r="E20" s="39"/>
      <c r="F20" s="103" t="s">
        <v>41</v>
      </c>
      <c r="G20" s="104"/>
      <c r="H20" s="90"/>
      <c r="I20" s="29">
        <v>50</v>
      </c>
      <c r="J20" s="29">
        <v>50</v>
      </c>
      <c r="K20" s="23">
        <f>'OBJECTIFS 2012'!E17</f>
        <v>96.25</v>
      </c>
      <c r="L20" s="24">
        <f t="shared" si="3"/>
        <v>0.51948051948051943</v>
      </c>
      <c r="M20" s="31">
        <f t="shared" si="1"/>
        <v>20.001300000000001</v>
      </c>
      <c r="N20" s="29">
        <v>40</v>
      </c>
      <c r="O20" s="29">
        <v>40</v>
      </c>
      <c r="P20" s="23">
        <f>'OBJECTIFS 2012'!G17</f>
        <v>37.799999999999997</v>
      </c>
      <c r="Q20" s="24">
        <f t="shared" si="4"/>
        <v>1.0582010582010584</v>
      </c>
      <c r="R20" s="31">
        <f t="shared" si="5"/>
        <v>10.001799999999999</v>
      </c>
      <c r="S20" s="25">
        <v>15</v>
      </c>
      <c r="T20" s="33">
        <v>15</v>
      </c>
      <c r="U20" s="23">
        <f>'OBJECTIFS 2012'!I17</f>
        <v>11.899999999999999</v>
      </c>
      <c r="V20" s="24">
        <f t="shared" si="6"/>
        <v>1.2605042016806725</v>
      </c>
      <c r="W20" s="31">
        <f t="shared" si="7"/>
        <v>13.0023</v>
      </c>
      <c r="X20" s="29">
        <v>1000</v>
      </c>
      <c r="Y20" s="29">
        <v>1000</v>
      </c>
      <c r="Z20" s="23">
        <f>'OBJECTIFS 2012'!K17</f>
        <v>1085</v>
      </c>
      <c r="AA20" s="24">
        <f t="shared" si="8"/>
        <v>0.92165898617511521</v>
      </c>
      <c r="AB20" s="31">
        <f t="shared" si="9"/>
        <v>21.002800000000001</v>
      </c>
      <c r="AC20" s="29">
        <v>50</v>
      </c>
      <c r="AD20" s="29">
        <v>50</v>
      </c>
      <c r="AE20" s="23">
        <f>'OBJECTIFS 2012'!M17</f>
        <v>48.3</v>
      </c>
      <c r="AF20" s="24">
        <f t="shared" si="10"/>
        <v>1.0351966873706004</v>
      </c>
      <c r="AG20" s="31">
        <f t="shared" si="11"/>
        <v>14.003299999999999</v>
      </c>
      <c r="AH20" s="29">
        <v>59</v>
      </c>
      <c r="AI20" s="29">
        <v>59</v>
      </c>
      <c r="AJ20" s="23">
        <f>'OBJECTIFS 2012'!O17</f>
        <v>49.699999999999996</v>
      </c>
      <c r="AK20" s="24">
        <f t="shared" si="12"/>
        <v>1.1871227364185111</v>
      </c>
      <c r="AL20" s="31">
        <f t="shared" si="13"/>
        <v>13.0038</v>
      </c>
      <c r="AM20" s="29">
        <v>28</v>
      </c>
      <c r="AN20" s="29">
        <v>28</v>
      </c>
      <c r="AO20" s="23">
        <f>'OBJECTIFS 2012'!Q$17</f>
        <v>52.15</v>
      </c>
      <c r="AP20" s="24">
        <f t="shared" si="14"/>
        <v>0.53691275167785235</v>
      </c>
      <c r="AQ20" s="31">
        <f t="shared" si="15"/>
        <v>25.004300000000001</v>
      </c>
      <c r="AR20" s="29">
        <v>3254</v>
      </c>
      <c r="AS20" s="29">
        <v>3254</v>
      </c>
      <c r="AT20" s="23">
        <f>'OBJECTIFS 2012'!S17</f>
        <v>2638.6499999999996</v>
      </c>
      <c r="AU20" s="24">
        <f t="shared" si="16"/>
        <v>1.2332063744717945</v>
      </c>
      <c r="AV20" s="31">
        <f t="shared" si="17"/>
        <v>4.0048000000000004</v>
      </c>
      <c r="AW20" s="29">
        <v>70</v>
      </c>
      <c r="AX20" s="29">
        <v>70</v>
      </c>
      <c r="AY20" s="23">
        <f>'OBJECTIFS 2012'!U17</f>
        <v>69.3</v>
      </c>
      <c r="AZ20" s="24">
        <f t="shared" si="18"/>
        <v>1.0101010101010102</v>
      </c>
      <c r="BA20" s="31">
        <f t="shared" si="19"/>
        <v>22.005299999999998</v>
      </c>
      <c r="BB20" s="29">
        <v>32</v>
      </c>
      <c r="BC20" s="29">
        <v>32</v>
      </c>
      <c r="BD20" s="23">
        <f>'OBJECTIFS 2012'!W17</f>
        <v>32.549999999999997</v>
      </c>
      <c r="BE20" s="24">
        <f t="shared" si="20"/>
        <v>0.98310291858678966</v>
      </c>
      <c r="BF20" s="31">
        <f t="shared" si="21"/>
        <v>20.005800000000001</v>
      </c>
      <c r="BG20" s="73" t="str">
        <f t="shared" si="24"/>
        <v>L</v>
      </c>
      <c r="BH20" s="73"/>
      <c r="BJ20" s="41">
        <f t="shared" si="22"/>
        <v>9.7454872441639235</v>
      </c>
      <c r="BK20" s="22">
        <f t="shared" si="2"/>
        <v>24.0063</v>
      </c>
      <c r="BL20" s="17">
        <f t="shared" si="23"/>
        <v>4598</v>
      </c>
      <c r="BM20" s="23">
        <f>'OBJECTIFS 2012'!Y17</f>
        <v>4121.5999999999995</v>
      </c>
    </row>
    <row r="21" spans="2:65">
      <c r="B21" s="50">
        <f t="shared" si="0"/>
        <v>13</v>
      </c>
      <c r="C21" s="53" t="str">
        <f>INDEX(F$9:F$33,MATCH(SMALL(BK$9:BK$33,ROWS(B$9:B21)),BK$9:BK$33,0))</f>
        <v>D</v>
      </c>
      <c r="D21" s="59"/>
      <c r="E21" s="39"/>
      <c r="F21" s="103" t="s">
        <v>42</v>
      </c>
      <c r="G21" s="104"/>
      <c r="H21" s="90"/>
      <c r="I21" s="29">
        <v>39</v>
      </c>
      <c r="J21" s="29">
        <v>39</v>
      </c>
      <c r="K21" s="23">
        <f>'OBJECTIFS 2012'!E20</f>
        <v>92.05</v>
      </c>
      <c r="L21" s="24">
        <f t="shared" si="3"/>
        <v>0.42368278109722979</v>
      </c>
      <c r="M21" s="31">
        <f t="shared" si="1"/>
        <v>25.001300000000001</v>
      </c>
      <c r="N21" s="29">
        <v>30</v>
      </c>
      <c r="O21" s="29">
        <v>30</v>
      </c>
      <c r="P21" s="23">
        <f>'OBJECTIFS 2012'!G20</f>
        <v>38.5</v>
      </c>
      <c r="Q21" s="24">
        <f t="shared" si="4"/>
        <v>0.77922077922077926</v>
      </c>
      <c r="R21" s="31">
        <f t="shared" si="5"/>
        <v>20.001799999999999</v>
      </c>
      <c r="S21" s="25">
        <v>10</v>
      </c>
      <c r="T21" s="33">
        <v>10</v>
      </c>
      <c r="U21" s="23">
        <f>'OBJECTIFS 2012'!I20</f>
        <v>9.1</v>
      </c>
      <c r="V21" s="24">
        <f t="shared" si="6"/>
        <v>1.098901098901099</v>
      </c>
      <c r="W21" s="31">
        <f t="shared" si="7"/>
        <v>15.0023</v>
      </c>
      <c r="X21" s="29">
        <v>900</v>
      </c>
      <c r="Y21" s="29">
        <v>900</v>
      </c>
      <c r="Z21" s="23">
        <f>'OBJECTIFS 2012'!K20</f>
        <v>979.99999999999989</v>
      </c>
      <c r="AA21" s="24">
        <f t="shared" si="8"/>
        <v>0.91836734693877564</v>
      </c>
      <c r="AB21" s="31">
        <f t="shared" si="9"/>
        <v>23.002800000000001</v>
      </c>
      <c r="AC21" s="29">
        <v>40</v>
      </c>
      <c r="AD21" s="29">
        <v>40</v>
      </c>
      <c r="AE21" s="23">
        <f>'OBJECTIFS 2012'!M20</f>
        <v>39.549999999999997</v>
      </c>
      <c r="AF21" s="24">
        <f t="shared" si="10"/>
        <v>1.0113780025284451</v>
      </c>
      <c r="AG21" s="31">
        <f t="shared" si="11"/>
        <v>15.003299999999999</v>
      </c>
      <c r="AH21" s="29">
        <v>50</v>
      </c>
      <c r="AI21" s="29">
        <v>50</v>
      </c>
      <c r="AJ21" s="23">
        <f>'OBJECTIFS 2012'!O20</f>
        <v>44.8</v>
      </c>
      <c r="AK21" s="24">
        <f t="shared" si="12"/>
        <v>1.1160714285714286</v>
      </c>
      <c r="AL21" s="31">
        <f t="shared" si="13"/>
        <v>19.003799999999998</v>
      </c>
      <c r="AM21" s="29">
        <v>60</v>
      </c>
      <c r="AN21" s="29">
        <v>60</v>
      </c>
      <c r="AO21" s="23">
        <f>'OBJECTIFS 2012'!Q$20</f>
        <v>45.15</v>
      </c>
      <c r="AP21" s="24">
        <f t="shared" si="14"/>
        <v>1.3289036544850499</v>
      </c>
      <c r="AQ21" s="31">
        <f t="shared" si="15"/>
        <v>12.004300000000001</v>
      </c>
      <c r="AR21" s="29">
        <v>3542</v>
      </c>
      <c r="AS21" s="29">
        <v>3542</v>
      </c>
      <c r="AT21" s="23">
        <f>'OBJECTIFS 2012'!S20</f>
        <v>3074.0499999999997</v>
      </c>
      <c r="AU21" s="24">
        <f t="shared" si="16"/>
        <v>1.152225890925652</v>
      </c>
      <c r="AV21" s="31">
        <f t="shared" si="17"/>
        <v>8.0047999999999995</v>
      </c>
      <c r="AW21" s="29">
        <v>82</v>
      </c>
      <c r="AX21" s="29">
        <v>82</v>
      </c>
      <c r="AY21" s="23">
        <f>'OBJECTIFS 2012'!U20</f>
        <v>71.399999999999991</v>
      </c>
      <c r="AZ21" s="24">
        <f t="shared" si="18"/>
        <v>1.1484593837535015</v>
      </c>
      <c r="BA21" s="31">
        <f t="shared" si="19"/>
        <v>16.005299999999998</v>
      </c>
      <c r="BB21" s="29">
        <v>29</v>
      </c>
      <c r="BC21" s="29">
        <v>29</v>
      </c>
      <c r="BD21" s="23">
        <f>'OBJECTIFS 2012'!W20</f>
        <v>31.849999999999998</v>
      </c>
      <c r="BE21" s="24">
        <f t="shared" si="20"/>
        <v>0.91051805337519631</v>
      </c>
      <c r="BF21" s="31">
        <f t="shared" si="21"/>
        <v>23.005800000000001</v>
      </c>
      <c r="BG21" s="73" t="str">
        <f t="shared" si="24"/>
        <v>M</v>
      </c>
      <c r="BH21" s="73"/>
      <c r="BJ21" s="41">
        <f t="shared" si="22"/>
        <v>9.8877284197971562</v>
      </c>
      <c r="BK21" s="22">
        <f t="shared" si="2"/>
        <v>23.0063</v>
      </c>
      <c r="BL21" s="17">
        <f t="shared" si="23"/>
        <v>4782</v>
      </c>
      <c r="BM21" s="23">
        <f>'OBJECTIFS 2012'!Y20</f>
        <v>4426.45</v>
      </c>
    </row>
    <row r="22" spans="2:65">
      <c r="B22" s="50">
        <f t="shared" si="0"/>
        <v>14</v>
      </c>
      <c r="C22" s="53" t="str">
        <f>INDEX(F$9:F$33,MATCH(SMALL(BK$9:BK$33,ROWS(B$9:B22)),BK$9:BK$33,0))</f>
        <v>A</v>
      </c>
      <c r="D22" s="59"/>
      <c r="E22" s="39"/>
      <c r="F22" s="103" t="s">
        <v>43</v>
      </c>
      <c r="G22" s="104"/>
      <c r="H22" s="90"/>
      <c r="I22" s="29">
        <v>50</v>
      </c>
      <c r="J22" s="29">
        <v>50</v>
      </c>
      <c r="K22" s="23">
        <f>'OBJECTIFS 2012'!E21</f>
        <v>31.499999999999996</v>
      </c>
      <c r="L22" s="24">
        <f t="shared" si="3"/>
        <v>1.5873015873015874</v>
      </c>
      <c r="M22" s="31">
        <f t="shared" si="1"/>
        <v>4.0012999999999996</v>
      </c>
      <c r="N22" s="29">
        <v>10</v>
      </c>
      <c r="O22" s="29">
        <v>10</v>
      </c>
      <c r="P22" s="23">
        <f>'OBJECTIFS 2012'!G21</f>
        <v>13.299999999999999</v>
      </c>
      <c r="Q22" s="24">
        <f t="shared" si="4"/>
        <v>0.75187969924812037</v>
      </c>
      <c r="R22" s="31">
        <f t="shared" si="5"/>
        <v>21.001799999999999</v>
      </c>
      <c r="S22" s="25">
        <v>5</v>
      </c>
      <c r="T22" s="33">
        <v>5</v>
      </c>
      <c r="U22" s="23">
        <f>'OBJECTIFS 2012'!I21</f>
        <v>3.15</v>
      </c>
      <c r="V22" s="24">
        <f t="shared" si="6"/>
        <v>1.5873015873015874</v>
      </c>
      <c r="W22" s="31">
        <f t="shared" si="7"/>
        <v>7.0023</v>
      </c>
      <c r="X22" s="29">
        <v>300</v>
      </c>
      <c r="Y22" s="29">
        <v>300</v>
      </c>
      <c r="Z22" s="23">
        <f>'OBJECTIFS 2012'!K21</f>
        <v>262.5</v>
      </c>
      <c r="AA22" s="24">
        <f t="shared" si="8"/>
        <v>1.1428571428571428</v>
      </c>
      <c r="AB22" s="31">
        <f t="shared" si="9"/>
        <v>2.0028000000000001</v>
      </c>
      <c r="AC22" s="29">
        <v>19</v>
      </c>
      <c r="AD22" s="29">
        <v>19</v>
      </c>
      <c r="AE22" s="23">
        <f>'OBJECTIFS 2012'!M21</f>
        <v>15.049999999999999</v>
      </c>
      <c r="AF22" s="24">
        <f t="shared" si="10"/>
        <v>1.2624584717607974</v>
      </c>
      <c r="AG22" s="31">
        <f t="shared" si="11"/>
        <v>6.0033000000000003</v>
      </c>
      <c r="AH22" s="29">
        <v>15</v>
      </c>
      <c r="AI22" s="29">
        <v>15</v>
      </c>
      <c r="AJ22" s="23">
        <f>'OBJECTIFS 2012'!O21</f>
        <v>18.2</v>
      </c>
      <c r="AK22" s="24">
        <f t="shared" si="12"/>
        <v>0.82417582417582425</v>
      </c>
      <c r="AL22" s="31">
        <f t="shared" si="13"/>
        <v>24.003799999999998</v>
      </c>
      <c r="AM22" s="29">
        <v>20</v>
      </c>
      <c r="AN22" s="29">
        <v>20</v>
      </c>
      <c r="AO22" s="23">
        <f>'OBJECTIFS 2012'!Q$21</f>
        <v>15.049999999999999</v>
      </c>
      <c r="AP22" s="24">
        <f t="shared" si="14"/>
        <v>1.3289036544850499</v>
      </c>
      <c r="AQ22" s="31">
        <f t="shared" si="15"/>
        <v>12.004300000000001</v>
      </c>
      <c r="AR22" s="29">
        <v>721</v>
      </c>
      <c r="AS22" s="29">
        <v>721</v>
      </c>
      <c r="AT22" s="23">
        <f>'OBJECTIFS 2012'!S21</f>
        <v>698.25</v>
      </c>
      <c r="AU22" s="24">
        <f t="shared" si="16"/>
        <v>1.0325814536340852</v>
      </c>
      <c r="AV22" s="31">
        <f t="shared" si="17"/>
        <v>17.004799999999999</v>
      </c>
      <c r="AW22" s="29">
        <v>30</v>
      </c>
      <c r="AX22" s="29">
        <v>30</v>
      </c>
      <c r="AY22" s="23">
        <f>'OBJECTIFS 2012'!U21</f>
        <v>19.95</v>
      </c>
      <c r="AZ22" s="24">
        <f t="shared" si="18"/>
        <v>1.5037593984962407</v>
      </c>
      <c r="BA22" s="31">
        <f t="shared" si="19"/>
        <v>6.0053000000000001</v>
      </c>
      <c r="BB22" s="29">
        <v>15</v>
      </c>
      <c r="BC22" s="29">
        <v>15</v>
      </c>
      <c r="BD22" s="23">
        <f>'OBJECTIFS 2012'!W21</f>
        <v>10.5</v>
      </c>
      <c r="BE22" s="24">
        <f t="shared" si="20"/>
        <v>1.4285714285714286</v>
      </c>
      <c r="BF22" s="31">
        <f t="shared" si="21"/>
        <v>5.0057999999999998</v>
      </c>
      <c r="BG22" s="73" t="str">
        <f t="shared" si="24"/>
        <v>N</v>
      </c>
      <c r="BH22" s="73"/>
      <c r="BJ22" s="41">
        <f t="shared" si="22"/>
        <v>12.449790247831864</v>
      </c>
      <c r="BK22" s="22">
        <f t="shared" si="2"/>
        <v>8.0062999999999995</v>
      </c>
      <c r="BL22" s="17">
        <f t="shared" si="23"/>
        <v>1185</v>
      </c>
      <c r="BM22" s="23">
        <f>'OBJECTIFS 2012'!Y21</f>
        <v>1087.4499999999998</v>
      </c>
    </row>
    <row r="23" spans="2:65" ht="15" customHeight="1">
      <c r="B23" s="50">
        <f t="shared" si="0"/>
        <v>15</v>
      </c>
      <c r="C23" s="53" t="str">
        <f>INDEX(F$9:F$33,MATCH(SMALL(BK$9:BK$33,ROWS(B$9:B23)),BK$9:BK$33,0))</f>
        <v>S</v>
      </c>
      <c r="D23" s="59"/>
      <c r="E23" s="39"/>
      <c r="F23" s="103" t="s">
        <v>44</v>
      </c>
      <c r="G23" s="104"/>
      <c r="H23" s="90"/>
      <c r="I23" s="29">
        <v>44</v>
      </c>
      <c r="J23" s="29">
        <v>44</v>
      </c>
      <c r="K23" s="23">
        <f>'OBJECTIFS 2012'!E18</f>
        <v>28</v>
      </c>
      <c r="L23" s="24">
        <f t="shared" si="3"/>
        <v>1.5714285714285714</v>
      </c>
      <c r="M23" s="31">
        <f t="shared" si="1"/>
        <v>5.0012999999999996</v>
      </c>
      <c r="N23" s="29">
        <v>11</v>
      </c>
      <c r="O23" s="29">
        <v>11</v>
      </c>
      <c r="P23" s="23">
        <f>'OBJECTIFS 2012'!G18</f>
        <v>10.5</v>
      </c>
      <c r="Q23" s="24">
        <f t="shared" si="4"/>
        <v>1.0476190476190477</v>
      </c>
      <c r="R23" s="31">
        <f t="shared" si="5"/>
        <v>11.001799999999999</v>
      </c>
      <c r="S23" s="25">
        <v>4</v>
      </c>
      <c r="T23" s="33">
        <v>4</v>
      </c>
      <c r="U23" s="23">
        <f>'OBJECTIFS 2012'!I18</f>
        <v>2.0999999999999996</v>
      </c>
      <c r="V23" s="24">
        <f t="shared" si="6"/>
        <v>1.9047619047619051</v>
      </c>
      <c r="W23" s="31">
        <f t="shared" si="7"/>
        <v>2.0023</v>
      </c>
      <c r="X23" s="29">
        <v>270</v>
      </c>
      <c r="Y23" s="29">
        <v>270</v>
      </c>
      <c r="Z23" s="23">
        <f>'OBJECTIFS 2012'!K18</f>
        <v>262.5</v>
      </c>
      <c r="AA23" s="24">
        <f t="shared" si="8"/>
        <v>1.0285714285714285</v>
      </c>
      <c r="AB23" s="31">
        <f t="shared" si="9"/>
        <v>12.002800000000001</v>
      </c>
      <c r="AC23" s="29">
        <v>10</v>
      </c>
      <c r="AD23" s="29">
        <v>10</v>
      </c>
      <c r="AE23" s="23">
        <f>'OBJECTIFS 2012'!M18</f>
        <v>11.2</v>
      </c>
      <c r="AF23" s="24">
        <f t="shared" si="10"/>
        <v>0.8928571428571429</v>
      </c>
      <c r="AG23" s="31">
        <f t="shared" si="11"/>
        <v>19.003299999999999</v>
      </c>
      <c r="AH23" s="29">
        <v>12</v>
      </c>
      <c r="AI23" s="29">
        <v>12</v>
      </c>
      <c r="AJ23" s="23">
        <f>'OBJECTIFS 2012'!O18</f>
        <v>15.749999999999998</v>
      </c>
      <c r="AK23" s="24">
        <f t="shared" si="12"/>
        <v>0.76190476190476197</v>
      </c>
      <c r="AL23" s="31">
        <f t="shared" si="13"/>
        <v>25.003799999999998</v>
      </c>
      <c r="AM23" s="29">
        <v>22</v>
      </c>
      <c r="AN23" s="29">
        <v>22</v>
      </c>
      <c r="AO23" s="23">
        <f>'OBJECTIFS 2012'!Q$18</f>
        <v>11.549999999999999</v>
      </c>
      <c r="AP23" s="24">
        <f t="shared" si="14"/>
        <v>1.9047619047619049</v>
      </c>
      <c r="AQ23" s="31">
        <f t="shared" si="15"/>
        <v>7.0042999999999997</v>
      </c>
      <c r="AR23" s="29">
        <v>652</v>
      </c>
      <c r="AS23" s="29">
        <v>652</v>
      </c>
      <c r="AT23" s="23">
        <f>'OBJECTIFS 2012'!S18</f>
        <v>562.79999999999995</v>
      </c>
      <c r="AU23" s="24">
        <f t="shared" si="16"/>
        <v>1.158493248045487</v>
      </c>
      <c r="AV23" s="31">
        <f t="shared" si="17"/>
        <v>7.0048000000000004</v>
      </c>
      <c r="AW23" s="29">
        <v>36</v>
      </c>
      <c r="AX23" s="29">
        <v>36</v>
      </c>
      <c r="AY23" s="23">
        <f>'OBJECTIFS 2012'!U18</f>
        <v>21.7</v>
      </c>
      <c r="AZ23" s="24">
        <f t="shared" si="18"/>
        <v>1.6589861751152075</v>
      </c>
      <c r="BA23" s="31">
        <f t="shared" si="19"/>
        <v>3.0053000000000001</v>
      </c>
      <c r="BB23" s="29">
        <v>12</v>
      </c>
      <c r="BC23" s="29">
        <v>12</v>
      </c>
      <c r="BD23" s="23">
        <f>'OBJECTIFS 2012'!W18</f>
        <v>9.1</v>
      </c>
      <c r="BE23" s="24">
        <f t="shared" si="20"/>
        <v>1.3186813186813187</v>
      </c>
      <c r="BF23" s="31">
        <f t="shared" si="21"/>
        <v>9.0058000000000007</v>
      </c>
      <c r="BG23" s="73" t="str">
        <f t="shared" si="24"/>
        <v>O</v>
      </c>
      <c r="BH23" s="73"/>
      <c r="BJ23" s="41">
        <f t="shared" si="22"/>
        <v>13.248065503746776</v>
      </c>
      <c r="BK23" s="22">
        <f t="shared" si="2"/>
        <v>4.0063000000000004</v>
      </c>
      <c r="BL23" s="17">
        <f t="shared" si="23"/>
        <v>1073</v>
      </c>
      <c r="BM23" s="23">
        <f>'OBJECTIFS 2012'!Y18</f>
        <v>935.19999999999993</v>
      </c>
    </row>
    <row r="24" spans="2:65" ht="15" customHeight="1">
      <c r="B24" s="50">
        <f t="shared" si="0"/>
        <v>16</v>
      </c>
      <c r="C24" s="53" t="str">
        <f>INDEX(F$9:F$33,MATCH(SMALL(BK$9:BK$33,ROWS(B$9:B24)),BK$9:BK$33,0))</f>
        <v>U</v>
      </c>
      <c r="D24" s="59"/>
      <c r="E24" s="39"/>
      <c r="F24" s="103" t="s">
        <v>45</v>
      </c>
      <c r="G24" s="104"/>
      <c r="H24" s="90"/>
      <c r="I24" s="29">
        <v>28</v>
      </c>
      <c r="J24" s="29">
        <v>28</v>
      </c>
      <c r="K24" s="23">
        <f>'OBJECTIFS 2012'!E6</f>
        <v>35</v>
      </c>
      <c r="L24" s="24">
        <f t="shared" si="3"/>
        <v>0.8</v>
      </c>
      <c r="M24" s="31">
        <f t="shared" si="1"/>
        <v>17.001300000000001</v>
      </c>
      <c r="N24" s="29">
        <v>15</v>
      </c>
      <c r="O24" s="29">
        <v>15</v>
      </c>
      <c r="P24" s="23">
        <f>'OBJECTIFS 2012'!G6</f>
        <v>14</v>
      </c>
      <c r="Q24" s="24">
        <f t="shared" si="4"/>
        <v>1.0714285714285714</v>
      </c>
      <c r="R24" s="31">
        <f t="shared" si="5"/>
        <v>9.0017999999999994</v>
      </c>
      <c r="S24" s="25">
        <v>8</v>
      </c>
      <c r="T24" s="33">
        <v>8</v>
      </c>
      <c r="U24" s="23">
        <f>'OBJECTIFS 2012'!I6</f>
        <v>4.55</v>
      </c>
      <c r="V24" s="24">
        <f t="shared" si="6"/>
        <v>1.7582417582417582</v>
      </c>
      <c r="W24" s="31">
        <f t="shared" si="7"/>
        <v>4.0023</v>
      </c>
      <c r="X24" s="29">
        <v>340</v>
      </c>
      <c r="Y24" s="29">
        <v>340</v>
      </c>
      <c r="Z24" s="23">
        <f>'OBJECTIFS 2012'!K6</f>
        <v>332.5</v>
      </c>
      <c r="AA24" s="24">
        <f t="shared" si="8"/>
        <v>1.0225563909774436</v>
      </c>
      <c r="AB24" s="31">
        <f t="shared" si="9"/>
        <v>13.002800000000001</v>
      </c>
      <c r="AC24" s="29">
        <v>10</v>
      </c>
      <c r="AD24" s="29">
        <v>10</v>
      </c>
      <c r="AE24" s="23">
        <f>'OBJECTIFS 2012'!M6</f>
        <v>12.25</v>
      </c>
      <c r="AF24" s="24">
        <f t="shared" si="10"/>
        <v>0.81632653061224492</v>
      </c>
      <c r="AG24" s="31">
        <f t="shared" si="11"/>
        <v>20.003299999999999</v>
      </c>
      <c r="AH24" s="29">
        <v>13</v>
      </c>
      <c r="AI24" s="29">
        <v>13</v>
      </c>
      <c r="AJ24" s="23">
        <f>'OBJECTIFS 2012'!O6</f>
        <v>15.749999999999998</v>
      </c>
      <c r="AK24" s="24">
        <f t="shared" si="12"/>
        <v>0.82539682539682546</v>
      </c>
      <c r="AL24" s="31">
        <f t="shared" si="13"/>
        <v>23.003799999999998</v>
      </c>
      <c r="AM24" s="29">
        <v>30</v>
      </c>
      <c r="AN24" s="29">
        <v>30</v>
      </c>
      <c r="AO24" s="23">
        <f>'OBJECTIFS 2012'!Q$6</f>
        <v>12.6</v>
      </c>
      <c r="AP24" s="24">
        <f t="shared" si="14"/>
        <v>2.3809523809523809</v>
      </c>
      <c r="AQ24" s="31">
        <f t="shared" si="15"/>
        <v>3.0043000000000002</v>
      </c>
      <c r="AR24" s="29">
        <v>523</v>
      </c>
      <c r="AS24" s="29">
        <v>523</v>
      </c>
      <c r="AT24" s="23">
        <f>'OBJECTIFS 2012'!S6</f>
        <v>511.7</v>
      </c>
      <c r="AU24" s="24">
        <f t="shared" si="16"/>
        <v>1.0220832519054133</v>
      </c>
      <c r="AV24" s="31">
        <f t="shared" si="17"/>
        <v>18.004799999999999</v>
      </c>
      <c r="AW24" s="29">
        <v>19</v>
      </c>
      <c r="AX24" s="29">
        <v>19</v>
      </c>
      <c r="AY24" s="23">
        <f>'OBJECTIFS 2012'!U6</f>
        <v>24.15</v>
      </c>
      <c r="AZ24" s="24">
        <f t="shared" si="18"/>
        <v>0.78674948240165632</v>
      </c>
      <c r="BA24" s="31">
        <f t="shared" si="19"/>
        <v>25.005299999999998</v>
      </c>
      <c r="BB24" s="29">
        <v>13</v>
      </c>
      <c r="BC24" s="29">
        <v>13</v>
      </c>
      <c r="BD24" s="23">
        <f>'OBJECTIFS 2012'!W6</f>
        <v>9.1</v>
      </c>
      <c r="BE24" s="24">
        <f t="shared" si="20"/>
        <v>1.4285714285714286</v>
      </c>
      <c r="BF24" s="31">
        <f t="shared" si="21"/>
        <v>5.0057999999999998</v>
      </c>
      <c r="BG24" s="73" t="str">
        <f t="shared" si="24"/>
        <v>P</v>
      </c>
      <c r="BH24" s="73"/>
      <c r="BJ24" s="41">
        <f t="shared" si="22"/>
        <v>11.912306620487724</v>
      </c>
      <c r="BK24" s="22">
        <f t="shared" si="2"/>
        <v>12.0063</v>
      </c>
      <c r="BL24" s="17">
        <f t="shared" si="23"/>
        <v>999</v>
      </c>
      <c r="BM24" s="23">
        <f>'OBJECTIFS 2012'!Y6</f>
        <v>971.59999999999991</v>
      </c>
    </row>
    <row r="25" spans="2:65">
      <c r="B25" s="50">
        <f t="shared" si="0"/>
        <v>17</v>
      </c>
      <c r="C25" s="53" t="str">
        <f>INDEX(F$9:F$33,MATCH(SMALL(BK$9:BK$33,ROWS(B$9:B25)),BK$9:BK$33,0))</f>
        <v>Q</v>
      </c>
      <c r="D25" s="59"/>
      <c r="E25" s="39"/>
      <c r="F25" s="103" t="s">
        <v>46</v>
      </c>
      <c r="G25" s="104"/>
      <c r="H25" s="90"/>
      <c r="I25" s="29">
        <v>140</v>
      </c>
      <c r="J25" s="29">
        <v>140</v>
      </c>
      <c r="K25" s="23">
        <f>'OBJECTIFS 2012'!E7</f>
        <v>213.85</v>
      </c>
      <c r="L25" s="24">
        <f t="shared" si="3"/>
        <v>0.65466448445171854</v>
      </c>
      <c r="M25" s="31">
        <f t="shared" si="1"/>
        <v>19.001300000000001</v>
      </c>
      <c r="N25" s="29">
        <v>120</v>
      </c>
      <c r="O25" s="29">
        <v>120</v>
      </c>
      <c r="P25" s="23">
        <f>'OBJECTIFS 2012'!G7</f>
        <v>121.8</v>
      </c>
      <c r="Q25" s="24">
        <f t="shared" si="4"/>
        <v>0.98522167487684731</v>
      </c>
      <c r="R25" s="31">
        <f t="shared" si="5"/>
        <v>13.001799999999999</v>
      </c>
      <c r="S25" s="25">
        <v>18</v>
      </c>
      <c r="T25" s="33">
        <v>18</v>
      </c>
      <c r="U25" s="23">
        <f>'OBJECTIFS 2012'!I7</f>
        <v>14.35</v>
      </c>
      <c r="V25" s="24">
        <f t="shared" si="6"/>
        <v>1.2543554006968642</v>
      </c>
      <c r="W25" s="31">
        <f t="shared" si="7"/>
        <v>14.0023</v>
      </c>
      <c r="X25" s="29">
        <v>1700</v>
      </c>
      <c r="Y25" s="29">
        <v>1700</v>
      </c>
      <c r="Z25" s="23">
        <f>'OBJECTIFS 2012'!K7</f>
        <v>1680</v>
      </c>
      <c r="AA25" s="24">
        <f t="shared" si="8"/>
        <v>1.0119047619047619</v>
      </c>
      <c r="AB25" s="31">
        <f t="shared" si="9"/>
        <v>16.002800000000001</v>
      </c>
      <c r="AC25" s="29">
        <v>92</v>
      </c>
      <c r="AD25" s="29">
        <v>92</v>
      </c>
      <c r="AE25" s="23">
        <f>'OBJECTIFS 2012'!M7</f>
        <v>95.199999999999989</v>
      </c>
      <c r="AF25" s="24">
        <f t="shared" si="10"/>
        <v>0.96638655462184886</v>
      </c>
      <c r="AG25" s="31">
        <f t="shared" si="11"/>
        <v>18.003299999999999</v>
      </c>
      <c r="AH25" s="29">
        <v>120</v>
      </c>
      <c r="AI25" s="29">
        <v>120</v>
      </c>
      <c r="AJ25" s="23">
        <f>'OBJECTIFS 2012'!O7</f>
        <v>98</v>
      </c>
      <c r="AK25" s="24">
        <f t="shared" si="12"/>
        <v>1.2244897959183674</v>
      </c>
      <c r="AL25" s="31">
        <f t="shared" si="13"/>
        <v>11.0038</v>
      </c>
      <c r="AM25" s="29">
        <v>150</v>
      </c>
      <c r="AN25" s="29">
        <v>150</v>
      </c>
      <c r="AO25" s="23">
        <f>'OBJECTIFS 2012'!Q$7</f>
        <v>109.89999999999999</v>
      </c>
      <c r="AP25" s="24">
        <f t="shared" si="14"/>
        <v>1.3648771610555051</v>
      </c>
      <c r="AQ25" s="31">
        <f t="shared" si="15"/>
        <v>11.004300000000001</v>
      </c>
      <c r="AR25" s="29">
        <v>10045</v>
      </c>
      <c r="AS25" s="29">
        <v>10045</v>
      </c>
      <c r="AT25" s="23">
        <f>'OBJECTIFS 2012'!S7</f>
        <v>9934.75</v>
      </c>
      <c r="AU25" s="24">
        <f t="shared" si="16"/>
        <v>1.0110974106041923</v>
      </c>
      <c r="AV25" s="31">
        <f t="shared" si="17"/>
        <v>19.004799999999999</v>
      </c>
      <c r="AW25" s="29">
        <v>150</v>
      </c>
      <c r="AX25" s="29">
        <v>150</v>
      </c>
      <c r="AY25" s="23">
        <f>'OBJECTIFS 2012'!U7</f>
        <v>130.54999999999998</v>
      </c>
      <c r="AZ25" s="24">
        <f t="shared" si="18"/>
        <v>1.1489850631941787</v>
      </c>
      <c r="BA25" s="31">
        <f t="shared" si="19"/>
        <v>15.0053</v>
      </c>
      <c r="BB25" s="29">
        <v>70</v>
      </c>
      <c r="BC25" s="29">
        <v>70</v>
      </c>
      <c r="BD25" s="23">
        <f>'OBJECTIFS 2012'!W7</f>
        <v>59.849999999999994</v>
      </c>
      <c r="BE25" s="24">
        <f t="shared" si="20"/>
        <v>1.169590643274854</v>
      </c>
      <c r="BF25" s="31">
        <f t="shared" si="21"/>
        <v>14.005800000000001</v>
      </c>
      <c r="BG25" s="73" t="str">
        <f t="shared" si="24"/>
        <v>Q</v>
      </c>
      <c r="BH25" s="73"/>
      <c r="BJ25" s="41">
        <f t="shared" si="22"/>
        <v>10.791572950599138</v>
      </c>
      <c r="BK25" s="22">
        <f t="shared" si="2"/>
        <v>17.0063</v>
      </c>
      <c r="BL25" s="17">
        <f t="shared" si="23"/>
        <v>12605</v>
      </c>
      <c r="BM25" s="23">
        <f>'OBJECTIFS 2012'!Y7</f>
        <v>12458.25</v>
      </c>
    </row>
    <row r="26" spans="2:65" ht="15" customHeight="1">
      <c r="B26" s="50">
        <f t="shared" si="0"/>
        <v>18</v>
      </c>
      <c r="C26" s="53" t="str">
        <f>INDEX(F$9:F$33,MATCH(SMALL(BK$9:BK$33,ROWS(B$9:B26)),BK$9:BK$33,0))</f>
        <v>H</v>
      </c>
      <c r="D26" s="59"/>
      <c r="E26" s="39"/>
      <c r="F26" s="103" t="s">
        <v>47</v>
      </c>
      <c r="G26" s="104"/>
      <c r="H26" s="90"/>
      <c r="I26" s="29">
        <v>88</v>
      </c>
      <c r="J26" s="29">
        <v>88</v>
      </c>
      <c r="K26" s="23">
        <f>'OBJECTIFS 2012'!E13</f>
        <v>62.999999999999993</v>
      </c>
      <c r="L26" s="24">
        <f t="shared" si="3"/>
        <v>1.396825396825397</v>
      </c>
      <c r="M26" s="31">
        <f t="shared" si="1"/>
        <v>6.0012999999999996</v>
      </c>
      <c r="N26" s="29">
        <v>32</v>
      </c>
      <c r="O26" s="29">
        <v>32</v>
      </c>
      <c r="P26" s="23">
        <f>'OBJECTIFS 2012'!G13</f>
        <v>35</v>
      </c>
      <c r="Q26" s="24">
        <f t="shared" si="4"/>
        <v>0.91428571428571426</v>
      </c>
      <c r="R26" s="31">
        <f t="shared" si="5"/>
        <v>15.001799999999999</v>
      </c>
      <c r="S26" s="25">
        <v>8</v>
      </c>
      <c r="T26" s="33">
        <v>8</v>
      </c>
      <c r="U26" s="23">
        <f>'OBJECTIFS 2012'!I13</f>
        <v>8.3999999999999986</v>
      </c>
      <c r="V26" s="24">
        <f t="shared" si="6"/>
        <v>0.95238095238095255</v>
      </c>
      <c r="W26" s="31">
        <f t="shared" si="7"/>
        <v>18.002300000000002</v>
      </c>
      <c r="X26" s="29">
        <v>50</v>
      </c>
      <c r="Y26" s="29">
        <v>50</v>
      </c>
      <c r="Z26" s="23">
        <f>'OBJECTIFS 2012'!K13</f>
        <v>45.5</v>
      </c>
      <c r="AA26" s="24">
        <f t="shared" si="8"/>
        <v>1.098901098901099</v>
      </c>
      <c r="AB26" s="31">
        <f t="shared" si="9"/>
        <v>8.0028000000000006</v>
      </c>
      <c r="AC26" s="29">
        <v>30</v>
      </c>
      <c r="AD26" s="29">
        <v>30</v>
      </c>
      <c r="AE26" s="23">
        <f>'OBJECTIFS 2012'!M13</f>
        <v>19.25</v>
      </c>
      <c r="AF26" s="24">
        <f t="shared" si="10"/>
        <v>1.5584415584415585</v>
      </c>
      <c r="AG26" s="31">
        <f t="shared" si="11"/>
        <v>3.0032999999999999</v>
      </c>
      <c r="AH26" s="29">
        <v>30</v>
      </c>
      <c r="AI26" s="29">
        <v>30</v>
      </c>
      <c r="AJ26" s="23">
        <f>'OBJECTIFS 2012'!O13</f>
        <v>22.75</v>
      </c>
      <c r="AK26" s="24">
        <f t="shared" si="12"/>
        <v>1.3186813186813187</v>
      </c>
      <c r="AL26" s="31">
        <f t="shared" si="13"/>
        <v>7.0038</v>
      </c>
      <c r="AM26" s="29">
        <v>30</v>
      </c>
      <c r="AN26" s="29">
        <v>30</v>
      </c>
      <c r="AO26" s="23">
        <f>'OBJECTIFS 2012'!Q$13</f>
        <v>21.7</v>
      </c>
      <c r="AP26" s="24">
        <f t="shared" si="14"/>
        <v>1.3824884792626728</v>
      </c>
      <c r="AQ26" s="31">
        <f t="shared" si="15"/>
        <v>10.004300000000001</v>
      </c>
      <c r="AR26" s="29">
        <v>705</v>
      </c>
      <c r="AS26" s="29">
        <v>705</v>
      </c>
      <c r="AT26" s="23">
        <f>'OBJECTIFS 2012'!S13</f>
        <v>605.84999999999991</v>
      </c>
      <c r="AU26" s="24">
        <f t="shared" si="16"/>
        <v>1.1636543698935382</v>
      </c>
      <c r="AV26" s="31">
        <f t="shared" si="17"/>
        <v>6.0048000000000004</v>
      </c>
      <c r="AW26" s="29">
        <v>34</v>
      </c>
      <c r="AX26" s="29">
        <v>34</v>
      </c>
      <c r="AY26" s="23">
        <f>'OBJECTIFS 2012'!U13</f>
        <v>21.7</v>
      </c>
      <c r="AZ26" s="24">
        <f t="shared" si="18"/>
        <v>1.566820276497696</v>
      </c>
      <c r="BA26" s="31">
        <f t="shared" si="19"/>
        <v>4.0053000000000001</v>
      </c>
      <c r="BB26" s="29">
        <v>15</v>
      </c>
      <c r="BC26" s="29">
        <v>15</v>
      </c>
      <c r="BD26" s="23">
        <f>'OBJECTIFS 2012'!W13</f>
        <v>11.2</v>
      </c>
      <c r="BE26" s="24">
        <f t="shared" si="20"/>
        <v>1.3392857142857144</v>
      </c>
      <c r="BF26" s="31">
        <f t="shared" si="21"/>
        <v>8.0058000000000007</v>
      </c>
      <c r="BG26" s="73" t="str">
        <f t="shared" si="24"/>
        <v>R</v>
      </c>
      <c r="BH26" s="73"/>
      <c r="BJ26" s="41">
        <f t="shared" si="22"/>
        <v>12.691764879455661</v>
      </c>
      <c r="BK26" s="22">
        <f t="shared" si="2"/>
        <v>6.0063000000000004</v>
      </c>
      <c r="BL26" s="17">
        <f t="shared" si="23"/>
        <v>1022</v>
      </c>
      <c r="BM26" s="23">
        <f>'OBJECTIFS 2012'!Y13</f>
        <v>854.34999999999991</v>
      </c>
    </row>
    <row r="27" spans="2:65" ht="15" customHeight="1">
      <c r="B27" s="50">
        <f t="shared" si="0"/>
        <v>19</v>
      </c>
      <c r="C27" s="53" t="str">
        <f>INDEX(F$9:F$33,MATCH(SMALL(BK$9:BK$33,ROWS(B$9:B27)),BK$9:BK$33,0))</f>
        <v>V</v>
      </c>
      <c r="D27" s="59"/>
      <c r="E27" s="39"/>
      <c r="F27" s="103" t="s">
        <v>48</v>
      </c>
      <c r="G27" s="104"/>
      <c r="H27" s="90"/>
      <c r="I27" s="29">
        <v>22</v>
      </c>
      <c r="J27" s="29">
        <v>22</v>
      </c>
      <c r="K27" s="23">
        <f>'OBJECTIFS 2012'!E10</f>
        <v>45.849999999999994</v>
      </c>
      <c r="L27" s="24">
        <f t="shared" si="3"/>
        <v>0.47982551799345696</v>
      </c>
      <c r="M27" s="31">
        <f t="shared" si="1"/>
        <v>23.001300000000001</v>
      </c>
      <c r="N27" s="29">
        <v>2</v>
      </c>
      <c r="O27" s="29">
        <v>2</v>
      </c>
      <c r="P27" s="23">
        <f>'OBJECTIFS 2012'!G10</f>
        <v>17.5</v>
      </c>
      <c r="Q27" s="24">
        <f t="shared" si="4"/>
        <v>0.11428571428571428</v>
      </c>
      <c r="R27" s="31">
        <f t="shared" si="5"/>
        <v>25.001799999999999</v>
      </c>
      <c r="S27" s="25">
        <v>6</v>
      </c>
      <c r="T27" s="33">
        <v>6</v>
      </c>
      <c r="U27" s="23">
        <f>'OBJECTIFS 2012'!I10</f>
        <v>4.55</v>
      </c>
      <c r="V27" s="24">
        <f t="shared" si="6"/>
        <v>1.3186813186813187</v>
      </c>
      <c r="W27" s="31">
        <f t="shared" si="7"/>
        <v>12.0023</v>
      </c>
      <c r="X27" s="29">
        <v>400</v>
      </c>
      <c r="Y27" s="29">
        <v>400</v>
      </c>
      <c r="Z27" s="23">
        <f>'OBJECTIFS 2012'!K10</f>
        <v>444.5</v>
      </c>
      <c r="AA27" s="24">
        <f t="shared" si="8"/>
        <v>0.89988751406074241</v>
      </c>
      <c r="AB27" s="31">
        <f t="shared" si="9"/>
        <v>24.002800000000001</v>
      </c>
      <c r="AC27" s="29">
        <v>32</v>
      </c>
      <c r="AD27" s="29">
        <v>32</v>
      </c>
      <c r="AE27" s="23">
        <f>'OBJECTIFS 2012'!M10</f>
        <v>18.899999999999999</v>
      </c>
      <c r="AF27" s="24">
        <f t="shared" si="10"/>
        <v>1.6931216931216932</v>
      </c>
      <c r="AG27" s="31">
        <f t="shared" si="11"/>
        <v>2.0032999999999999</v>
      </c>
      <c r="AH27" s="29">
        <v>35</v>
      </c>
      <c r="AI27" s="29">
        <v>35</v>
      </c>
      <c r="AJ27" s="23">
        <f>'OBJECTIFS 2012'!O10</f>
        <v>22.75</v>
      </c>
      <c r="AK27" s="24">
        <f t="shared" si="12"/>
        <v>1.5384615384615385</v>
      </c>
      <c r="AL27" s="31">
        <f t="shared" si="13"/>
        <v>4.0038</v>
      </c>
      <c r="AM27" s="29">
        <v>32</v>
      </c>
      <c r="AN27" s="29">
        <v>32</v>
      </c>
      <c r="AO27" s="23">
        <f>'OBJECTIFS 2012'!Q$10</f>
        <v>20.65</v>
      </c>
      <c r="AP27" s="24">
        <f t="shared" si="14"/>
        <v>1.5496368038740922</v>
      </c>
      <c r="AQ27" s="31">
        <f t="shared" si="15"/>
        <v>9.0043000000000006</v>
      </c>
      <c r="AR27" s="29">
        <v>904</v>
      </c>
      <c r="AS27" s="29">
        <v>904</v>
      </c>
      <c r="AT27" s="23">
        <f>'OBJECTIFS 2012'!S10</f>
        <v>834.75</v>
      </c>
      <c r="AU27" s="24">
        <f t="shared" si="16"/>
        <v>1.0829589697514226</v>
      </c>
      <c r="AV27" s="31">
        <f t="shared" si="17"/>
        <v>13.004799999999999</v>
      </c>
      <c r="AW27" s="29">
        <v>32</v>
      </c>
      <c r="AX27" s="29">
        <v>32</v>
      </c>
      <c r="AY27" s="23">
        <f>'OBJECTIFS 2012'!U10</f>
        <v>26.25</v>
      </c>
      <c r="AZ27" s="24">
        <f t="shared" si="18"/>
        <v>1.2190476190476192</v>
      </c>
      <c r="BA27" s="31">
        <f t="shared" si="19"/>
        <v>14.0053</v>
      </c>
      <c r="BB27" s="29">
        <v>12</v>
      </c>
      <c r="BC27" s="29">
        <v>12</v>
      </c>
      <c r="BD27" s="23">
        <f>'OBJECTIFS 2012'!W10</f>
        <v>10.149999999999999</v>
      </c>
      <c r="BE27" s="24">
        <f t="shared" si="20"/>
        <v>1.1822660098522169</v>
      </c>
      <c r="BF27" s="31">
        <f t="shared" si="21"/>
        <v>13.005800000000001</v>
      </c>
      <c r="BG27" s="73" t="str">
        <f t="shared" si="24"/>
        <v>S</v>
      </c>
      <c r="BH27" s="73"/>
      <c r="BJ27" s="41">
        <f t="shared" si="22"/>
        <v>11.078172699129816</v>
      </c>
      <c r="BK27" s="22">
        <f t="shared" si="2"/>
        <v>15.0063</v>
      </c>
      <c r="BL27" s="17">
        <f t="shared" si="23"/>
        <v>1477</v>
      </c>
      <c r="BM27" s="23">
        <f>'OBJECTIFS 2012'!Y10</f>
        <v>1445.85</v>
      </c>
    </row>
    <row r="28" spans="2:65" ht="15" customHeight="1">
      <c r="B28" s="50">
        <f t="shared" si="0"/>
        <v>20</v>
      </c>
      <c r="C28" s="53" t="str">
        <f>INDEX(F$9:F$33,MATCH(SMALL(BK$9:BK$33,ROWS(B$9:B28)),BK$9:BK$33,0))</f>
        <v>E</v>
      </c>
      <c r="D28" s="59"/>
      <c r="E28" s="39"/>
      <c r="F28" s="103" t="s">
        <v>49</v>
      </c>
      <c r="G28" s="104"/>
      <c r="H28" s="90"/>
      <c r="I28" s="29">
        <v>38</v>
      </c>
      <c r="J28" s="29">
        <v>38</v>
      </c>
      <c r="K28" s="23">
        <f>'OBJECTIFS 2012'!E14</f>
        <v>35.699999999999996</v>
      </c>
      <c r="L28" s="24">
        <f t="shared" si="3"/>
        <v>1.0644257703081235</v>
      </c>
      <c r="M28" s="31">
        <f t="shared" si="1"/>
        <v>11.001300000000001</v>
      </c>
      <c r="N28" s="29">
        <v>35</v>
      </c>
      <c r="O28" s="29">
        <v>35</v>
      </c>
      <c r="P28" s="23">
        <f>'OBJECTIFS 2012'!G14</f>
        <v>15.749999999999998</v>
      </c>
      <c r="Q28" s="24">
        <f t="shared" si="4"/>
        <v>2.2222222222222223</v>
      </c>
      <c r="R28" s="31">
        <f t="shared" si="5"/>
        <v>2.0017999999999998</v>
      </c>
      <c r="S28" s="25">
        <v>8</v>
      </c>
      <c r="T28" s="33">
        <v>8</v>
      </c>
      <c r="U28" s="23">
        <f>'OBJECTIFS 2012'!I14</f>
        <v>4.55</v>
      </c>
      <c r="V28" s="24">
        <f t="shared" si="6"/>
        <v>1.7582417582417582</v>
      </c>
      <c r="W28" s="31">
        <f t="shared" si="7"/>
        <v>4.0023</v>
      </c>
      <c r="X28" s="29">
        <v>300</v>
      </c>
      <c r="Y28" s="29">
        <v>300</v>
      </c>
      <c r="Z28" s="23">
        <f>'OBJECTIFS 2012'!K14</f>
        <v>325.5</v>
      </c>
      <c r="AA28" s="24">
        <f t="shared" si="8"/>
        <v>0.92165898617511521</v>
      </c>
      <c r="AB28" s="31">
        <f t="shared" si="9"/>
        <v>21.002800000000001</v>
      </c>
      <c r="AC28" s="29">
        <v>16</v>
      </c>
      <c r="AD28" s="29">
        <v>16</v>
      </c>
      <c r="AE28" s="23">
        <f>'OBJECTIFS 2012'!M14</f>
        <v>14.7</v>
      </c>
      <c r="AF28" s="24">
        <f t="shared" si="10"/>
        <v>1.08843537414966</v>
      </c>
      <c r="AG28" s="31">
        <f t="shared" si="11"/>
        <v>12.003299999999999</v>
      </c>
      <c r="AH28" s="29">
        <v>22</v>
      </c>
      <c r="AI28" s="29">
        <v>22</v>
      </c>
      <c r="AJ28" s="23">
        <f>'OBJECTIFS 2012'!O14</f>
        <v>19.25</v>
      </c>
      <c r="AK28" s="24">
        <f t="shared" si="12"/>
        <v>1.1428571428571428</v>
      </c>
      <c r="AL28" s="31">
        <f t="shared" si="13"/>
        <v>15.0038</v>
      </c>
      <c r="AM28" s="29">
        <v>20</v>
      </c>
      <c r="AN28" s="29">
        <v>20</v>
      </c>
      <c r="AO28" s="23">
        <f>'OBJECTIFS 2012'!Q$14</f>
        <v>17.149999999999999</v>
      </c>
      <c r="AP28" s="24">
        <f t="shared" si="14"/>
        <v>1.1661807580174928</v>
      </c>
      <c r="AQ28" s="31">
        <f t="shared" si="15"/>
        <v>17.004300000000001</v>
      </c>
      <c r="AR28" s="29">
        <v>705</v>
      </c>
      <c r="AS28" s="29">
        <v>705</v>
      </c>
      <c r="AT28" s="23">
        <f>'OBJECTIFS 2012'!S14</f>
        <v>642.25</v>
      </c>
      <c r="AU28" s="24">
        <f t="shared" si="16"/>
        <v>1.0977033865317245</v>
      </c>
      <c r="AV28" s="31">
        <f t="shared" si="17"/>
        <v>11.004799999999999</v>
      </c>
      <c r="AW28" s="29">
        <v>36</v>
      </c>
      <c r="AX28" s="29">
        <v>36</v>
      </c>
      <c r="AY28" s="23">
        <f>'OBJECTIFS 2012'!U14</f>
        <v>21</v>
      </c>
      <c r="AZ28" s="24">
        <f t="shared" si="18"/>
        <v>1.7142857142857142</v>
      </c>
      <c r="BA28" s="31">
        <f t="shared" si="19"/>
        <v>2.0053000000000001</v>
      </c>
      <c r="BB28" s="29">
        <v>18</v>
      </c>
      <c r="BC28" s="29">
        <v>18</v>
      </c>
      <c r="BD28" s="23">
        <f>'OBJECTIFS 2012'!W14</f>
        <v>10.85</v>
      </c>
      <c r="BE28" s="24">
        <f t="shared" si="20"/>
        <v>1.6589861751152075</v>
      </c>
      <c r="BF28" s="31">
        <f t="shared" si="21"/>
        <v>3.0057999999999998</v>
      </c>
      <c r="BG28" s="73" t="str">
        <f t="shared" si="24"/>
        <v>T</v>
      </c>
      <c r="BH28" s="73"/>
      <c r="BJ28" s="41">
        <f t="shared" si="22"/>
        <v>13.834997287904162</v>
      </c>
      <c r="BK28" s="22">
        <f t="shared" si="2"/>
        <v>3.0063</v>
      </c>
      <c r="BL28" s="17">
        <f t="shared" si="23"/>
        <v>1198</v>
      </c>
      <c r="BM28" s="23">
        <f>'OBJECTIFS 2012'!Y14</f>
        <v>1106.6999999999998</v>
      </c>
    </row>
    <row r="29" spans="2:65" ht="15" customHeight="1">
      <c r="B29" s="50">
        <f t="shared" si="0"/>
        <v>21</v>
      </c>
      <c r="C29" s="53" t="str">
        <f>INDEX(F$9:F$33,MATCH(SMALL(BK$9:BK$33,ROWS(B$9:B29)),BK$9:BK$33,0))</f>
        <v>X</v>
      </c>
      <c r="D29" s="59"/>
      <c r="E29" s="39"/>
      <c r="F29" s="103" t="s">
        <v>50</v>
      </c>
      <c r="G29" s="104"/>
      <c r="H29" s="90"/>
      <c r="I29" s="29">
        <v>45</v>
      </c>
      <c r="J29" s="29">
        <v>45</v>
      </c>
      <c r="K29" s="23">
        <f>'OBJECTIFS 2012'!E9</f>
        <v>49.699999999999996</v>
      </c>
      <c r="L29" s="24">
        <f t="shared" si="3"/>
        <v>0.90543259557344069</v>
      </c>
      <c r="M29" s="31">
        <f t="shared" si="1"/>
        <v>16.001300000000001</v>
      </c>
      <c r="N29" s="29">
        <v>22</v>
      </c>
      <c r="O29" s="29">
        <v>22</v>
      </c>
      <c r="P29" s="23">
        <f>'OBJECTIFS 2012'!G9</f>
        <v>30.45</v>
      </c>
      <c r="Q29" s="24">
        <f t="shared" si="4"/>
        <v>0.72249589490968802</v>
      </c>
      <c r="R29" s="31">
        <f t="shared" si="5"/>
        <v>22.001799999999999</v>
      </c>
      <c r="S29" s="25">
        <v>7</v>
      </c>
      <c r="T29" s="33">
        <v>7</v>
      </c>
      <c r="U29" s="23">
        <f>'OBJECTIFS 2012'!I9</f>
        <v>5.25</v>
      </c>
      <c r="V29" s="24">
        <f t="shared" si="6"/>
        <v>1.3333333333333333</v>
      </c>
      <c r="W29" s="31">
        <f t="shared" si="7"/>
        <v>11.0023</v>
      </c>
      <c r="X29" s="29">
        <v>450</v>
      </c>
      <c r="Y29" s="29">
        <v>450</v>
      </c>
      <c r="Z29" s="23">
        <f>'OBJECTIFS 2012'!K9</f>
        <v>479.49999999999994</v>
      </c>
      <c r="AA29" s="24">
        <f t="shared" si="8"/>
        <v>0.93847758081334731</v>
      </c>
      <c r="AB29" s="31">
        <f t="shared" si="9"/>
        <v>20.002800000000001</v>
      </c>
      <c r="AC29" s="29">
        <v>25</v>
      </c>
      <c r="AD29" s="29">
        <v>25</v>
      </c>
      <c r="AE29" s="23">
        <f>'OBJECTIFS 2012'!M9</f>
        <v>22.75</v>
      </c>
      <c r="AF29" s="24">
        <f t="shared" si="10"/>
        <v>1.098901098901099</v>
      </c>
      <c r="AG29" s="31">
        <f t="shared" si="11"/>
        <v>10.003299999999999</v>
      </c>
      <c r="AH29" s="29">
        <v>30</v>
      </c>
      <c r="AI29" s="29">
        <v>30</v>
      </c>
      <c r="AJ29" s="23">
        <f>'OBJECTIFS 2012'!O9</f>
        <v>26.25</v>
      </c>
      <c r="AK29" s="24">
        <f t="shared" si="12"/>
        <v>1.1428571428571428</v>
      </c>
      <c r="AL29" s="31">
        <f t="shared" si="13"/>
        <v>15.0038</v>
      </c>
      <c r="AM29" s="29">
        <v>29</v>
      </c>
      <c r="AN29" s="29">
        <v>29</v>
      </c>
      <c r="AO29" s="23">
        <f>'OBJECTIFS 2012'!Q$9</f>
        <v>24.15</v>
      </c>
      <c r="AP29" s="24">
        <f t="shared" si="14"/>
        <v>1.2008281573498965</v>
      </c>
      <c r="AQ29" s="31">
        <f t="shared" si="15"/>
        <v>16.004300000000001</v>
      </c>
      <c r="AR29" s="29">
        <v>1200</v>
      </c>
      <c r="AS29" s="29">
        <v>1200</v>
      </c>
      <c r="AT29" s="23">
        <f>'OBJECTIFS 2012'!S9</f>
        <v>1062.95</v>
      </c>
      <c r="AU29" s="24">
        <f t="shared" si="16"/>
        <v>1.1289336281104474</v>
      </c>
      <c r="AV29" s="31">
        <f t="shared" si="17"/>
        <v>9.0047999999999995</v>
      </c>
      <c r="AW29" s="29">
        <v>31</v>
      </c>
      <c r="AX29" s="29">
        <v>31</v>
      </c>
      <c r="AY29" s="23">
        <f>'OBJECTIFS 2012'!U9</f>
        <v>27.299999999999997</v>
      </c>
      <c r="AZ29" s="24">
        <f t="shared" si="18"/>
        <v>1.1355311355311357</v>
      </c>
      <c r="BA29" s="31">
        <f t="shared" si="19"/>
        <v>17.005299999999998</v>
      </c>
      <c r="BB29" s="29">
        <v>14</v>
      </c>
      <c r="BC29" s="29">
        <v>14</v>
      </c>
      <c r="BD29" s="23">
        <f>'OBJECTIFS 2012'!W9</f>
        <v>11.2</v>
      </c>
      <c r="BE29" s="24">
        <f t="shared" si="20"/>
        <v>1.25</v>
      </c>
      <c r="BF29" s="31">
        <f t="shared" si="21"/>
        <v>11.005800000000001</v>
      </c>
      <c r="BG29" s="73" t="str">
        <f t="shared" si="24"/>
        <v>U</v>
      </c>
      <c r="BH29" s="73"/>
      <c r="BJ29" s="41">
        <f t="shared" si="22"/>
        <v>10.856790567379528</v>
      </c>
      <c r="BK29" s="22">
        <f t="shared" si="2"/>
        <v>16.0063</v>
      </c>
      <c r="BL29" s="17">
        <f t="shared" si="23"/>
        <v>1853</v>
      </c>
      <c r="BM29" s="23">
        <f>'OBJECTIFS 2012'!Y9</f>
        <v>1739.5</v>
      </c>
    </row>
    <row r="30" spans="2:65" ht="15" customHeight="1">
      <c r="B30" s="50">
        <f t="shared" si="0"/>
        <v>22</v>
      </c>
      <c r="C30" s="53" t="str">
        <f>INDEX(F$9:F$33,MATCH(SMALL(BK$9:BK$33,ROWS(B$9:B30)),BK$9:BK$33,0))</f>
        <v>Y</v>
      </c>
      <c r="D30" s="59"/>
      <c r="E30" s="39"/>
      <c r="F30" s="103" t="s">
        <v>51</v>
      </c>
      <c r="G30" s="104"/>
      <c r="H30" s="90"/>
      <c r="I30" s="29">
        <v>25</v>
      </c>
      <c r="J30" s="29">
        <v>25</v>
      </c>
      <c r="K30" s="23">
        <f>'OBJECTIFS 2012'!E12</f>
        <v>54.25</v>
      </c>
      <c r="L30" s="24">
        <f t="shared" si="3"/>
        <v>0.46082949308755761</v>
      </c>
      <c r="M30" s="31">
        <f t="shared" si="1"/>
        <v>24.001300000000001</v>
      </c>
      <c r="N30" s="29">
        <v>19</v>
      </c>
      <c r="O30" s="29">
        <v>19</v>
      </c>
      <c r="P30" s="23">
        <f>'OBJECTIFS 2012'!G12</f>
        <v>19.25</v>
      </c>
      <c r="Q30" s="24">
        <f t="shared" si="4"/>
        <v>0.98701298701298701</v>
      </c>
      <c r="R30" s="31">
        <f t="shared" si="5"/>
        <v>12.001799999999999</v>
      </c>
      <c r="S30" s="25">
        <v>5</v>
      </c>
      <c r="T30" s="33">
        <v>5</v>
      </c>
      <c r="U30" s="23">
        <f>'OBJECTIFS 2012'!I12</f>
        <v>4.8999999999999995</v>
      </c>
      <c r="V30" s="24">
        <f t="shared" si="6"/>
        <v>1.0204081632653061</v>
      </c>
      <c r="W30" s="31">
        <f t="shared" si="7"/>
        <v>17.002300000000002</v>
      </c>
      <c r="X30" s="29">
        <v>450</v>
      </c>
      <c r="Y30" s="29">
        <v>450</v>
      </c>
      <c r="Z30" s="23">
        <f>'OBJECTIFS 2012'!K12</f>
        <v>402.5</v>
      </c>
      <c r="AA30" s="24">
        <f t="shared" si="8"/>
        <v>1.1180124223602483</v>
      </c>
      <c r="AB30" s="31">
        <f t="shared" si="9"/>
        <v>7.0027999999999997</v>
      </c>
      <c r="AC30" s="29">
        <v>30</v>
      </c>
      <c r="AD30" s="29">
        <v>30</v>
      </c>
      <c r="AE30" s="23">
        <f>'OBJECTIFS 2012'!M12</f>
        <v>26.25</v>
      </c>
      <c r="AF30" s="24">
        <f t="shared" si="10"/>
        <v>1.1428571428571428</v>
      </c>
      <c r="AG30" s="31">
        <f t="shared" si="11"/>
        <v>8.0032999999999994</v>
      </c>
      <c r="AH30" s="29">
        <v>39</v>
      </c>
      <c r="AI30" s="29">
        <v>39</v>
      </c>
      <c r="AJ30" s="23">
        <f>'OBJECTIFS 2012'!O12</f>
        <v>29.749999999999996</v>
      </c>
      <c r="AK30" s="24">
        <f t="shared" si="12"/>
        <v>1.3109243697478994</v>
      </c>
      <c r="AL30" s="31">
        <f t="shared" si="13"/>
        <v>8.0038</v>
      </c>
      <c r="AM30" s="29">
        <v>30</v>
      </c>
      <c r="AN30" s="29">
        <v>30</v>
      </c>
      <c r="AO30" s="23">
        <f>'OBJECTIFS 2012'!Q$12</f>
        <v>25.9</v>
      </c>
      <c r="AP30" s="24">
        <f t="shared" si="14"/>
        <v>1.1583011583011584</v>
      </c>
      <c r="AQ30" s="31">
        <f t="shared" si="15"/>
        <v>18.004300000000001</v>
      </c>
      <c r="AR30" s="29">
        <v>999</v>
      </c>
      <c r="AS30" s="29">
        <v>999</v>
      </c>
      <c r="AT30" s="23">
        <f>'OBJECTIFS 2012'!S12</f>
        <v>1062.95</v>
      </c>
      <c r="AU30" s="24">
        <f t="shared" si="16"/>
        <v>0.93983724540194735</v>
      </c>
      <c r="AV30" s="31">
        <f t="shared" si="17"/>
        <v>21.004799999999999</v>
      </c>
      <c r="AW30" s="29">
        <v>36</v>
      </c>
      <c r="AX30" s="29">
        <v>36</v>
      </c>
      <c r="AY30" s="23">
        <f>'OBJECTIFS 2012'!U12</f>
        <v>28.349999999999998</v>
      </c>
      <c r="AZ30" s="24">
        <f t="shared" si="18"/>
        <v>1.26984126984127</v>
      </c>
      <c r="BA30" s="31">
        <f t="shared" si="19"/>
        <v>12.0053</v>
      </c>
      <c r="BB30" s="29">
        <v>16</v>
      </c>
      <c r="BC30" s="29">
        <v>16</v>
      </c>
      <c r="BD30" s="23">
        <f>'OBJECTIFS 2012'!W12</f>
        <v>14</v>
      </c>
      <c r="BE30" s="24">
        <f t="shared" si="20"/>
        <v>1.1428571428571428</v>
      </c>
      <c r="BF30" s="31">
        <f t="shared" si="21"/>
        <v>16.005800000000001</v>
      </c>
      <c r="BG30" s="73" t="str">
        <f t="shared" si="24"/>
        <v>V</v>
      </c>
      <c r="BH30" s="73"/>
      <c r="BJ30" s="41">
        <f t="shared" si="22"/>
        <v>10.550881394732659</v>
      </c>
      <c r="BK30" s="22">
        <f t="shared" si="2"/>
        <v>19.0063</v>
      </c>
      <c r="BL30" s="17">
        <f t="shared" si="23"/>
        <v>1649</v>
      </c>
      <c r="BM30" s="23">
        <f>'OBJECTIFS 2012'!Y12</f>
        <v>1668.1</v>
      </c>
    </row>
    <row r="31" spans="2:65" ht="15" customHeight="1">
      <c r="B31" s="50">
        <f t="shared" si="0"/>
        <v>23</v>
      </c>
      <c r="C31" s="53" t="str">
        <f>INDEX(F$9:F$33,MATCH(SMALL(BK$9:BK$33,ROWS(B$9:B31)),BK$9:BK$33,0))</f>
        <v>M</v>
      </c>
      <c r="D31" s="59"/>
      <c r="E31" s="39"/>
      <c r="F31" s="103" t="s">
        <v>52</v>
      </c>
      <c r="G31" s="104"/>
      <c r="H31" s="90"/>
      <c r="I31" s="29">
        <v>80</v>
      </c>
      <c r="J31" s="29">
        <v>80</v>
      </c>
      <c r="K31" s="23">
        <f>'OBJECTIFS 2012'!E11</f>
        <v>35</v>
      </c>
      <c r="L31" s="24">
        <f t="shared" si="3"/>
        <v>2.2857142857142856</v>
      </c>
      <c r="M31" s="31">
        <f t="shared" si="1"/>
        <v>1.0013000000000001</v>
      </c>
      <c r="N31" s="29">
        <v>14</v>
      </c>
      <c r="O31" s="29">
        <v>14</v>
      </c>
      <c r="P31" s="23">
        <f>'OBJECTIFS 2012'!G11</f>
        <v>16.45</v>
      </c>
      <c r="Q31" s="24">
        <f t="shared" si="4"/>
        <v>0.85106382978723405</v>
      </c>
      <c r="R31" s="31">
        <f t="shared" si="5"/>
        <v>17.001799999999999</v>
      </c>
      <c r="S31" s="25">
        <v>4</v>
      </c>
      <c r="T31" s="33">
        <v>4</v>
      </c>
      <c r="U31" s="23">
        <f>'OBJECTIFS 2012'!I11</f>
        <v>5.25</v>
      </c>
      <c r="V31" s="24">
        <f t="shared" si="6"/>
        <v>0.76190476190476186</v>
      </c>
      <c r="W31" s="31">
        <f t="shared" si="7"/>
        <v>21.002300000000002</v>
      </c>
      <c r="X31" s="29">
        <v>350</v>
      </c>
      <c r="Y31" s="29">
        <v>350</v>
      </c>
      <c r="Z31" s="23">
        <f>'OBJECTIFS 2012'!K11</f>
        <v>322</v>
      </c>
      <c r="AA31" s="24">
        <f t="shared" si="8"/>
        <v>1.0869565217391304</v>
      </c>
      <c r="AB31" s="31">
        <f t="shared" si="9"/>
        <v>9.0028000000000006</v>
      </c>
      <c r="AC31" s="29">
        <v>10</v>
      </c>
      <c r="AD31" s="29">
        <v>10</v>
      </c>
      <c r="AE31" s="23">
        <f>'OBJECTIFS 2012'!M11</f>
        <v>16.099999999999998</v>
      </c>
      <c r="AF31" s="24">
        <f t="shared" si="10"/>
        <v>0.62111801242236031</v>
      </c>
      <c r="AG31" s="31">
        <f t="shared" si="11"/>
        <v>23.003299999999999</v>
      </c>
      <c r="AH31" s="29">
        <v>28</v>
      </c>
      <c r="AI31" s="29">
        <v>28</v>
      </c>
      <c r="AJ31" s="23">
        <f>'OBJECTIFS 2012'!O11</f>
        <v>19.25</v>
      </c>
      <c r="AK31" s="24">
        <f t="shared" si="12"/>
        <v>1.4545454545454546</v>
      </c>
      <c r="AL31" s="31">
        <f t="shared" si="13"/>
        <v>5.0038</v>
      </c>
      <c r="AM31" s="29">
        <v>34</v>
      </c>
      <c r="AN31" s="29">
        <v>34</v>
      </c>
      <c r="AO31" s="23">
        <f>'OBJECTIFS 2012'!Q$11</f>
        <v>16.099999999999998</v>
      </c>
      <c r="AP31" s="24">
        <f t="shared" si="14"/>
        <v>2.1118012422360253</v>
      </c>
      <c r="AQ31" s="31">
        <f t="shared" si="15"/>
        <v>4.0042999999999997</v>
      </c>
      <c r="AR31" s="29">
        <v>754</v>
      </c>
      <c r="AS31" s="29">
        <v>754</v>
      </c>
      <c r="AT31" s="23">
        <f>'OBJECTIFS 2012'!S11</f>
        <v>937.65</v>
      </c>
      <c r="AU31" s="24">
        <f t="shared" si="16"/>
        <v>0.80413800458593299</v>
      </c>
      <c r="AV31" s="31">
        <f t="shared" si="17"/>
        <v>23.004799999999999</v>
      </c>
      <c r="AW31" s="29">
        <v>25</v>
      </c>
      <c r="AX31" s="29">
        <v>25</v>
      </c>
      <c r="AY31" s="23">
        <f>'OBJECTIFS 2012'!U11</f>
        <v>25.549999999999997</v>
      </c>
      <c r="AZ31" s="24">
        <f t="shared" si="18"/>
        <v>0.9784735812133073</v>
      </c>
      <c r="BA31" s="31">
        <f t="shared" si="19"/>
        <v>23.005299999999998</v>
      </c>
      <c r="BB31" s="29">
        <v>18</v>
      </c>
      <c r="BC31" s="29">
        <v>18</v>
      </c>
      <c r="BD31" s="23">
        <f>'OBJECTIFS 2012'!W11</f>
        <v>10.5</v>
      </c>
      <c r="BE31" s="24">
        <f t="shared" si="20"/>
        <v>1.7142857142857142</v>
      </c>
      <c r="BF31" s="31">
        <f t="shared" si="21"/>
        <v>2.0057999999999998</v>
      </c>
      <c r="BG31" s="73" t="str">
        <f t="shared" si="24"/>
        <v>W</v>
      </c>
      <c r="BH31" s="73"/>
      <c r="BJ31" s="41">
        <f t="shared" si="22"/>
        <v>12.670001408434207</v>
      </c>
      <c r="BK31" s="22">
        <f t="shared" si="2"/>
        <v>7.0063000000000004</v>
      </c>
      <c r="BL31" s="17">
        <f t="shared" si="23"/>
        <v>1317</v>
      </c>
      <c r="BM31" s="23">
        <f>'OBJECTIFS 2012'!Y11</f>
        <v>1403.85</v>
      </c>
    </row>
    <row r="32" spans="2:65" ht="15" customHeight="1">
      <c r="B32" s="50">
        <f t="shared" si="0"/>
        <v>24</v>
      </c>
      <c r="C32" s="53" t="str">
        <f>INDEX(F$9:F$33,MATCH(SMALL(BK$9:BK$33,ROWS(B$9:B32)),BK$9:BK$33,0))</f>
        <v>L</v>
      </c>
      <c r="D32" s="59"/>
      <c r="E32" s="39"/>
      <c r="F32" s="103" t="s">
        <v>53</v>
      </c>
      <c r="G32" s="104"/>
      <c r="H32" s="90"/>
      <c r="I32" s="29">
        <v>51</v>
      </c>
      <c r="J32" s="29">
        <v>51</v>
      </c>
      <c r="K32" s="23">
        <f>'OBJECTIFS 2012'!E8</f>
        <v>49</v>
      </c>
      <c r="L32" s="24">
        <f t="shared" si="3"/>
        <v>1.0408163265306123</v>
      </c>
      <c r="M32" s="31">
        <f t="shared" si="1"/>
        <v>12.001300000000001</v>
      </c>
      <c r="N32" s="29">
        <v>16</v>
      </c>
      <c r="O32" s="29">
        <v>16</v>
      </c>
      <c r="P32" s="23">
        <f>'OBJECTIFS 2012'!G8</f>
        <v>18.899999999999999</v>
      </c>
      <c r="Q32" s="24">
        <f t="shared" si="4"/>
        <v>0.84656084656084662</v>
      </c>
      <c r="R32" s="31">
        <f t="shared" si="5"/>
        <v>18.001799999999999</v>
      </c>
      <c r="S32" s="25">
        <v>5</v>
      </c>
      <c r="T32" s="33">
        <v>5</v>
      </c>
      <c r="U32" s="23">
        <f>'OBJECTIFS 2012'!I8</f>
        <v>6.3</v>
      </c>
      <c r="V32" s="24">
        <f t="shared" si="6"/>
        <v>0.79365079365079372</v>
      </c>
      <c r="W32" s="31">
        <f t="shared" si="7"/>
        <v>20.002300000000002</v>
      </c>
      <c r="X32" s="29">
        <v>499</v>
      </c>
      <c r="Y32" s="29">
        <v>499</v>
      </c>
      <c r="Z32" s="23">
        <f>'OBJECTIFS 2012'!K8</f>
        <v>489.99999999999994</v>
      </c>
      <c r="AA32" s="24">
        <f t="shared" si="8"/>
        <v>1.0183673469387757</v>
      </c>
      <c r="AB32" s="31">
        <f t="shared" si="9"/>
        <v>15.002800000000001</v>
      </c>
      <c r="AC32" s="29">
        <v>10</v>
      </c>
      <c r="AD32" s="29">
        <v>10</v>
      </c>
      <c r="AE32" s="23">
        <f>'OBJECTIFS 2012'!M8</f>
        <v>21.349999999999998</v>
      </c>
      <c r="AF32" s="24">
        <f t="shared" si="10"/>
        <v>0.46838407494145201</v>
      </c>
      <c r="AG32" s="31">
        <f t="shared" si="11"/>
        <v>25.003299999999999</v>
      </c>
      <c r="AH32" s="29">
        <v>36</v>
      </c>
      <c r="AI32" s="29">
        <v>36</v>
      </c>
      <c r="AJ32" s="23">
        <f>'OBJECTIFS 2012'!O8</f>
        <v>26.25</v>
      </c>
      <c r="AK32" s="24">
        <f t="shared" si="12"/>
        <v>1.3714285714285714</v>
      </c>
      <c r="AL32" s="31">
        <f t="shared" si="13"/>
        <v>6.0038</v>
      </c>
      <c r="AM32" s="29">
        <v>35</v>
      </c>
      <c r="AN32" s="29">
        <v>35</v>
      </c>
      <c r="AO32" s="23">
        <f>'OBJECTIFS 2012'!Q$8</f>
        <v>18.549999999999997</v>
      </c>
      <c r="AP32" s="24">
        <f t="shared" si="14"/>
        <v>1.8867924528301889</v>
      </c>
      <c r="AQ32" s="31">
        <f t="shared" si="15"/>
        <v>8.0043000000000006</v>
      </c>
      <c r="AR32" s="29">
        <v>600</v>
      </c>
      <c r="AS32" s="29">
        <v>600</v>
      </c>
      <c r="AT32" s="23">
        <f>'OBJECTIFS 2012'!S8</f>
        <v>787.5</v>
      </c>
      <c r="AU32" s="24">
        <f t="shared" si="16"/>
        <v>0.76190476190476186</v>
      </c>
      <c r="AV32" s="31">
        <f t="shared" si="17"/>
        <v>24.004799999999999</v>
      </c>
      <c r="AW32" s="29">
        <v>29</v>
      </c>
      <c r="AX32" s="29">
        <v>29</v>
      </c>
      <c r="AY32" s="23">
        <f>'OBJECTIFS 2012'!U8</f>
        <v>28.349999999999998</v>
      </c>
      <c r="AZ32" s="24">
        <f t="shared" si="18"/>
        <v>1.0229276895943564</v>
      </c>
      <c r="BA32" s="31">
        <f t="shared" si="19"/>
        <v>21.005299999999998</v>
      </c>
      <c r="BB32" s="29">
        <v>14</v>
      </c>
      <c r="BC32" s="29">
        <v>14</v>
      </c>
      <c r="BD32" s="23">
        <f>'OBJECTIFS 2012'!W8</f>
        <v>14</v>
      </c>
      <c r="BE32" s="24">
        <f t="shared" si="20"/>
        <v>1</v>
      </c>
      <c r="BF32" s="31">
        <f t="shared" si="21"/>
        <v>18.005800000000001</v>
      </c>
      <c r="BG32" s="73" t="str">
        <f t="shared" si="24"/>
        <v>X</v>
      </c>
      <c r="BH32" s="73"/>
      <c r="BJ32" s="41">
        <f t="shared" si="22"/>
        <v>10.210832864380359</v>
      </c>
      <c r="BK32" s="22">
        <f t="shared" si="2"/>
        <v>21.0063</v>
      </c>
      <c r="BL32" s="17">
        <f t="shared" si="23"/>
        <v>1295</v>
      </c>
      <c r="BM32" s="23">
        <f>'OBJECTIFS 2012'!Y8</f>
        <v>1460.1999999999998</v>
      </c>
    </row>
    <row r="33" spans="2:65" ht="15" customHeight="1">
      <c r="B33" s="50">
        <f t="shared" si="0"/>
        <v>25</v>
      </c>
      <c r="C33" s="53" t="str">
        <f>INDEX(F$9:F$33,MATCH(SMALL(BK$9:BK$33,ROWS(B$9:B33)),BK$9:BK$33,0))</f>
        <v>C</v>
      </c>
      <c r="D33" s="59"/>
      <c r="E33" s="39"/>
      <c r="F33" s="103" t="s">
        <v>54</v>
      </c>
      <c r="G33" s="104"/>
      <c r="H33" s="91"/>
      <c r="I33" s="29">
        <v>50</v>
      </c>
      <c r="J33" s="29">
        <v>50</v>
      </c>
      <c r="K33" s="23">
        <f>'OBJECTIFS 2012'!E15</f>
        <v>52.5</v>
      </c>
      <c r="L33" s="24">
        <f t="shared" si="3"/>
        <v>0.95238095238095233</v>
      </c>
      <c r="M33" s="31">
        <f t="shared" si="1"/>
        <v>15.001300000000001</v>
      </c>
      <c r="N33" s="29">
        <v>28</v>
      </c>
      <c r="O33" s="29">
        <v>28</v>
      </c>
      <c r="P33" s="23">
        <f>'OBJECTIFS 2012'!G15</f>
        <v>35</v>
      </c>
      <c r="Q33" s="24">
        <f t="shared" si="4"/>
        <v>0.8</v>
      </c>
      <c r="R33" s="31">
        <f t="shared" si="5"/>
        <v>19.001799999999999</v>
      </c>
      <c r="S33" s="25">
        <v>0</v>
      </c>
      <c r="T33" s="33">
        <v>0</v>
      </c>
      <c r="U33" s="23">
        <f>'OBJECTIFS 2012'!I15</f>
        <v>2.4499999999999997</v>
      </c>
      <c r="V33" s="24">
        <f t="shared" si="6"/>
        <v>0</v>
      </c>
      <c r="W33" s="31">
        <f t="shared" si="7"/>
        <v>25.002300000000002</v>
      </c>
      <c r="X33" s="29">
        <v>390</v>
      </c>
      <c r="Y33" s="29">
        <v>390</v>
      </c>
      <c r="Z33" s="23">
        <f>'OBJECTIFS 2012'!K15</f>
        <v>381.5</v>
      </c>
      <c r="AA33" s="24">
        <f t="shared" si="8"/>
        <v>1.0222804718217562</v>
      </c>
      <c r="AB33" s="31">
        <f t="shared" si="9"/>
        <v>14.002800000000001</v>
      </c>
      <c r="AC33" s="29">
        <v>9</v>
      </c>
      <c r="AD33" s="29">
        <v>9</v>
      </c>
      <c r="AE33" s="23">
        <f>'OBJECTIFS 2012'!M15</f>
        <v>12.25</v>
      </c>
      <c r="AF33" s="24">
        <f t="shared" si="10"/>
        <v>0.73469387755102045</v>
      </c>
      <c r="AG33" s="31">
        <f t="shared" si="11"/>
        <v>22.003299999999999</v>
      </c>
      <c r="AH33" s="29">
        <v>17</v>
      </c>
      <c r="AI33" s="29">
        <v>17</v>
      </c>
      <c r="AJ33" s="23">
        <f>'OBJECTIFS 2012'!O15</f>
        <v>14</v>
      </c>
      <c r="AK33" s="24">
        <f t="shared" si="12"/>
        <v>1.2142857142857142</v>
      </c>
      <c r="AL33" s="31">
        <f t="shared" si="13"/>
        <v>12.0038</v>
      </c>
      <c r="AM33" s="29">
        <v>36</v>
      </c>
      <c r="AN33" s="29">
        <v>36</v>
      </c>
      <c r="AO33" s="23">
        <f>'OBJECTIFS 2012'!Q$15</f>
        <v>12.6</v>
      </c>
      <c r="AP33" s="24">
        <f t="shared" si="14"/>
        <v>2.8571428571428572</v>
      </c>
      <c r="AQ33" s="31">
        <f t="shared" si="15"/>
        <v>2.0043000000000002</v>
      </c>
      <c r="AR33" s="29">
        <v>300</v>
      </c>
      <c r="AS33" s="29">
        <v>300</v>
      </c>
      <c r="AT33" s="23">
        <f>'OBJECTIFS 2012'!S15</f>
        <v>420</v>
      </c>
      <c r="AU33" s="24">
        <f t="shared" si="16"/>
        <v>0.7142857142857143</v>
      </c>
      <c r="AV33" s="31">
        <f t="shared" si="17"/>
        <v>25.004799999999999</v>
      </c>
      <c r="AW33" s="29">
        <v>20</v>
      </c>
      <c r="AX33" s="29">
        <v>20</v>
      </c>
      <c r="AY33" s="23">
        <f>'OBJECTIFS 2012'!U15</f>
        <v>16.099999999999998</v>
      </c>
      <c r="AZ33" s="24">
        <f t="shared" si="18"/>
        <v>1.2422360248447206</v>
      </c>
      <c r="BA33" s="31">
        <f t="shared" si="19"/>
        <v>13.0053</v>
      </c>
      <c r="BB33" s="29">
        <v>5</v>
      </c>
      <c r="BC33" s="29">
        <v>5</v>
      </c>
      <c r="BD33" s="23">
        <f>'OBJECTIFS 2012'!W15</f>
        <v>8.3999999999999986</v>
      </c>
      <c r="BE33" s="24">
        <f t="shared" si="20"/>
        <v>0.59523809523809534</v>
      </c>
      <c r="BF33" s="31">
        <f t="shared" si="21"/>
        <v>25.005800000000001</v>
      </c>
      <c r="BG33" s="73" t="str">
        <f t="shared" si="24"/>
        <v>Y</v>
      </c>
      <c r="BH33" s="73"/>
      <c r="BJ33" s="41">
        <f t="shared" si="22"/>
        <v>10.132543707550829</v>
      </c>
      <c r="BK33" s="22">
        <f t="shared" si="2"/>
        <v>22.0063</v>
      </c>
      <c r="BL33" s="17">
        <f t="shared" si="23"/>
        <v>855</v>
      </c>
      <c r="BM33" s="23">
        <f>'OBJECTIFS 2012'!Y15</f>
        <v>954.8</v>
      </c>
    </row>
    <row r="34" spans="2:65" ht="4.5" customHeight="1">
      <c r="B34" s="80"/>
      <c r="C34" s="81"/>
      <c r="D34" s="82"/>
      <c r="F34" s="3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4"/>
      <c r="AB34" s="74"/>
      <c r="AC34" s="74"/>
      <c r="AD34" s="74"/>
      <c r="AE34" s="74"/>
      <c r="AF34" s="74"/>
      <c r="AG34" s="74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J34" s="68">
        <f>I34+N34+S34+X34+AC34+AH34+AM34+AR34+AW34+BB34</f>
        <v>0</v>
      </c>
      <c r="BK34" s="69"/>
      <c r="BL34" s="69"/>
      <c r="BM34" s="70"/>
    </row>
    <row r="35" spans="2:65">
      <c r="B35" s="51">
        <f>INT(INDEX(BK$35:BK$38,MATCH(C35,F$35:F$38,0)))</f>
        <v>1</v>
      </c>
      <c r="C35" s="54" t="str">
        <f>INDEX(F$35:F$38,MATCH(SMALL(BK$35:BK$38,ROWS(B$35:B35)),BK$35:BK$38,0))</f>
        <v>A1</v>
      </c>
      <c r="D35" s="56"/>
      <c r="E35" s="39"/>
      <c r="F35" s="105" t="s">
        <v>55</v>
      </c>
      <c r="G35" s="105"/>
      <c r="H35" s="75"/>
      <c r="I35" s="43">
        <f>I9+I10</f>
        <v>230</v>
      </c>
      <c r="J35" s="43">
        <f>J9+J10</f>
        <v>165</v>
      </c>
      <c r="K35" s="46">
        <f>'OBJECTIFS 2012'!E23</f>
        <v>178.85</v>
      </c>
      <c r="L35" s="49">
        <f>I35/K35</f>
        <v>1.2859938495946324</v>
      </c>
      <c r="M35" s="32">
        <f>RANK(L35,$L$35:$L$38)+COLUMN()/10000</f>
        <v>1.0013000000000001</v>
      </c>
      <c r="N35" s="43">
        <f>N9+N10</f>
        <v>90</v>
      </c>
      <c r="O35" s="43">
        <f>O9+O10</f>
        <v>90</v>
      </c>
      <c r="P35" s="46">
        <f>'OBJECTIFS 2012'!G23</f>
        <v>71.05</v>
      </c>
      <c r="Q35" s="49">
        <f>N35/P35</f>
        <v>1.2667135819845179</v>
      </c>
      <c r="R35" s="32">
        <f>RANK(Q35,$Q$35:$Q$38)+COLUMN()/10000</f>
        <v>2.0017999999999998</v>
      </c>
      <c r="S35" s="43">
        <f>S9+S10</f>
        <v>34</v>
      </c>
      <c r="T35" s="43">
        <f>T9+T10</f>
        <v>34</v>
      </c>
      <c r="U35" s="46">
        <f>'OBJECTIFS 2012'!I23</f>
        <v>33.949999999999996</v>
      </c>
      <c r="V35" s="49">
        <f>S35/U35</f>
        <v>1.0014727540500739</v>
      </c>
      <c r="W35" s="32">
        <f>RANK(V35,$V$35:$V$38)+COLUMN()/10000</f>
        <v>4.0023</v>
      </c>
      <c r="X35" s="43">
        <f>X9+X10</f>
        <v>2000</v>
      </c>
      <c r="Y35" s="43">
        <f>Y9+Y10</f>
        <v>2000</v>
      </c>
      <c r="Z35" s="46">
        <f>'OBJECTIFS 2012'!K23</f>
        <v>1924.9999999999998</v>
      </c>
      <c r="AA35" s="49">
        <f>X35/Z35</f>
        <v>1.0389610389610391</v>
      </c>
      <c r="AB35" s="32">
        <f>RANK(AA35,$AA$35:$AA$38)+COLUMN()/10000</f>
        <v>2.0028000000000001</v>
      </c>
      <c r="AC35" s="43">
        <f>AC9+AC10</f>
        <v>80</v>
      </c>
      <c r="AD35" s="43">
        <f>AD9+AD10</f>
        <v>80</v>
      </c>
      <c r="AE35" s="46">
        <f>'OBJECTIFS 2012'!M23</f>
        <v>74.55</v>
      </c>
      <c r="AF35" s="49">
        <f>AC35/AE35</f>
        <v>1.0731052984574112</v>
      </c>
      <c r="AG35" s="32">
        <f>RANK(AF35,$AF$35:$AF$38)+COLUMN()/10000</f>
        <v>3.0032999999999999</v>
      </c>
      <c r="AH35" s="43">
        <f>AH9+AH10</f>
        <v>91</v>
      </c>
      <c r="AI35" s="43">
        <f>AI9+AI10</f>
        <v>91</v>
      </c>
      <c r="AJ35" s="46">
        <f>'OBJECTIFS 2012'!O23</f>
        <v>85.75</v>
      </c>
      <c r="AK35" s="49">
        <f>AH35/AJ35</f>
        <v>1.0612244897959184</v>
      </c>
      <c r="AL35" s="32">
        <f>RANK(AK35,$AK$35:$AK$38)+COLUMN()/10000</f>
        <v>4.0038</v>
      </c>
      <c r="AM35" s="43">
        <f>AM9+AM10</f>
        <v>90</v>
      </c>
      <c r="AN35" s="43">
        <f>AN9+AN10</f>
        <v>90</v>
      </c>
      <c r="AO35" s="46">
        <f>'OBJECTIFS 2012'!Q$23</f>
        <v>80.149999999999991</v>
      </c>
      <c r="AP35" s="49">
        <f>AM35/AO35</f>
        <v>1.1228945726762323</v>
      </c>
      <c r="AQ35" s="32">
        <f>RANK(AP35,$AP$35:$AP$38)+COLUMN()/10000</f>
        <v>3.0043000000000002</v>
      </c>
      <c r="AR35" s="43">
        <f>AR9+AR10</f>
        <v>5169</v>
      </c>
      <c r="AS35" s="43">
        <f>AS9+AS10</f>
        <v>5169</v>
      </c>
      <c r="AT35" s="46">
        <f>'OBJECTIFS 2012'!S23</f>
        <v>4410</v>
      </c>
      <c r="AU35" s="49">
        <f>AR35/AT35</f>
        <v>1.172108843537415</v>
      </c>
      <c r="AV35" s="32">
        <f>RANK(AU35,$AU$35:$AU$38)+COLUMN()/10000</f>
        <v>1.0047999999999999</v>
      </c>
      <c r="AW35" s="43">
        <f>AW9+AW10</f>
        <v>145</v>
      </c>
      <c r="AX35" s="43">
        <f>AX9+AX10</f>
        <v>145</v>
      </c>
      <c r="AY35" s="46">
        <f>'OBJECTIFS 2012'!U23</f>
        <v>125.99999999999999</v>
      </c>
      <c r="AZ35" s="49">
        <f>AW35/AY35</f>
        <v>1.1507936507936509</v>
      </c>
      <c r="BA35" s="32">
        <f>RANK(AZ35,$AZ$35:$AZ$38)+COLUMN()/10000</f>
        <v>3.0053000000000001</v>
      </c>
      <c r="BB35" s="43">
        <f>BB9+BB10</f>
        <v>70</v>
      </c>
      <c r="BC35" s="43">
        <f>BC9+BC10</f>
        <v>70</v>
      </c>
      <c r="BD35" s="46">
        <f>'OBJECTIFS 2012'!W23</f>
        <v>52.5</v>
      </c>
      <c r="BE35" s="49">
        <f>BB35/BD35</f>
        <v>1.3333333333333333</v>
      </c>
      <c r="BF35" s="32">
        <f>RANK(BE35,$BE$35:$BE$38)+COLUMN()/10000</f>
        <v>1.0058</v>
      </c>
      <c r="BG35" s="72" t="str">
        <f>F35</f>
        <v>A1</v>
      </c>
      <c r="BH35" s="72"/>
      <c r="BJ35" s="47">
        <f t="shared" si="22"/>
        <v>11.506601413184224</v>
      </c>
      <c r="BK35" s="48">
        <f>RANK(BJ35,$BJ$35:$BJ$38)+COLUMN()/10000</f>
        <v>1.0063</v>
      </c>
      <c r="BL35" s="42">
        <f t="shared" si="23"/>
        <v>7934</v>
      </c>
      <c r="BM35" s="46">
        <f>'OBJECTIFS 2012'!Y23</f>
        <v>7037.7999999999993</v>
      </c>
    </row>
    <row r="36" spans="2:65">
      <c r="B36" s="51">
        <f>INT(INDEX(BK$35:BK$38,MATCH(C36,F$35:F$38,0)))</f>
        <v>2</v>
      </c>
      <c r="C36" s="54" t="str">
        <f>INDEX(F$35:F$38,MATCH(SMALL(BK$35:BK$38,ROWS(B$35:B36)),BK$35:BK$38,0))</f>
        <v>A2</v>
      </c>
      <c r="D36" s="56"/>
      <c r="E36" s="39"/>
      <c r="F36" s="105" t="s">
        <v>56</v>
      </c>
      <c r="G36" s="105"/>
      <c r="H36" s="76"/>
      <c r="I36" s="43">
        <f>SUM(I11:I17)</f>
        <v>298</v>
      </c>
      <c r="J36" s="43">
        <f>SUM(J11:J17)</f>
        <v>298</v>
      </c>
      <c r="K36" s="46">
        <f>'OBJECTIFS 2012'!E26</f>
        <v>350</v>
      </c>
      <c r="L36" s="49">
        <f>I36/K36</f>
        <v>0.85142857142857142</v>
      </c>
      <c r="M36" s="32">
        <f>RANK(L36,$L$35:$L$38)+COLUMN()/10000</f>
        <v>4.0012999999999996</v>
      </c>
      <c r="N36" s="43">
        <f>SUM(N11:N17)</f>
        <v>219</v>
      </c>
      <c r="O36" s="43">
        <f>SUM(O11:O17)</f>
        <v>219</v>
      </c>
      <c r="P36" s="46">
        <f>'OBJECTIFS 2012'!G26</f>
        <v>162.75</v>
      </c>
      <c r="Q36" s="49">
        <f>N36/P36</f>
        <v>1.3456221198156681</v>
      </c>
      <c r="R36" s="32">
        <f t="shared" ref="R36:R38" si="25">RANK(Q36,$Q$35:$Q$38)+COLUMN()/10000</f>
        <v>1.0018</v>
      </c>
      <c r="S36" s="43">
        <f>SUM(S11:S17)</f>
        <v>55</v>
      </c>
      <c r="T36" s="43">
        <f>SUM(T11:T17)</f>
        <v>55</v>
      </c>
      <c r="U36" s="46">
        <f>'OBJECTIFS 2012'!I26</f>
        <v>42</v>
      </c>
      <c r="V36" s="49">
        <f>S36/U36</f>
        <v>1.3095238095238095</v>
      </c>
      <c r="W36" s="32">
        <f t="shared" ref="W36:W38" si="26">RANK(V36,$V$35:$V$38)+COLUMN()/10000</f>
        <v>1.0023</v>
      </c>
      <c r="X36" s="43">
        <f>SUM(X11:X17)</f>
        <v>3671</v>
      </c>
      <c r="Y36" s="43">
        <f>SUM(Y11:Y17)</f>
        <v>3671</v>
      </c>
      <c r="Z36" s="46">
        <f>'OBJECTIFS 2012'!K26</f>
        <v>3489.5</v>
      </c>
      <c r="AA36" s="49">
        <f>X36/Z36</f>
        <v>1.0520131824043559</v>
      </c>
      <c r="AB36" s="32">
        <f t="shared" ref="AB36:AB38" si="27">RANK(AA36,$AA$35:$AA$38)+COLUMN()/10000</f>
        <v>1.0027999999999999</v>
      </c>
      <c r="AC36" s="43">
        <f>SUM(AC11:AC17)</f>
        <v>170</v>
      </c>
      <c r="AD36" s="43">
        <f>SUM(AD11:AD17)</f>
        <v>170</v>
      </c>
      <c r="AE36" s="46">
        <f>'OBJECTIFS 2012'!M26</f>
        <v>155.39999999999998</v>
      </c>
      <c r="AF36" s="49">
        <f>AC36/AE36</f>
        <v>1.0939510939510941</v>
      </c>
      <c r="AG36" s="32">
        <f t="shared" ref="AG36:AG38" si="28">RANK(AF36,$AF$35:$AF$38)+COLUMN()/10000</f>
        <v>2.0032999999999999</v>
      </c>
      <c r="AH36" s="43">
        <f>SUM(AH11:AH17)</f>
        <v>228</v>
      </c>
      <c r="AI36" s="43">
        <f>SUM(AI11:AI17)</f>
        <v>228</v>
      </c>
      <c r="AJ36" s="46">
        <f>'OBJECTIFS 2012'!O26</f>
        <v>179.89999999999998</v>
      </c>
      <c r="AK36" s="49">
        <f>AH36/AJ36</f>
        <v>1.2673707615341858</v>
      </c>
      <c r="AL36" s="32">
        <f t="shared" ref="AL36:AL38" si="29">RANK(AK36,$AK$35:$AK$38)+COLUMN()/10000</f>
        <v>1.0038</v>
      </c>
      <c r="AM36" s="43">
        <f>SUM(AM11:AM17)</f>
        <v>195</v>
      </c>
      <c r="AN36" s="43">
        <f>SUM(AN11:AN17)</f>
        <v>195</v>
      </c>
      <c r="AO36" s="46">
        <f>'OBJECTIFS 2012'!Q$26</f>
        <v>188.29999999999998</v>
      </c>
      <c r="AP36" s="49">
        <f>AM36/AO36</f>
        <v>1.0355815188528945</v>
      </c>
      <c r="AQ36" s="32">
        <f t="shared" ref="AQ36:AQ38" si="30">RANK(AP36,$AP$35:$AP$38)+COLUMN()/10000</f>
        <v>4.0042999999999997</v>
      </c>
      <c r="AR36" s="43">
        <f>SUM(AR11:AR17)</f>
        <v>8757</v>
      </c>
      <c r="AS36" s="43">
        <f>SUM(AS11:AS17)</f>
        <v>8757</v>
      </c>
      <c r="AT36" s="46">
        <f>'OBJECTIFS 2012'!S26</f>
        <v>8294.65</v>
      </c>
      <c r="AU36" s="49">
        <f>AR36/AT36</f>
        <v>1.0557407485547914</v>
      </c>
      <c r="AV36" s="32">
        <f t="shared" ref="AV36:AV38" si="31">RANK(AU36,$AU$35:$AU$38)+COLUMN()/10000</f>
        <v>3.0047999999999999</v>
      </c>
      <c r="AW36" s="43">
        <f>SUM(AW11:AW17)</f>
        <v>274</v>
      </c>
      <c r="AX36" s="43">
        <f>SUM(AX11:AX17)</f>
        <v>274</v>
      </c>
      <c r="AY36" s="46">
        <f>'OBJECTIFS 2012'!U26</f>
        <v>240.79999999999998</v>
      </c>
      <c r="AZ36" s="49">
        <f>AW36/AY36</f>
        <v>1.1378737541528241</v>
      </c>
      <c r="BA36" s="32">
        <f t="shared" ref="BA36:BA38" si="32">RANK(AZ36,$AZ$35:$AZ$38)+COLUMN()/10000</f>
        <v>4.0053000000000001</v>
      </c>
      <c r="BB36" s="43">
        <f>SUM(BB11:BB17)</f>
        <v>120</v>
      </c>
      <c r="BC36" s="43">
        <f>SUM(BC11:BC17)</f>
        <v>120</v>
      </c>
      <c r="BD36" s="46">
        <f>'OBJECTIFS 2012'!W26</f>
        <v>108.5</v>
      </c>
      <c r="BE36" s="49">
        <f>BB36/BD36</f>
        <v>1.1059907834101383</v>
      </c>
      <c r="BF36" s="32">
        <f t="shared" ref="BF36:BF38" si="33">RANK(BE36,$BE$35:$BE$38)+COLUMN()/10000</f>
        <v>3.0057999999999998</v>
      </c>
      <c r="BG36" s="72" t="str">
        <f t="shared" ref="BG36:BG38" si="34">F36</f>
        <v>A2</v>
      </c>
      <c r="BH36" s="72"/>
      <c r="BJ36" s="47">
        <f t="shared" si="22"/>
        <v>11.255096343628335</v>
      </c>
      <c r="BK36" s="48">
        <f>RANK(BJ36,$BJ$35:$BJ$38)+COLUMN()/10000</f>
        <v>2.0063</v>
      </c>
      <c r="BL36" s="42">
        <f t="shared" si="23"/>
        <v>13987</v>
      </c>
      <c r="BM36" s="46">
        <f>'OBJECTIFS 2012'!Y26</f>
        <v>13211.8</v>
      </c>
    </row>
    <row r="37" spans="2:65">
      <c r="B37" s="51">
        <f>INT(INDEX(BK$35:BK$38,MATCH(C37,F$35:F$38,0)))</f>
        <v>3</v>
      </c>
      <c r="C37" s="54" t="str">
        <f>INDEX(F$35:F$38,MATCH(SMALL(BK$35:BK$38,ROWS(B$35:B37)),BK$35:BK$38,0))</f>
        <v>A4</v>
      </c>
      <c r="D37" s="56"/>
      <c r="E37" s="39"/>
      <c r="F37" s="105" t="s">
        <v>57</v>
      </c>
      <c r="G37" s="105"/>
      <c r="H37" s="76"/>
      <c r="I37" s="43">
        <f>SUM(I18:I23)</f>
        <v>273</v>
      </c>
      <c r="J37" s="43">
        <f>SUM(J18:J23)</f>
        <v>273</v>
      </c>
      <c r="K37" s="46">
        <f>'OBJECTIFS 2012'!E16</f>
        <v>307.29999999999995</v>
      </c>
      <c r="L37" s="49">
        <f>I37/K37</f>
        <v>0.88838268792710717</v>
      </c>
      <c r="M37" s="32">
        <f>RANK(L37,$L$35:$L$38)+COLUMN()/10000</f>
        <v>3.0013000000000001</v>
      </c>
      <c r="N37" s="43">
        <f>SUM(N18:N23)</f>
        <v>108</v>
      </c>
      <c r="O37" s="43">
        <f>SUM(O18:O23)</f>
        <v>108</v>
      </c>
      <c r="P37" s="46">
        <f>'OBJECTIFS 2012'!G16</f>
        <v>123.89999999999999</v>
      </c>
      <c r="Q37" s="49">
        <f>N37/P37</f>
        <v>0.87167070217917686</v>
      </c>
      <c r="R37" s="32">
        <f t="shared" si="25"/>
        <v>4.0018000000000002</v>
      </c>
      <c r="S37" s="43">
        <f>SUM(S18:S23)</f>
        <v>39</v>
      </c>
      <c r="T37" s="43">
        <f>SUM(T18:T23)</f>
        <v>39</v>
      </c>
      <c r="U37" s="46">
        <f>'OBJECTIFS 2012'!I16</f>
        <v>31.499999999999996</v>
      </c>
      <c r="V37" s="49">
        <f>S37/U37</f>
        <v>1.2380952380952381</v>
      </c>
      <c r="W37" s="32">
        <f t="shared" si="26"/>
        <v>2.0023</v>
      </c>
      <c r="X37" s="43">
        <f>SUM(X18:X23)</f>
        <v>3060</v>
      </c>
      <c r="Y37" s="43">
        <f>SUM(Y18:Y23)</f>
        <v>3060</v>
      </c>
      <c r="Z37" s="46">
        <f>'OBJECTIFS 2012'!K16</f>
        <v>3132.5</v>
      </c>
      <c r="AA37" s="49">
        <f>X37/Z37</f>
        <v>0.97685554668794894</v>
      </c>
      <c r="AB37" s="32">
        <f t="shared" si="27"/>
        <v>3.0028000000000001</v>
      </c>
      <c r="AC37" s="43">
        <f>SUM(AC18:AC23)</f>
        <v>153</v>
      </c>
      <c r="AD37" s="43">
        <f>SUM(AD18:AD23)</f>
        <v>153</v>
      </c>
      <c r="AE37" s="46">
        <f>'OBJECTIFS 2012'!M16</f>
        <v>138.25</v>
      </c>
      <c r="AF37" s="49">
        <f>AC37/AE37</f>
        <v>1.1066907775768535</v>
      </c>
      <c r="AG37" s="32">
        <f t="shared" si="28"/>
        <v>1.0033000000000001</v>
      </c>
      <c r="AH37" s="43">
        <f>SUM(AH18:AH23)</f>
        <v>188</v>
      </c>
      <c r="AI37" s="43">
        <f>SUM(AI18:AI23)</f>
        <v>188</v>
      </c>
      <c r="AJ37" s="46">
        <f>'OBJECTIFS 2012'!O16</f>
        <v>161.69999999999999</v>
      </c>
      <c r="AK37" s="49">
        <f>AH37/AJ37</f>
        <v>1.1626468769325913</v>
      </c>
      <c r="AL37" s="32">
        <f t="shared" si="29"/>
        <v>3.0038</v>
      </c>
      <c r="AM37" s="43">
        <f>SUM(AM18:AM23)</f>
        <v>204</v>
      </c>
      <c r="AN37" s="43">
        <f>SUM(AN18:AN23)</f>
        <v>204</v>
      </c>
      <c r="AO37" s="46">
        <f>'OBJECTIFS 2012'!Q$16</f>
        <v>151.19999999999999</v>
      </c>
      <c r="AP37" s="49">
        <f>AM37/AO37</f>
        <v>1.3492063492063493</v>
      </c>
      <c r="AQ37" s="32">
        <f t="shared" si="30"/>
        <v>2.0043000000000002</v>
      </c>
      <c r="AR37" s="43">
        <f>SUM(AR18:AR23)</f>
        <v>9644</v>
      </c>
      <c r="AS37" s="43">
        <f>SUM(AS18:AS23)</f>
        <v>9644</v>
      </c>
      <c r="AT37" s="46">
        <f>'OBJECTIFS 2012'!S16</f>
        <v>8295</v>
      </c>
      <c r="AU37" s="49">
        <f>AR37/AT37</f>
        <v>1.1626280892103678</v>
      </c>
      <c r="AV37" s="32">
        <f t="shared" si="31"/>
        <v>2.0047999999999999</v>
      </c>
      <c r="AW37" s="43">
        <f>SUM(AW18:AW23)</f>
        <v>273</v>
      </c>
      <c r="AX37" s="43">
        <f>SUM(AX18:AX23)</f>
        <v>273</v>
      </c>
      <c r="AY37" s="46">
        <f>'OBJECTIFS 2012'!U16</f>
        <v>220.5</v>
      </c>
      <c r="AZ37" s="49">
        <f>AW37/AY37</f>
        <v>1.2380952380952381</v>
      </c>
      <c r="BA37" s="32">
        <f t="shared" si="32"/>
        <v>1.0053000000000001</v>
      </c>
      <c r="BB37" s="43">
        <f>SUM(BB18:BB23)</f>
        <v>109</v>
      </c>
      <c r="BC37" s="43">
        <f>SUM(BC18:BC23)</f>
        <v>109</v>
      </c>
      <c r="BD37" s="46">
        <f>'OBJECTIFS 2012'!W16</f>
        <v>101.85</v>
      </c>
      <c r="BE37" s="49">
        <f>BB37/BD37</f>
        <v>1.0702012763868434</v>
      </c>
      <c r="BF37" s="32">
        <f t="shared" si="33"/>
        <v>4.0057999999999998</v>
      </c>
      <c r="BG37" s="72" t="str">
        <f t="shared" si="34"/>
        <v>A3</v>
      </c>
      <c r="BH37" s="72"/>
      <c r="BJ37" s="47">
        <f t="shared" si="22"/>
        <v>11.064472782297713</v>
      </c>
      <c r="BK37" s="48">
        <f>RANK(BJ37,$BJ$35:$BJ$38)+COLUMN()/10000</f>
        <v>4.0063000000000004</v>
      </c>
      <c r="BL37" s="42">
        <f t="shared" si="23"/>
        <v>14051</v>
      </c>
      <c r="BM37" s="46">
        <f>'OBJECTIFS 2012'!Y16</f>
        <v>12663.699999999999</v>
      </c>
    </row>
    <row r="38" spans="2:65">
      <c r="B38" s="52">
        <f>INT(INDEX(BK$35:BK$38,MATCH(C38,F$35:F$38,0)))</f>
        <v>4</v>
      </c>
      <c r="C38" s="55" t="str">
        <f>INDEX(F$35:F$38,MATCH(SMALL(BK$35:BK$38,ROWS(B$35:B38)),BK$35:BK$38,0))</f>
        <v>A3</v>
      </c>
      <c r="D38" s="57"/>
      <c r="E38" s="39"/>
      <c r="F38" s="105" t="s">
        <v>58</v>
      </c>
      <c r="G38" s="105"/>
      <c r="H38" s="77"/>
      <c r="I38" s="43">
        <f>SUM(I24:I33)</f>
        <v>567</v>
      </c>
      <c r="J38" s="43">
        <f>SUM(J24:J33)</f>
        <v>567</v>
      </c>
      <c r="K38" s="46">
        <f>'OBJECTIFS 2012'!E5</f>
        <v>633.84999999999991</v>
      </c>
      <c r="L38" s="49">
        <f>I38/K38</f>
        <v>0.89453340695748218</v>
      </c>
      <c r="M38" s="32">
        <f>RANK(L38,$L$35:$L$38)+COLUMN()/10000</f>
        <v>2.0013000000000001</v>
      </c>
      <c r="N38" s="43">
        <f>SUM(N24:N33)</f>
        <v>303</v>
      </c>
      <c r="O38" s="43">
        <f>SUM(O24:O33)</f>
        <v>303</v>
      </c>
      <c r="P38" s="46">
        <f>'OBJECTIFS 2012'!G5</f>
        <v>324.09999999999997</v>
      </c>
      <c r="Q38" s="49">
        <f>N38/P38</f>
        <v>0.93489663684048141</v>
      </c>
      <c r="R38" s="32">
        <f t="shared" si="25"/>
        <v>3.0017999999999998</v>
      </c>
      <c r="S38" s="43">
        <f>SUM(S24:S33)</f>
        <v>69</v>
      </c>
      <c r="T38" s="43">
        <f>SUM(T24:T33)</f>
        <v>69</v>
      </c>
      <c r="U38" s="46">
        <f>'OBJECTIFS 2012'!I5</f>
        <v>60.55</v>
      </c>
      <c r="V38" s="49">
        <f>S38/U38</f>
        <v>1.1395540875309662</v>
      </c>
      <c r="W38" s="32">
        <f t="shared" si="26"/>
        <v>3.0023</v>
      </c>
      <c r="X38" s="43">
        <f>SUM(X24:X33)</f>
        <v>4929</v>
      </c>
      <c r="Y38" s="43">
        <f>SUM(Y24:Y33)</f>
        <v>4929</v>
      </c>
      <c r="Z38" s="46">
        <f>'OBJECTIFS 2012'!K5</f>
        <v>5313</v>
      </c>
      <c r="AA38" s="49">
        <f>X38/Z38</f>
        <v>0.9277244494635799</v>
      </c>
      <c r="AB38" s="32">
        <f t="shared" si="27"/>
        <v>4.0027999999999997</v>
      </c>
      <c r="AC38" s="43">
        <f>SUM(AC24:AC33)</f>
        <v>264</v>
      </c>
      <c r="AD38" s="43">
        <f>SUM(AD24:AD33)</f>
        <v>264</v>
      </c>
      <c r="AE38" s="46">
        <f>'OBJECTIFS 2012'!M5</f>
        <v>259</v>
      </c>
      <c r="AF38" s="49">
        <f>AC38/AE38</f>
        <v>1.0193050193050193</v>
      </c>
      <c r="AG38" s="32">
        <f t="shared" si="28"/>
        <v>4.0033000000000003</v>
      </c>
      <c r="AH38" s="43">
        <f>SUM(AH24:AH33)</f>
        <v>370</v>
      </c>
      <c r="AI38" s="43">
        <f>SUM(AI24:AI33)</f>
        <v>370</v>
      </c>
      <c r="AJ38" s="46">
        <f>'OBJECTIFS 2012'!O5</f>
        <v>294</v>
      </c>
      <c r="AK38" s="49">
        <f>AH38/AJ38</f>
        <v>1.2585034013605443</v>
      </c>
      <c r="AL38" s="32">
        <f t="shared" si="29"/>
        <v>2.0038</v>
      </c>
      <c r="AM38" s="43">
        <f>SUM(AM24:AM33)</f>
        <v>426</v>
      </c>
      <c r="AN38" s="43">
        <f>SUM(AN24:AN33)</f>
        <v>426</v>
      </c>
      <c r="AO38" s="46">
        <f>'OBJECTIFS 2012'!Q$5</f>
        <v>279.29999999999995</v>
      </c>
      <c r="AP38" s="49">
        <f>AM38/AO38</f>
        <v>1.5252416756176157</v>
      </c>
      <c r="AQ38" s="32">
        <f t="shared" si="30"/>
        <v>1.0043</v>
      </c>
      <c r="AR38" s="43">
        <f>SUM(AR24:AR33)</f>
        <v>16735</v>
      </c>
      <c r="AS38" s="43">
        <f>SUM(AS24:AS33)</f>
        <v>16735</v>
      </c>
      <c r="AT38" s="46">
        <f>'OBJECTIFS 2012'!S5</f>
        <v>16800.349999999999</v>
      </c>
      <c r="AU38" s="49">
        <f>AR38/AT38</f>
        <v>0.99611020008511741</v>
      </c>
      <c r="AV38" s="32">
        <f t="shared" si="31"/>
        <v>4.0048000000000004</v>
      </c>
      <c r="AW38" s="43">
        <f>SUM(AW24:AW33)</f>
        <v>412</v>
      </c>
      <c r="AX38" s="43">
        <f>SUM(AX24:AX33)</f>
        <v>412</v>
      </c>
      <c r="AY38" s="46">
        <f>'OBJECTIFS 2012'!U5</f>
        <v>349.29999999999995</v>
      </c>
      <c r="AZ38" s="49">
        <f>AW38/AY38</f>
        <v>1.1795018608645864</v>
      </c>
      <c r="BA38" s="32">
        <f t="shared" si="32"/>
        <v>2.0053000000000001</v>
      </c>
      <c r="BB38" s="43">
        <f>SUM(BB24:BB33)</f>
        <v>195</v>
      </c>
      <c r="BC38" s="43">
        <f>SUM(BC24:BC33)</f>
        <v>195</v>
      </c>
      <c r="BD38" s="46">
        <f>'OBJECTIFS 2012'!W5</f>
        <v>159.25</v>
      </c>
      <c r="BE38" s="49">
        <f>BB38/BD38</f>
        <v>1.2244897959183674</v>
      </c>
      <c r="BF38" s="32">
        <f t="shared" si="33"/>
        <v>2.0057999999999998</v>
      </c>
      <c r="BG38" s="72" t="str">
        <f t="shared" si="34"/>
        <v>A4</v>
      </c>
      <c r="BH38" s="72"/>
      <c r="BJ38" s="47">
        <f t="shared" si="22"/>
        <v>11.09986053394376</v>
      </c>
      <c r="BK38" s="48">
        <f>RANK(BJ38,$BJ$35:$BJ$38)+COLUMN()/10000</f>
        <v>3.0063</v>
      </c>
      <c r="BL38" s="42">
        <f t="shared" si="23"/>
        <v>24270</v>
      </c>
      <c r="BM38" s="46">
        <f>'OBJECTIFS 2012'!Y5</f>
        <v>24472.699999999997</v>
      </c>
    </row>
    <row r="39" spans="2:65">
      <c r="H39" s="16"/>
    </row>
    <row r="40" spans="2:65">
      <c r="K40" s="30"/>
    </row>
    <row r="41" spans="2:65">
      <c r="I41" s="71"/>
      <c r="J41" s="71"/>
      <c r="K41" s="71"/>
      <c r="L41" s="71"/>
    </row>
    <row r="42" spans="2:65">
      <c r="L42" s="40"/>
    </row>
    <row r="43" spans="2:65">
      <c r="F43" t="s">
        <v>70</v>
      </c>
    </row>
    <row r="67" spans="9:12">
      <c r="I67" s="86"/>
      <c r="J67" s="86"/>
      <c r="K67" s="86"/>
      <c r="L67" s="86"/>
    </row>
  </sheetData>
  <mergeCells count="81">
    <mergeCell ref="BG8:BH8"/>
    <mergeCell ref="AW7:AZ7"/>
    <mergeCell ref="BB7:BE7"/>
    <mergeCell ref="I7:L7"/>
    <mergeCell ref="N7:Q7"/>
    <mergeCell ref="S7:V7"/>
    <mergeCell ref="B34:D34"/>
    <mergeCell ref="B6:D6"/>
    <mergeCell ref="I67:L67"/>
    <mergeCell ref="AM7:AP7"/>
    <mergeCell ref="AR7:AU7"/>
    <mergeCell ref="I41:L41"/>
    <mergeCell ref="F8:G8"/>
    <mergeCell ref="H7:H33"/>
    <mergeCell ref="X7:AA7"/>
    <mergeCell ref="AC7:AF7"/>
    <mergeCell ref="F20:G20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6:G26"/>
    <mergeCell ref="F27:G27"/>
    <mergeCell ref="F28:G28"/>
    <mergeCell ref="F29:G29"/>
    <mergeCell ref="F21:G21"/>
    <mergeCell ref="F22:G22"/>
    <mergeCell ref="F23:G23"/>
    <mergeCell ref="F24:G24"/>
    <mergeCell ref="F25:G25"/>
    <mergeCell ref="BG38:BH38"/>
    <mergeCell ref="G34:AG34"/>
    <mergeCell ref="BG29:BH29"/>
    <mergeCell ref="BG30:BH30"/>
    <mergeCell ref="BG31:BH31"/>
    <mergeCell ref="BG32:BH32"/>
    <mergeCell ref="BG33:BH33"/>
    <mergeCell ref="F33:G33"/>
    <mergeCell ref="F35:G35"/>
    <mergeCell ref="F36:G36"/>
    <mergeCell ref="F37:G37"/>
    <mergeCell ref="F38:G38"/>
    <mergeCell ref="F32:G32"/>
    <mergeCell ref="F31:G31"/>
    <mergeCell ref="H35:H38"/>
    <mergeCell ref="F30:G30"/>
    <mergeCell ref="BG37:BH37"/>
    <mergeCell ref="BG24:BH24"/>
    <mergeCell ref="BG25:BH25"/>
    <mergeCell ref="BG26:BH26"/>
    <mergeCell ref="BG27:BH27"/>
    <mergeCell ref="BG28:BH28"/>
    <mergeCell ref="BG36:BH36"/>
    <mergeCell ref="BG19:BH19"/>
    <mergeCell ref="BG20:BH20"/>
    <mergeCell ref="BG21:BH21"/>
    <mergeCell ref="BG22:BH22"/>
    <mergeCell ref="BG23:BH23"/>
    <mergeCell ref="BJ6:BM6"/>
    <mergeCell ref="BJ34:BM34"/>
    <mergeCell ref="H2:AG2"/>
    <mergeCell ref="AH2:BF2"/>
    <mergeCell ref="BG35:BH35"/>
    <mergeCell ref="BG14:BH14"/>
    <mergeCell ref="BG15:BH15"/>
    <mergeCell ref="BG16:BH16"/>
    <mergeCell ref="BG17:BH17"/>
    <mergeCell ref="BG18:BH18"/>
    <mergeCell ref="BG9:BH9"/>
    <mergeCell ref="BG10:BH10"/>
    <mergeCell ref="BG11:BH11"/>
    <mergeCell ref="BG12:BH12"/>
    <mergeCell ref="BG13:BH13"/>
    <mergeCell ref="AH7:AK7"/>
  </mergeCells>
  <conditionalFormatting sqref="L9:L33">
    <cfRule type="cellIs" dxfId="41" priority="44" operator="lessThan">
      <formula>1</formula>
    </cfRule>
    <cfRule type="top10" dxfId="40" priority="45" rank="5"/>
  </conditionalFormatting>
  <conditionalFormatting sqref="L35:L38">
    <cfRule type="top10" dxfId="39" priority="42" rank="2"/>
    <cfRule type="cellIs" dxfId="38" priority="43" operator="lessThan">
      <formula>1</formula>
    </cfRule>
  </conditionalFormatting>
  <conditionalFormatting sqref="Q9:Q33">
    <cfRule type="cellIs" dxfId="37" priority="38" operator="lessThan">
      <formula>1</formula>
    </cfRule>
    <cfRule type="top10" dxfId="36" priority="39" rank="5"/>
  </conditionalFormatting>
  <conditionalFormatting sqref="V9:V33">
    <cfRule type="cellIs" dxfId="35" priority="36" operator="lessThan">
      <formula>1</formula>
    </cfRule>
    <cfRule type="top10" dxfId="34" priority="37" rank="5"/>
  </conditionalFormatting>
  <conditionalFormatting sqref="AA9:AA33">
    <cfRule type="cellIs" dxfId="33" priority="34" operator="lessThan">
      <formula>1</formula>
    </cfRule>
    <cfRule type="top10" dxfId="32" priority="35" rank="5"/>
  </conditionalFormatting>
  <conditionalFormatting sqref="AF9:AF33">
    <cfRule type="cellIs" dxfId="31" priority="32" operator="lessThan">
      <formula>1</formula>
    </cfRule>
    <cfRule type="top10" dxfId="30" priority="33" rank="5"/>
  </conditionalFormatting>
  <conditionalFormatting sqref="AK9:AK33">
    <cfRule type="cellIs" dxfId="29" priority="30" operator="lessThan">
      <formula>1</formula>
    </cfRule>
    <cfRule type="top10" dxfId="28" priority="31" rank="5"/>
  </conditionalFormatting>
  <conditionalFormatting sqref="AP9:AP33">
    <cfRule type="cellIs" dxfId="27" priority="28" operator="lessThan">
      <formula>1</formula>
    </cfRule>
    <cfRule type="top10" dxfId="26" priority="29" rank="5"/>
  </conditionalFormatting>
  <conditionalFormatting sqref="AU9:AU33">
    <cfRule type="cellIs" dxfId="25" priority="26" operator="lessThan">
      <formula>1</formula>
    </cfRule>
    <cfRule type="top10" dxfId="24" priority="27" rank="5"/>
  </conditionalFormatting>
  <conditionalFormatting sqref="AZ9:AZ33">
    <cfRule type="cellIs" dxfId="23" priority="24" operator="lessThan">
      <formula>1</formula>
    </cfRule>
    <cfRule type="top10" dxfId="22" priority="25" rank="5"/>
  </conditionalFormatting>
  <conditionalFormatting sqref="BE9:BE33">
    <cfRule type="cellIs" dxfId="21" priority="22" operator="lessThan">
      <formula>1</formula>
    </cfRule>
    <cfRule type="top10" dxfId="20" priority="23" rank="5"/>
  </conditionalFormatting>
  <conditionalFormatting sqref="Q35:Q38">
    <cfRule type="top10" dxfId="19" priority="20" rank="2"/>
    <cfRule type="cellIs" dxfId="18" priority="21" operator="lessThan">
      <formula>1</formula>
    </cfRule>
  </conditionalFormatting>
  <conditionalFormatting sqref="V35:V38">
    <cfRule type="top10" dxfId="17" priority="18" rank="2"/>
    <cfRule type="cellIs" dxfId="16" priority="19" operator="lessThan">
      <formula>1</formula>
    </cfRule>
  </conditionalFormatting>
  <conditionalFormatting sqref="AA35:AA38">
    <cfRule type="top10" dxfId="15" priority="16" rank="2"/>
    <cfRule type="cellIs" dxfId="14" priority="17" operator="lessThan">
      <formula>1</formula>
    </cfRule>
  </conditionalFormatting>
  <conditionalFormatting sqref="AF35:AF38">
    <cfRule type="top10" dxfId="13" priority="14" rank="2"/>
    <cfRule type="cellIs" dxfId="12" priority="15" operator="lessThan">
      <formula>1</formula>
    </cfRule>
  </conditionalFormatting>
  <conditionalFormatting sqref="AK35:AK38">
    <cfRule type="top10" dxfId="11" priority="12" rank="2"/>
    <cfRule type="cellIs" dxfId="10" priority="13" operator="lessThan">
      <formula>1</formula>
    </cfRule>
  </conditionalFormatting>
  <conditionalFormatting sqref="AP35:AP38">
    <cfRule type="top10" dxfId="9" priority="10" rank="2"/>
    <cfRule type="cellIs" dxfId="8" priority="11" operator="lessThan">
      <formula>1</formula>
    </cfRule>
  </conditionalFormatting>
  <conditionalFormatting sqref="BE35:BE38">
    <cfRule type="top10" dxfId="7" priority="8" rank="2"/>
    <cfRule type="cellIs" dxfId="6" priority="9" operator="lessThan">
      <formula>1</formula>
    </cfRule>
  </conditionalFormatting>
  <conditionalFormatting sqref="AZ35:AZ38">
    <cfRule type="top10" dxfId="5" priority="6" rank="2"/>
    <cfRule type="cellIs" dxfId="4" priority="7" operator="lessThan">
      <formula>1</formula>
    </cfRule>
  </conditionalFormatting>
  <conditionalFormatting sqref="AU35:AU38">
    <cfRule type="top10" dxfId="3" priority="4" rank="2"/>
    <cfRule type="cellIs" dxfId="2" priority="5" operator="lessThan">
      <formula>1</formula>
    </cfRule>
  </conditionalFormatting>
  <conditionalFormatting sqref="B9:B33">
    <cfRule type="expression" dxfId="1" priority="3">
      <formula>COUNTIF($B$9:$B$33,$B9)&gt;1</formula>
    </cfRule>
  </conditionalFormatting>
  <conditionalFormatting sqref="B35:B38">
    <cfRule type="expression" dxfId="0" priority="2">
      <formula>COUNTIF($B$9:$B$33,$B35)&gt;1</formula>
    </cfRule>
  </conditionalFormatting>
  <pageMargins left="0.15748031496062992" right="0.15" top="0.74803149606299213" bottom="0.74803149606299213" header="0.31496062992125984" footer="0.31496062992125984"/>
  <pageSetup paperSize="9" scale="61" fitToWidth="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Y42"/>
  <sheetViews>
    <sheetView zoomScale="70" zoomScaleNormal="70" workbookViewId="0">
      <selection activeCell="B41" sqref="B41"/>
    </sheetView>
  </sheetViews>
  <sheetFormatPr baseColWidth="10" defaultRowHeight="15"/>
  <cols>
    <col min="1" max="1" width="1" customWidth="1"/>
    <col min="2" max="2" width="23.42578125" customWidth="1"/>
    <col min="3" max="3" width="5.28515625" customWidth="1"/>
    <col min="4" max="4" width="14.140625" customWidth="1"/>
    <col min="5" max="5" width="8.5703125" customWidth="1"/>
    <col min="6" max="6" width="14.28515625" customWidth="1"/>
    <col min="7" max="7" width="8.5703125" customWidth="1"/>
    <col min="8" max="8" width="14.28515625" customWidth="1"/>
    <col min="9" max="9" width="8.42578125" customWidth="1"/>
    <col min="10" max="10" width="14.28515625" customWidth="1"/>
    <col min="11" max="11" width="8.5703125" customWidth="1"/>
    <col min="12" max="12" width="14.28515625" customWidth="1"/>
    <col min="13" max="13" width="8.42578125" customWidth="1"/>
    <col min="14" max="14" width="14.28515625" customWidth="1"/>
    <col min="15" max="15" width="8.5703125" customWidth="1"/>
    <col min="16" max="16" width="14.28515625" customWidth="1"/>
    <col min="17" max="17" width="8.5703125" customWidth="1"/>
    <col min="18" max="18" width="14.28515625" customWidth="1"/>
    <col min="19" max="19" width="8.5703125" customWidth="1"/>
    <col min="20" max="20" width="14.28515625" customWidth="1"/>
    <col min="21" max="21" width="8.5703125" customWidth="1"/>
    <col min="22" max="22" width="14.28515625" customWidth="1"/>
    <col min="23" max="23" width="8.7109375" customWidth="1"/>
    <col min="24" max="24" width="13.85546875" customWidth="1"/>
  </cols>
  <sheetData>
    <row r="1" spans="2:25">
      <c r="B1" s="71" t="s">
        <v>12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</row>
    <row r="2" spans="2: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2:25" ht="30" customHeight="1">
      <c r="B3" s="12" t="s">
        <v>14</v>
      </c>
      <c r="C3" s="13">
        <v>0.35</v>
      </c>
      <c r="D3" s="99" t="s">
        <v>2</v>
      </c>
      <c r="E3" s="100"/>
      <c r="F3" s="93" t="s">
        <v>3</v>
      </c>
      <c r="G3" s="94"/>
      <c r="H3" s="93" t="s">
        <v>4</v>
      </c>
      <c r="I3" s="94"/>
      <c r="J3" s="93" t="s">
        <v>5</v>
      </c>
      <c r="K3" s="94"/>
      <c r="L3" s="93" t="s">
        <v>6</v>
      </c>
      <c r="M3" s="94"/>
      <c r="N3" s="93" t="s">
        <v>7</v>
      </c>
      <c r="O3" s="94"/>
      <c r="P3" s="93" t="s">
        <v>8</v>
      </c>
      <c r="Q3" s="94"/>
      <c r="R3" s="93" t="s">
        <v>9</v>
      </c>
      <c r="S3" s="94"/>
      <c r="T3" s="93" t="s">
        <v>10</v>
      </c>
      <c r="U3" s="94"/>
      <c r="V3" s="95" t="s">
        <v>11</v>
      </c>
      <c r="W3" s="96"/>
      <c r="X3" s="78" t="s">
        <v>28</v>
      </c>
      <c r="Y3" s="78"/>
    </row>
    <row r="4" spans="2:25">
      <c r="B4" s="97" t="s">
        <v>1</v>
      </c>
      <c r="C4" s="98"/>
      <c r="D4" s="3" t="s">
        <v>13</v>
      </c>
      <c r="E4" s="4">
        <f>C3</f>
        <v>0.35</v>
      </c>
      <c r="F4" s="3" t="s">
        <v>13</v>
      </c>
      <c r="G4" s="4">
        <f>C3</f>
        <v>0.35</v>
      </c>
      <c r="H4" s="3" t="s">
        <v>13</v>
      </c>
      <c r="I4" s="4">
        <f>C3</f>
        <v>0.35</v>
      </c>
      <c r="J4" s="3" t="s">
        <v>13</v>
      </c>
      <c r="K4" s="4">
        <f>C3</f>
        <v>0.35</v>
      </c>
      <c r="L4" s="3" t="s">
        <v>13</v>
      </c>
      <c r="M4" s="4">
        <f>C3</f>
        <v>0.35</v>
      </c>
      <c r="N4" s="3" t="s">
        <v>13</v>
      </c>
      <c r="O4" s="4">
        <f>C3</f>
        <v>0.35</v>
      </c>
      <c r="P4" s="3" t="s">
        <v>13</v>
      </c>
      <c r="Q4" s="4">
        <f>C3</f>
        <v>0.35</v>
      </c>
      <c r="R4" s="3" t="s">
        <v>13</v>
      </c>
      <c r="S4" s="4">
        <f>C3</f>
        <v>0.35</v>
      </c>
      <c r="T4" s="3" t="s">
        <v>13</v>
      </c>
      <c r="U4" s="4">
        <f>C3</f>
        <v>0.35</v>
      </c>
      <c r="V4" s="3" t="s">
        <v>13</v>
      </c>
      <c r="W4" s="60">
        <f>C3</f>
        <v>0.35</v>
      </c>
      <c r="X4" s="37" t="s">
        <v>13</v>
      </c>
      <c r="Y4" s="4">
        <f>C3</f>
        <v>0.35</v>
      </c>
    </row>
    <row r="5" spans="2:25">
      <c r="B5" s="106" t="s">
        <v>58</v>
      </c>
      <c r="C5" s="92"/>
      <c r="D5" s="8">
        <v>1811</v>
      </c>
      <c r="E5" s="6">
        <f t="shared" ref="E5:E33" si="0">D5*$E$4</f>
        <v>633.84999999999991</v>
      </c>
      <c r="F5" s="9">
        <v>926</v>
      </c>
      <c r="G5" s="6">
        <f t="shared" ref="G5:G33" si="1">F5*$G$4</f>
        <v>324.09999999999997</v>
      </c>
      <c r="H5" s="9">
        <v>173</v>
      </c>
      <c r="I5" s="6">
        <f t="shared" ref="I5:I33" si="2">H5*$I$4</f>
        <v>60.55</v>
      </c>
      <c r="J5" s="9">
        <v>15180</v>
      </c>
      <c r="K5" s="6">
        <f t="shared" ref="K5:K33" si="3">J5*$K$4</f>
        <v>5313</v>
      </c>
      <c r="L5" s="9">
        <v>740</v>
      </c>
      <c r="M5" s="6">
        <f t="shared" ref="M5:M33" si="4">L5*$M$4</f>
        <v>259</v>
      </c>
      <c r="N5" s="9">
        <v>840</v>
      </c>
      <c r="O5" s="6">
        <f t="shared" ref="O5:O33" si="5">N5*$O$4</f>
        <v>294</v>
      </c>
      <c r="P5" s="9">
        <v>798</v>
      </c>
      <c r="Q5" s="6">
        <f t="shared" ref="Q5:Q33" si="6">P5*$Q$4</f>
        <v>279.29999999999995</v>
      </c>
      <c r="R5" s="9">
        <v>48001</v>
      </c>
      <c r="S5" s="6">
        <f t="shared" ref="S5:S33" si="7">R5*$S$4</f>
        <v>16800.349999999999</v>
      </c>
      <c r="T5" s="9">
        <v>998</v>
      </c>
      <c r="U5" s="6">
        <f t="shared" ref="U5:U33" si="8">T5*$U$4</f>
        <v>349.29999999999995</v>
      </c>
      <c r="V5" s="10">
        <v>455</v>
      </c>
      <c r="W5" s="11">
        <f t="shared" ref="W5:W33" si="9">V5*$W$4</f>
        <v>159.25</v>
      </c>
      <c r="X5" s="61">
        <f t="shared" ref="X5:X33" si="10">D5+F5+H5+J5+L5+N5+P5+R5+T5+V5</f>
        <v>69922</v>
      </c>
      <c r="Y5" s="62">
        <f t="shared" ref="Y5:Y33" si="11">X5*$Y$4</f>
        <v>24472.699999999997</v>
      </c>
    </row>
    <row r="6" spans="2:25">
      <c r="B6" s="107" t="s">
        <v>45</v>
      </c>
      <c r="C6" s="102"/>
      <c r="D6" s="5">
        <v>100</v>
      </c>
      <c r="E6" s="6">
        <f t="shared" si="0"/>
        <v>35</v>
      </c>
      <c r="F6" s="7">
        <v>40</v>
      </c>
      <c r="G6" s="6">
        <f t="shared" si="1"/>
        <v>14</v>
      </c>
      <c r="H6" s="7">
        <v>13</v>
      </c>
      <c r="I6" s="6">
        <f t="shared" si="2"/>
        <v>4.55</v>
      </c>
      <c r="J6" s="7">
        <v>950</v>
      </c>
      <c r="K6" s="6">
        <f t="shared" si="3"/>
        <v>332.5</v>
      </c>
      <c r="L6" s="7">
        <v>35</v>
      </c>
      <c r="M6" s="6">
        <f t="shared" si="4"/>
        <v>12.25</v>
      </c>
      <c r="N6" s="7">
        <v>45</v>
      </c>
      <c r="O6" s="6">
        <f t="shared" si="5"/>
        <v>15.749999999999998</v>
      </c>
      <c r="P6" s="7">
        <v>36</v>
      </c>
      <c r="Q6" s="6">
        <f t="shared" si="6"/>
        <v>12.6</v>
      </c>
      <c r="R6" s="7">
        <v>1462</v>
      </c>
      <c r="S6" s="6">
        <f t="shared" si="7"/>
        <v>511.7</v>
      </c>
      <c r="T6" s="7">
        <v>69</v>
      </c>
      <c r="U6" s="6">
        <f t="shared" si="8"/>
        <v>24.15</v>
      </c>
      <c r="V6" s="2">
        <v>26</v>
      </c>
      <c r="W6" s="11">
        <f t="shared" si="9"/>
        <v>9.1</v>
      </c>
      <c r="X6" s="61">
        <f t="shared" si="10"/>
        <v>2776</v>
      </c>
      <c r="Y6" s="62">
        <f t="shared" si="11"/>
        <v>971.59999999999991</v>
      </c>
    </row>
    <row r="7" spans="2:25">
      <c r="B7" s="106" t="s">
        <v>46</v>
      </c>
      <c r="C7" s="92"/>
      <c r="D7" s="8">
        <v>611</v>
      </c>
      <c r="E7" s="6">
        <f t="shared" si="0"/>
        <v>213.85</v>
      </c>
      <c r="F7" s="9">
        <v>348</v>
      </c>
      <c r="G7" s="6">
        <f t="shared" si="1"/>
        <v>121.8</v>
      </c>
      <c r="H7" s="9">
        <v>41</v>
      </c>
      <c r="I7" s="6">
        <f t="shared" si="2"/>
        <v>14.35</v>
      </c>
      <c r="J7" s="9">
        <v>4800</v>
      </c>
      <c r="K7" s="6">
        <f t="shared" si="3"/>
        <v>1680</v>
      </c>
      <c r="L7" s="9">
        <v>272</v>
      </c>
      <c r="M7" s="6">
        <f t="shared" si="4"/>
        <v>95.199999999999989</v>
      </c>
      <c r="N7" s="9">
        <v>280</v>
      </c>
      <c r="O7" s="6">
        <f t="shared" si="5"/>
        <v>98</v>
      </c>
      <c r="P7" s="9">
        <v>314</v>
      </c>
      <c r="Q7" s="6">
        <f t="shared" si="6"/>
        <v>109.89999999999999</v>
      </c>
      <c r="R7" s="9">
        <v>28385</v>
      </c>
      <c r="S7" s="6">
        <f t="shared" si="7"/>
        <v>9934.75</v>
      </c>
      <c r="T7" s="9">
        <v>373</v>
      </c>
      <c r="U7" s="6">
        <f t="shared" si="8"/>
        <v>130.54999999999998</v>
      </c>
      <c r="V7" s="10">
        <v>171</v>
      </c>
      <c r="W7" s="11">
        <f t="shared" si="9"/>
        <v>59.849999999999994</v>
      </c>
      <c r="X7" s="61">
        <f t="shared" si="10"/>
        <v>35595</v>
      </c>
      <c r="Y7" s="62">
        <f t="shared" si="11"/>
        <v>12458.25</v>
      </c>
    </row>
    <row r="8" spans="2:25">
      <c r="B8" s="107" t="s">
        <v>53</v>
      </c>
      <c r="C8" s="102"/>
      <c r="D8" s="5">
        <v>140</v>
      </c>
      <c r="E8" s="6">
        <f t="shared" si="0"/>
        <v>49</v>
      </c>
      <c r="F8" s="7">
        <v>54</v>
      </c>
      <c r="G8" s="6">
        <f t="shared" si="1"/>
        <v>18.899999999999999</v>
      </c>
      <c r="H8" s="7">
        <v>18</v>
      </c>
      <c r="I8" s="6">
        <f t="shared" si="2"/>
        <v>6.3</v>
      </c>
      <c r="J8" s="7">
        <v>1400</v>
      </c>
      <c r="K8" s="6">
        <f t="shared" si="3"/>
        <v>489.99999999999994</v>
      </c>
      <c r="L8" s="7">
        <v>61</v>
      </c>
      <c r="M8" s="6">
        <f t="shared" si="4"/>
        <v>21.349999999999998</v>
      </c>
      <c r="N8" s="7">
        <v>75</v>
      </c>
      <c r="O8" s="6">
        <f t="shared" si="5"/>
        <v>26.25</v>
      </c>
      <c r="P8" s="7">
        <v>53</v>
      </c>
      <c r="Q8" s="6">
        <f t="shared" si="6"/>
        <v>18.549999999999997</v>
      </c>
      <c r="R8" s="7">
        <v>2250</v>
      </c>
      <c r="S8" s="6">
        <f t="shared" si="7"/>
        <v>787.5</v>
      </c>
      <c r="T8" s="7">
        <v>81</v>
      </c>
      <c r="U8" s="6">
        <f t="shared" si="8"/>
        <v>28.349999999999998</v>
      </c>
      <c r="V8" s="2">
        <v>40</v>
      </c>
      <c r="W8" s="11">
        <f t="shared" si="9"/>
        <v>14</v>
      </c>
      <c r="X8" s="61">
        <f t="shared" si="10"/>
        <v>4172</v>
      </c>
      <c r="Y8" s="62">
        <f t="shared" si="11"/>
        <v>1460.1999999999998</v>
      </c>
    </row>
    <row r="9" spans="2:25">
      <c r="B9" s="106" t="s">
        <v>50</v>
      </c>
      <c r="C9" s="92"/>
      <c r="D9" s="8">
        <v>142</v>
      </c>
      <c r="E9" s="6">
        <f t="shared" si="0"/>
        <v>49.699999999999996</v>
      </c>
      <c r="F9" s="9">
        <v>87</v>
      </c>
      <c r="G9" s="6">
        <f t="shared" si="1"/>
        <v>30.45</v>
      </c>
      <c r="H9" s="9">
        <v>15</v>
      </c>
      <c r="I9" s="6">
        <f t="shared" si="2"/>
        <v>5.25</v>
      </c>
      <c r="J9" s="9">
        <v>1370</v>
      </c>
      <c r="K9" s="6">
        <f t="shared" si="3"/>
        <v>479.49999999999994</v>
      </c>
      <c r="L9" s="9">
        <v>65</v>
      </c>
      <c r="M9" s="6">
        <f t="shared" si="4"/>
        <v>22.75</v>
      </c>
      <c r="N9" s="9">
        <v>75</v>
      </c>
      <c r="O9" s="6">
        <f t="shared" si="5"/>
        <v>26.25</v>
      </c>
      <c r="P9" s="9">
        <v>69</v>
      </c>
      <c r="Q9" s="6">
        <f t="shared" si="6"/>
        <v>24.15</v>
      </c>
      <c r="R9" s="9">
        <v>3037</v>
      </c>
      <c r="S9" s="6">
        <f t="shared" si="7"/>
        <v>1062.95</v>
      </c>
      <c r="T9" s="9">
        <v>78</v>
      </c>
      <c r="U9" s="6">
        <f t="shared" si="8"/>
        <v>27.299999999999997</v>
      </c>
      <c r="V9" s="10">
        <v>32</v>
      </c>
      <c r="W9" s="11">
        <f t="shared" si="9"/>
        <v>11.2</v>
      </c>
      <c r="X9" s="61">
        <f t="shared" si="10"/>
        <v>4970</v>
      </c>
      <c r="Y9" s="62">
        <f t="shared" si="11"/>
        <v>1739.5</v>
      </c>
    </row>
    <row r="10" spans="2:25">
      <c r="B10" s="107" t="s">
        <v>48</v>
      </c>
      <c r="C10" s="102"/>
      <c r="D10" s="5">
        <v>131</v>
      </c>
      <c r="E10" s="6">
        <f t="shared" si="0"/>
        <v>45.849999999999994</v>
      </c>
      <c r="F10" s="7">
        <v>50</v>
      </c>
      <c r="G10" s="6">
        <f t="shared" si="1"/>
        <v>17.5</v>
      </c>
      <c r="H10" s="7">
        <v>13</v>
      </c>
      <c r="I10" s="6">
        <f t="shared" si="2"/>
        <v>4.55</v>
      </c>
      <c r="J10" s="7">
        <v>1270</v>
      </c>
      <c r="K10" s="6">
        <f t="shared" si="3"/>
        <v>444.5</v>
      </c>
      <c r="L10" s="7">
        <v>54</v>
      </c>
      <c r="M10" s="6">
        <f t="shared" si="4"/>
        <v>18.899999999999999</v>
      </c>
      <c r="N10" s="7">
        <v>65</v>
      </c>
      <c r="O10" s="6">
        <f t="shared" si="5"/>
        <v>22.75</v>
      </c>
      <c r="P10" s="7">
        <v>59</v>
      </c>
      <c r="Q10" s="6">
        <f t="shared" si="6"/>
        <v>20.65</v>
      </c>
      <c r="R10" s="7">
        <v>2385</v>
      </c>
      <c r="S10" s="6">
        <f t="shared" si="7"/>
        <v>834.75</v>
      </c>
      <c r="T10" s="7">
        <v>75</v>
      </c>
      <c r="U10" s="6">
        <f t="shared" si="8"/>
        <v>26.25</v>
      </c>
      <c r="V10" s="2">
        <v>29</v>
      </c>
      <c r="W10" s="11">
        <f t="shared" si="9"/>
        <v>10.149999999999999</v>
      </c>
      <c r="X10" s="61">
        <f t="shared" si="10"/>
        <v>4131</v>
      </c>
      <c r="Y10" s="62">
        <f t="shared" si="11"/>
        <v>1445.85</v>
      </c>
    </row>
    <row r="11" spans="2:25">
      <c r="B11" s="106" t="s">
        <v>52</v>
      </c>
      <c r="C11" s="92"/>
      <c r="D11" s="8">
        <v>100</v>
      </c>
      <c r="E11" s="6">
        <f t="shared" si="0"/>
        <v>35</v>
      </c>
      <c r="F11" s="9">
        <v>47</v>
      </c>
      <c r="G11" s="6">
        <f t="shared" si="1"/>
        <v>16.45</v>
      </c>
      <c r="H11" s="9">
        <v>15</v>
      </c>
      <c r="I11" s="6">
        <f t="shared" si="2"/>
        <v>5.25</v>
      </c>
      <c r="J11" s="9">
        <v>920</v>
      </c>
      <c r="K11" s="6">
        <f t="shared" si="3"/>
        <v>322</v>
      </c>
      <c r="L11" s="9">
        <v>46</v>
      </c>
      <c r="M11" s="6">
        <f t="shared" si="4"/>
        <v>16.099999999999998</v>
      </c>
      <c r="N11" s="9">
        <v>55</v>
      </c>
      <c r="O11" s="6">
        <f t="shared" si="5"/>
        <v>19.25</v>
      </c>
      <c r="P11" s="9">
        <v>46</v>
      </c>
      <c r="Q11" s="6">
        <f t="shared" si="6"/>
        <v>16.099999999999998</v>
      </c>
      <c r="R11" s="9">
        <v>2679</v>
      </c>
      <c r="S11" s="6">
        <f t="shared" si="7"/>
        <v>937.65</v>
      </c>
      <c r="T11" s="9">
        <v>73</v>
      </c>
      <c r="U11" s="6">
        <f t="shared" si="8"/>
        <v>25.549999999999997</v>
      </c>
      <c r="V11" s="10">
        <v>30</v>
      </c>
      <c r="W11" s="11">
        <f t="shared" si="9"/>
        <v>10.5</v>
      </c>
      <c r="X11" s="61">
        <f t="shared" si="10"/>
        <v>4011</v>
      </c>
      <c r="Y11" s="62">
        <f t="shared" si="11"/>
        <v>1403.85</v>
      </c>
    </row>
    <row r="12" spans="2:25">
      <c r="B12" s="107" t="s">
        <v>51</v>
      </c>
      <c r="C12" s="102"/>
      <c r="D12" s="5">
        <v>155</v>
      </c>
      <c r="E12" s="6">
        <f t="shared" si="0"/>
        <v>54.25</v>
      </c>
      <c r="F12" s="7">
        <v>55</v>
      </c>
      <c r="G12" s="6">
        <f t="shared" si="1"/>
        <v>19.25</v>
      </c>
      <c r="H12" s="7">
        <v>14</v>
      </c>
      <c r="I12" s="6">
        <f t="shared" si="2"/>
        <v>4.8999999999999995</v>
      </c>
      <c r="J12" s="7">
        <v>1150</v>
      </c>
      <c r="K12" s="6">
        <f t="shared" si="3"/>
        <v>402.5</v>
      </c>
      <c r="L12" s="7">
        <v>75</v>
      </c>
      <c r="M12" s="6">
        <f t="shared" si="4"/>
        <v>26.25</v>
      </c>
      <c r="N12" s="7">
        <v>85</v>
      </c>
      <c r="O12" s="6">
        <f t="shared" si="5"/>
        <v>29.749999999999996</v>
      </c>
      <c r="P12" s="7">
        <v>74</v>
      </c>
      <c r="Q12" s="6">
        <f t="shared" si="6"/>
        <v>25.9</v>
      </c>
      <c r="R12" s="7">
        <v>3037</v>
      </c>
      <c r="S12" s="6">
        <f t="shared" si="7"/>
        <v>1062.95</v>
      </c>
      <c r="T12" s="7">
        <v>81</v>
      </c>
      <c r="U12" s="6">
        <f t="shared" si="8"/>
        <v>28.349999999999998</v>
      </c>
      <c r="V12" s="2">
        <v>40</v>
      </c>
      <c r="W12" s="11">
        <f t="shared" si="9"/>
        <v>14</v>
      </c>
      <c r="X12" s="61">
        <f t="shared" si="10"/>
        <v>4766</v>
      </c>
      <c r="Y12" s="62">
        <f t="shared" si="11"/>
        <v>1668.1</v>
      </c>
    </row>
    <row r="13" spans="2:25">
      <c r="B13" s="106" t="s">
        <v>47</v>
      </c>
      <c r="C13" s="92"/>
      <c r="D13" s="8">
        <v>180</v>
      </c>
      <c r="E13" s="6">
        <f t="shared" si="0"/>
        <v>62.999999999999993</v>
      </c>
      <c r="F13" s="9">
        <v>100</v>
      </c>
      <c r="G13" s="6">
        <f t="shared" si="1"/>
        <v>35</v>
      </c>
      <c r="H13" s="9">
        <v>24</v>
      </c>
      <c r="I13" s="6">
        <f t="shared" si="2"/>
        <v>8.3999999999999986</v>
      </c>
      <c r="J13" s="9">
        <v>130</v>
      </c>
      <c r="K13" s="6">
        <f t="shared" si="3"/>
        <v>45.5</v>
      </c>
      <c r="L13" s="9">
        <v>55</v>
      </c>
      <c r="M13" s="6">
        <f t="shared" si="4"/>
        <v>19.25</v>
      </c>
      <c r="N13" s="9">
        <v>65</v>
      </c>
      <c r="O13" s="6">
        <f t="shared" si="5"/>
        <v>22.75</v>
      </c>
      <c r="P13" s="9">
        <v>62</v>
      </c>
      <c r="Q13" s="6">
        <f t="shared" si="6"/>
        <v>21.7</v>
      </c>
      <c r="R13" s="9">
        <v>1731</v>
      </c>
      <c r="S13" s="6">
        <f t="shared" si="7"/>
        <v>605.84999999999991</v>
      </c>
      <c r="T13" s="9">
        <v>62</v>
      </c>
      <c r="U13" s="6">
        <f t="shared" si="8"/>
        <v>21.7</v>
      </c>
      <c r="V13" s="10">
        <v>32</v>
      </c>
      <c r="W13" s="11">
        <f t="shared" si="9"/>
        <v>11.2</v>
      </c>
      <c r="X13" s="61">
        <f t="shared" si="10"/>
        <v>2441</v>
      </c>
      <c r="Y13" s="62">
        <f t="shared" si="11"/>
        <v>854.34999999999991</v>
      </c>
    </row>
    <row r="14" spans="2:25">
      <c r="B14" s="107" t="s">
        <v>49</v>
      </c>
      <c r="C14" s="102"/>
      <c r="D14" s="5">
        <v>102</v>
      </c>
      <c r="E14" s="6">
        <f t="shared" si="0"/>
        <v>35.699999999999996</v>
      </c>
      <c r="F14" s="7">
        <v>45</v>
      </c>
      <c r="G14" s="6">
        <f t="shared" si="1"/>
        <v>15.749999999999998</v>
      </c>
      <c r="H14" s="7">
        <v>13</v>
      </c>
      <c r="I14" s="6">
        <f t="shared" si="2"/>
        <v>4.55</v>
      </c>
      <c r="J14" s="7">
        <v>930</v>
      </c>
      <c r="K14" s="6">
        <f t="shared" si="3"/>
        <v>325.5</v>
      </c>
      <c r="L14" s="7">
        <v>42</v>
      </c>
      <c r="M14" s="6">
        <f t="shared" si="4"/>
        <v>14.7</v>
      </c>
      <c r="N14" s="7">
        <v>55</v>
      </c>
      <c r="O14" s="6">
        <f t="shared" si="5"/>
        <v>19.25</v>
      </c>
      <c r="P14" s="7">
        <v>49</v>
      </c>
      <c r="Q14" s="6">
        <f t="shared" si="6"/>
        <v>17.149999999999999</v>
      </c>
      <c r="R14" s="7">
        <v>1835</v>
      </c>
      <c r="S14" s="6">
        <f t="shared" si="7"/>
        <v>642.25</v>
      </c>
      <c r="T14" s="7">
        <v>60</v>
      </c>
      <c r="U14" s="6">
        <f t="shared" si="8"/>
        <v>21</v>
      </c>
      <c r="V14" s="2">
        <v>31</v>
      </c>
      <c r="W14" s="11">
        <f t="shared" si="9"/>
        <v>10.85</v>
      </c>
      <c r="X14" s="61">
        <f t="shared" si="10"/>
        <v>3162</v>
      </c>
      <c r="Y14" s="62">
        <f t="shared" si="11"/>
        <v>1106.6999999999998</v>
      </c>
    </row>
    <row r="15" spans="2:25">
      <c r="B15" s="106" t="s">
        <v>54</v>
      </c>
      <c r="C15" s="92"/>
      <c r="D15" s="8">
        <v>150</v>
      </c>
      <c r="E15" s="6">
        <f t="shared" si="0"/>
        <v>52.5</v>
      </c>
      <c r="F15" s="9">
        <v>100</v>
      </c>
      <c r="G15" s="6">
        <f t="shared" si="1"/>
        <v>35</v>
      </c>
      <c r="H15" s="9">
        <v>7</v>
      </c>
      <c r="I15" s="6">
        <f t="shared" si="2"/>
        <v>2.4499999999999997</v>
      </c>
      <c r="J15" s="9">
        <v>1090</v>
      </c>
      <c r="K15" s="6">
        <f t="shared" si="3"/>
        <v>381.5</v>
      </c>
      <c r="L15" s="9">
        <v>35</v>
      </c>
      <c r="M15" s="6">
        <f t="shared" si="4"/>
        <v>12.25</v>
      </c>
      <c r="N15" s="9">
        <v>40</v>
      </c>
      <c r="O15" s="6">
        <f t="shared" si="5"/>
        <v>14</v>
      </c>
      <c r="P15" s="9">
        <v>36</v>
      </c>
      <c r="Q15" s="6">
        <f t="shared" si="6"/>
        <v>12.6</v>
      </c>
      <c r="R15" s="9">
        <v>1200</v>
      </c>
      <c r="S15" s="6">
        <f t="shared" si="7"/>
        <v>420</v>
      </c>
      <c r="T15" s="9">
        <v>46</v>
      </c>
      <c r="U15" s="6">
        <f t="shared" si="8"/>
        <v>16.099999999999998</v>
      </c>
      <c r="V15" s="10">
        <v>24</v>
      </c>
      <c r="W15" s="11">
        <f t="shared" si="9"/>
        <v>8.3999999999999986</v>
      </c>
      <c r="X15" s="61">
        <f t="shared" si="10"/>
        <v>2728</v>
      </c>
      <c r="Y15" s="62">
        <f t="shared" si="11"/>
        <v>954.8</v>
      </c>
    </row>
    <row r="16" spans="2:25">
      <c r="B16" s="107" t="s">
        <v>57</v>
      </c>
      <c r="C16" s="102"/>
      <c r="D16" s="5">
        <v>878</v>
      </c>
      <c r="E16" s="6">
        <f t="shared" si="0"/>
        <v>307.29999999999995</v>
      </c>
      <c r="F16" s="7">
        <v>354</v>
      </c>
      <c r="G16" s="6">
        <f t="shared" si="1"/>
        <v>123.89999999999999</v>
      </c>
      <c r="H16" s="7">
        <v>90</v>
      </c>
      <c r="I16" s="6">
        <f t="shared" si="2"/>
        <v>31.499999999999996</v>
      </c>
      <c r="J16" s="7">
        <v>8950</v>
      </c>
      <c r="K16" s="6">
        <f t="shared" si="3"/>
        <v>3132.5</v>
      </c>
      <c r="L16" s="7">
        <v>395</v>
      </c>
      <c r="M16" s="6">
        <f t="shared" si="4"/>
        <v>138.25</v>
      </c>
      <c r="N16" s="7">
        <v>462</v>
      </c>
      <c r="O16" s="6">
        <f t="shared" si="5"/>
        <v>161.69999999999999</v>
      </c>
      <c r="P16" s="7">
        <v>432</v>
      </c>
      <c r="Q16" s="6">
        <f t="shared" si="6"/>
        <v>151.19999999999999</v>
      </c>
      <c r="R16" s="7">
        <v>23700</v>
      </c>
      <c r="S16" s="6">
        <f t="shared" si="7"/>
        <v>8295</v>
      </c>
      <c r="T16" s="7">
        <v>630</v>
      </c>
      <c r="U16" s="6">
        <f t="shared" si="8"/>
        <v>220.5</v>
      </c>
      <c r="V16" s="2">
        <v>291</v>
      </c>
      <c r="W16" s="11">
        <f t="shared" si="9"/>
        <v>101.85</v>
      </c>
      <c r="X16" s="61">
        <f t="shared" si="10"/>
        <v>36182</v>
      </c>
      <c r="Y16" s="62">
        <f t="shared" si="11"/>
        <v>12663.699999999999</v>
      </c>
    </row>
    <row r="17" spans="2:25">
      <c r="B17" s="106" t="s">
        <v>41</v>
      </c>
      <c r="C17" s="92"/>
      <c r="D17" s="8">
        <v>275</v>
      </c>
      <c r="E17" s="6">
        <f t="shared" si="0"/>
        <v>96.25</v>
      </c>
      <c r="F17" s="9">
        <v>108</v>
      </c>
      <c r="G17" s="6">
        <f t="shared" si="1"/>
        <v>37.799999999999997</v>
      </c>
      <c r="H17" s="9">
        <v>34</v>
      </c>
      <c r="I17" s="6">
        <f t="shared" si="2"/>
        <v>11.899999999999999</v>
      </c>
      <c r="J17" s="9">
        <v>3100</v>
      </c>
      <c r="K17" s="6">
        <f t="shared" si="3"/>
        <v>1085</v>
      </c>
      <c r="L17" s="9">
        <v>138</v>
      </c>
      <c r="M17" s="6">
        <f t="shared" si="4"/>
        <v>48.3</v>
      </c>
      <c r="N17" s="9">
        <v>142</v>
      </c>
      <c r="O17" s="6">
        <f t="shared" si="5"/>
        <v>49.699999999999996</v>
      </c>
      <c r="P17" s="9">
        <v>149</v>
      </c>
      <c r="Q17" s="6">
        <f t="shared" si="6"/>
        <v>52.15</v>
      </c>
      <c r="R17" s="9">
        <v>7539</v>
      </c>
      <c r="S17" s="6">
        <f t="shared" si="7"/>
        <v>2638.6499999999996</v>
      </c>
      <c r="T17" s="9">
        <v>198</v>
      </c>
      <c r="U17" s="6">
        <f t="shared" si="8"/>
        <v>69.3</v>
      </c>
      <c r="V17" s="10">
        <v>93</v>
      </c>
      <c r="W17" s="11">
        <f t="shared" si="9"/>
        <v>32.549999999999997</v>
      </c>
      <c r="X17" s="61">
        <f t="shared" si="10"/>
        <v>11776</v>
      </c>
      <c r="Y17" s="62">
        <f t="shared" si="11"/>
        <v>4121.5999999999995</v>
      </c>
    </row>
    <row r="18" spans="2:25">
      <c r="B18" s="107" t="s">
        <v>44</v>
      </c>
      <c r="C18" s="102"/>
      <c r="D18" s="5">
        <v>80</v>
      </c>
      <c r="E18" s="6">
        <f t="shared" si="0"/>
        <v>28</v>
      </c>
      <c r="F18" s="7">
        <v>30</v>
      </c>
      <c r="G18" s="6">
        <f t="shared" si="1"/>
        <v>10.5</v>
      </c>
      <c r="H18" s="7">
        <v>6</v>
      </c>
      <c r="I18" s="6">
        <f t="shared" si="2"/>
        <v>2.0999999999999996</v>
      </c>
      <c r="J18" s="7">
        <v>750</v>
      </c>
      <c r="K18" s="6">
        <f t="shared" si="3"/>
        <v>262.5</v>
      </c>
      <c r="L18" s="7">
        <v>32</v>
      </c>
      <c r="M18" s="6">
        <f t="shared" si="4"/>
        <v>11.2</v>
      </c>
      <c r="N18" s="7">
        <v>45</v>
      </c>
      <c r="O18" s="6">
        <f t="shared" si="5"/>
        <v>15.749999999999998</v>
      </c>
      <c r="P18" s="7">
        <v>33</v>
      </c>
      <c r="Q18" s="6">
        <f t="shared" si="6"/>
        <v>11.549999999999999</v>
      </c>
      <c r="R18" s="7">
        <v>1608</v>
      </c>
      <c r="S18" s="6">
        <f t="shared" si="7"/>
        <v>562.79999999999995</v>
      </c>
      <c r="T18" s="7">
        <v>62</v>
      </c>
      <c r="U18" s="6">
        <f t="shared" si="8"/>
        <v>21.7</v>
      </c>
      <c r="V18" s="2">
        <v>26</v>
      </c>
      <c r="W18" s="11">
        <f t="shared" si="9"/>
        <v>9.1</v>
      </c>
      <c r="X18" s="61">
        <f t="shared" si="10"/>
        <v>2672</v>
      </c>
      <c r="Y18" s="62">
        <f t="shared" si="11"/>
        <v>935.19999999999993</v>
      </c>
    </row>
    <row r="19" spans="2:25">
      <c r="B19" s="106" t="s">
        <v>39</v>
      </c>
      <c r="C19" s="92"/>
      <c r="D19" s="8">
        <v>80</v>
      </c>
      <c r="E19" s="6">
        <f t="shared" si="0"/>
        <v>28</v>
      </c>
      <c r="F19" s="9">
        <v>30</v>
      </c>
      <c r="G19" s="6">
        <f t="shared" si="1"/>
        <v>10.5</v>
      </c>
      <c r="H19" s="9">
        <v>6</v>
      </c>
      <c r="I19" s="6">
        <f t="shared" si="2"/>
        <v>2.0999999999999996</v>
      </c>
      <c r="J19" s="9">
        <v>800</v>
      </c>
      <c r="K19" s="6">
        <f t="shared" si="3"/>
        <v>280</v>
      </c>
      <c r="L19" s="9">
        <v>35</v>
      </c>
      <c r="M19" s="6">
        <f t="shared" si="4"/>
        <v>12.25</v>
      </c>
      <c r="N19" s="9">
        <v>45</v>
      </c>
      <c r="O19" s="6">
        <f t="shared" si="5"/>
        <v>15.749999999999998</v>
      </c>
      <c r="P19" s="9">
        <v>41</v>
      </c>
      <c r="Q19" s="6">
        <f t="shared" si="6"/>
        <v>14.35</v>
      </c>
      <c r="R19" s="9">
        <v>1779</v>
      </c>
      <c r="S19" s="6">
        <f t="shared" si="7"/>
        <v>622.65</v>
      </c>
      <c r="T19" s="9">
        <v>52</v>
      </c>
      <c r="U19" s="6">
        <f t="shared" si="8"/>
        <v>18.2</v>
      </c>
      <c r="V19" s="10">
        <v>25</v>
      </c>
      <c r="W19" s="11">
        <f t="shared" si="9"/>
        <v>8.75</v>
      </c>
      <c r="X19" s="61">
        <f t="shared" si="10"/>
        <v>2893</v>
      </c>
      <c r="Y19" s="62">
        <f t="shared" si="11"/>
        <v>1012.55</v>
      </c>
    </row>
    <row r="20" spans="2:25">
      <c r="B20" s="107" t="s">
        <v>42</v>
      </c>
      <c r="C20" s="102"/>
      <c r="D20" s="5">
        <v>263</v>
      </c>
      <c r="E20" s="6">
        <f t="shared" si="0"/>
        <v>92.05</v>
      </c>
      <c r="F20" s="7">
        <v>110</v>
      </c>
      <c r="G20" s="6">
        <f t="shared" si="1"/>
        <v>38.5</v>
      </c>
      <c r="H20" s="7">
        <v>26</v>
      </c>
      <c r="I20" s="6">
        <f t="shared" si="2"/>
        <v>9.1</v>
      </c>
      <c r="J20" s="7">
        <v>2800</v>
      </c>
      <c r="K20" s="6">
        <f t="shared" si="3"/>
        <v>979.99999999999989</v>
      </c>
      <c r="L20" s="7">
        <v>113</v>
      </c>
      <c r="M20" s="6">
        <f t="shared" si="4"/>
        <v>39.549999999999997</v>
      </c>
      <c r="N20" s="7">
        <v>128</v>
      </c>
      <c r="O20" s="6">
        <f t="shared" si="5"/>
        <v>44.8</v>
      </c>
      <c r="P20" s="7">
        <v>129</v>
      </c>
      <c r="Q20" s="6">
        <f t="shared" si="6"/>
        <v>45.15</v>
      </c>
      <c r="R20" s="7">
        <v>8783</v>
      </c>
      <c r="S20" s="6">
        <f t="shared" si="7"/>
        <v>3074.0499999999997</v>
      </c>
      <c r="T20" s="7">
        <v>204</v>
      </c>
      <c r="U20" s="6">
        <f t="shared" si="8"/>
        <v>71.399999999999991</v>
      </c>
      <c r="V20" s="2">
        <v>91</v>
      </c>
      <c r="W20" s="11">
        <f t="shared" si="9"/>
        <v>31.849999999999998</v>
      </c>
      <c r="X20" s="61">
        <f t="shared" si="10"/>
        <v>12647</v>
      </c>
      <c r="Y20" s="62">
        <f t="shared" si="11"/>
        <v>4426.45</v>
      </c>
    </row>
    <row r="21" spans="2:25">
      <c r="B21" s="106" t="s">
        <v>43</v>
      </c>
      <c r="C21" s="92"/>
      <c r="D21" s="8">
        <v>90</v>
      </c>
      <c r="E21" s="6">
        <f t="shared" si="0"/>
        <v>31.499999999999996</v>
      </c>
      <c r="F21" s="9">
        <v>38</v>
      </c>
      <c r="G21" s="6">
        <f t="shared" si="1"/>
        <v>13.299999999999999</v>
      </c>
      <c r="H21" s="9">
        <v>9</v>
      </c>
      <c r="I21" s="6">
        <f t="shared" si="2"/>
        <v>3.15</v>
      </c>
      <c r="J21" s="9">
        <v>750</v>
      </c>
      <c r="K21" s="6">
        <f t="shared" si="3"/>
        <v>262.5</v>
      </c>
      <c r="L21" s="9">
        <v>43</v>
      </c>
      <c r="M21" s="6">
        <f t="shared" si="4"/>
        <v>15.049999999999999</v>
      </c>
      <c r="N21" s="9">
        <v>52</v>
      </c>
      <c r="O21" s="6">
        <f t="shared" si="5"/>
        <v>18.2</v>
      </c>
      <c r="P21" s="9">
        <v>43</v>
      </c>
      <c r="Q21" s="6">
        <f t="shared" si="6"/>
        <v>15.049999999999999</v>
      </c>
      <c r="R21" s="9">
        <v>1995</v>
      </c>
      <c r="S21" s="6">
        <f t="shared" si="7"/>
        <v>698.25</v>
      </c>
      <c r="T21" s="9">
        <v>57</v>
      </c>
      <c r="U21" s="6">
        <f t="shared" si="8"/>
        <v>19.95</v>
      </c>
      <c r="V21" s="10">
        <v>30</v>
      </c>
      <c r="W21" s="11">
        <f t="shared" si="9"/>
        <v>10.5</v>
      </c>
      <c r="X21" s="61">
        <f t="shared" si="10"/>
        <v>3107</v>
      </c>
      <c r="Y21" s="62">
        <f t="shared" si="11"/>
        <v>1087.4499999999998</v>
      </c>
    </row>
    <row r="22" spans="2:25">
      <c r="B22" s="101" t="s">
        <v>0</v>
      </c>
      <c r="C22" s="102"/>
      <c r="D22" s="5">
        <v>90</v>
      </c>
      <c r="E22" s="6">
        <f t="shared" si="0"/>
        <v>31.499999999999996</v>
      </c>
      <c r="F22" s="7">
        <v>38</v>
      </c>
      <c r="G22" s="6">
        <f t="shared" si="1"/>
        <v>13.299999999999999</v>
      </c>
      <c r="H22" s="7">
        <v>9</v>
      </c>
      <c r="I22" s="6">
        <f t="shared" si="2"/>
        <v>3.15</v>
      </c>
      <c r="J22" s="7">
        <v>750</v>
      </c>
      <c r="K22" s="6">
        <f t="shared" si="3"/>
        <v>262.5</v>
      </c>
      <c r="L22" s="7">
        <v>35</v>
      </c>
      <c r="M22" s="6">
        <f t="shared" si="4"/>
        <v>12.25</v>
      </c>
      <c r="N22" s="7">
        <v>50</v>
      </c>
      <c r="O22" s="6">
        <f t="shared" si="5"/>
        <v>17.5</v>
      </c>
      <c r="P22" s="7">
        <v>37</v>
      </c>
      <c r="Q22" s="6">
        <f t="shared" si="6"/>
        <v>12.95</v>
      </c>
      <c r="R22" s="7">
        <v>1996</v>
      </c>
      <c r="S22" s="6">
        <f t="shared" si="7"/>
        <v>698.59999999999991</v>
      </c>
      <c r="T22" s="7">
        <v>57</v>
      </c>
      <c r="U22" s="6">
        <f t="shared" si="8"/>
        <v>19.95</v>
      </c>
      <c r="V22" s="2">
        <v>26</v>
      </c>
      <c r="W22" s="11">
        <f t="shared" si="9"/>
        <v>9.1</v>
      </c>
      <c r="X22" s="61">
        <f t="shared" si="10"/>
        <v>3088</v>
      </c>
      <c r="Y22" s="62">
        <f t="shared" si="11"/>
        <v>1080.8</v>
      </c>
    </row>
    <row r="23" spans="2:25">
      <c r="B23" s="106" t="s">
        <v>55</v>
      </c>
      <c r="C23" s="92"/>
      <c r="D23" s="8">
        <v>511</v>
      </c>
      <c r="E23" s="6">
        <f t="shared" si="0"/>
        <v>178.85</v>
      </c>
      <c r="F23" s="9">
        <v>203</v>
      </c>
      <c r="G23" s="6">
        <f t="shared" si="1"/>
        <v>71.05</v>
      </c>
      <c r="H23" s="9">
        <v>97</v>
      </c>
      <c r="I23" s="6">
        <f t="shared" si="2"/>
        <v>33.949999999999996</v>
      </c>
      <c r="J23" s="9">
        <v>5500</v>
      </c>
      <c r="K23" s="6">
        <f t="shared" si="3"/>
        <v>1924.9999999999998</v>
      </c>
      <c r="L23" s="9">
        <v>213</v>
      </c>
      <c r="M23" s="6">
        <f t="shared" si="4"/>
        <v>74.55</v>
      </c>
      <c r="N23" s="9">
        <v>245</v>
      </c>
      <c r="O23" s="6">
        <f t="shared" si="5"/>
        <v>85.75</v>
      </c>
      <c r="P23" s="9">
        <v>229</v>
      </c>
      <c r="Q23" s="6">
        <f t="shared" si="6"/>
        <v>80.149999999999991</v>
      </c>
      <c r="R23" s="9">
        <v>12600</v>
      </c>
      <c r="S23" s="6">
        <f t="shared" si="7"/>
        <v>4410</v>
      </c>
      <c r="T23" s="9">
        <v>360</v>
      </c>
      <c r="U23" s="6">
        <f t="shared" si="8"/>
        <v>125.99999999999999</v>
      </c>
      <c r="V23" s="10">
        <v>150</v>
      </c>
      <c r="W23" s="11">
        <f t="shared" si="9"/>
        <v>52.5</v>
      </c>
      <c r="X23" s="61">
        <f t="shared" si="10"/>
        <v>20108</v>
      </c>
      <c r="Y23" s="62">
        <f t="shared" si="11"/>
        <v>7037.7999999999993</v>
      </c>
    </row>
    <row r="24" spans="2:25">
      <c r="B24" s="107" t="s">
        <v>31</v>
      </c>
      <c r="C24" s="102"/>
      <c r="D24" s="5">
        <v>191</v>
      </c>
      <c r="E24" s="6">
        <f t="shared" si="0"/>
        <v>66.849999999999994</v>
      </c>
      <c r="F24" s="7">
        <v>86</v>
      </c>
      <c r="G24" s="6">
        <f t="shared" si="1"/>
        <v>30.099999999999998</v>
      </c>
      <c r="H24" s="7">
        <v>20</v>
      </c>
      <c r="I24" s="6">
        <f t="shared" si="2"/>
        <v>7</v>
      </c>
      <c r="J24" s="7">
        <v>2000</v>
      </c>
      <c r="K24" s="6">
        <f t="shared" si="3"/>
        <v>700</v>
      </c>
      <c r="L24" s="7">
        <v>78</v>
      </c>
      <c r="M24" s="6">
        <f t="shared" si="4"/>
        <v>27.299999999999997</v>
      </c>
      <c r="N24" s="7">
        <v>95</v>
      </c>
      <c r="O24" s="6">
        <f t="shared" si="5"/>
        <v>33.25</v>
      </c>
      <c r="P24" s="7">
        <v>80</v>
      </c>
      <c r="Q24" s="6">
        <f t="shared" si="6"/>
        <v>28</v>
      </c>
      <c r="R24" s="7">
        <v>4499</v>
      </c>
      <c r="S24" s="6">
        <f t="shared" si="7"/>
        <v>1574.6499999999999</v>
      </c>
      <c r="T24" s="7">
        <v>113</v>
      </c>
      <c r="U24" s="6">
        <f t="shared" si="8"/>
        <v>39.549999999999997</v>
      </c>
      <c r="V24" s="2">
        <v>58</v>
      </c>
      <c r="W24" s="11">
        <f t="shared" si="9"/>
        <v>20.299999999999997</v>
      </c>
      <c r="X24" s="61">
        <f t="shared" si="10"/>
        <v>7220</v>
      </c>
      <c r="Y24" s="62">
        <f t="shared" si="11"/>
        <v>2527</v>
      </c>
    </row>
    <row r="25" spans="2:25">
      <c r="B25" s="106" t="s">
        <v>30</v>
      </c>
      <c r="C25" s="92"/>
      <c r="D25" s="8">
        <v>320</v>
      </c>
      <c r="E25" s="6">
        <f t="shared" si="0"/>
        <v>112</v>
      </c>
      <c r="F25" s="9">
        <v>117</v>
      </c>
      <c r="G25" s="6">
        <f t="shared" si="1"/>
        <v>40.949999999999996</v>
      </c>
      <c r="H25" s="9">
        <v>77</v>
      </c>
      <c r="I25" s="6">
        <f t="shared" si="2"/>
        <v>26.95</v>
      </c>
      <c r="J25" s="9">
        <v>3500</v>
      </c>
      <c r="K25" s="6">
        <f t="shared" si="3"/>
        <v>1225</v>
      </c>
      <c r="L25" s="9">
        <v>135</v>
      </c>
      <c r="M25" s="6">
        <f t="shared" si="4"/>
        <v>47.25</v>
      </c>
      <c r="N25" s="9">
        <v>150</v>
      </c>
      <c r="O25" s="6">
        <f t="shared" si="5"/>
        <v>52.5</v>
      </c>
      <c r="P25" s="9">
        <v>149</v>
      </c>
      <c r="Q25" s="6">
        <f t="shared" si="6"/>
        <v>52.15</v>
      </c>
      <c r="R25" s="9">
        <v>8101</v>
      </c>
      <c r="S25" s="6">
        <f t="shared" si="7"/>
        <v>2835.35</v>
      </c>
      <c r="T25" s="9">
        <v>247</v>
      </c>
      <c r="U25" s="6">
        <f t="shared" si="8"/>
        <v>86.449999999999989</v>
      </c>
      <c r="V25" s="10">
        <v>92</v>
      </c>
      <c r="W25" s="11">
        <f t="shared" si="9"/>
        <v>32.199999999999996</v>
      </c>
      <c r="X25" s="61">
        <f t="shared" si="10"/>
        <v>12888</v>
      </c>
      <c r="Y25" s="62">
        <f t="shared" si="11"/>
        <v>4510.7999999999993</v>
      </c>
    </row>
    <row r="26" spans="2:25">
      <c r="B26" s="107" t="s">
        <v>56</v>
      </c>
      <c r="C26" s="102"/>
      <c r="D26" s="5">
        <v>1000</v>
      </c>
      <c r="E26" s="6">
        <f t="shared" si="0"/>
        <v>350</v>
      </c>
      <c r="F26" s="7">
        <v>465</v>
      </c>
      <c r="G26" s="6">
        <f t="shared" si="1"/>
        <v>162.75</v>
      </c>
      <c r="H26" s="7">
        <v>120</v>
      </c>
      <c r="I26" s="6">
        <f t="shared" si="2"/>
        <v>42</v>
      </c>
      <c r="J26" s="7">
        <v>9970</v>
      </c>
      <c r="K26" s="6">
        <f t="shared" si="3"/>
        <v>3489.5</v>
      </c>
      <c r="L26" s="7">
        <v>444</v>
      </c>
      <c r="M26" s="6">
        <f t="shared" si="4"/>
        <v>155.39999999999998</v>
      </c>
      <c r="N26" s="7">
        <v>514</v>
      </c>
      <c r="O26" s="6">
        <f t="shared" si="5"/>
        <v>179.89999999999998</v>
      </c>
      <c r="P26" s="7">
        <v>538</v>
      </c>
      <c r="Q26" s="6">
        <f t="shared" si="6"/>
        <v>188.29999999999998</v>
      </c>
      <c r="R26" s="7">
        <v>23699</v>
      </c>
      <c r="S26" s="6">
        <f t="shared" si="7"/>
        <v>8294.65</v>
      </c>
      <c r="T26" s="7">
        <v>688</v>
      </c>
      <c r="U26" s="6">
        <f t="shared" si="8"/>
        <v>240.79999999999998</v>
      </c>
      <c r="V26" s="2">
        <v>310</v>
      </c>
      <c r="W26" s="11">
        <f t="shared" si="9"/>
        <v>108.5</v>
      </c>
      <c r="X26" s="61">
        <f t="shared" si="10"/>
        <v>37748</v>
      </c>
      <c r="Y26" s="62">
        <f t="shared" si="11"/>
        <v>13211.8</v>
      </c>
    </row>
    <row r="27" spans="2:25">
      <c r="B27" s="106" t="s">
        <v>32</v>
      </c>
      <c r="C27" s="92"/>
      <c r="D27" s="8">
        <v>284</v>
      </c>
      <c r="E27" s="6">
        <f t="shared" si="0"/>
        <v>99.399999999999991</v>
      </c>
      <c r="F27" s="9">
        <v>125</v>
      </c>
      <c r="G27" s="6">
        <f t="shared" si="1"/>
        <v>43.75</v>
      </c>
      <c r="H27" s="9">
        <v>45</v>
      </c>
      <c r="I27" s="6">
        <f t="shared" si="2"/>
        <v>15.749999999999998</v>
      </c>
      <c r="J27" s="9">
        <v>3200</v>
      </c>
      <c r="K27" s="6">
        <f t="shared" si="3"/>
        <v>1120</v>
      </c>
      <c r="L27" s="9">
        <v>146</v>
      </c>
      <c r="M27" s="6">
        <f t="shared" si="4"/>
        <v>51.099999999999994</v>
      </c>
      <c r="N27" s="9">
        <v>155</v>
      </c>
      <c r="O27" s="6">
        <f t="shared" si="5"/>
        <v>54.25</v>
      </c>
      <c r="P27" s="9">
        <v>205</v>
      </c>
      <c r="Q27" s="6">
        <f t="shared" si="6"/>
        <v>71.75</v>
      </c>
      <c r="R27" s="9">
        <v>8918</v>
      </c>
      <c r="S27" s="6">
        <f t="shared" si="7"/>
        <v>3121.2999999999997</v>
      </c>
      <c r="T27" s="9">
        <v>248</v>
      </c>
      <c r="U27" s="6">
        <f t="shared" si="8"/>
        <v>86.8</v>
      </c>
      <c r="V27" s="10">
        <v>99</v>
      </c>
      <c r="W27" s="11">
        <f t="shared" si="9"/>
        <v>34.65</v>
      </c>
      <c r="X27" s="61">
        <f t="shared" si="10"/>
        <v>13425</v>
      </c>
      <c r="Y27" s="62">
        <f t="shared" si="11"/>
        <v>4698.75</v>
      </c>
    </row>
    <row r="28" spans="2:25">
      <c r="B28" s="107" t="s">
        <v>34</v>
      </c>
      <c r="C28" s="102"/>
      <c r="D28" s="5">
        <v>111</v>
      </c>
      <c r="E28" s="6">
        <f t="shared" si="0"/>
        <v>38.849999999999994</v>
      </c>
      <c r="F28" s="7">
        <v>45</v>
      </c>
      <c r="G28" s="6">
        <f t="shared" si="1"/>
        <v>15.749999999999998</v>
      </c>
      <c r="H28" s="7">
        <v>6</v>
      </c>
      <c r="I28" s="6">
        <f t="shared" si="2"/>
        <v>2.0999999999999996</v>
      </c>
      <c r="J28" s="7">
        <v>800</v>
      </c>
      <c r="K28" s="6">
        <f t="shared" si="3"/>
        <v>280</v>
      </c>
      <c r="L28" s="7">
        <v>49</v>
      </c>
      <c r="M28" s="6">
        <f t="shared" si="4"/>
        <v>17.149999999999999</v>
      </c>
      <c r="N28" s="7">
        <v>57</v>
      </c>
      <c r="O28" s="6">
        <f t="shared" si="5"/>
        <v>19.95</v>
      </c>
      <c r="P28" s="7">
        <v>62</v>
      </c>
      <c r="Q28" s="6">
        <f t="shared" si="6"/>
        <v>21.7</v>
      </c>
      <c r="R28" s="7">
        <v>2034</v>
      </c>
      <c r="S28" s="6">
        <f t="shared" si="7"/>
        <v>711.9</v>
      </c>
      <c r="T28" s="7">
        <v>56</v>
      </c>
      <c r="U28" s="6">
        <f t="shared" si="8"/>
        <v>19.599999999999998</v>
      </c>
      <c r="V28" s="2">
        <v>34</v>
      </c>
      <c r="W28" s="11">
        <f t="shared" si="9"/>
        <v>11.899999999999999</v>
      </c>
      <c r="X28" s="61">
        <f t="shared" si="10"/>
        <v>3254</v>
      </c>
      <c r="Y28" s="62">
        <f t="shared" si="11"/>
        <v>1138.8999999999999</v>
      </c>
    </row>
    <row r="29" spans="2:25">
      <c r="B29" s="106" t="s">
        <v>36</v>
      </c>
      <c r="C29" s="92"/>
      <c r="D29" s="8">
        <v>88</v>
      </c>
      <c r="E29" s="6">
        <f t="shared" si="0"/>
        <v>30.799999999999997</v>
      </c>
      <c r="F29" s="9">
        <v>45</v>
      </c>
      <c r="G29" s="6">
        <f t="shared" si="1"/>
        <v>15.749999999999998</v>
      </c>
      <c r="H29" s="9">
        <v>8</v>
      </c>
      <c r="I29" s="6">
        <f t="shared" si="2"/>
        <v>2.8</v>
      </c>
      <c r="J29" s="9">
        <v>740</v>
      </c>
      <c r="K29" s="6">
        <f t="shared" si="3"/>
        <v>259</v>
      </c>
      <c r="L29" s="9">
        <v>43</v>
      </c>
      <c r="M29" s="6">
        <f t="shared" si="4"/>
        <v>15.049999999999999</v>
      </c>
      <c r="N29" s="9">
        <v>53</v>
      </c>
      <c r="O29" s="6">
        <f t="shared" si="5"/>
        <v>18.549999999999997</v>
      </c>
      <c r="P29" s="9">
        <v>50</v>
      </c>
      <c r="Q29" s="6">
        <f t="shared" si="6"/>
        <v>17.5</v>
      </c>
      <c r="R29" s="9">
        <v>2284</v>
      </c>
      <c r="S29" s="6">
        <f t="shared" si="7"/>
        <v>799.4</v>
      </c>
      <c r="T29" s="9">
        <v>56</v>
      </c>
      <c r="U29" s="6">
        <f t="shared" si="8"/>
        <v>19.599999999999998</v>
      </c>
      <c r="V29" s="10">
        <v>30</v>
      </c>
      <c r="W29" s="11">
        <f t="shared" si="9"/>
        <v>10.5</v>
      </c>
      <c r="X29" s="61">
        <f t="shared" si="10"/>
        <v>3397</v>
      </c>
      <c r="Y29" s="62">
        <f t="shared" si="11"/>
        <v>1188.9499999999998</v>
      </c>
    </row>
    <row r="30" spans="2:25">
      <c r="B30" s="107" t="s">
        <v>37</v>
      </c>
      <c r="C30" s="102"/>
      <c r="D30" s="5">
        <v>224</v>
      </c>
      <c r="E30" s="6">
        <f t="shared" si="0"/>
        <v>78.399999999999991</v>
      </c>
      <c r="F30" s="7">
        <v>115</v>
      </c>
      <c r="G30" s="6">
        <f t="shared" si="1"/>
        <v>40.25</v>
      </c>
      <c r="H30" s="7">
        <v>25</v>
      </c>
      <c r="I30" s="6">
        <f t="shared" si="2"/>
        <v>8.75</v>
      </c>
      <c r="J30" s="7">
        <v>2030</v>
      </c>
      <c r="K30" s="6">
        <f t="shared" si="3"/>
        <v>710.5</v>
      </c>
      <c r="L30" s="7">
        <v>88</v>
      </c>
      <c r="M30" s="6">
        <f t="shared" si="4"/>
        <v>30.799999999999997</v>
      </c>
      <c r="N30" s="7">
        <v>99</v>
      </c>
      <c r="O30" s="6">
        <f t="shared" si="5"/>
        <v>34.65</v>
      </c>
      <c r="P30" s="7">
        <v>89</v>
      </c>
      <c r="Q30" s="6">
        <f t="shared" si="6"/>
        <v>31.15</v>
      </c>
      <c r="R30" s="7">
        <v>5059</v>
      </c>
      <c r="S30" s="6">
        <f t="shared" si="7"/>
        <v>1770.6499999999999</v>
      </c>
      <c r="T30" s="7">
        <v>155</v>
      </c>
      <c r="U30" s="6">
        <f t="shared" si="8"/>
        <v>54.25</v>
      </c>
      <c r="V30" s="2">
        <v>60</v>
      </c>
      <c r="W30" s="11">
        <f t="shared" si="9"/>
        <v>21</v>
      </c>
      <c r="X30" s="61">
        <f t="shared" si="10"/>
        <v>7944</v>
      </c>
      <c r="Y30" s="62">
        <f t="shared" si="11"/>
        <v>2780.3999999999996</v>
      </c>
    </row>
    <row r="31" spans="2:25">
      <c r="B31" s="106" t="s">
        <v>38</v>
      </c>
      <c r="C31" s="92"/>
      <c r="D31" s="8">
        <v>62</v>
      </c>
      <c r="E31" s="6">
        <f t="shared" si="0"/>
        <v>21.7</v>
      </c>
      <c r="F31" s="9">
        <v>25</v>
      </c>
      <c r="G31" s="6">
        <f t="shared" si="1"/>
        <v>8.75</v>
      </c>
      <c r="H31" s="9">
        <v>8</v>
      </c>
      <c r="I31" s="6">
        <f t="shared" si="2"/>
        <v>2.8</v>
      </c>
      <c r="J31" s="9">
        <v>650</v>
      </c>
      <c r="K31" s="6">
        <f t="shared" si="3"/>
        <v>227.49999999999997</v>
      </c>
      <c r="L31" s="9">
        <v>22</v>
      </c>
      <c r="M31" s="6">
        <f t="shared" si="4"/>
        <v>7.6999999999999993</v>
      </c>
      <c r="N31" s="9">
        <v>30</v>
      </c>
      <c r="O31" s="6">
        <f t="shared" si="5"/>
        <v>10.5</v>
      </c>
      <c r="P31" s="9">
        <v>27</v>
      </c>
      <c r="Q31" s="6">
        <f t="shared" si="6"/>
        <v>9.4499999999999993</v>
      </c>
      <c r="R31" s="9">
        <v>1299</v>
      </c>
      <c r="S31" s="6">
        <f t="shared" si="7"/>
        <v>454.65</v>
      </c>
      <c r="T31" s="9">
        <v>33</v>
      </c>
      <c r="U31" s="6">
        <f t="shared" si="8"/>
        <v>11.549999999999999</v>
      </c>
      <c r="V31" s="10">
        <v>20</v>
      </c>
      <c r="W31" s="11">
        <f t="shared" si="9"/>
        <v>7</v>
      </c>
      <c r="X31" s="61">
        <f t="shared" si="10"/>
        <v>2176</v>
      </c>
      <c r="Y31" s="62">
        <f t="shared" si="11"/>
        <v>761.59999999999991</v>
      </c>
    </row>
    <row r="32" spans="2:25">
      <c r="B32" s="107" t="s">
        <v>33</v>
      </c>
      <c r="C32" s="102"/>
      <c r="D32" s="5">
        <v>140</v>
      </c>
      <c r="E32" s="6">
        <f t="shared" si="0"/>
        <v>49</v>
      </c>
      <c r="F32" s="7">
        <v>65</v>
      </c>
      <c r="G32" s="6">
        <f t="shared" si="1"/>
        <v>22.75</v>
      </c>
      <c r="H32" s="7">
        <v>20</v>
      </c>
      <c r="I32" s="6">
        <f t="shared" si="2"/>
        <v>7</v>
      </c>
      <c r="J32" s="7">
        <v>1800</v>
      </c>
      <c r="K32" s="6">
        <f t="shared" si="3"/>
        <v>630</v>
      </c>
      <c r="L32" s="7">
        <v>58</v>
      </c>
      <c r="M32" s="6">
        <f t="shared" si="4"/>
        <v>20.299999999999997</v>
      </c>
      <c r="N32" s="7">
        <v>70</v>
      </c>
      <c r="O32" s="6">
        <f t="shared" si="5"/>
        <v>24.5</v>
      </c>
      <c r="P32" s="7">
        <v>65</v>
      </c>
      <c r="Q32" s="6">
        <f t="shared" si="6"/>
        <v>22.75</v>
      </c>
      <c r="R32" s="7">
        <v>1570</v>
      </c>
      <c r="S32" s="6">
        <f t="shared" si="7"/>
        <v>549.5</v>
      </c>
      <c r="T32" s="7">
        <v>78</v>
      </c>
      <c r="U32" s="6">
        <f t="shared" si="8"/>
        <v>27.299999999999997</v>
      </c>
      <c r="V32" s="2">
        <v>37</v>
      </c>
      <c r="W32" s="11">
        <f t="shared" si="9"/>
        <v>12.95</v>
      </c>
      <c r="X32" s="61">
        <f t="shared" si="10"/>
        <v>3903</v>
      </c>
      <c r="Y32" s="62">
        <f t="shared" si="11"/>
        <v>1366.05</v>
      </c>
    </row>
    <row r="33" spans="2:25">
      <c r="B33" s="106" t="s">
        <v>35</v>
      </c>
      <c r="C33" s="92"/>
      <c r="D33" s="8">
        <v>91</v>
      </c>
      <c r="E33" s="6">
        <f t="shared" si="0"/>
        <v>31.849999999999998</v>
      </c>
      <c r="F33" s="9">
        <v>45</v>
      </c>
      <c r="G33" s="6">
        <f t="shared" si="1"/>
        <v>15.749999999999998</v>
      </c>
      <c r="H33" s="9">
        <v>8</v>
      </c>
      <c r="I33" s="6">
        <f t="shared" si="2"/>
        <v>2.8</v>
      </c>
      <c r="J33" s="9">
        <v>750</v>
      </c>
      <c r="K33" s="6">
        <f t="shared" si="3"/>
        <v>262.5</v>
      </c>
      <c r="L33" s="9">
        <v>38</v>
      </c>
      <c r="M33" s="6">
        <f t="shared" si="4"/>
        <v>13.299999999999999</v>
      </c>
      <c r="N33" s="9">
        <v>50</v>
      </c>
      <c r="O33" s="6">
        <f t="shared" si="5"/>
        <v>17.5</v>
      </c>
      <c r="P33" s="9">
        <v>40</v>
      </c>
      <c r="Q33" s="6">
        <f t="shared" si="6"/>
        <v>14</v>
      </c>
      <c r="R33" s="9">
        <v>2535</v>
      </c>
      <c r="S33" s="6">
        <f t="shared" si="7"/>
        <v>887.25</v>
      </c>
      <c r="T33" s="9">
        <v>62</v>
      </c>
      <c r="U33" s="6">
        <f t="shared" si="8"/>
        <v>21.7</v>
      </c>
      <c r="V33" s="10">
        <v>30</v>
      </c>
      <c r="W33" s="11">
        <f t="shared" si="9"/>
        <v>10.5</v>
      </c>
      <c r="X33" s="61">
        <f t="shared" si="10"/>
        <v>3649</v>
      </c>
      <c r="Y33" s="62">
        <f t="shared" si="11"/>
        <v>1277.1499999999999</v>
      </c>
    </row>
    <row r="39" spans="2:25">
      <c r="F39" s="14"/>
    </row>
    <row r="41" spans="2:25">
      <c r="F41" s="14"/>
      <c r="G41" s="14"/>
      <c r="H41" s="14"/>
    </row>
    <row r="42" spans="2:25">
      <c r="G42" s="14"/>
      <c r="H42" s="14"/>
    </row>
  </sheetData>
  <mergeCells count="42">
    <mergeCell ref="X3:Y3"/>
    <mergeCell ref="B1:W1"/>
    <mergeCell ref="B28:C28"/>
    <mergeCell ref="B27:C27"/>
    <mergeCell ref="B26:C26"/>
    <mergeCell ref="B25:C25"/>
    <mergeCell ref="B24:C24"/>
    <mergeCell ref="B23:C23"/>
    <mergeCell ref="B18:C18"/>
    <mergeCell ref="B19:C19"/>
    <mergeCell ref="B20:C20"/>
    <mergeCell ref="B21:C21"/>
    <mergeCell ref="B22:C22"/>
    <mergeCell ref="B12:C12"/>
    <mergeCell ref="B13:C13"/>
    <mergeCell ref="B14:C14"/>
    <mergeCell ref="B8:C8"/>
    <mergeCell ref="B9:C9"/>
    <mergeCell ref="B10:C10"/>
    <mergeCell ref="B15:C15"/>
    <mergeCell ref="B33:C33"/>
    <mergeCell ref="B32:C32"/>
    <mergeCell ref="B31:C31"/>
    <mergeCell ref="B30:C30"/>
    <mergeCell ref="B29:C29"/>
    <mergeCell ref="B16:C16"/>
    <mergeCell ref="B17:C17"/>
    <mergeCell ref="B11:C11"/>
    <mergeCell ref="R3:S3"/>
    <mergeCell ref="T3:U3"/>
    <mergeCell ref="V3:W3"/>
    <mergeCell ref="B4:C4"/>
    <mergeCell ref="L3:M3"/>
    <mergeCell ref="N3:O3"/>
    <mergeCell ref="P3:Q3"/>
    <mergeCell ref="B5:C5"/>
    <mergeCell ref="D3:E3"/>
    <mergeCell ref="F3:G3"/>
    <mergeCell ref="H3:I3"/>
    <mergeCell ref="J3:K3"/>
    <mergeCell ref="B6:C6"/>
    <mergeCell ref="B7:C7"/>
  </mergeCells>
  <pageMargins left="0.70866141732283472" right="0.70866141732283472" top="0.74803149606299213" bottom="0.74803149606299213" header="0.31496062992125984" footer="0.31496062992125984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SEMAINE 01</vt:lpstr>
      <vt:lpstr>OBJECTIFS 2012</vt:lpstr>
      <vt:lpstr>'OBJECTIFS 2012'!Zone_d_impression</vt:lpstr>
      <vt:lpstr>'SEMAINE 01'!Zone_d_impression</vt:lpstr>
    </vt:vector>
  </TitlesOfParts>
  <Company>Société Générale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2011-12-29T15:17:40Z</cp:lastPrinted>
  <dcterms:created xsi:type="dcterms:W3CDTF">2011-12-28T11:15:35Z</dcterms:created>
  <dcterms:modified xsi:type="dcterms:W3CDTF">2011-12-29T16:26:35Z</dcterms:modified>
</cp:coreProperties>
</file>