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barbot\Desktop\suivi-des-devis-wba (3)\"/>
    </mc:Choice>
  </mc:AlternateContent>
  <xr:revisionPtr revIDLastSave="0" documentId="13_ncr:1_{1DE8460C-D790-4D30-AB60-9827D03487B4}" xr6:coauthVersionLast="47" xr6:coauthVersionMax="47" xr10:uidLastSave="{00000000-0000-0000-0000-000000000000}"/>
  <bookViews>
    <workbookView xWindow="-28920" yWindow="-120" windowWidth="29040" windowHeight="15840" tabRatio="936" activeTab="2" xr2:uid="{00000000-000D-0000-FFFF-FFFF00000000}"/>
  </bookViews>
  <sheets>
    <sheet name="LISTE EDP" sheetId="12" r:id="rId1"/>
    <sheet name="Synthèse WBA" sheetId="50" r:id="rId2"/>
    <sheet name="2024" sheetId="49" r:id="rId3"/>
  </sheets>
  <definedNames>
    <definedName name="cond_mois">MONTH(Tableau3[[Date d''envoi]:[Date d''envoi6]])=MONTH('Synthèse WBA'!$F$4&amp;1)</definedName>
  </definedNames>
  <calcPr calcId="191029" iterate="1" iterateCount="100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50" l="1" a="1"/>
  <c r="N3" i="50" s="1"/>
  <c r="N4" i="50" a="1"/>
  <c r="N4" i="50" s="1"/>
  <c r="N5" i="50" a="1"/>
  <c r="N5" i="50" s="1"/>
  <c r="N6" i="50" a="1"/>
  <c r="N6" i="50" s="1"/>
  <c r="N7" i="50" a="1"/>
  <c r="N7" i="50" s="1"/>
  <c r="N8" i="50" a="1"/>
  <c r="N8" i="50" s="1"/>
  <c r="N9" i="50" a="1"/>
  <c r="N9" i="50" s="1"/>
  <c r="N10" i="50" a="1"/>
  <c r="N10" i="50" s="1"/>
  <c r="N11" i="50" a="1"/>
  <c r="N11" i="50" s="1"/>
  <c r="N12" i="50" a="1"/>
  <c r="N12" i="50" s="1"/>
  <c r="N13" i="50" a="1"/>
  <c r="N13" i="50" s="1"/>
  <c r="N14" i="50" a="1"/>
  <c r="N14" i="50" s="1"/>
  <c r="N15" i="50" a="1"/>
  <c r="N15" i="50" s="1"/>
  <c r="N16" i="50" a="1"/>
  <c r="N16" i="50" s="1"/>
  <c r="N17" i="50" a="1"/>
  <c r="N17" i="50" s="1"/>
  <c r="N18" i="50" a="1"/>
  <c r="N18" i="50" s="1"/>
  <c r="N19" i="50" a="1"/>
  <c r="N19" i="50" s="1"/>
  <c r="N20" i="50" a="1"/>
  <c r="N20" i="50" s="1"/>
  <c r="N21" i="50" a="1"/>
  <c r="N21" i="50" s="1"/>
  <c r="N22" i="50" a="1"/>
  <c r="N22" i="50" s="1"/>
  <c r="N23" i="50" a="1"/>
  <c r="N23" i="50" s="1"/>
  <c r="N24" i="50" a="1"/>
  <c r="N24" i="50" s="1"/>
  <c r="N25" i="50" a="1"/>
  <c r="N25" i="50" s="1"/>
  <c r="N26" i="50" a="1"/>
  <c r="N26" i="50" s="1"/>
  <c r="N27" i="50" a="1"/>
  <c r="N27" i="50" s="1"/>
  <c r="N28" i="50" a="1"/>
  <c r="N28" i="50" s="1"/>
  <c r="N29" i="50" a="1"/>
  <c r="N29" i="50" s="1"/>
  <c r="N30" i="50" a="1"/>
  <c r="N30" i="50" s="1"/>
  <c r="N31" i="50" a="1"/>
  <c r="N31" i="50" s="1"/>
  <c r="N32" i="50" a="1"/>
  <c r="N32" i="50" s="1"/>
  <c r="N33" i="50" a="1"/>
  <c r="N33" i="50" s="1"/>
  <c r="N34" i="50" a="1"/>
  <c r="N34" i="50" s="1"/>
  <c r="N35" i="50" a="1"/>
  <c r="N35" i="50" s="1"/>
  <c r="N36" i="50" a="1"/>
  <c r="N36" i="50" s="1"/>
  <c r="N37" i="50" a="1"/>
  <c r="N37" i="50" s="1"/>
  <c r="N38" i="50" a="1"/>
  <c r="N38" i="50" s="1"/>
  <c r="N2" i="50" a="1"/>
  <c r="N2" i="50" s="1"/>
  <c r="G5" i="50" a="1"/>
  <c r="G5" i="50" s="1"/>
  <c r="G4" i="50" a="1"/>
  <c r="G4" i="50" s="1"/>
  <c r="J2" i="50" a="1"/>
  <c r="J2" i="50" s="1"/>
  <c r="J3" i="50" a="1"/>
  <c r="J3" i="50" s="1"/>
  <c r="J4" i="50" a="1"/>
  <c r="J4" i="50" s="1"/>
  <c r="J5" i="50" a="1"/>
  <c r="J5" i="50" s="1"/>
  <c r="J6" i="50" a="1"/>
  <c r="J6" i="50" s="1"/>
  <c r="J7" i="50" a="1"/>
  <c r="J7" i="50" s="1"/>
  <c r="J8" i="50" a="1"/>
  <c r="J8" i="50" s="1"/>
  <c r="J9" i="50" a="1"/>
  <c r="J9" i="50" s="1"/>
  <c r="J10" i="50" a="1"/>
  <c r="J10" i="50" s="1"/>
  <c r="J11" i="50" a="1"/>
  <c r="J11" i="50" s="1"/>
  <c r="J13" i="50" a="1"/>
  <c r="J13" i="50" s="1"/>
  <c r="J14" i="50" a="1"/>
  <c r="J14" i="50" s="1"/>
  <c r="J15" i="50" a="1"/>
  <c r="J15" i="50" s="1"/>
  <c r="J16" i="50" a="1"/>
  <c r="J16" i="50" s="1"/>
  <c r="J12" i="50" a="1"/>
  <c r="J12" i="50" s="1"/>
  <c r="L24" i="49"/>
  <c r="J17" i="50" a="1"/>
  <c r="J17" i="50" s="1"/>
  <c r="J18" i="50" a="1"/>
  <c r="J18" i="50" s="1"/>
  <c r="J19" i="50" a="1"/>
  <c r="J19" i="50" s="1"/>
  <c r="J20" i="50" a="1"/>
  <c r="J20" i="50" s="1"/>
  <c r="B7" i="50" l="1"/>
  <c r="B9" i="50"/>
  <c r="B8" i="50"/>
  <c r="B4" i="50"/>
  <c r="B3" i="50"/>
  <c r="B2" i="5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<sst xmlns="http://schemas.openxmlformats.org/spreadsheetml/2006/main" count="86" uniqueCount="64">
  <si>
    <t>A</t>
  </si>
  <si>
    <t>G</t>
  </si>
  <si>
    <t>GRA</t>
  </si>
  <si>
    <t>WBA</t>
  </si>
  <si>
    <t>P</t>
  </si>
  <si>
    <t>Montant devis de base</t>
  </si>
  <si>
    <t>Date d'envoi</t>
  </si>
  <si>
    <t>Resp.</t>
  </si>
  <si>
    <t>Montant indice A</t>
  </si>
  <si>
    <t>Date d'envoi2</t>
  </si>
  <si>
    <t>Date d'envoi3</t>
  </si>
  <si>
    <t>Date d'envoi5</t>
  </si>
  <si>
    <t>Montant indice B</t>
  </si>
  <si>
    <t>Montant indice C</t>
  </si>
  <si>
    <t>Montant indice D</t>
  </si>
  <si>
    <t>Montant indice E</t>
  </si>
  <si>
    <t>Nom affaire</t>
  </si>
  <si>
    <t>Status</t>
  </si>
  <si>
    <t>Date d'envoi4</t>
  </si>
  <si>
    <t>Date d'envoi6</t>
  </si>
  <si>
    <t>62 bd diderot</t>
  </si>
  <si>
    <t>SNCF gare de la rochelle</t>
  </si>
  <si>
    <t>22 rue royale</t>
  </si>
  <si>
    <t>Extension jardin d'hiver</t>
  </si>
  <si>
    <t>Hôpital trousseau</t>
  </si>
  <si>
    <t>Arena adidas</t>
  </si>
  <si>
    <t>Pont de sevres</t>
  </si>
  <si>
    <t>Halle gourmande rueil malmaison</t>
  </si>
  <si>
    <t>APMR macon</t>
  </si>
  <si>
    <t>APMR chalon</t>
  </si>
  <si>
    <t>Auvent tramway t7 athis mons</t>
  </si>
  <si>
    <t>Ilot saint germain - gcc</t>
  </si>
  <si>
    <t>Passerelle gare pont st maxence - gpt gcc</t>
  </si>
  <si>
    <t>La médoquine</t>
  </si>
  <si>
    <t>Passerelle gare de chatellerault</t>
  </si>
  <si>
    <t>Rénovation gare rer Val de Fontenay</t>
  </si>
  <si>
    <t>Le madeleine - bouygues</t>
  </si>
  <si>
    <t>Nb de devis réalisés</t>
  </si>
  <si>
    <t>Nb de devis gagnés</t>
  </si>
  <si>
    <t>Nb de devis perdus</t>
  </si>
  <si>
    <t>Nb de devis en objectif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</si>
  <si>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</si>
  <si>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</si>
  <si>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</si>
  <si>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</si>
  <si>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</si>
  <si>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</si>
  <si>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</si>
  <si>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</si>
  <si>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</si>
  <si>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</si>
  <si>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</si>
  <si>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</si>
  <si>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en objectif</t>
  </si>
  <si>
    <t>Total devisé</t>
  </si>
  <si>
    <t>Total gagné</t>
  </si>
  <si>
    <t>Total perdu</t>
  </si>
  <si>
    <t>Gare CDG 2</t>
  </si>
  <si>
    <t>Hôtel Tribes</t>
  </si>
  <si>
    <t>Arc de Seine</t>
  </si>
  <si>
    <t>Auvent H2</t>
  </si>
  <si>
    <t>&lt;-- somme des montants à dernière date</t>
  </si>
  <si>
    <t>sommes a retenir</t>
  </si>
  <si>
    <t>Tous les montants deviennent comme ça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</si>
</sst>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&quot;€&quot;"/>
    <numFmt numFmtId="171" formatCode="dd/mm/yy;@"/>
  </numFmts>
  <fonts count="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 applyAlignment="1">
      <alignment vertical="center"/>
    </xf>
    <xf numFmtId="165" fontId="2" fillId="0" borderId="0" xfId="0" applyNumberFormat="1" applyFont="1" applyAlignment="1">
      <alignment horizontal="right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4" fontId="1" fillId="0" borderId="0" xfId="0" applyNumberFormat="1" applyFont="1" applyAlignment="1">
      <alignment vertical="center"/>
    </xf>
    <xf numFmtId="171" fontId="1" fillId="0" borderId="0" xfId="0" applyNumberFormat="1" applyFont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71" fontId="1" fillId="0" borderId="0" xfId="0" applyNumberFormat="1" applyFont="1" applyAlignment="1">
      <alignment horizontal="right" vertical="center"/>
    </xf>
    <xf numFmtId="165" fontId="2" fillId="0" borderId="0" xfId="0" applyNumberFormat="1" applyFont="1" applyAlignment="1">
      <alignment vertical="center"/>
    </xf>
    <xf numFmtId="171" fontId="1" fillId="0" borderId="0" xfId="0" applyNumberFormat="1" applyFont="1" applyAlignment="1">
      <alignment vertical="center"/>
    </xf>
    <xf numFmtId="0" fontId="0" fillId="4" borderId="0" xfId="0" applyFill="1"/>
    <xf numFmtId="165" fontId="0" fillId="0" borderId="0" xfId="0" applyNumberFormat="1"/>
    <xf numFmtId="165" fontId="0" fillId="3" borderId="0" xfId="0" applyNumberFormat="1" applyFill="1"/>
    <xf numFmtId="165" fontId="1" fillId="0" borderId="0" xfId="0" applyNumberFormat="1" applyFont="1"/>
    <xf numFmtId="0" fontId="1" fillId="0" borderId="0" xfId="0" quotePrefix="1" applyFont="1"/>
    <xf numFmtId="165" fontId="2" fillId="0" borderId="0" xfId="0" applyNumberFormat="1" applyFont="1" applyBorder="1" applyAlignment="1">
      <alignment horizontal="right" vertical="center"/>
    </xf>
    <xf numFmtId="171" fontId="1" fillId="0" borderId="0" xfId="0" applyNumberFormat="1" applyFont="1" applyBorder="1" applyAlignment="1">
      <alignment horizontal="right" vertical="center"/>
    </xf>
    <xf numFmtId="165" fontId="2" fillId="0" borderId="0" xfId="0" applyNumberFormat="1" applyFont="1" applyBorder="1" applyAlignment="1">
      <alignment vertical="center"/>
    </xf>
    <xf numFmtId="171" fontId="1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171" fontId="1" fillId="0" borderId="0" xfId="0" applyNumberFormat="1" applyFont="1" applyFill="1" applyBorder="1" applyAlignment="1">
      <alignment vertical="center"/>
    </xf>
    <xf numFmtId="165" fontId="2" fillId="2" borderId="0" xfId="0" applyNumberFormat="1" applyFont="1" applyFill="1" applyBorder="1" applyAlignment="1">
      <alignment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24"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008000"/>
      </font>
      <fill>
        <patternFill patternType="none">
          <bgColor auto="1"/>
        </patternFill>
      </fill>
    </dxf>
    <dxf>
      <font>
        <b/>
        <i val="0"/>
        <strike val="0"/>
        <color theme="0" tint="-0.499984740745262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008000"/>
      </font>
      <fill>
        <patternFill patternType="none">
          <bgColor auto="1"/>
        </patternFill>
      </fill>
    </dxf>
    <dxf>
      <font>
        <b/>
        <i val="0"/>
        <strike val="0"/>
        <color theme="0" tint="-0.499984740745262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1" formatCode="dd/mm/yy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1" formatCode="dd/mm/yy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1" formatCode="dd/mm/yy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1" formatCode="dd/mm/yy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1" formatCode="dd/mm/yy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1" formatCode="dd/mm/yy;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  <colors>
    <mruColors>
      <color rgb="FFFFFF99"/>
      <color rgb="FF00FFFF"/>
      <color rgb="FF008000"/>
      <color rgb="FF0099FF"/>
      <color rgb="FF006600"/>
      <color rgb="FF002060"/>
      <color rgb="FF0000FF"/>
      <color rgb="FFFF6600"/>
      <color rgb="FFFFCC00"/>
      <color rgb="FF33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285750</xdr:colOff>
      <xdr:row>15</xdr:row>
      <xdr:rowOff>47625</xdr:rowOff>
    </xdr:from>
    <xdr:to>
      <xdr:col>13</xdr:col>
      <xdr:colOff>381000</xdr:colOff>
      <xdr:row>22</xdr:row>
      <xdr:rowOff>38100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1311629-5319-0BCC-7DB4-C6038E0C49C6}"/>
            </a:ext>
          </a:extLst>
        </xdr:cNvPr>
        <xdr:cNvCxnSpPr/>
      </xdr:nvCxnSpPr>
      <xdr:spPr>
        <a:xfrm flipV="1">
          <a:off x="10525125" y="2476500"/>
          <a:ext cx="857250" cy="1123950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895E79-3EF2-40F6-9D61-72772282E167}" name="Tableau3" displayName="Tableau3" ref="A1:O22" totalsRowShown="0" headerRowDxfId="23" dataDxfId="22" tableBorderDxfId="21">
  <autoFilter ref="A1:O22" xr:uid="{28895E79-3EF2-40F6-9D61-72772282E167}"/>
  <tableColumns count="15">
    <tableColumn id="1" xr3:uid="{80279B48-C8F1-49E5-AF30-31C25C2DEAEB}" name="Status" dataDxfId="20"/>
    <tableColumn id="2" xr3:uid="{938B3AF9-5263-4E36-AF4D-326248391745}" name="Nom affaire" dataDxfId="19"/>
    <tableColumn id="3" xr3:uid="{DA118E7A-9B14-4056-B0BD-2E8D6D73ACF6}" name="Resp." dataDxfId="18"/>
    <tableColumn id="4" xr3:uid="{722F0A00-A6F8-48DA-9385-8E3A72692BCB}" name="Montant devis de base" dataDxfId="17"/>
    <tableColumn id="5" xr3:uid="{5B2B90DF-A367-46D4-ABC7-D4C268FF517A}" name="Date d'envoi" dataDxfId="16"/>
    <tableColumn id="6" xr3:uid="{C134175B-E0F9-4A2E-883A-C1CA4F83355E}" name="Montant indice A" dataDxfId="15"/>
    <tableColumn id="7" xr3:uid="{BAD29C8A-EE2F-4345-9FE1-2F7DD408C79B}" name="Date d'envoi2" dataDxfId="14"/>
    <tableColumn id="8" xr3:uid="{1E42D4A3-2C6F-4F1E-9A14-5EC8F4BE0F24}" name="Montant indice B" dataDxfId="13"/>
    <tableColumn id="9" xr3:uid="{0F023D5E-F696-4F68-8246-5DCB7E4EA73F}" name="Date d'envoi3" dataDxfId="12"/>
    <tableColumn id="10" xr3:uid="{ED62C2E9-270B-414B-8F44-4AD61052B714}" name="Montant indice C" dataDxfId="11"/>
    <tableColumn id="11" xr3:uid="{B92EEE43-CBA0-469D-8569-4814E31597FB}" name="Date d'envoi4" dataDxfId="10"/>
    <tableColumn id="12" xr3:uid="{E36FB912-EFD8-4EA8-8CCB-3AB7B39FEA1F}" name="Montant indice D" dataDxfId="9"/>
    <tableColumn id="13" xr3:uid="{606E239D-60C8-473E-B163-B62323B3EA82}" name="Date d'envoi5" dataDxfId="8"/>
    <tableColumn id="14" xr3:uid="{BBFFB330-ABF7-4007-B336-61E669B226EB}" name="Montant indice E" dataDxfId="7"/>
    <tableColumn id="15" xr3:uid="{556AA3B6-E191-4A26-BCB6-203CF8CC764F}" name="Date d'envoi6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B12"/>
  <sheetViews>
    <sheetView zoomScaleNormal="100" workbookViewId="0">
      <selection activeCell="F1" sqref="F1"/>
    </sheetView>
  </sheetViews>
  <sheetFormatPr baseColWidth="10" defaultRowHeight="12.75" x14ac:dyDescent="0.2"/>
  <cols>
    <col min="2" max="2" width="12" bestFit="1" customWidth="1"/>
    <col min="3" max="3" width="13.42578125" bestFit="1" customWidth="1"/>
    <col min="6" max="6" width="20.5703125" bestFit="1" customWidth="1"/>
    <col min="7" max="7" width="14.5703125" bestFit="1" customWidth="1"/>
  </cols>
  <sheetData>
    <row r="1" spans="1:2" x14ac:dyDescent="0.2">
      <c r="A1" s="5" t="s">
        <v>1</v>
      </c>
      <c r="B1" t="s">
        <v>41</v>
      </c>
    </row>
    <row r="2" spans="1:2" x14ac:dyDescent="0.2">
      <c r="A2" s="5" t="s">
        <v>4</v>
      </c>
      <c r="B2" t="s">
        <v>42</v>
      </c>
    </row>
    <row r="3" spans="1:2" x14ac:dyDescent="0.2">
      <c r="A3" s="5" t="s">
        <v>0</v>
      </c>
      <c r="B3" t="s">
        <v>43</v>
      </c>
    </row>
    <row r="4" spans="1:2" x14ac:dyDescent="0.2">
      <c r="B4" t="s">
        <v>44</v>
      </c>
    </row>
    <row r="5" spans="1:2" x14ac:dyDescent="0.2">
      <c r="B5" t="s">
        <v>45</v>
      </c>
    </row>
    <row r="6" spans="1:2" x14ac:dyDescent="0.2">
      <c r="B6" t="s">
        <v>46</v>
      </c>
    </row>
    <row r="7" spans="1:2" x14ac:dyDescent="0.2">
      <c r="B7" t="s">
        <v>47</v>
      </c>
    </row>
    <row r="8" spans="1:2" x14ac:dyDescent="0.2">
      <c r="B8" t="s">
        <v>48</v>
      </c>
    </row>
    <row r="9" spans="1:2" x14ac:dyDescent="0.2">
      <c r="B9" t="s">
        <v>49</v>
      </c>
    </row>
    <row r="10" spans="1:2" x14ac:dyDescent="0.2">
      <c r="B10" t="s">
        <v>50</v>
      </c>
    </row>
    <row r="11" spans="1:2" x14ac:dyDescent="0.2">
      <c r="B11" t="s">
        <v>51</v>
      </c>
    </row>
    <row r="12" spans="1:2" x14ac:dyDescent="0.2">
      <c r="B12" t="s">
        <v>52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E3AC8-606F-482B-9F28-5BDEBB35F1F2}">
  <dimension ref="A1:X38"/>
  <sheetViews>
    <sheetView workbookViewId="0">
      <selection activeCell="L22" sqref="L22"/>
    </sheetView>
  </sheetViews>
  <sheetFormatPr baseColWidth="10" defaultRowHeight="12.75" x14ac:dyDescent="0.2"/>
  <cols>
    <col min="1" max="1" width="25" customWidth="1"/>
    <col min="2" max="2" width="14.28515625" bestFit="1" customWidth="1"/>
  </cols>
  <sheetData>
    <row r="1" spans="1:24" x14ac:dyDescent="0.2">
      <c r="A1" t="s">
        <v>40</v>
      </c>
      <c r="B1">
        <v>55</v>
      </c>
      <c r="J1" s="5" t="s">
        <v>62</v>
      </c>
      <c r="N1" s="5" t="s">
        <v>62</v>
      </c>
    </row>
    <row r="2" spans="1:24" x14ac:dyDescent="0.2">
      <c r="A2" t="s">
        <v>37</v>
      </c>
      <c r="B2">
        <f>COUNTA(Tableau3[Status])</f>
        <v>0</v>
      </c>
      <c r="J2" t="str" cm="1">
        <f t="array" ref="J2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/>
      </c>
      <c r="N2" cm="1">
        <f t="array" ref="N2:X2">IFERROR(INDEX('2024'!E2:O2,MATCH(TRUE,(MONTH('Synthèse WBA'!$M$4&amp;1))=(MONTH(Tableau3[[#This Row],[Date d''envoi]:[Date d''envoi6]])),0)-1),"")</f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</row>
    <row r="3" spans="1:24" x14ac:dyDescent="0.2">
      <c r="A3" t="s">
        <v>38</v>
      </c>
      <c r="B3">
        <f>COUNTIF(Tableau3[Status],"G")</f>
        <v>0</v>
      </c>
      <c r="J3" cm="1">
        <f t="array" ref="J3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3000000</v>
      </c>
      <c r="N3" cm="1">
        <f t="array" ref="N3:X3">IFERROR(INDEX('2024'!E3:O3,MATCH(TRUE,(MONTH('Synthèse WBA'!$M$4&amp;1))=(MONTH(Tableau3[[#This Row],[Date d''envoi]:[Date d''envoi6]])),0)-1),"")</f>
        <v>45292</v>
      </c>
      <c r="O3">
        <v>6000</v>
      </c>
      <c r="P3">
        <v>45323</v>
      </c>
      <c r="Q3">
        <v>5000</v>
      </c>
      <c r="R3">
        <v>45352</v>
      </c>
      <c r="S3">
        <v>3000000</v>
      </c>
      <c r="T3">
        <v>45383</v>
      </c>
      <c r="U3">
        <v>0</v>
      </c>
      <c r="V3">
        <v>0</v>
      </c>
      <c r="W3">
        <v>0</v>
      </c>
      <c r="X3">
        <v>0</v>
      </c>
    </row>
    <row r="4" spans="1:24" x14ac:dyDescent="0.2">
      <c r="A4" t="s">
        <v>39</v>
      </c>
      <c r="B4">
        <f>COUNTIF(Tableau3[Status],"P")</f>
        <v>0</v>
      </c>
      <c r="F4" s="14" t="s">
        <v>44</v>
      </c>
      <c r="G4" cm="1">
        <f t="array" ref="G4">SUMPRODUCT((IFERROR(MONTH(Tableau3[[Date d''envoi]:[Date d''envoi6]])=MONTH('Synthèse WBA'!$F$4&amp;1),0))*(ISNUMBER(Tableau3[[Date d''envoi]:[Date d''envoi6]]))*ISODD(COLUMN(Tableau3[[Date d''envoi]:[Date d''envoi6]])))</f>
        <v>1</v>
      </c>
      <c r="J4" t="str" cm="1">
        <f t="array" ref="J4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/>
      </c>
      <c r="M4" s="14" t="s">
        <v>41</v>
      </c>
      <c r="N4" cm="1">
        <f t="array" ref="N4:X4">IFERROR(INDEX('2024'!E4:O4,MATCH(TRUE,(MONTH('Synthèse WBA'!$M$4&amp;1))=(MONTH(Tableau3[[#This Row],[Date d''envoi]:[Date d''envoi6]])),0)-1),"")</f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</row>
    <row r="5" spans="1:24" x14ac:dyDescent="0.2">
      <c r="G5" cm="1">
        <f t="array" ref="G5">SUMPRODUCT((IF(ISERROR(cond_mois),0,cond_mois))*(ISNUMBER(Tableau3[[Date d''envoi]:[Date d''envoi6]]))*ISODD(COLUMN(Tableau3[[Date d''envoi]:[Date d''envoi6]])))</f>
        <v>1</v>
      </c>
      <c r="J5" t="str" cm="1">
        <f t="array" ref="J5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/>
      </c>
      <c r="N5" cm="1">
        <f t="array" ref="N5:X5">IFERROR(INDEX('2024'!E5:O5,MATCH(TRUE,(MONTH('Synthèse WBA'!$M$4&amp;1))=(MONTH(Tableau3[[#This Row],[Date d''envoi]:[Date d''envoi6]])),0)-1),"")</f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</row>
    <row r="6" spans="1:24" x14ac:dyDescent="0.2">
      <c r="A6" t="s">
        <v>53</v>
      </c>
      <c r="B6" s="15">
        <v>16000000</v>
      </c>
      <c r="J6" cm="1">
        <f t="array" ref="J6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276394.18</v>
      </c>
      <c r="N6" cm="1">
        <f t="array" ref="N6">IFERROR(INDEX('2024'!E6:O6,MATCH(TRUE,(MONTH('Synthèse WBA'!$M$4&amp;1))=(MONTH(Tableau3[[#This Row],[Date d''envoi]:[Date d''envoi6]])),0)-1),"")</f>
        <v>45264</v>
      </c>
    </row>
    <row r="7" spans="1:24" x14ac:dyDescent="0.2">
      <c r="A7" s="5" t="s">
        <v>54</v>
      </c>
      <c r="B7" s="16">
        <f>SUM($J:$J)</f>
        <v>13839377.449999999</v>
      </c>
      <c r="C7" s="5" t="s">
        <v>61</v>
      </c>
      <c r="J7" t="str" cm="1">
        <f t="array" ref="J7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/>
      </c>
      <c r="N7" cm="1">
        <f t="array" ref="N7:X7">IFERROR(INDEX('2024'!E7:O7,MATCH(TRUE,(MONTH('Synthèse WBA'!$M$4&amp;1))=(MONTH(Tableau3[[#This Row],[Date d''envoi]:[Date d''envoi6]])),0)-1),"")</f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</row>
    <row r="8" spans="1:24" x14ac:dyDescent="0.2">
      <c r="A8" s="5" t="s">
        <v>55</v>
      </c>
      <c r="B8" s="15">
        <f>SUMIF(Tableau3[Status],"G",Tableau3[Montant devis de base])</f>
        <v>0</v>
      </c>
      <c r="J8" cm="1">
        <f t="array" ref="J8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1190861.27</v>
      </c>
      <c r="N8" cm="1">
        <f t="array" ref="N8">IFERROR(INDEX('2024'!E8:O8,MATCH(TRUE,(MONTH('Synthèse WBA'!$M$4&amp;1))=(MONTH(Tableau3[[#This Row],[Date d''envoi]:[Date d''envoi6]])),0)-1),"")</f>
        <v>45278</v>
      </c>
    </row>
    <row r="9" spans="1:24" x14ac:dyDescent="0.2">
      <c r="A9" s="5" t="s">
        <v>56</v>
      </c>
      <c r="B9" s="15">
        <f>SUMIF(Tableau3[Status],"P",Tableau3[Montant devis de base])</f>
        <v>0</v>
      </c>
      <c r="J9" cm="1">
        <f t="array" ref="J9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188666</v>
      </c>
      <c r="N9" cm="1">
        <f t="array" ref="N9:X9">IFERROR(INDEX('2024'!E9:O9,MATCH(TRUE,(MONTH('Synthèse WBA'!$M$4&amp;1))=(MONTH(Tableau3[[#This Row],[Date d''envoi]:[Date d''envoi6]])),0)-1),"")</f>
        <v>0</v>
      </c>
      <c r="O9">
        <v>0</v>
      </c>
      <c r="P9">
        <v>0</v>
      </c>
      <c r="Q9">
        <v>188666</v>
      </c>
      <c r="R9">
        <v>45293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</row>
    <row r="10" spans="1:24" x14ac:dyDescent="0.2">
      <c r="J10" t="str" cm="1">
        <f t="array" ref="J10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/>
      </c>
      <c r="N10" cm="1">
        <f t="array" ref="N10:X10">IFERROR(INDEX('2024'!E10:O10,MATCH(TRUE,(MONTH('Synthèse WBA'!$M$4&amp;1))=(MONTH(Tableau3[[#This Row],[Date d''envoi]:[Date d''envoi6]])),0)-1),"")</f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</row>
    <row r="11" spans="1:24" x14ac:dyDescent="0.2">
      <c r="J11" t="str" cm="1">
        <f t="array" ref="J11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/>
      </c>
      <c r="N11" cm="1">
        <f t="array" ref="N11:X11">IFERROR(INDEX('2024'!E11:O11,MATCH(TRUE,(MONTH('Synthèse WBA'!$M$4&amp;1))=(MONTH(Tableau3[[#This Row],[Date d''envoi]:[Date d''envoi6]])),0)-1),"")</f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</row>
    <row r="12" spans="1:24" x14ac:dyDescent="0.2">
      <c r="J12" cm="1">
        <f t="array" ref="J12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3170000</v>
      </c>
      <c r="N12" cm="1">
        <f t="array" ref="N12">IFERROR(INDEX('2024'!E12:O12,MATCH(TRUE,(MONTH('Synthèse WBA'!$M$4&amp;1))=(MONTH(Tableau3[[#This Row],[Date d''envoi]:[Date d''envoi6]])),0)-1),"")</f>
        <v>45268</v>
      </c>
    </row>
    <row r="13" spans="1:24" x14ac:dyDescent="0.2">
      <c r="J13" cm="1">
        <f t="array" ref="J13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3500000</v>
      </c>
      <c r="N13" cm="1">
        <f t="array" ref="N13">IFERROR(INDEX('2024'!E13:O13,MATCH(TRUE,(MONTH('Synthèse WBA'!$M$4&amp;1))=(MONTH(Tableau3[[#This Row],[Date d''envoi]:[Date d''envoi6]])),0)-1),"")</f>
        <v>45268</v>
      </c>
    </row>
    <row r="14" spans="1:24" x14ac:dyDescent="0.2">
      <c r="J14" cm="1">
        <f t="array" ref="J14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123456</v>
      </c>
      <c r="N14" cm="1">
        <f t="array" ref="N14:X14">IFERROR(INDEX('2024'!E14:O14,MATCH(TRUE,(MONTH('Synthèse WBA'!$M$4&amp;1))=(MONTH(Tableau3[[#This Row],[Date d''envoi]:[Date d''envoi6]])),0)-1),"")</f>
        <v>0</v>
      </c>
      <c r="O14">
        <v>0</v>
      </c>
      <c r="P14">
        <v>0</v>
      </c>
      <c r="Q14">
        <v>0</v>
      </c>
      <c r="R14">
        <v>0</v>
      </c>
      <c r="S14">
        <v>123456</v>
      </c>
      <c r="T14">
        <v>45339</v>
      </c>
      <c r="U14">
        <v>0</v>
      </c>
      <c r="V14">
        <v>0</v>
      </c>
      <c r="W14">
        <v>0</v>
      </c>
      <c r="X14">
        <v>0</v>
      </c>
    </row>
    <row r="15" spans="1:24" x14ac:dyDescent="0.2">
      <c r="B15" s="17"/>
      <c r="J15" t="str" cm="1">
        <f t="array" ref="J15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/>
      </c>
      <c r="N15" cm="1">
        <f t="array" ref="N15:X15">IFERROR(INDEX('2024'!E15:O15,MATCH(TRUE,(MONTH('Synthèse WBA'!$M$4&amp;1))=(MONTH(Tableau3[[#This Row],[Date d''envoi]:[Date d''envoi6]])),0)-1),"")</f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</row>
    <row r="16" spans="1:24" x14ac:dyDescent="0.2">
      <c r="J16" cm="1">
        <f t="array" ref="J16">IF(ISERROR(SUM(INDEX(Tableau3[[#This Row],[Montant devis de base]:[Date d''envoi6]], MATCH(9^9^9,Tableau3[[#This Row],[Montant devis de base]:[Date d''envoi6]],1)-2)))*1,"",IFERROR(INDEX(Tableau3[[#This Row],[Montant devis de base]:[Date d''envoi6]], MATCH(9^9^9,Tableau3[[#This Row],[Montant devis de base]:[Date d''envoi6]],1)-1),""))</f>
        <v>2390000</v>
      </c>
      <c r="N16" cm="1">
        <f t="array" ref="N16">IFERROR(INDEX('2024'!E16:O16,MATCH(TRUE,(MONTH('Synthèse WBA'!$M$4&amp;1))=(MONTH(Tableau3[[#This Row],[Date d''envoi]:[Date d''envoi6]])),0)-1),"")</f>
        <v>45278</v>
      </c>
    </row>
    <row r="17" spans="10:24" x14ac:dyDescent="0.2">
      <c r="J17" t="str" cm="1">
        <f t="array" ref="J17">IF(ISERROR(INDEX(Tableau3[[#This Row],[Montant devis de base]:[Date d''envoi6]], MATCH(9^9^9,Tableau3[[#This Row],[Montant devis de base]:[Date d''envoi6]],1)-2)),"",IFERROR(INDEX(Tableau3[[#This Row],[Montant devis de base]:[Date d''envoi6]], MATCH(9^9^9,Tableau3[[#This Row],[Montant devis de base]:[Date d''envoi6]],1)-1),""))</f>
        <v/>
      </c>
      <c r="N17" cm="1">
        <f t="array" ref="N17:X17">IFERROR(INDEX('2024'!E17:O17,MATCH(TRUE,(MONTH('Synthèse WBA'!$M$4&amp;1))=(MONTH(Tableau3[[#This Row],[Date d''envoi]:[Date d''envoi6]])),0)-1),"")</f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</row>
    <row r="18" spans="10:24" x14ac:dyDescent="0.2">
      <c r="J18" t="str" cm="1">
        <f t="array" ref="J18">IF(ISERROR(INDEX(Tableau3[[#This Row],[Montant devis de base]:[Date d''envoi6]], MATCH(9^9^9,Tableau3[[#This Row],[Montant devis de base]:[Date d''envoi6]],1)-2)),"",IFERROR(INDEX(Tableau3[[#This Row],[Montant devis de base]:[Date d''envoi6]], MATCH(9^9^9,Tableau3[[#This Row],[Montant devis de base]:[Date d''envoi6]],1)-1),""))</f>
        <v/>
      </c>
      <c r="N18" cm="1">
        <f t="array" ref="N18:X18">IFERROR(INDEX('2024'!E18:O18,MATCH(TRUE,(MONTH('Synthèse WBA'!$M$4&amp;1))=(MONTH(Tableau3[[#This Row],[Date d''envoi]:[Date d''envoi6]])),0)-1),"")</f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</row>
    <row r="19" spans="10:24" x14ac:dyDescent="0.2">
      <c r="J19" t="str" cm="1">
        <f t="array" ref="J19">IF(ISERROR(INDEX(Tableau3[[#This Row],[Montant devis de base]:[Date d''envoi6]], MATCH(9^9^9,Tableau3[[#This Row],[Montant devis de base]:[Date d''envoi6]],1)-2)),"",IFERROR(INDEX(Tableau3[[#This Row],[Montant devis de base]:[Date d''envoi6]], MATCH(9^9^9,Tableau3[[#This Row],[Montant devis de base]:[Date d''envoi6]],1)-1),""))</f>
        <v/>
      </c>
      <c r="N19" cm="1">
        <f t="array" ref="N19:X19">IFERROR(INDEX('2024'!E19:O19,MATCH(TRUE,(MONTH('Synthèse WBA'!$M$4&amp;1))=(MONTH(Tableau3[[#This Row],[Date d''envoi]:[Date d''envoi6]])),0)-1),"")</f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</row>
    <row r="20" spans="10:24" x14ac:dyDescent="0.2">
      <c r="J20" t="str" cm="1">
        <f t="array" ref="J20">IF(ISTEXT(INDEX(Tableau3[[#This Row],[Montant devis de base]:[Date d''envoi6]], MATCH(9^9^9,Tableau3[[#This Row],[Montant devis de base]:[Date d''envoi6]],1)-2)),"",IFERROR(INDEX(Tableau3[[#This Row],[Montant devis de base]:[Date d''envoi6]], MATCH(9^9^9,Tableau3[[#This Row],[Montant devis de base]:[Date d''envoi6]],1)-1),""))</f>
        <v/>
      </c>
      <c r="N20" cm="1">
        <f t="array" ref="N20:X20">IFERROR(INDEX('2024'!E20:O20,MATCH(TRUE,(MONTH('Synthèse WBA'!$M$4&amp;1))=(MONTH(Tableau3[[#This Row],[Date d''envoi]:[Date d''envoi6]])),0)-1),"")</f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</row>
    <row r="21" spans="10:24" x14ac:dyDescent="0.2">
      <c r="N21" cm="1">
        <f t="array" ref="N21:X21">IFERROR(INDEX('2024'!E21:O21,MATCH(TRUE,(MONTH('Synthèse WBA'!$M$4&amp;1))=(MONTH(Tableau3[[#This Row],[Date d''envoi]:[Date d''envoi6]])),0)-1),"")</f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0:24" x14ac:dyDescent="0.2">
      <c r="N22" cm="1">
        <f t="array" ref="N22:X22">IFERROR(INDEX('2024'!E22:O22,MATCH(TRUE,(MONTH('Synthèse WBA'!$M$4&amp;1))=(MONTH(Tableau3[[#This Row],[Date d''envoi]:[Date d''envoi6]])),0)-1),"")</f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</row>
    <row r="23" spans="10:24" x14ac:dyDescent="0.2">
      <c r="N23" t="str" cm="1">
        <f t="array" ref="N23">IFERROR(INDEX('2024'!E23:O23,MATCH(TRUE,(MONTH('Synthèse WBA'!$M$4&amp;1))=(MONTH(Tableau3[[#This Row],[Date d''envoi]:[Date d''envoi6]])),0)-1),"")</f>
        <v/>
      </c>
    </row>
    <row r="24" spans="10:24" x14ac:dyDescent="0.2">
      <c r="M24" s="26" t="s">
        <v>63</v>
      </c>
      <c r="N24" t="str" cm="1">
        <f t="array" ref="N24">IFERROR(INDEX('2024'!E24:O24,MATCH(TRUE,(MONTH('Synthèse WBA'!$M$4&amp;1))=(MONTH(Tableau3[[#This Row],[Date d''envoi]:[Date d''envoi6]])),0)-1),"")</f>
        <v/>
      </c>
    </row>
    <row r="25" spans="10:24" x14ac:dyDescent="0.2">
      <c r="N25" t="str" cm="1">
        <f t="array" ref="N25">IFERROR(INDEX('2024'!E25:O25,MATCH(TRUE,(MONTH('Synthèse WBA'!$M$4&amp;1))=(MONTH(Tableau3[[#This Row],[Date d''envoi]:[Date d''envoi6]])),0)-1),"")</f>
        <v/>
      </c>
    </row>
    <row r="26" spans="10:24" x14ac:dyDescent="0.2">
      <c r="N26" t="str" cm="1">
        <f t="array" ref="N26">IFERROR(INDEX('2024'!E26:O26,MATCH(TRUE,(MONTH('Synthèse WBA'!$M$4&amp;1))=(MONTH(Tableau3[[#This Row],[Date d''envoi]:[Date d''envoi6]])),0)-1),"")</f>
        <v/>
      </c>
    </row>
    <row r="27" spans="10:24" x14ac:dyDescent="0.2">
      <c r="N27" t="str" cm="1">
        <f t="array" ref="N27">IFERROR(INDEX('2024'!E27:O27,MATCH(TRUE,(MONTH('Synthèse WBA'!$M$4&amp;1))=(MONTH(Tableau3[[#This Row],[Date d''envoi]:[Date d''envoi6]])),0)-1),"")</f>
        <v/>
      </c>
    </row>
    <row r="28" spans="10:24" x14ac:dyDescent="0.2">
      <c r="N28" t="str" cm="1">
        <f t="array" ref="N28">IFERROR(INDEX('2024'!E28:O28,MATCH(TRUE,(MONTH('Synthèse WBA'!$M$4&amp;1))=(MONTH(Tableau3[[#This Row],[Date d''envoi]:[Date d''envoi6]])),0)-1),"")</f>
        <v/>
      </c>
    </row>
    <row r="29" spans="10:24" x14ac:dyDescent="0.2">
      <c r="N29" t="str" cm="1">
        <f t="array" ref="N29">IFERROR(INDEX('2024'!E29:O29,MATCH(TRUE,(MONTH('Synthèse WBA'!$M$4&amp;1))=(MONTH(Tableau3[[#This Row],[Date d''envoi]:[Date d''envoi6]])),0)-1),"")</f>
        <v/>
      </c>
    </row>
    <row r="30" spans="10:24" x14ac:dyDescent="0.2">
      <c r="N30" t="str" cm="1">
        <f t="array" ref="N30">IFERROR(INDEX('2024'!E30:O30,MATCH(TRUE,(MONTH('Synthèse WBA'!$M$4&amp;1))=(MONTH(Tableau3[[#This Row],[Date d''envoi]:[Date d''envoi6]])),0)-1),"")</f>
        <v/>
      </c>
    </row>
    <row r="31" spans="10:24" x14ac:dyDescent="0.2">
      <c r="N31" t="str" cm="1">
        <f t="array" ref="N31">IFERROR(INDEX('2024'!E31:O31,MATCH(TRUE,(MONTH('Synthèse WBA'!$M$4&amp;1))=(MONTH(Tableau3[[#This Row],[Date d''envoi]:[Date d''envoi6]])),0)-1),"")</f>
        <v/>
      </c>
    </row>
    <row r="32" spans="10:24" x14ac:dyDescent="0.2">
      <c r="N32" t="str" cm="1">
        <f t="array" ref="N32">IFERROR(INDEX('2024'!E32:O32,MATCH(TRUE,(MONTH('Synthèse WBA'!$M$4&amp;1))=(MONTH(Tableau3[[#This Row],[Date d''envoi]:[Date d''envoi6]])),0)-1),"")</f>
        <v/>
      </c>
    </row>
    <row r="33" spans="14:14" x14ac:dyDescent="0.2">
      <c r="N33" t="str" cm="1">
        <f t="array" ref="N33">IFERROR(INDEX('2024'!E33:O33,MATCH(TRUE,(MONTH('Synthèse WBA'!$M$4&amp;1))=(MONTH(Tableau3[[#This Row],[Date d''envoi]:[Date d''envoi6]])),0)-1),"")</f>
        <v/>
      </c>
    </row>
    <row r="34" spans="14:14" x14ac:dyDescent="0.2">
      <c r="N34" t="str" cm="1">
        <f t="array" ref="N34">IFERROR(INDEX('2024'!E34:O34,MATCH(TRUE,(MONTH('Synthèse WBA'!$M$4&amp;1))=(MONTH(Tableau3[[#This Row],[Date d''envoi]:[Date d''envoi6]])),0)-1),"")</f>
        <v/>
      </c>
    </row>
    <row r="35" spans="14:14" x14ac:dyDescent="0.2">
      <c r="N35" t="str" cm="1">
        <f t="array" ref="N35">IFERROR(INDEX('2024'!E35:O35,MATCH(TRUE,(MONTH('Synthèse WBA'!$M$4&amp;1))=(MONTH(Tableau3[[#This Row],[Date d''envoi]:[Date d''envoi6]])),0)-1),"")</f>
        <v/>
      </c>
    </row>
    <row r="36" spans="14:14" x14ac:dyDescent="0.2">
      <c r="N36" t="str" cm="1">
        <f t="array" ref="N36">IFERROR(INDEX('2024'!E36:O36,MATCH(TRUE,(MONTH('Synthèse WBA'!$M$4&amp;1))=(MONTH(Tableau3[[#This Row],[Date d''envoi]:[Date d''envoi6]])),0)-1),"")</f>
        <v/>
      </c>
    </row>
    <row r="37" spans="14:14" x14ac:dyDescent="0.2">
      <c r="N37" t="str" cm="1">
        <f t="array" ref="N37">IFERROR(INDEX('2024'!E37:O37,MATCH(TRUE,(MONTH('Synthèse WBA'!$M$4&amp;1))=(MONTH(Tableau3[[#This Row],[Date d''envoi]:[Date d''envoi6]])),0)-1),"")</f>
        <v/>
      </c>
    </row>
    <row r="38" spans="14:14" x14ac:dyDescent="0.2">
      <c r="N38" t="str" cm="1">
        <f t="array" ref="N38">IFERROR(INDEX('2024'!E38:O38,MATCH(TRUE,(MONTH('Synthèse WBA'!$M$4&amp;1))=(MONTH(Tableau3[[#This Row],[Date d''envoi]:[Date d''envoi6]])),0)-1),"")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98DD730-BB81-47B4-84B6-697EDB8F5C2F}">
          <x14:formula1>
            <xm:f>'LISTE EDP'!$B$1:$B$12</xm:f>
          </x14:formula1>
          <xm:sqref>F4 M4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1FC0E-2CB5-4807-B79D-47C5AAB92F37}">
  <sheetPr codeName="Feuil34">
    <tabColor rgb="FFFFFF00"/>
  </sheetPr>
  <dimension ref="A1:O25"/>
  <sheetViews>
    <sheetView tabSelected="1" zoomScale="90" zoomScaleNormal="90" workbookViewId="0">
      <selection activeCell="G19" sqref="G19"/>
    </sheetView>
  </sheetViews>
  <sheetFormatPr baseColWidth="10" defaultRowHeight="15.95" customHeight="1" x14ac:dyDescent="0.2"/>
  <cols>
    <col min="1" max="1" width="8.7109375" style="5" customWidth="1"/>
    <col min="2" max="2" width="52" style="5" customWidth="1"/>
    <col min="3" max="3" width="9.85546875" style="5" customWidth="1"/>
    <col min="4" max="4" width="23.42578125" style="5" customWidth="1"/>
    <col min="5" max="5" width="14.42578125" style="7" customWidth="1"/>
    <col min="6" max="6" width="18.7109375" style="5" customWidth="1"/>
    <col min="7" max="7" width="15.28515625" style="5" customWidth="1"/>
    <col min="8" max="8" width="18.5703125" style="5" customWidth="1"/>
    <col min="9" max="9" width="15.28515625" style="5" customWidth="1"/>
    <col min="10" max="10" width="18.5703125" style="5" customWidth="1"/>
    <col min="11" max="11" width="15.28515625" style="5" customWidth="1"/>
    <col min="12" max="12" width="18.5703125" style="5" customWidth="1"/>
    <col min="13" max="13" width="15.28515625" style="5" customWidth="1"/>
    <col min="14" max="14" width="18.5703125" style="5" customWidth="1"/>
    <col min="15" max="15" width="15.28515625" style="5" customWidth="1"/>
    <col min="16" max="16384" width="11.42578125" style="5"/>
  </cols>
  <sheetData>
    <row r="1" spans="1:15" ht="27.75" customHeight="1" x14ac:dyDescent="0.2">
      <c r="A1" s="8" t="s">
        <v>17</v>
      </c>
      <c r="B1" s="8" t="s">
        <v>16</v>
      </c>
      <c r="C1" s="8" t="s">
        <v>7</v>
      </c>
      <c r="D1" s="9" t="s">
        <v>5</v>
      </c>
      <c r="E1" s="9" t="s">
        <v>6</v>
      </c>
      <c r="F1" s="10" t="s">
        <v>8</v>
      </c>
      <c r="G1" s="10" t="s">
        <v>9</v>
      </c>
      <c r="H1" s="10" t="s">
        <v>12</v>
      </c>
      <c r="I1" s="10" t="s">
        <v>10</v>
      </c>
      <c r="J1" s="10" t="s">
        <v>13</v>
      </c>
      <c r="K1" s="10" t="s">
        <v>18</v>
      </c>
      <c r="L1" s="10" t="s">
        <v>14</v>
      </c>
      <c r="M1" s="10" t="s">
        <v>11</v>
      </c>
      <c r="N1" s="10" t="s">
        <v>15</v>
      </c>
      <c r="O1" s="10" t="s">
        <v>19</v>
      </c>
    </row>
    <row r="2" spans="1:15" s="3" customFormat="1" ht="15.95" customHeight="1" x14ac:dyDescent="0.2">
      <c r="A2" s="1"/>
      <c r="B2" s="6" t="s">
        <v>35</v>
      </c>
      <c r="C2" s="4" t="s">
        <v>2</v>
      </c>
      <c r="D2" s="2"/>
      <c r="E2" s="11"/>
      <c r="F2" s="12"/>
      <c r="G2" s="13"/>
      <c r="H2" s="12"/>
      <c r="I2" s="13"/>
      <c r="J2" s="12"/>
      <c r="K2" s="13"/>
      <c r="L2" s="12"/>
      <c r="M2" s="13"/>
      <c r="N2" s="12"/>
      <c r="O2" s="13"/>
    </row>
    <row r="3" spans="1:15" s="3" customFormat="1" ht="15.95" customHeight="1" x14ac:dyDescent="0.2">
      <c r="A3" s="1"/>
      <c r="B3" s="6" t="s">
        <v>34</v>
      </c>
      <c r="C3" s="4" t="s">
        <v>2</v>
      </c>
      <c r="D3" s="19">
        <v>10000</v>
      </c>
      <c r="E3" s="20">
        <v>45292</v>
      </c>
      <c r="F3" s="21">
        <v>6000</v>
      </c>
      <c r="G3" s="22">
        <v>45323</v>
      </c>
      <c r="H3" s="21">
        <v>5000</v>
      </c>
      <c r="I3" s="22">
        <v>45352</v>
      </c>
      <c r="J3" s="23">
        <v>3000000</v>
      </c>
      <c r="K3" s="13">
        <v>45383</v>
      </c>
      <c r="L3" s="12"/>
      <c r="M3" s="13"/>
      <c r="N3" s="12"/>
      <c r="O3" s="13"/>
    </row>
    <row r="4" spans="1:15" s="3" customFormat="1" ht="15.95" customHeight="1" x14ac:dyDescent="0.2">
      <c r="A4" s="1"/>
      <c r="B4" s="6" t="s">
        <v>21</v>
      </c>
      <c r="C4" s="4" t="s">
        <v>3</v>
      </c>
      <c r="D4" s="19"/>
      <c r="E4" s="20"/>
      <c r="F4" s="21"/>
      <c r="G4" s="22"/>
      <c r="H4" s="21"/>
      <c r="I4" s="22"/>
      <c r="J4" s="21"/>
      <c r="K4" s="13"/>
      <c r="L4" s="12"/>
      <c r="M4" s="13"/>
      <c r="N4" s="12"/>
      <c r="O4" s="13"/>
    </row>
    <row r="5" spans="1:15" s="3" customFormat="1" ht="15.95" customHeight="1" x14ac:dyDescent="0.2">
      <c r="A5" s="1"/>
      <c r="B5" s="6" t="s">
        <v>24</v>
      </c>
      <c r="C5" s="4" t="s">
        <v>3</v>
      </c>
      <c r="D5" s="19"/>
      <c r="E5" s="20"/>
      <c r="F5" s="21"/>
      <c r="G5" s="22"/>
      <c r="H5" s="21"/>
      <c r="I5" s="22"/>
      <c r="J5" s="21"/>
      <c r="K5" s="13"/>
      <c r="L5" s="12"/>
      <c r="M5" s="13"/>
      <c r="N5" s="12"/>
      <c r="O5" s="13"/>
    </row>
    <row r="6" spans="1:15" s="3" customFormat="1" ht="15.95" customHeight="1" x14ac:dyDescent="0.2">
      <c r="A6" s="1"/>
      <c r="B6" s="6" t="s">
        <v>23</v>
      </c>
      <c r="C6" s="4" t="s">
        <v>3</v>
      </c>
      <c r="D6" s="19">
        <v>324269.56</v>
      </c>
      <c r="E6" s="20">
        <v>45217</v>
      </c>
      <c r="F6" s="21">
        <v>276394.18</v>
      </c>
      <c r="G6" s="22">
        <v>45264</v>
      </c>
      <c r="H6" s="21"/>
      <c r="I6" s="22"/>
      <c r="J6" s="21"/>
      <c r="K6" s="13"/>
      <c r="L6" s="12"/>
      <c r="M6" s="13"/>
      <c r="N6" s="12"/>
      <c r="O6" s="13"/>
    </row>
    <row r="7" spans="1:15" s="3" customFormat="1" ht="15.95" customHeight="1" x14ac:dyDescent="0.2">
      <c r="A7" s="1"/>
      <c r="B7" s="6" t="s">
        <v>22</v>
      </c>
      <c r="C7" s="4" t="s">
        <v>3</v>
      </c>
      <c r="D7" s="19">
        <v>262542.13</v>
      </c>
      <c r="E7" s="20"/>
      <c r="F7" s="21"/>
      <c r="G7" s="22"/>
      <c r="H7" s="21"/>
      <c r="I7" s="22"/>
      <c r="J7" s="21"/>
      <c r="K7" s="13"/>
      <c r="L7" s="12"/>
      <c r="M7" s="13"/>
      <c r="N7" s="12"/>
      <c r="O7" s="13"/>
    </row>
    <row r="8" spans="1:15" s="3" customFormat="1" ht="15.95" customHeight="1" x14ac:dyDescent="0.2">
      <c r="A8" s="1"/>
      <c r="B8" s="6" t="s">
        <v>20</v>
      </c>
      <c r="C8" s="4" t="s">
        <v>3</v>
      </c>
      <c r="D8" s="19">
        <v>1488288.83</v>
      </c>
      <c r="E8" s="20">
        <v>45272</v>
      </c>
      <c r="F8" s="21">
        <v>1190861.27</v>
      </c>
      <c r="G8" s="22">
        <v>45278</v>
      </c>
      <c r="H8" s="21"/>
      <c r="I8" s="22"/>
      <c r="J8" s="21"/>
      <c r="K8" s="13"/>
      <c r="L8" s="12"/>
      <c r="M8" s="13"/>
      <c r="N8" s="12"/>
      <c r="O8" s="13"/>
    </row>
    <row r="9" spans="1:15" s="3" customFormat="1" ht="15.95" customHeight="1" x14ac:dyDescent="0.2">
      <c r="A9" s="1"/>
      <c r="B9" s="6" t="s">
        <v>25</v>
      </c>
      <c r="C9" s="4" t="s">
        <v>3</v>
      </c>
      <c r="D9" s="19"/>
      <c r="E9" s="20"/>
      <c r="F9" s="21"/>
      <c r="G9" s="22"/>
      <c r="H9" s="25">
        <v>188666</v>
      </c>
      <c r="I9" s="22">
        <v>45293</v>
      </c>
      <c r="J9" s="21"/>
      <c r="K9" s="13"/>
      <c r="L9" s="12"/>
      <c r="M9" s="13"/>
      <c r="N9" s="12"/>
      <c r="O9" s="13"/>
    </row>
    <row r="10" spans="1:15" s="3" customFormat="1" ht="15.95" customHeight="1" x14ac:dyDescent="0.2">
      <c r="A10" s="1"/>
      <c r="B10" s="6" t="s">
        <v>26</v>
      </c>
      <c r="C10" s="4" t="s">
        <v>3</v>
      </c>
      <c r="D10" s="19">
        <v>452470</v>
      </c>
      <c r="E10" s="20"/>
      <c r="F10" s="21"/>
      <c r="G10" s="22"/>
      <c r="H10" s="21"/>
      <c r="I10" s="22"/>
      <c r="J10" s="21"/>
      <c r="K10" s="13"/>
      <c r="L10" s="12"/>
      <c r="M10" s="13"/>
      <c r="N10" s="12"/>
      <c r="O10" s="13"/>
    </row>
    <row r="11" spans="1:15" s="3" customFormat="1" ht="15.95" customHeight="1" x14ac:dyDescent="0.2">
      <c r="A11" s="1"/>
      <c r="B11" s="6" t="s">
        <v>27</v>
      </c>
      <c r="C11" s="4" t="s">
        <v>3</v>
      </c>
      <c r="D11" s="19"/>
      <c r="E11" s="20"/>
      <c r="F11" s="21"/>
      <c r="G11" s="22"/>
      <c r="H11" s="21"/>
      <c r="I11" s="22"/>
      <c r="J11" s="21"/>
      <c r="K11" s="13"/>
      <c r="L11" s="12"/>
      <c r="M11" s="13"/>
      <c r="N11" s="12"/>
      <c r="O11" s="13"/>
    </row>
    <row r="12" spans="1:15" s="3" customFormat="1" ht="15.95" customHeight="1" x14ac:dyDescent="0.2">
      <c r="A12" s="1"/>
      <c r="B12" s="6" t="s">
        <v>28</v>
      </c>
      <c r="C12" s="4" t="s">
        <v>2</v>
      </c>
      <c r="D12" s="21">
        <v>3170000</v>
      </c>
      <c r="E12" s="20">
        <v>45268</v>
      </c>
      <c r="F12" s="21"/>
      <c r="G12" s="22"/>
      <c r="H12" s="21"/>
      <c r="I12" s="22"/>
      <c r="J12" s="21"/>
      <c r="K12" s="13"/>
      <c r="L12" s="12"/>
      <c r="M12" s="13"/>
      <c r="N12" s="12"/>
      <c r="O12" s="13"/>
    </row>
    <row r="13" spans="1:15" s="3" customFormat="1" ht="15.95" customHeight="1" x14ac:dyDescent="0.2">
      <c r="A13" s="1"/>
      <c r="B13" s="6" t="s">
        <v>29</v>
      </c>
      <c r="C13" s="4" t="s">
        <v>2</v>
      </c>
      <c r="D13" s="21">
        <v>3500000</v>
      </c>
      <c r="E13" s="20">
        <v>45268</v>
      </c>
      <c r="F13" s="21"/>
      <c r="G13" s="22"/>
      <c r="H13" s="21"/>
      <c r="I13" s="22"/>
      <c r="J13" s="21"/>
      <c r="K13" s="13"/>
      <c r="L13" s="12"/>
      <c r="M13" s="13"/>
      <c r="N13" s="12"/>
      <c r="O13" s="13"/>
    </row>
    <row r="14" spans="1:15" s="3" customFormat="1" ht="15.95" customHeight="1" x14ac:dyDescent="0.2">
      <c r="A14" s="1"/>
      <c r="B14" s="6" t="s">
        <v>30</v>
      </c>
      <c r="C14" s="4" t="s">
        <v>3</v>
      </c>
      <c r="D14" s="19"/>
      <c r="E14" s="20"/>
      <c r="F14" s="21"/>
      <c r="G14" s="22"/>
      <c r="H14" s="21"/>
      <c r="I14" s="22"/>
      <c r="J14" s="25">
        <v>123456</v>
      </c>
      <c r="K14" s="13">
        <v>45339</v>
      </c>
      <c r="L14" s="12"/>
      <c r="M14" s="13"/>
      <c r="N14" s="12"/>
      <c r="O14" s="13"/>
    </row>
    <row r="15" spans="1:15" s="3" customFormat="1" ht="15.95" customHeight="1" x14ac:dyDescent="0.2">
      <c r="A15" s="1"/>
      <c r="B15" s="6" t="s">
        <v>36</v>
      </c>
      <c r="C15" s="4" t="s">
        <v>3</v>
      </c>
      <c r="D15" s="19"/>
      <c r="E15" s="20"/>
      <c r="F15" s="21"/>
      <c r="G15" s="22"/>
      <c r="H15" s="21"/>
      <c r="I15" s="22"/>
      <c r="J15" s="21"/>
      <c r="K15" s="13"/>
      <c r="L15" s="12"/>
      <c r="M15" s="13"/>
      <c r="N15" s="12"/>
      <c r="O15" s="13"/>
    </row>
    <row r="16" spans="1:15" s="3" customFormat="1" ht="15.95" customHeight="1" x14ac:dyDescent="0.2">
      <c r="A16" s="1"/>
      <c r="B16" s="6" t="s">
        <v>31</v>
      </c>
      <c r="C16" s="4" t="s">
        <v>3</v>
      </c>
      <c r="D16" s="19">
        <v>2724667.4</v>
      </c>
      <c r="E16" s="20">
        <v>45217</v>
      </c>
      <c r="F16" s="21">
        <v>2445246</v>
      </c>
      <c r="G16" s="24">
        <v>44970</v>
      </c>
      <c r="H16" s="21">
        <v>2390000</v>
      </c>
      <c r="I16" s="22">
        <v>45278</v>
      </c>
      <c r="J16" s="21"/>
      <c r="K16" s="13"/>
      <c r="L16" s="12"/>
      <c r="M16" s="13"/>
      <c r="N16" s="12"/>
      <c r="O16" s="13"/>
    </row>
    <row r="17" spans="1:15" s="3" customFormat="1" ht="15.95" customHeight="1" x14ac:dyDescent="0.2">
      <c r="A17" s="1"/>
      <c r="B17" s="6" t="s">
        <v>32</v>
      </c>
      <c r="C17" s="4" t="s">
        <v>2</v>
      </c>
      <c r="D17" s="19">
        <v>790000</v>
      </c>
      <c r="E17" s="20"/>
      <c r="F17" s="21"/>
      <c r="G17" s="22"/>
      <c r="H17" s="21"/>
      <c r="I17" s="22"/>
      <c r="J17" s="21"/>
      <c r="K17" s="13"/>
      <c r="L17" s="12"/>
      <c r="M17" s="13"/>
      <c r="N17" s="12"/>
      <c r="O17" s="13"/>
    </row>
    <row r="18" spans="1:15" s="3" customFormat="1" ht="15.95" customHeight="1" x14ac:dyDescent="0.2">
      <c r="A18" s="1"/>
      <c r="B18" s="6" t="s">
        <v>33</v>
      </c>
      <c r="C18" s="4" t="s">
        <v>2</v>
      </c>
      <c r="D18" s="19">
        <v>2353264</v>
      </c>
      <c r="E18" s="20"/>
      <c r="F18" s="21"/>
      <c r="G18" s="22"/>
      <c r="H18" s="21"/>
      <c r="I18" s="22"/>
      <c r="J18" s="21"/>
      <c r="K18" s="13"/>
      <c r="L18" s="12"/>
      <c r="M18" s="13"/>
      <c r="N18" s="12"/>
      <c r="O18" s="13"/>
    </row>
    <row r="19" spans="1:15" ht="15.95" customHeight="1" x14ac:dyDescent="0.2">
      <c r="A19" s="1"/>
      <c r="B19" s="6" t="s">
        <v>57</v>
      </c>
      <c r="C19" s="4" t="s">
        <v>2</v>
      </c>
      <c r="D19" s="19">
        <v>1270000</v>
      </c>
      <c r="E19" s="20"/>
      <c r="F19" s="21"/>
      <c r="G19" s="22"/>
      <c r="H19" s="21"/>
      <c r="I19" s="22"/>
      <c r="J19" s="21"/>
      <c r="K19" s="13"/>
      <c r="L19" s="12"/>
      <c r="M19" s="13"/>
      <c r="N19" s="12"/>
      <c r="O19" s="13"/>
    </row>
    <row r="20" spans="1:15" ht="15.95" customHeight="1" x14ac:dyDescent="0.2">
      <c r="A20" s="1"/>
      <c r="B20" s="6" t="s">
        <v>58</v>
      </c>
      <c r="C20" s="4" t="s">
        <v>3</v>
      </c>
      <c r="D20" s="19"/>
      <c r="E20" s="20"/>
      <c r="F20" s="21"/>
      <c r="G20" s="22"/>
      <c r="H20" s="21"/>
      <c r="I20" s="22"/>
      <c r="J20" s="21"/>
      <c r="K20" s="13"/>
      <c r="L20" s="12"/>
      <c r="M20" s="13"/>
      <c r="N20" s="12"/>
      <c r="O20" s="13"/>
    </row>
    <row r="21" spans="1:15" ht="15.95" customHeight="1" x14ac:dyDescent="0.2">
      <c r="A21" s="1"/>
      <c r="B21" s="6" t="s">
        <v>59</v>
      </c>
      <c r="C21" s="4" t="s">
        <v>3</v>
      </c>
      <c r="D21" s="2"/>
      <c r="E21" s="11"/>
      <c r="F21" s="12"/>
      <c r="G21" s="13"/>
      <c r="H21" s="12"/>
      <c r="I21" s="13"/>
      <c r="J21" s="12"/>
      <c r="K21" s="13"/>
      <c r="L21" s="12"/>
      <c r="M21" s="13"/>
      <c r="N21" s="12"/>
      <c r="O21" s="13"/>
    </row>
    <row r="22" spans="1:15" ht="15.95" customHeight="1" x14ac:dyDescent="0.2">
      <c r="A22" s="1"/>
      <c r="B22" s="6" t="s">
        <v>60</v>
      </c>
      <c r="C22" s="4" t="s">
        <v>3</v>
      </c>
      <c r="D22" s="2"/>
      <c r="E22" s="11"/>
      <c r="F22" s="12"/>
      <c r="G22" s="13"/>
      <c r="H22" s="12"/>
      <c r="I22" s="13"/>
      <c r="J22" s="12"/>
      <c r="K22" s="13"/>
      <c r="L22" s="12"/>
      <c r="M22" s="13"/>
      <c r="N22" s="12"/>
      <c r="O22" s="13"/>
    </row>
    <row r="24" spans="1:15" ht="15.95" customHeight="1" x14ac:dyDescent="0.2">
      <c r="L24" s="17">
        <f>J3+F6+F8+D12+D13+H16</f>
        <v>13527255.449999999</v>
      </c>
    </row>
    <row r="25" spans="1:15" ht="15.95" customHeight="1" x14ac:dyDescent="0.2">
      <c r="D25" s="18"/>
    </row>
  </sheetData>
  <conditionalFormatting sqref="A2:O5">
    <cfRule type="expression" dxfId="5" priority="384">
      <formula>$A2:$A18="A"</formula>
    </cfRule>
    <cfRule type="expression" dxfId="4" priority="385">
      <formula>$A2:$A18="G"</formula>
    </cfRule>
    <cfRule type="expression" dxfId="3" priority="386">
      <formula>$A2:$A18="P"</formula>
    </cfRule>
  </conditionalFormatting>
  <conditionalFormatting sqref="A6:O18">
    <cfRule type="expression" dxfId="2" priority="1">
      <formula>$A6:$A27="A"</formula>
    </cfRule>
    <cfRule type="expression" dxfId="1" priority="382">
      <formula>$A6:$A27="G"</formula>
    </cfRule>
    <cfRule type="expression" dxfId="0" priority="383">
      <formula>$A6:$A27="P"</formula>
    </cfRule>
  </conditionalFormatting>
  <dataValidations count="1">
    <dataValidation showInputMessage="1" showErrorMessage="1" sqref="C2:C22" xr:uid="{6CFCF86A-366E-46DA-A8FC-9C5C2BB7DE3D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F49AA0-D602-46EB-8CB8-36B3177FBA3B}">
          <x14:formula1>
            <xm:f>'LISTE EDP'!$A$1:$A$3</xm:f>
          </x14:formula1>
          <xm:sqref>A2:A22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18A5B8-B5F4-4FF3-BA82-3A81E610DE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EDP</vt:lpstr>
      <vt:lpstr>Synthèse WBA</vt:lpstr>
      <vt:lpstr>2024</vt:lpstr>
    </vt:vector>
  </TitlesOfParts>
  <Company>ACML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Anne-Marie PITASSI</dc:creator>
  <cp:lastModifiedBy>BARBOT Wilfried</cp:lastModifiedBy>
  <cp:lastPrinted>2023-10-12T06:58:36Z</cp:lastPrinted>
  <dcterms:created xsi:type="dcterms:W3CDTF">2006-01-06T12:16:39Z</dcterms:created>
  <dcterms:modified xsi:type="dcterms:W3CDTF">2024-01-17T12:46:22Z</dcterms:modified>
</cp:coreProperties>
</file>