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78d0c01dd793055/Documents/APICULTURE/STOCK/"/>
    </mc:Choice>
  </mc:AlternateContent>
  <xr:revisionPtr revIDLastSave="0" documentId="8_{874C827F-4CD0-4584-BBA5-1A41EBCA3F77}" xr6:coauthVersionLast="47" xr6:coauthVersionMax="47" xr10:uidLastSave="{00000000-0000-0000-0000-000000000000}"/>
  <bookViews>
    <workbookView xWindow="-120" yWindow="-120" windowWidth="29040" windowHeight="15840" tabRatio="817" activeTab="2" xr2:uid="{690EFCF9-6B77-4028-A2E7-6C671E75459F}"/>
  </bookViews>
  <sheets>
    <sheet name="Config" sheetId="3" r:id="rId1"/>
    <sheet name="BdD" sheetId="7" r:id="rId2"/>
    <sheet name="Saisie" sheetId="1" r:id="rId3"/>
  </sheets>
  <functionGroups builtInGroupCount="19"/>
  <definedNames>
    <definedName name="_NL">t_NumLigne[Num ligne]</definedName>
    <definedName name="_StockActualisé">Saisie!$H$15</definedName>
    <definedName name="_StockDispo">Saisie!$H$12</definedName>
    <definedName name="fc_Date">Saisie!$H$5</definedName>
    <definedName name="fc_Montant">Saisie!$H$14</definedName>
    <definedName name="fc_Nom">Saisie!$H$6</definedName>
    <definedName name="fc_NumLot">Saisie!$H$8</definedName>
    <definedName name="fc_Poids">Saisie!$H$10</definedName>
    <definedName name="fc_Prix">Saisie!$H$11</definedName>
    <definedName name="fc_Produit">Saisie!$H$9</definedName>
    <definedName name="fc_Quantite">Saisie!$H$13</definedName>
    <definedName name="fc_Statut">Saisie!$H$7</definedName>
    <definedName name="l_Choix">t_Choix[listes de choix]</definedName>
    <definedName name="l_Client">#REF!</definedName>
    <definedName name="l_Poids">t_Poids[Poids]</definedName>
    <definedName name="l_Prix">t_Prix[Prix]</definedName>
    <definedName name="l_Statut">t_Statut[Statut]</definedName>
    <definedName name="Miel">Config!$G$3:$G$8</definedName>
    <definedName name="Poids">Config!$I$3:$I$5</definedName>
    <definedName name="Sommaire">GET.WORKBOOK(1)</definedName>
    <definedName name="Statut">Config!$K$3:$K$7</definedName>
    <definedName name="t_Lot">t_Prix[Lot]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5" i="7" l="1"/>
  <c r="V16" i="7"/>
  <c r="V17" i="7"/>
  <c r="W17" i="7" s="1"/>
  <c r="W15" i="7"/>
  <c r="W16" i="7"/>
  <c r="F15" i="7"/>
  <c r="F16" i="7"/>
  <c r="F17" i="7"/>
  <c r="D59" i="7"/>
  <c r="E59" i="7" s="1"/>
  <c r="D60" i="7"/>
  <c r="E60" i="7" s="1"/>
  <c r="D61" i="7"/>
  <c r="E61" i="7" s="1"/>
  <c r="V12" i="7"/>
  <c r="W12" i="7" s="1"/>
  <c r="V13" i="7"/>
  <c r="W13" i="7" s="1"/>
  <c r="V14" i="7"/>
  <c r="W14" i="7" s="1"/>
  <c r="F12" i="7"/>
  <c r="F13" i="7"/>
  <c r="F14" i="7"/>
  <c r="H11" i="1" a="1"/>
  <c r="H11" i="1" s="1"/>
  <c r="H14" i="1" s="1"/>
  <c r="V21" i="7"/>
  <c r="D71" i="7"/>
  <c r="D72" i="7"/>
  <c r="D73" i="7"/>
  <c r="D54" i="7"/>
  <c r="E54" i="7" s="1"/>
  <c r="D55" i="7"/>
  <c r="D56" i="7"/>
  <c r="D57" i="7"/>
  <c r="D58" i="7"/>
  <c r="E58" i="7" s="1"/>
  <c r="D62" i="7"/>
  <c r="E62" i="7" s="1"/>
  <c r="D63" i="7"/>
  <c r="E63" i="7" s="1"/>
  <c r="D64" i="7"/>
  <c r="D65" i="7"/>
  <c r="E65" i="7" s="1"/>
  <c r="D66" i="7"/>
  <c r="D67" i="7"/>
  <c r="E67" i="7" s="1"/>
  <c r="D68" i="7"/>
  <c r="D69" i="7"/>
  <c r="D70" i="7"/>
  <c r="E70" i="7" s="1"/>
  <c r="V73" i="7"/>
  <c r="V69" i="7"/>
  <c r="V72" i="7"/>
  <c r="V68" i="7"/>
  <c r="V71" i="7"/>
  <c r="D53" i="7"/>
  <c r="E53" i="7" s="1"/>
  <c r="R6" i="7"/>
  <c r="R7" i="7"/>
  <c r="H12" i="1" a="1"/>
  <c r="H12" i="1" s="1"/>
  <c r="H15" i="1" s="1"/>
  <c r="V6" i="7"/>
  <c r="V8" i="7"/>
  <c r="E55" i="7"/>
  <c r="E56" i="7"/>
  <c r="E57" i="7"/>
  <c r="E64" i="7"/>
  <c r="E66" i="7"/>
  <c r="Q8" i="7"/>
  <c r="H6" i="7"/>
  <c r="H7" i="7"/>
  <c r="M2" i="3" a="1"/>
  <c r="M2" i="3" s="1"/>
  <c r="F7" i="7"/>
  <c r="F8" i="7"/>
  <c r="F9" i="7"/>
  <c r="F10" i="7"/>
  <c r="F11" i="7"/>
  <c r="F18" i="7"/>
  <c r="F19" i="7"/>
  <c r="F20" i="7"/>
  <c r="F21" i="7"/>
  <c r="F22" i="7"/>
  <c r="F23" i="7"/>
  <c r="F6" i="7"/>
  <c r="V22" i="7"/>
  <c r="V66" i="7" s="1"/>
  <c r="W66" i="7" s="1"/>
  <c r="V23" i="7"/>
  <c r="W23" i="7" s="1"/>
  <c r="V11" i="7" l="1"/>
  <c r="V58" i="7" s="1"/>
  <c r="W58" i="7" s="1"/>
  <c r="V65" i="7"/>
  <c r="W65" i="7" s="1"/>
  <c r="W21" i="7"/>
  <c r="V20" i="7"/>
  <c r="V64" i="7" s="1"/>
  <c r="W64" i="7" s="1"/>
  <c r="E74" i="7"/>
  <c r="V7" i="7"/>
  <c r="V54" i="7" s="1"/>
  <c r="W54" i="7" s="1"/>
  <c r="R8" i="7"/>
  <c r="V9" i="7"/>
  <c r="W9" i="7" s="1"/>
  <c r="F24" i="7"/>
  <c r="V19" i="7"/>
  <c r="W19" i="7" s="1"/>
  <c r="V10" i="7"/>
  <c r="W10" i="7" s="1"/>
  <c r="V18" i="7"/>
  <c r="W18" i="7" s="1"/>
  <c r="V60" i="7"/>
  <c r="W60" i="7" s="1"/>
  <c r="W7" i="7"/>
  <c r="W6" i="7"/>
  <c r="V53" i="7"/>
  <c r="W53" i="7" s="1"/>
  <c r="W8" i="7"/>
  <c r="V55" i="7"/>
  <c r="W55" i="7" s="1"/>
  <c r="V70" i="7"/>
  <c r="W70" i="7" s="1"/>
  <c r="V63" i="7"/>
  <c r="W63" i="7" s="1"/>
  <c r="V67" i="7"/>
  <c r="W67" i="7" s="1"/>
  <c r="V59" i="7"/>
  <c r="W59" i="7" s="1"/>
  <c r="V61" i="7"/>
  <c r="W61" i="7" s="1"/>
  <c r="W11" i="7"/>
  <c r="W22" i="7"/>
  <c r="V56" i="7" l="1"/>
  <c r="W56" i="7" s="1"/>
  <c r="V57" i="7"/>
  <c r="W57" i="7" s="1"/>
  <c r="V62" i="7"/>
  <c r="W62" i="7" s="1"/>
  <c r="W20" i="7"/>
  <c r="W24" i="7" s="1"/>
  <c r="W74" i="7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<sst xmlns="http://schemas.openxmlformats.org/spreadsheetml/2006/main" count="179" uniqueCount="46">
  <si>
    <t>Acacia</t>
  </si>
  <si>
    <t>Crémeux</t>
  </si>
  <si>
    <t>Été</t>
  </si>
  <si>
    <t>Printemps</t>
  </si>
  <si>
    <t>Prix</t>
  </si>
  <si>
    <t>Poids</t>
  </si>
  <si>
    <t>N° Lot</t>
  </si>
  <si>
    <t>Nom</t>
  </si>
  <si>
    <t>Miel</t>
  </si>
  <si>
    <t>listes de choix</t>
  </si>
  <si>
    <t>Montant</t>
  </si>
  <si>
    <t>Stock disponible</t>
  </si>
  <si>
    <t>Statut</t>
  </si>
  <si>
    <t>Entrée</t>
  </si>
  <si>
    <t>Vente</t>
  </si>
  <si>
    <t>Offert</t>
  </si>
  <si>
    <t>Quantité</t>
  </si>
  <si>
    <t>Produit</t>
  </si>
  <si>
    <t>Date</t>
  </si>
  <si>
    <t>Stock actualisé</t>
  </si>
  <si>
    <t>Mvt</t>
  </si>
  <si>
    <t>Stock initial</t>
  </si>
  <si>
    <t>Mouvements</t>
  </si>
  <si>
    <t>Stock final</t>
  </si>
  <si>
    <t>Total</t>
  </si>
  <si>
    <t>Prix Stock Initial</t>
  </si>
  <si>
    <t>Prix Stock Final</t>
  </si>
  <si>
    <t>Bignou</t>
  </si>
  <si>
    <t>Index</t>
  </si>
  <si>
    <t>Num ligne</t>
  </si>
  <si>
    <t>ANNEE 2023</t>
  </si>
  <si>
    <t>Poids Récolté</t>
  </si>
  <si>
    <t>Poids Restant</t>
  </si>
  <si>
    <t>Ne remplir que les cases vertes</t>
  </si>
  <si>
    <t>Bougie</t>
  </si>
  <si>
    <t>Grande</t>
  </si>
  <si>
    <t>Petite</t>
  </si>
  <si>
    <t>Pain de Miel</t>
  </si>
  <si>
    <t xml:space="preserve">Panier Dégustation </t>
  </si>
  <si>
    <t>cuillère en buis</t>
  </si>
  <si>
    <t>Lot</t>
  </si>
  <si>
    <t>Porte Clé</t>
  </si>
  <si>
    <t>Unité</t>
  </si>
  <si>
    <t>Fleurs</t>
  </si>
  <si>
    <t>3</t>
  </si>
  <si>
    <t>Forêt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</si>
</sst>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8" formatCode="#,##0_ ;\-#,##0\ "/>
    <numFmt numFmtId="171" formatCode="###,000"/>
  </numFmts>
  <fonts count="13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7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0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b/>
      <sz val="16"/>
      <color theme="0"/>
      <name val="Calibri"/>
      <family val="2"/>
    </font>
    <font>
      <b/>
      <sz val="20"/>
      <color rgb="FFFF0000"/>
      <name val="Calibri"/>
      <family val="2"/>
      <scheme val="minor"/>
    </font>
    <font>
      <sz val="14"/>
      <color rgb="FF000000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/>
        <bgColor theme="9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theme="5" tint="0.59999389629810485"/>
      </patternFill>
    </fill>
    <fill>
      <patternFill patternType="solid">
        <fgColor rgb="FFF8CBAD"/>
        <bgColor theme="5" tint="0.79998168889431442"/>
      </patternFill>
    </fill>
    <fill>
      <patternFill patternType="solid">
        <fgColor rgb="FFE2EFDA"/>
        <bgColor theme="9" tint="0.79998168889431442"/>
      </patternFill>
    </fill>
    <fill>
      <patternFill patternType="solid">
        <fgColor rgb="FFE2EFDA"/>
        <bgColor theme="9" tint="0.59999389629810485"/>
      </patternFill>
    </fill>
    <fill>
      <patternFill patternType="solid">
        <fgColor rgb="FFC6E0B4"/>
        <bgColor theme="9" tint="0.59999389629810485"/>
      </patternFill>
    </fill>
    <fill>
      <patternFill patternType="solid">
        <fgColor rgb="FFC6E0B4"/>
        <bgColor theme="9" tint="0.79998168889431442"/>
      </patternFill>
    </fill>
    <fill>
      <patternFill patternType="solid">
        <fgColor rgb="FFFCE4D6"/>
        <bgColor theme="5" tint="0.79998168889431442"/>
      </patternFill>
    </fill>
    <fill>
      <patternFill patternType="solid">
        <fgColor rgb="FFFCE4D6"/>
        <bgColor theme="5" tint="0.59999389629810485"/>
      </patternFill>
    </fill>
    <fill>
      <patternFill patternType="solid">
        <fgColor rgb="FFE2EFD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7" tint="-0.499984740745262"/>
      </bottom>
      <diagonal/>
    </border>
    <border>
      <left/>
      <right/>
      <top style="thin">
        <color theme="7" tint="-0.499984740745262"/>
      </top>
      <bottom style="thin">
        <color theme="7" tint="-0.499984740745262"/>
      </bottom>
      <diagonal/>
    </border>
    <border>
      <left/>
      <right/>
      <top style="thin">
        <color theme="7" tint="-0.499984740745262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8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0" fillId="0" borderId="0" xfId="0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6" xfId="0" applyFont="1" applyBorder="1" applyAlignment="1">
      <alignment horizontal="left" vertical="center" indent="1"/>
    </xf>
    <xf numFmtId="0" fontId="2" fillId="5" borderId="9" xfId="0" applyFont="1" applyFill="1" applyBorder="1" applyAlignment="1">
      <alignment horizontal="left" vertical="center" indent="1"/>
    </xf>
    <xf numFmtId="0" fontId="2" fillId="3" borderId="9" xfId="0" applyFont="1" applyFill="1" applyBorder="1" applyAlignment="1">
      <alignment horizontal="left" vertical="center" indent="1"/>
    </xf>
    <xf numFmtId="0" fontId="2" fillId="4" borderId="9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indent="1"/>
    </xf>
    <xf numFmtId="3" fontId="2" fillId="5" borderId="1" xfId="0" applyNumberFormat="1" applyFont="1" applyFill="1" applyBorder="1" applyAlignment="1">
      <alignment horizontal="right" vertical="center" indent="1"/>
    </xf>
    <xf numFmtId="3" fontId="2" fillId="3" borderId="1" xfId="0" applyNumberFormat="1" applyFont="1" applyFill="1" applyBorder="1" applyAlignment="1">
      <alignment horizontal="right" vertical="center" indent="1"/>
    </xf>
    <xf numFmtId="3" fontId="2" fillId="4" borderId="1" xfId="0" applyNumberFormat="1" applyFont="1" applyFill="1" applyBorder="1" applyAlignment="1">
      <alignment horizontal="right" vertical="center" indent="1"/>
    </xf>
    <xf numFmtId="3" fontId="2" fillId="2" borderId="1" xfId="0" applyNumberFormat="1" applyFont="1" applyFill="1" applyBorder="1" applyAlignment="1">
      <alignment horizontal="right" vertical="center" indent="1"/>
    </xf>
    <xf numFmtId="3" fontId="2" fillId="2" borderId="3" xfId="0" applyNumberFormat="1" applyFont="1" applyFill="1" applyBorder="1" applyAlignment="1">
      <alignment horizontal="right" vertical="center" indent="1"/>
    </xf>
    <xf numFmtId="164" fontId="2" fillId="5" borderId="8" xfId="0" applyNumberFormat="1" applyFont="1" applyFill="1" applyBorder="1" applyAlignment="1">
      <alignment horizontal="right" vertical="center" indent="1"/>
    </xf>
    <xf numFmtId="164" fontId="2" fillId="3" borderId="8" xfId="0" applyNumberFormat="1" applyFont="1" applyFill="1" applyBorder="1" applyAlignment="1">
      <alignment horizontal="right" vertical="center" indent="1"/>
    </xf>
    <xf numFmtId="164" fontId="2" fillId="4" borderId="8" xfId="1" applyNumberFormat="1" applyFont="1" applyFill="1" applyBorder="1" applyAlignment="1">
      <alignment horizontal="right" vertical="center" indent="1"/>
    </xf>
    <xf numFmtId="164" fontId="2" fillId="2" borderId="8" xfId="1" applyNumberFormat="1" applyFont="1" applyFill="1" applyBorder="1" applyAlignment="1">
      <alignment horizontal="right" vertical="center" indent="1"/>
    </xf>
    <xf numFmtId="164" fontId="2" fillId="2" borderId="4" xfId="1" applyNumberFormat="1" applyFont="1" applyFill="1" applyBorder="1" applyAlignment="1">
      <alignment horizontal="right" vertical="center" indent="1"/>
    </xf>
    <xf numFmtId="0" fontId="4" fillId="6" borderId="10" xfId="0" applyFont="1" applyFill="1" applyBorder="1" applyAlignment="1">
      <alignment horizontal="left" vertical="center" indent="1"/>
    </xf>
    <xf numFmtId="0" fontId="4" fillId="6" borderId="11" xfId="0" applyFont="1" applyFill="1" applyBorder="1" applyAlignment="1">
      <alignment horizontal="left" vertical="center" indent="1"/>
    </xf>
    <xf numFmtId="0" fontId="4" fillId="6" borderId="12" xfId="0" applyFont="1" applyFill="1" applyBorder="1" applyAlignment="1">
      <alignment horizontal="left" vertical="center" indent="1"/>
    </xf>
    <xf numFmtId="3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7" fontId="0" fillId="0" borderId="0" xfId="0" applyNumberFormat="1" applyAlignment="1">
      <alignment vertical="center"/>
    </xf>
    <xf numFmtId="0" fontId="5" fillId="0" borderId="0" xfId="0" applyFont="1" applyAlignment="1">
      <alignment horizontal="left" vertical="center" inden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 indent="1"/>
    </xf>
    <xf numFmtId="0" fontId="9" fillId="0" borderId="0" xfId="0" applyFont="1" applyAlignment="1">
      <alignment horizontal="center" vertical="center"/>
    </xf>
    <xf numFmtId="3" fontId="9" fillId="0" borderId="0" xfId="0" applyNumberFormat="1" applyFont="1" applyAlignment="1">
      <alignment horizontal="center" vertical="center"/>
    </xf>
    <xf numFmtId="3" fontId="9" fillId="0" borderId="0" xfId="0" applyNumberFormat="1" applyFont="1" applyAlignment="1">
      <alignment horizontal="right" vertical="center" indent="1"/>
    </xf>
    <xf numFmtId="164" fontId="9" fillId="0" borderId="0" xfId="0" applyNumberFormat="1" applyFont="1" applyAlignment="1">
      <alignment horizontal="right" vertical="center" indent="1"/>
    </xf>
    <xf numFmtId="16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center" vertical="center"/>
    </xf>
    <xf numFmtId="7" fontId="9" fillId="0" borderId="0" xfId="0" applyNumberFormat="1" applyFont="1" applyAlignment="1">
      <alignment horizontal="right" vertical="center" indent="1"/>
    </xf>
    <xf numFmtId="44" fontId="9" fillId="0" borderId="0" xfId="1" applyFont="1" applyAlignment="1">
      <alignment horizontal="right" vertical="center" indent="1"/>
    </xf>
    <xf numFmtId="0" fontId="9" fillId="0" borderId="0" xfId="0" applyFont="1" applyAlignment="1">
      <alignment horizontal="right" vertical="center" indent="1"/>
    </xf>
    <xf numFmtId="44" fontId="9" fillId="0" borderId="0" xfId="0" applyNumberFormat="1" applyFont="1" applyAlignment="1">
      <alignment horizontal="right" vertical="center" indent="1"/>
    </xf>
    <xf numFmtId="0" fontId="10" fillId="11" borderId="16" xfId="0" applyFont="1" applyFill="1" applyBorder="1" applyAlignment="1">
      <alignment horizontal="left" vertical="center" indent="1"/>
    </xf>
    <xf numFmtId="0" fontId="10" fillId="11" borderId="17" xfId="0" applyFont="1" applyFill="1" applyBorder="1" applyAlignment="1">
      <alignment horizontal="center" vertical="center"/>
    </xf>
    <xf numFmtId="0" fontId="9" fillId="13" borderId="20" xfId="0" applyFont="1" applyFill="1" applyBorder="1" applyAlignment="1">
      <alignment horizontal="left" vertical="center" indent="1"/>
    </xf>
    <xf numFmtId="3" fontId="9" fillId="13" borderId="19" xfId="0" applyNumberFormat="1" applyFont="1" applyFill="1" applyBorder="1" applyAlignment="1">
      <alignment horizontal="right" vertical="center" indent="1"/>
    </xf>
    <xf numFmtId="0" fontId="9" fillId="15" borderId="20" xfId="0" applyFont="1" applyFill="1" applyBorder="1" applyAlignment="1">
      <alignment horizontal="left" vertical="center" indent="1"/>
    </xf>
    <xf numFmtId="3" fontId="9" fillId="15" borderId="19" xfId="0" applyNumberFormat="1" applyFont="1" applyFill="1" applyBorder="1" applyAlignment="1">
      <alignment horizontal="right" vertical="center" indent="1"/>
    </xf>
    <xf numFmtId="0" fontId="10" fillId="11" borderId="22" xfId="0" applyFont="1" applyFill="1" applyBorder="1" applyAlignment="1">
      <alignment horizontal="left" vertical="center" indent="1"/>
    </xf>
    <xf numFmtId="0" fontId="10" fillId="11" borderId="23" xfId="0" applyFont="1" applyFill="1" applyBorder="1" applyAlignment="1">
      <alignment horizontal="right" vertical="center" indent="1"/>
    </xf>
    <xf numFmtId="0" fontId="10" fillId="12" borderId="16" xfId="0" applyFont="1" applyFill="1" applyBorder="1" applyAlignment="1">
      <alignment horizontal="left" vertical="center" indent="1"/>
    </xf>
    <xf numFmtId="0" fontId="10" fillId="12" borderId="17" xfId="0" applyFont="1" applyFill="1" applyBorder="1" applyAlignment="1">
      <alignment horizontal="center" vertical="center"/>
    </xf>
    <xf numFmtId="0" fontId="10" fillId="12" borderId="18" xfId="0" applyFont="1" applyFill="1" applyBorder="1" applyAlignment="1">
      <alignment horizontal="center" vertical="center"/>
    </xf>
    <xf numFmtId="0" fontId="9" fillId="14" borderId="20" xfId="0" applyFont="1" applyFill="1" applyBorder="1" applyAlignment="1">
      <alignment horizontal="left" vertical="center" indent="1"/>
    </xf>
    <xf numFmtId="3" fontId="9" fillId="14" borderId="19" xfId="0" applyNumberFormat="1" applyFont="1" applyFill="1" applyBorder="1" applyAlignment="1">
      <alignment horizontal="right" vertical="center" indent="1"/>
    </xf>
    <xf numFmtId="0" fontId="9" fillId="16" borderId="20" xfId="0" applyFont="1" applyFill="1" applyBorder="1" applyAlignment="1">
      <alignment horizontal="left" vertical="center" indent="1"/>
    </xf>
    <xf numFmtId="3" fontId="9" fillId="16" borderId="19" xfId="0" applyNumberFormat="1" applyFont="1" applyFill="1" applyBorder="1" applyAlignment="1">
      <alignment horizontal="right" vertical="center" indent="1"/>
    </xf>
    <xf numFmtId="0" fontId="10" fillId="12" borderId="22" xfId="0" applyFont="1" applyFill="1" applyBorder="1" applyAlignment="1">
      <alignment horizontal="left" vertical="center" indent="1"/>
    </xf>
    <xf numFmtId="0" fontId="10" fillId="12" borderId="23" xfId="0" applyFont="1" applyFill="1" applyBorder="1" applyAlignment="1">
      <alignment horizontal="right" vertical="center" indent="1"/>
    </xf>
    <xf numFmtId="168" fontId="9" fillId="14" borderId="21" xfId="1" applyNumberFormat="1" applyFont="1" applyFill="1" applyBorder="1" applyAlignment="1">
      <alignment horizontal="right" vertical="center" indent="1"/>
    </xf>
    <xf numFmtId="168" fontId="9" fillId="16" borderId="21" xfId="1" applyNumberFormat="1" applyFont="1" applyFill="1" applyBorder="1" applyAlignment="1">
      <alignment horizontal="right" vertical="center" indent="1"/>
    </xf>
    <xf numFmtId="168" fontId="10" fillId="12" borderId="24" xfId="0" applyNumberFormat="1" applyFont="1" applyFill="1" applyBorder="1" applyAlignment="1">
      <alignment horizontal="right" vertical="center" indent="1"/>
    </xf>
    <xf numFmtId="164" fontId="2" fillId="2" borderId="11" xfId="0" quotePrefix="1" applyNumberFormat="1" applyFont="1" applyFill="1" applyBorder="1" applyAlignment="1">
      <alignment horizontal="left" vertical="center" indent="1"/>
    </xf>
    <xf numFmtId="3" fontId="2" fillId="2" borderId="11" xfId="0" quotePrefix="1" applyNumberFormat="1" applyFont="1" applyFill="1" applyBorder="1" applyAlignment="1">
      <alignment horizontal="left" vertical="center" indent="1"/>
    </xf>
    <xf numFmtId="0" fontId="2" fillId="2" borderId="12" xfId="0" quotePrefix="1" applyFont="1" applyFill="1" applyBorder="1" applyAlignment="1">
      <alignment horizontal="left" vertical="center" indent="1"/>
    </xf>
    <xf numFmtId="164" fontId="6" fillId="2" borderId="11" xfId="0" quotePrefix="1" applyNumberFormat="1" applyFont="1" applyFill="1" applyBorder="1" applyAlignment="1">
      <alignment horizontal="left" vertical="center" indent="1"/>
    </xf>
    <xf numFmtId="165" fontId="2" fillId="4" borderId="10" xfId="0" applyNumberFormat="1" applyFont="1" applyFill="1" applyBorder="1" applyAlignment="1" applyProtection="1">
      <alignment horizontal="left" vertical="center" indent="1"/>
      <protection locked="0"/>
    </xf>
    <xf numFmtId="0" fontId="2" fillId="4" borderId="11" xfId="0" applyFont="1" applyFill="1" applyBorder="1" applyAlignment="1" applyProtection="1">
      <alignment horizontal="left" vertical="center" indent="1"/>
      <protection locked="0"/>
    </xf>
    <xf numFmtId="3" fontId="2" fillId="4" borderId="11" xfId="0" applyNumberFormat="1" applyFont="1" applyFill="1" applyBorder="1" applyAlignment="1" applyProtection="1">
      <alignment horizontal="left" vertical="center" indent="1"/>
      <protection locked="0"/>
    </xf>
    <xf numFmtId="0" fontId="1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171" fontId="9" fillId="13" borderId="19" xfId="0" applyNumberFormat="1" applyFont="1" applyFill="1" applyBorder="1" applyAlignment="1">
      <alignment horizontal="right" vertical="center" indent="1"/>
    </xf>
    <xf numFmtId="171" fontId="10" fillId="11" borderId="23" xfId="0" applyNumberFormat="1" applyFont="1" applyFill="1" applyBorder="1" applyAlignment="1">
      <alignment horizontal="right" vertical="center" indent="1"/>
    </xf>
    <xf numFmtId="1" fontId="3" fillId="0" borderId="0" xfId="0" applyNumberFormat="1" applyFont="1" applyAlignment="1">
      <alignment horizontal="left" vertical="center"/>
    </xf>
    <xf numFmtId="3" fontId="9" fillId="18" borderId="19" xfId="0" applyNumberFormat="1" applyFont="1" applyFill="1" applyBorder="1" applyAlignment="1">
      <alignment horizontal="right" vertical="center" indent="1"/>
    </xf>
    <xf numFmtId="0" fontId="9" fillId="19" borderId="20" xfId="0" applyFont="1" applyFill="1" applyBorder="1" applyAlignment="1">
      <alignment horizontal="left" vertical="center" indent="1"/>
    </xf>
    <xf numFmtId="3" fontId="9" fillId="19" borderId="19" xfId="0" applyNumberFormat="1" applyFont="1" applyFill="1" applyBorder="1" applyAlignment="1">
      <alignment horizontal="right" vertical="center" indent="1"/>
    </xf>
    <xf numFmtId="164" fontId="9" fillId="0" borderId="0" xfId="1" applyNumberFormat="1" applyFont="1" applyAlignment="1">
      <alignment horizontal="right" vertical="center" indent="1"/>
    </xf>
    <xf numFmtId="3" fontId="9" fillId="20" borderId="19" xfId="0" applyNumberFormat="1" applyFont="1" applyFill="1" applyBorder="1" applyAlignment="1">
      <alignment horizontal="right" vertical="center" indent="1"/>
    </xf>
    <xf numFmtId="3" fontId="9" fillId="21" borderId="19" xfId="0" applyNumberFormat="1" applyFont="1" applyFill="1" applyBorder="1" applyAlignment="1">
      <alignment horizontal="right" vertical="center" indent="1"/>
    </xf>
    <xf numFmtId="168" fontId="9" fillId="21" borderId="21" xfId="1" applyNumberFormat="1" applyFont="1" applyFill="1" applyBorder="1" applyAlignment="1">
      <alignment horizontal="right" vertical="center" indent="1"/>
    </xf>
    <xf numFmtId="0" fontId="9" fillId="21" borderId="20" xfId="0" applyFont="1" applyFill="1" applyBorder="1" applyAlignment="1">
      <alignment horizontal="left" vertical="center" indent="1"/>
    </xf>
    <xf numFmtId="3" fontId="9" fillId="22" borderId="19" xfId="0" applyNumberFormat="1" applyFont="1" applyFill="1" applyBorder="1" applyAlignment="1">
      <alignment horizontal="right" vertical="center" indent="1"/>
    </xf>
    <xf numFmtId="0" fontId="9" fillId="23" borderId="25" xfId="0" applyFont="1" applyFill="1" applyBorder="1" applyAlignment="1">
      <alignment horizontal="left" vertical="center" indent="1"/>
    </xf>
    <xf numFmtId="3" fontId="9" fillId="23" borderId="26" xfId="0" applyNumberFormat="1" applyFont="1" applyFill="1" applyBorder="1" applyAlignment="1">
      <alignment horizontal="right" vertical="center" indent="1"/>
    </xf>
    <xf numFmtId="0" fontId="9" fillId="22" borderId="20" xfId="0" applyFont="1" applyFill="1" applyBorder="1" applyAlignment="1">
      <alignment horizontal="left" vertical="center" indent="1"/>
    </xf>
    <xf numFmtId="168" fontId="9" fillId="22" borderId="21" xfId="1" applyNumberFormat="1" applyFont="1" applyFill="1" applyBorder="1" applyAlignment="1">
      <alignment horizontal="right" vertical="center" indent="1"/>
    </xf>
    <xf numFmtId="0" fontId="9" fillId="20" borderId="20" xfId="0" applyFont="1" applyFill="1" applyBorder="1" applyAlignment="1">
      <alignment horizontal="left" vertical="center" indent="1"/>
    </xf>
    <xf numFmtId="0" fontId="9" fillId="20" borderId="25" xfId="0" applyFont="1" applyFill="1" applyBorder="1" applyAlignment="1">
      <alignment horizontal="left" vertical="center" indent="1"/>
    </xf>
    <xf numFmtId="3" fontId="9" fillId="20" borderId="26" xfId="0" applyNumberFormat="1" applyFont="1" applyFill="1" applyBorder="1" applyAlignment="1">
      <alignment horizontal="right" vertical="center" indent="1"/>
    </xf>
    <xf numFmtId="3" fontId="9" fillId="24" borderId="19" xfId="0" applyNumberFormat="1" applyFont="1" applyFill="1" applyBorder="1" applyAlignment="1">
      <alignment horizontal="right" vertical="center" indent="1"/>
    </xf>
    <xf numFmtId="3" fontId="9" fillId="25" borderId="19" xfId="0" applyNumberFormat="1" applyFont="1" applyFill="1" applyBorder="1" applyAlignment="1">
      <alignment horizontal="right" vertical="center" indent="1"/>
    </xf>
    <xf numFmtId="171" fontId="9" fillId="25" borderId="19" xfId="0" applyNumberFormat="1" applyFont="1" applyFill="1" applyBorder="1" applyAlignment="1">
      <alignment horizontal="right" vertical="center" indent="1"/>
    </xf>
    <xf numFmtId="0" fontId="9" fillId="18" borderId="20" xfId="0" applyFont="1" applyFill="1" applyBorder="1" applyAlignment="1">
      <alignment horizontal="left" vertical="center" indent="1"/>
    </xf>
    <xf numFmtId="3" fontId="2" fillId="0" borderId="0" xfId="0" applyNumberFormat="1" applyFont="1" applyAlignment="1">
      <alignment horizontal="left" vertical="center"/>
    </xf>
    <xf numFmtId="0" fontId="2" fillId="17" borderId="9" xfId="0" applyFont="1" applyFill="1" applyBorder="1" applyAlignment="1">
      <alignment horizontal="left" vertical="center" indent="1"/>
    </xf>
    <xf numFmtId="3" fontId="2" fillId="17" borderId="1" xfId="0" applyNumberFormat="1" applyFont="1" applyFill="1" applyBorder="1" applyAlignment="1">
      <alignment horizontal="right" vertical="center" indent="1"/>
    </xf>
    <xf numFmtId="164" fontId="2" fillId="17" borderId="8" xfId="1" applyNumberFormat="1" applyFont="1" applyFill="1" applyBorder="1" applyAlignment="1">
      <alignment horizontal="right" vertical="center" indent="1"/>
    </xf>
    <xf numFmtId="0" fontId="9" fillId="23" borderId="20" xfId="0" applyFont="1" applyFill="1" applyBorder="1" applyAlignment="1">
      <alignment horizontal="left" vertical="center" indent="1"/>
    </xf>
    <xf numFmtId="3" fontId="9" fillId="23" borderId="19" xfId="0" applyNumberFormat="1" applyFont="1" applyFill="1" applyBorder="1" applyAlignment="1">
      <alignment horizontal="right" vertical="center" indent="1"/>
    </xf>
    <xf numFmtId="168" fontId="9" fillId="23" borderId="21" xfId="1" applyNumberFormat="1" applyFont="1" applyFill="1" applyBorder="1" applyAlignment="1">
      <alignment horizontal="right" vertical="center" indent="1"/>
    </xf>
    <xf numFmtId="0" fontId="9" fillId="26" borderId="20" xfId="0" applyFont="1" applyFill="1" applyBorder="1" applyAlignment="1">
      <alignment horizontal="left" vertical="center" indent="1"/>
    </xf>
    <xf numFmtId="171" fontId="9" fillId="18" borderId="19" xfId="0" applyNumberFormat="1" applyFont="1" applyFill="1" applyBorder="1" applyAlignment="1">
      <alignment horizontal="right" vertical="center" indent="1"/>
    </xf>
    <xf numFmtId="0" fontId="9" fillId="19" borderId="25" xfId="0" applyFont="1" applyFill="1" applyBorder="1" applyAlignment="1">
      <alignment horizontal="left" vertical="center" indent="1"/>
    </xf>
    <xf numFmtId="3" fontId="9" fillId="19" borderId="26" xfId="0" applyNumberFormat="1" applyFont="1" applyFill="1" applyBorder="1" applyAlignment="1">
      <alignment horizontal="right" vertical="center" indent="1"/>
    </xf>
    <xf numFmtId="171" fontId="9" fillId="18" borderId="26" xfId="0" applyNumberFormat="1" applyFont="1" applyFill="1" applyBorder="1" applyAlignment="1">
      <alignment horizontal="right" vertical="center" indent="1"/>
    </xf>
    <xf numFmtId="0" fontId="9" fillId="24" borderId="20" xfId="0" applyFont="1" applyFill="1" applyBorder="1" applyAlignment="1">
      <alignment horizontal="left" vertical="center" indent="1"/>
    </xf>
    <xf numFmtId="0" fontId="9" fillId="25" borderId="20" xfId="0" applyFont="1" applyFill="1" applyBorder="1" applyAlignment="1">
      <alignment horizontal="left" vertical="center" indent="1"/>
    </xf>
    <xf numFmtId="0" fontId="7" fillId="7" borderId="13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8" fillId="10" borderId="13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0" borderId="15" xfId="0" applyFont="1" applyFill="1" applyBorder="1" applyAlignment="1">
      <alignment horizontal="center" vertical="center"/>
    </xf>
    <xf numFmtId="0" fontId="10" fillId="8" borderId="13" xfId="0" applyFont="1" applyFill="1" applyBorder="1" applyAlignment="1">
      <alignment horizontal="center" vertical="center"/>
    </xf>
    <xf numFmtId="0" fontId="10" fillId="8" borderId="14" xfId="0" applyFont="1" applyFill="1" applyBorder="1" applyAlignment="1">
      <alignment horizontal="center" vertical="center"/>
    </xf>
    <xf numFmtId="0" fontId="10" fillId="8" borderId="15" xfId="0" applyFont="1" applyFill="1" applyBorder="1" applyAlignment="1">
      <alignment horizontal="center" vertical="center"/>
    </xf>
    <xf numFmtId="0" fontId="8" fillId="9" borderId="13" xfId="0" applyFont="1" applyFill="1" applyBorder="1" applyAlignment="1">
      <alignment horizontal="center" vertical="center"/>
    </xf>
    <xf numFmtId="0" fontId="8" fillId="9" borderId="14" xfId="0" applyFont="1" applyFill="1" applyBorder="1" applyAlignment="1">
      <alignment horizontal="center" vertical="center"/>
    </xf>
    <xf numFmtId="0" fontId="8" fillId="9" borderId="15" xfId="0" applyFont="1" applyFill="1" applyBorder="1" applyAlignment="1">
      <alignment horizontal="center" vertical="center"/>
    </xf>
    <xf numFmtId="7" fontId="0" fillId="0" borderId="0" xfId="0" applyNumberFormat="1" applyFill="1" applyAlignment="1">
      <alignment horizontal="center" vertical="center"/>
    </xf>
    <xf numFmtId="0" fontId="2" fillId="28" borderId="9" xfId="0" applyFont="1" applyFill="1" applyBorder="1" applyAlignment="1">
      <alignment horizontal="left" vertical="center" indent="1"/>
    </xf>
    <xf numFmtId="3" fontId="2" fillId="28" borderId="1" xfId="0" applyNumberFormat="1" applyFont="1" applyFill="1" applyBorder="1" applyAlignment="1">
      <alignment horizontal="right" vertical="center" indent="1"/>
    </xf>
    <xf numFmtId="164" fontId="2" fillId="28" borderId="1" xfId="1" applyNumberFormat="1" applyFont="1" applyFill="1" applyBorder="1" applyAlignment="1">
      <alignment horizontal="right" vertical="center" indent="1"/>
    </xf>
    <xf numFmtId="0" fontId="2" fillId="5" borderId="7" xfId="1" applyNumberFormat="1" applyFont="1" applyFill="1" applyBorder="1" applyAlignment="1">
      <alignment horizontal="center" vertical="center"/>
    </xf>
    <xf numFmtId="0" fontId="2" fillId="5" borderId="8" xfId="1" applyNumberFormat="1" applyFont="1" applyFill="1" applyBorder="1" applyAlignment="1">
      <alignment horizontal="center" vertical="center"/>
    </xf>
    <xf numFmtId="0" fontId="2" fillId="27" borderId="8" xfId="1" applyNumberFormat="1" applyFont="1" applyFill="1" applyBorder="1" applyAlignment="1">
      <alignment horizontal="center" vertical="center"/>
    </xf>
    <xf numFmtId="0" fontId="2" fillId="17" borderId="8" xfId="1" applyNumberFormat="1" applyFont="1" applyFill="1" applyBorder="1" applyAlignment="1">
      <alignment horizontal="center" vertical="center"/>
    </xf>
    <xf numFmtId="0" fontId="2" fillId="28" borderId="8" xfId="1" applyNumberFormat="1" applyFont="1" applyFill="1" applyBorder="1" applyAlignment="1">
      <alignment horizontal="center" vertical="center"/>
    </xf>
    <xf numFmtId="0" fontId="2" fillId="4" borderId="8" xfId="1" applyNumberFormat="1" applyFont="1" applyFill="1" applyBorder="1" applyAlignment="1">
      <alignment horizontal="center" vertical="center"/>
    </xf>
    <xf numFmtId="0" fontId="2" fillId="2" borderId="8" xfId="1" applyNumberFormat="1" applyFont="1" applyFill="1" applyBorder="1" applyAlignment="1">
      <alignment horizontal="center" vertical="center"/>
    </xf>
    <xf numFmtId="0" fontId="2" fillId="0" borderId="0" xfId="0" quotePrefix="1" applyFont="1" applyAlignment="1">
      <alignment vertical="center"/>
    </xf>
    <xf numFmtId="0" fontId="2" fillId="0" borderId="0" xfId="0" applyFont="1" applyFill="1" applyAlignment="1">
      <alignment horizontal="left" vertical="center" indent="1"/>
    </xf>
  </cellXfs>
  <cellStyles count="2">
    <cellStyle name="Monétaire" xfId="1" builtinId="4"/>
    <cellStyle name="Normal" xfId="0" builtinId="0"/>
  </cellStyles>
  <dxfs count="74"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1" formatCode="#,##0.00\ &quot;€&quot;;\-#,##0.0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CE4D6"/>
      <color rgb="FFF8CBAD"/>
      <color rgb="FFE2EFDA"/>
      <color rgb="FFC6E0B4"/>
      <color rgb="FFFFC000"/>
      <color rgb="FF00FFFF"/>
      <color rgb="FFFFCCFF"/>
      <color rgb="FF00CC00"/>
      <color rgb="FFFF9933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0</xdr:row>
          <xdr:rowOff>66675</xdr:rowOff>
        </xdr:from>
        <xdr:to>
          <xdr:col>6</xdr:col>
          <xdr:colOff>1676400</xdr:colOff>
          <xdr:row>1</xdr:row>
          <xdr:rowOff>161925</xdr:rowOff>
        </xdr:to>
        <xdr:sp macro="" textlink="">
          <xdr:nvSpPr>
            <xdr:cNvPr id="1032" name="btnAjout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3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</xdr:row>
          <xdr:rowOff>238125</xdr:rowOff>
        </xdr:from>
        <xdr:to>
          <xdr:col>6</xdr:col>
          <xdr:colOff>1676400</xdr:colOff>
          <xdr:row>3</xdr:row>
          <xdr:rowOff>0</xdr:rowOff>
        </xdr:to>
        <xdr:sp macro="" textlink="">
          <xdr:nvSpPr>
            <xdr:cNvPr id="1033" name="btnModif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3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3</xdr:row>
          <xdr:rowOff>133350</xdr:rowOff>
        </xdr:from>
        <xdr:to>
          <xdr:col>6</xdr:col>
          <xdr:colOff>1676400</xdr:colOff>
          <xdr:row>3</xdr:row>
          <xdr:rowOff>495300</xdr:rowOff>
        </xdr:to>
        <xdr:sp macro="" textlink="">
          <xdr:nvSpPr>
            <xdr:cNvPr id="1034" name="btnSuppr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3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219075</xdr:colOff>
          <xdr:row>4</xdr:row>
          <xdr:rowOff>342900</xdr:rowOff>
        </xdr:from>
        <xdr:to>
          <xdr:col>13</xdr:col>
          <xdr:colOff>609600</xdr:colOff>
          <xdr:row>5</xdr:row>
          <xdr:rowOff>333375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3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EF31E9-C012-4C1E-830A-C568B4E42BCA}" name="t_Prix" displayName="t_Prix" ref="B2:E20" totalsRowShown="0" headerRowDxfId="73" dataDxfId="71" headerRowBorderDxfId="72" tableBorderDxfId="70" totalsRowBorderDxfId="69">
  <autoFilter ref="B2:E20" xr:uid="{7FEF31E9-C012-4C1E-830A-C568B4E42BCA}">
    <filterColumn colId="0" hiddenButton="1"/>
    <filterColumn colId="1" hiddenButton="1"/>
    <filterColumn colId="2" hiddenButton="1"/>
    <filterColumn colId="3" hiddenButton="1"/>
  </autoFilter>
  <tableColumns count="4">
    <tableColumn id="1" xr3:uid="{23A48368-572B-493A-9964-D54DFC4A3C38}" name="Miel" dataDxfId="68"/>
    <tableColumn id="2" xr3:uid="{3890F020-2496-4C24-8345-EC8EBABFC4AE}" name="Poids" dataDxfId="67"/>
    <tableColumn id="3" xr3:uid="{576309BC-7B61-4A0F-A6BB-F74DF54A6D1B}" name="Prix" dataDxfId="18" dataCellStyle="Monétaire"/>
    <tableColumn id="5" xr3:uid="{58A9494E-410E-4762-AC20-77C3521DD4A5}" name="Lot" dataDxfId="17" dataCellStyle="Monétai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54C78A-8EF4-46D4-90A0-C924E829BFF9}" name="t_Choix" displayName="t_Choix" ref="G2:G8" totalsRowShown="0" headerRowDxfId="66" dataDxfId="65" tableBorderDxfId="64">
  <autoFilter ref="G2:G8" xr:uid="{3B54C78A-8EF4-46D4-90A0-C924E829BFF9}">
    <filterColumn colId="0" hiddenButton="1"/>
  </autoFilter>
  <tableColumns count="1">
    <tableColumn id="1" xr3:uid="{20C49766-1316-44AF-A0B4-835C9C8629A2}" name="listes de choix" dataDxfId="6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39B585-EB49-4B4A-B09D-58D2D1874D25}" name="t_Poids" displayName="t_Poids" ref="I2:I5" totalsRowShown="0" headerRowDxfId="62" dataDxfId="61">
  <autoFilter ref="I2:I5" xr:uid="{C039B585-EB49-4B4A-B09D-58D2D1874D25}">
    <filterColumn colId="0" hiddenButton="1"/>
  </autoFilter>
  <tableColumns count="1">
    <tableColumn id="1" xr3:uid="{80BFC8A3-DE93-4A9C-B9E3-53A331917B5A}" name="Poids" dataDxfId="6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CA6725-5EB8-45D2-93E6-44446F67E5FD}" name="t_Statut" displayName="t_Statut" ref="K2:K5" totalsRowShown="0" headerRowDxfId="59" dataDxfId="58">
  <autoFilter ref="K2:K5" xr:uid="{B6CA6725-5EB8-45D2-93E6-44446F67E5FD}">
    <filterColumn colId="0" hiddenButton="1"/>
  </autoFilter>
  <tableColumns count="1">
    <tableColumn id="1" xr3:uid="{B3109EFC-B66E-48AD-B7C3-610E1F02ECEB}" name="Statut" dataDxfId="57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A7621C1-C608-4233-9C44-D1745F9EBDA0}" name="t_NumLigne" displayName="t_NumLigne" ref="O2:O3" totalsRowShown="0" headerRowDxfId="56" dataDxfId="55">
  <autoFilter ref="O2:O3" xr:uid="{CA7621C1-C608-4233-9C44-D1745F9EBDA0}">
    <filterColumn colId="0" hiddenButton="1"/>
  </autoFilter>
  <tableColumns count="1">
    <tableColumn id="1" xr3:uid="{78FDBB98-C69B-4DDF-8306-150D05B1D76B}" name="Num ligne" dataDxfId="54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76EEFFD-7B0E-4B16-AE81-B87C763D2EB2}" name="t_StockInitial" displayName="t_StockInitial" ref="B5:F24" totalsRowCount="1" headerRowDxfId="53" dataDxfId="52" totalsRowDxfId="51">
  <autoFilter ref="B5:F23" xr:uid="{876EEFFD-7B0E-4B16-AE81-B87C763D2EB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E89F3BA5-9A98-44E4-AD6C-CED816967E7E}" name="Produit" totalsRowLabel="Total" dataDxfId="16" totalsRowDxfId="11"/>
    <tableColumn id="2" xr3:uid="{6B5D069E-FCCE-4EE8-AE59-9D6EE71893B2}" name="Poids" dataDxfId="15" totalsRowDxfId="10"/>
    <tableColumn id="3" xr3:uid="{D62F685C-518E-499C-B684-5F8806EFCCD9}" name="Quantité" totalsRowLabel="3" dataDxfId="14" totalsRowDxfId="9"/>
    <tableColumn id="4" xr3:uid="{95730DFD-F952-43DC-96E1-6B34AA2DD572}" name="Prix" dataDxfId="13" totalsRowDxfId="8"/>
    <tableColumn id="5" xr3:uid="{59555BC9-E367-4D81-B6F8-49C18B389D8A}" name="Prix Stock Initial" totalsRowFunction="sum" dataDxfId="12" totalsRowDxfId="7">
      <calculatedColumnFormula>E6*D6</calculatedColumnFormula>
    </tableColumn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6E2D4A-17F2-49C3-A2E0-F038051F0669}" name="t_Mouvement" displayName="t_Mouvement" ref="H5:R8" totalsRowCount="1" headerRowDxfId="50" dataDxfId="49" totalsRowDxfId="48">
  <autoFilter ref="H5:R7" xr:uid="{746E2D4A-17F2-49C3-A2E0-F038051F06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1" xr3:uid="{D539432A-DC69-4DD8-8094-6AD5779E407E}" name="Index" dataDxfId="47" totalsRowDxfId="46">
      <calculatedColumnFormula>IF(t_Mouvement[[#This Row],[Date]]&lt;&gt;"",ROW()-3,"")</calculatedColumnFormula>
    </tableColumn>
    <tableColumn id="1" xr3:uid="{8CEF2FC3-ACDD-4FB0-B9B8-878CB4FDE7A8}" name="Date" totalsRowLabel="Total" dataDxfId="45" totalsRowDxfId="44"/>
    <tableColumn id="2" xr3:uid="{C6D5AEB8-A5C4-48D9-B387-19BEF7D341F2}" name="Nom" dataDxfId="43" totalsRowDxfId="42"/>
    <tableColumn id="3" xr3:uid="{8B263247-2E6A-47E7-B740-32CFAD82F3D3}" name="Statut" dataDxfId="41" totalsRowDxfId="40"/>
    <tableColumn id="4" xr3:uid="{444EB392-9FFC-4071-9E27-99838513F0B9}" name="N° Lot" dataDxfId="39" totalsRowDxfId="38"/>
    <tableColumn id="5" xr3:uid="{0CF61BEE-B7C2-4CAB-B1FA-DD16C08C57AD}" name="Produit" dataDxfId="37" totalsRowDxfId="36"/>
    <tableColumn id="6" xr3:uid="{F29C3667-F773-4FC0-B445-8A0A0FAE4FF0}" name="Poids" dataDxfId="35" totalsRowDxfId="34"/>
    <tableColumn id="7" xr3:uid="{09CF83C3-A304-4347-AE48-B0918EF9908E}" name="Prix" dataDxfId="33" totalsRowDxfId="32"/>
    <tableColumn id="8" xr3:uid="{A86F98AA-9315-475C-8F6C-B81C938087EF}" name="Quantité" dataDxfId="31" totalsRowDxfId="30"/>
    <tableColumn id="9" xr3:uid="{C160BE96-1DB8-4446-A11E-4C09C4043F5B}" name="Montant" totalsRowFunction="sum" dataDxfId="29" totalsRowDxfId="28"/>
    <tableColumn id="10" xr3:uid="{8BB034E7-DE3D-461C-AFA6-3514A33EE684}" name="Mvt" totalsRowFunction="sum" dataDxfId="27" totalsRowDxfId="26">
      <calculatedColumnFormula>IF(t_Mouvement[[#This Row],[Statut]]&lt;&gt;"",IF(t_Mouvement[[#This Row],[Statut]]="Entrée",t_Mouvement[[#This Row],[Quantité]],t_Mouvement[[#This Row],[Quantité]]*-1),"")</calculatedColumnFormula>
    </tableColumn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F7B788-3305-41DE-B983-B23BCC5F0289}" name="t_StockFinal" displayName="t_StockFinal" ref="T5:W24" totalsRowCount="1" headerRowDxfId="25" dataDxfId="24" totalsRowDxfId="23">
  <autoFilter ref="T5:W23" xr:uid="{F6F7B788-3305-41DE-B983-B23BCC5F0289}">
    <filterColumn colId="0" hiddenButton="1"/>
    <filterColumn colId="1" hiddenButton="1"/>
    <filterColumn colId="2" hiddenButton="1"/>
    <filterColumn colId="3" hiddenButton="1"/>
  </autoFilter>
  <tableColumns count="4">
    <tableColumn id="1" xr3:uid="{856A20C4-74DB-4E6A-9EFC-3DA37E5685B0}" name="Produit" totalsRowLabel="Total" dataDxfId="22" totalsRowDxfId="6"/>
    <tableColumn id="2" xr3:uid="{E43DCB9B-2273-4DB5-BD41-CA22A4AD9887}" name="Poids" dataDxfId="21" totalsRowDxfId="5"/>
    <tableColumn id="4" xr3:uid="{C46EBE50-C8BF-4D1F-A357-A45024F9A7A1}" name="Quantité" dataDxfId="20" totalsRowDxfId="4">
      <calculatedColumnFormula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calculatedColumnFormula>
    </tableColumn>
    <tableColumn id="3" xr3:uid="{AF8FE321-7F54-4D33-8FDD-61A0033FB957}" name="Prix Stock Final" totalsRowFunction="sum" dataDxfId="19" totalsRowDxfId="3" dataCellStyle="Monétaire">
      <calculatedColumnFormula>V6*E6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sheetPr codeName="Feuil3"/>
  <dimension ref="B2:O24"/>
  <sheetViews>
    <sheetView showGridLines="0" workbookViewId="0">
      <selection activeCell="G12" sqref="G12"/>
    </sheetView>
  </sheetViews>
  <sheetFormatPr baseColWidth="10" defaultColWidth="10.69921875" defaultRowHeight="18.75" x14ac:dyDescent="0.3"/>
  <cols>
    <col min="1" max="1" width="3.59765625" style="5" customWidth="1"/>
    <col min="2" max="2" width="20.69921875" style="5" bestFit="1" customWidth="1"/>
    <col min="3" max="4" width="10.69921875" style="5"/>
    <col min="5" max="5" width="11.19921875" style="5" bestFit="1" customWidth="1"/>
    <col min="6" max="6" width="3.69921875" style="5" customWidth="1"/>
    <col min="7" max="7" width="18.3984375" style="5" bestFit="1" customWidth="1"/>
    <col min="8" max="8" width="3.69921875" style="5" customWidth="1"/>
    <col min="9" max="9" width="10.3984375" style="5" bestFit="1" customWidth="1"/>
    <col min="10" max="10" width="3.69921875" style="5" customWidth="1"/>
    <col min="11" max="11" width="7.09765625" style="5" bestFit="1" customWidth="1"/>
    <col min="12" max="12" width="3.69921875" style="9" customWidth="1"/>
    <col min="13" max="13" width="7.3984375" style="5" bestFit="1" customWidth="1"/>
    <col min="14" max="14" width="3.69921875" style="5" customWidth="1"/>
    <col min="15" max="15" width="9" style="5" bestFit="1" customWidth="1"/>
    <col min="16" max="17" width="3.69921875" style="5" customWidth="1"/>
    <col min="18" max="16384" width="10.69921875" style="5"/>
  </cols>
  <sheetData>
    <row r="2" spans="2:15" ht="21" x14ac:dyDescent="0.3">
      <c r="B2" s="10" t="s">
        <v>8</v>
      </c>
      <c r="C2" s="6" t="s">
        <v>5</v>
      </c>
      <c r="D2" s="7" t="s">
        <v>4</v>
      </c>
      <c r="E2" s="6" t="s">
        <v>40</v>
      </c>
      <c r="G2" s="8" t="s">
        <v>9</v>
      </c>
      <c r="I2" s="2" t="s">
        <v>5</v>
      </c>
      <c r="K2" s="9" t="s">
        <v>12</v>
      </c>
      <c r="L2" s="5"/>
      <c r="M2" s="34" t="str" cm="1">
        <f t="array" ref="M2">_xlfn._xlws.FILTER(_xlfn.UNIQUE(t_Mouvement[Nom]),IFERROR(SEARCH(fc_Nom,_xlfn.UNIQUE(t_Mouvement[Nom]))&gt;0,FALSE))</f>
        <v>Bignou</v>
      </c>
      <c r="O2" s="5" t="s">
        <v>29</v>
      </c>
    </row>
    <row r="3" spans="2:15" ht="21" x14ac:dyDescent="0.3">
      <c r="B3" s="11" t="s">
        <v>3</v>
      </c>
      <c r="C3" s="16">
        <v>250</v>
      </c>
      <c r="D3" s="21">
        <v>4</v>
      </c>
      <c r="E3" s="129">
        <v>17522</v>
      </c>
      <c r="G3" s="8" t="s">
        <v>3</v>
      </c>
      <c r="I3" s="99">
        <v>250</v>
      </c>
      <c r="K3" s="9" t="s">
        <v>13</v>
      </c>
      <c r="L3" s="5"/>
      <c r="M3" s="9"/>
    </row>
    <row r="4" spans="2:15" ht="21" x14ac:dyDescent="0.3">
      <c r="B4" s="11" t="s">
        <v>3</v>
      </c>
      <c r="C4" s="16">
        <v>500</v>
      </c>
      <c r="D4" s="21">
        <v>7.5</v>
      </c>
      <c r="E4" s="130">
        <v>17522</v>
      </c>
      <c r="F4" s="1"/>
      <c r="G4" s="8" t="s">
        <v>2</v>
      </c>
      <c r="I4" s="99">
        <v>500</v>
      </c>
      <c r="K4" s="9" t="s">
        <v>14</v>
      </c>
      <c r="L4" s="5"/>
      <c r="M4" s="9"/>
    </row>
    <row r="5" spans="2:15" ht="21" x14ac:dyDescent="0.3">
      <c r="B5" s="11" t="s">
        <v>3</v>
      </c>
      <c r="C5" s="16">
        <v>1000</v>
      </c>
      <c r="D5" s="21">
        <v>14</v>
      </c>
      <c r="E5" s="130">
        <v>17522</v>
      </c>
      <c r="F5" s="1"/>
      <c r="G5" s="8" t="s">
        <v>43</v>
      </c>
      <c r="I5" s="99">
        <v>1000</v>
      </c>
      <c r="K5" s="9" t="s">
        <v>15</v>
      </c>
      <c r="L5" s="5"/>
      <c r="M5" s="9"/>
    </row>
    <row r="6" spans="2:15" ht="21" x14ac:dyDescent="0.3">
      <c r="B6" s="12" t="s">
        <v>2</v>
      </c>
      <c r="C6" s="17">
        <v>250</v>
      </c>
      <c r="D6" s="22">
        <v>4</v>
      </c>
      <c r="E6" s="131">
        <v>25722</v>
      </c>
      <c r="F6" s="1"/>
      <c r="G6" s="137" t="s">
        <v>45</v>
      </c>
      <c r="L6" s="5"/>
      <c r="M6" s="9"/>
    </row>
    <row r="7" spans="2:15" ht="21" x14ac:dyDescent="0.3">
      <c r="B7" s="12" t="s">
        <v>2</v>
      </c>
      <c r="C7" s="17">
        <v>500</v>
      </c>
      <c r="D7" s="22">
        <v>7.5</v>
      </c>
      <c r="E7" s="131">
        <v>25722</v>
      </c>
      <c r="F7" s="1"/>
      <c r="G7" s="8" t="s">
        <v>1</v>
      </c>
      <c r="L7" s="5"/>
      <c r="M7" s="9"/>
    </row>
    <row r="8" spans="2:15" ht="21" x14ac:dyDescent="0.3">
      <c r="B8" s="12" t="s">
        <v>2</v>
      </c>
      <c r="C8" s="17">
        <v>1000</v>
      </c>
      <c r="D8" s="22">
        <v>14</v>
      </c>
      <c r="E8" s="131">
        <v>25722</v>
      </c>
      <c r="F8" s="1"/>
      <c r="G8" s="8" t="s">
        <v>0</v>
      </c>
      <c r="L8" s="5"/>
      <c r="M8" s="9"/>
    </row>
    <row r="9" spans="2:15" ht="21" x14ac:dyDescent="0.3">
      <c r="B9" s="100" t="s">
        <v>43</v>
      </c>
      <c r="C9" s="101">
        <v>250</v>
      </c>
      <c r="D9" s="102">
        <v>4</v>
      </c>
      <c r="E9" s="132">
        <v>10723</v>
      </c>
      <c r="F9" s="1"/>
      <c r="G9" s="1"/>
      <c r="L9" s="5"/>
    </row>
    <row r="10" spans="2:15" ht="21" x14ac:dyDescent="0.3">
      <c r="B10" s="100" t="s">
        <v>43</v>
      </c>
      <c r="C10" s="101">
        <v>500</v>
      </c>
      <c r="D10" s="102">
        <v>7.5</v>
      </c>
      <c r="E10" s="132">
        <v>10723</v>
      </c>
      <c r="F10" s="1"/>
      <c r="G10" s="1"/>
      <c r="L10" s="5"/>
    </row>
    <row r="11" spans="2:15" ht="21" x14ac:dyDescent="0.3">
      <c r="B11" s="100" t="s">
        <v>43</v>
      </c>
      <c r="C11" s="101">
        <v>1000</v>
      </c>
      <c r="D11" s="102">
        <v>14</v>
      </c>
      <c r="E11" s="132">
        <v>10723</v>
      </c>
      <c r="F11" s="1"/>
      <c r="G11" s="1"/>
      <c r="L11" s="5"/>
    </row>
    <row r="12" spans="2:15" ht="21" x14ac:dyDescent="0.3">
      <c r="B12" s="126" t="s">
        <v>45</v>
      </c>
      <c r="C12" s="127">
        <v>250</v>
      </c>
      <c r="D12" s="128">
        <v>4</v>
      </c>
      <c r="E12" s="133">
        <v>15723</v>
      </c>
      <c r="F12" s="1"/>
      <c r="G12" s="1"/>
      <c r="L12" s="5"/>
    </row>
    <row r="13" spans="2:15" ht="21" x14ac:dyDescent="0.3">
      <c r="B13" s="126" t="s">
        <v>45</v>
      </c>
      <c r="C13" s="127">
        <v>500</v>
      </c>
      <c r="D13" s="128">
        <v>7.5</v>
      </c>
      <c r="E13" s="133">
        <v>15723</v>
      </c>
      <c r="F13" s="1"/>
      <c r="L13" s="5"/>
    </row>
    <row r="14" spans="2:15" ht="21" x14ac:dyDescent="0.3">
      <c r="B14" s="126" t="s">
        <v>45</v>
      </c>
      <c r="C14" s="127">
        <v>1000</v>
      </c>
      <c r="D14" s="128">
        <v>14</v>
      </c>
      <c r="E14" s="133">
        <v>15723</v>
      </c>
      <c r="F14" s="1"/>
      <c r="L14" s="5"/>
    </row>
    <row r="15" spans="2:15" ht="21" x14ac:dyDescent="0.3">
      <c r="B15" s="13" t="s">
        <v>1</v>
      </c>
      <c r="C15" s="18">
        <v>250</v>
      </c>
      <c r="D15" s="23">
        <v>4.5</v>
      </c>
      <c r="E15" s="134">
        <v>20523</v>
      </c>
      <c r="F15" s="1"/>
      <c r="L15" s="5"/>
    </row>
    <row r="16" spans="2:15" ht="21" x14ac:dyDescent="0.3">
      <c r="B16" s="13" t="s">
        <v>1</v>
      </c>
      <c r="C16" s="18">
        <v>500</v>
      </c>
      <c r="D16" s="23">
        <v>8.5</v>
      </c>
      <c r="E16" s="134">
        <v>20523</v>
      </c>
      <c r="F16" s="1"/>
      <c r="L16" s="5"/>
    </row>
    <row r="17" spans="2:12" ht="21" x14ac:dyDescent="0.3">
      <c r="B17" s="13" t="s">
        <v>1</v>
      </c>
      <c r="C17" s="18">
        <v>1000</v>
      </c>
      <c r="D17" s="23">
        <v>16.5</v>
      </c>
      <c r="E17" s="134">
        <v>20523</v>
      </c>
      <c r="F17" s="1"/>
      <c r="L17" s="5"/>
    </row>
    <row r="18" spans="2:12" ht="21" x14ac:dyDescent="0.3">
      <c r="B18" s="14" t="s">
        <v>0</v>
      </c>
      <c r="C18" s="19">
        <v>250</v>
      </c>
      <c r="D18" s="24">
        <v>4.5</v>
      </c>
      <c r="E18" s="135">
        <v>20623</v>
      </c>
      <c r="F18" s="1"/>
      <c r="L18" s="5"/>
    </row>
    <row r="19" spans="2:12" ht="21" x14ac:dyDescent="0.3">
      <c r="B19" s="14" t="s">
        <v>0</v>
      </c>
      <c r="C19" s="19">
        <v>500</v>
      </c>
      <c r="D19" s="24">
        <v>8.5</v>
      </c>
      <c r="E19" s="135">
        <v>20623</v>
      </c>
      <c r="L19" s="5"/>
    </row>
    <row r="20" spans="2:12" ht="21" x14ac:dyDescent="0.3">
      <c r="B20" s="15" t="s">
        <v>0</v>
      </c>
      <c r="C20" s="20">
        <v>1000</v>
      </c>
      <c r="D20" s="25">
        <v>16.5</v>
      </c>
      <c r="E20" s="135">
        <v>20623</v>
      </c>
      <c r="L20" s="5"/>
    </row>
    <row r="21" spans="2:12" x14ac:dyDescent="0.3">
      <c r="L21" s="5"/>
    </row>
    <row r="22" spans="2:12" x14ac:dyDescent="0.3">
      <c r="L22" s="5"/>
    </row>
    <row r="23" spans="2:12" x14ac:dyDescent="0.3">
      <c r="L23" s="5"/>
    </row>
    <row r="24" spans="2:12" x14ac:dyDescent="0.3">
      <c r="L24" s="5"/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A5F1A-295D-496B-9214-F77BAA8F50E1}">
  <sheetPr codeName="Feuil2"/>
  <dimension ref="B1:W74"/>
  <sheetViews>
    <sheetView showGridLines="0" topLeftCell="A2" zoomScaleNormal="100" workbookViewId="0">
      <selection activeCell="F20" sqref="F20"/>
    </sheetView>
  </sheetViews>
  <sheetFormatPr baseColWidth="10" defaultColWidth="10.69921875" defaultRowHeight="18.75" outlineLevelCol="1" x14ac:dyDescent="0.3"/>
  <cols>
    <col min="1" max="1" width="3.59765625" style="5" customWidth="1"/>
    <col min="2" max="2" width="19" style="5" bestFit="1" customWidth="1"/>
    <col min="3" max="3" width="11.09765625" style="5" bestFit="1" customWidth="1"/>
    <col min="4" max="4" width="8.796875" style="5" bestFit="1" customWidth="1"/>
    <col min="5" max="5" width="12.8984375" style="5" bestFit="1" customWidth="1"/>
    <col min="6" max="6" width="15.296875" style="5" bestFit="1" customWidth="1"/>
    <col min="7" max="7" width="3.59765625" style="5" customWidth="1"/>
    <col min="8" max="8" width="5.5" style="5" bestFit="1" customWidth="1"/>
    <col min="9" max="9" width="11.8984375" style="5" bestFit="1" customWidth="1"/>
    <col min="10" max="10" width="24.5" style="5" bestFit="1" customWidth="1"/>
    <col min="11" max="11" width="7.59765625" style="5" bestFit="1" customWidth="1"/>
    <col min="12" max="12" width="6.3984375" style="5" bestFit="1" customWidth="1"/>
    <col min="13" max="13" width="12.69921875" style="5" bestFit="1" customWidth="1"/>
    <col min="14" max="14" width="8.09765625" style="5" bestFit="1" customWidth="1"/>
    <col min="15" max="15" width="9" style="5" bestFit="1" customWidth="1"/>
    <col min="16" max="16" width="8.796875" style="5" bestFit="1" customWidth="1"/>
    <col min="17" max="17" width="10.09765625" style="5" bestFit="1" customWidth="1"/>
    <col min="18" max="18" width="5" style="5" hidden="1" customWidth="1" outlineLevel="1"/>
    <col min="19" max="19" width="3.59765625" style="5" customWidth="1" collapsed="1"/>
    <col min="20" max="20" width="19" style="5" bestFit="1" customWidth="1"/>
    <col min="21" max="21" width="11.59765625" style="5" bestFit="1" customWidth="1"/>
    <col min="22" max="22" width="8.796875" style="5" bestFit="1" customWidth="1"/>
    <col min="23" max="23" width="14.296875" style="5" bestFit="1" customWidth="1"/>
    <col min="24" max="16384" width="10.69921875" style="5"/>
  </cols>
  <sheetData>
    <row r="1" spans="2:23" ht="19.5" thickBot="1" x14ac:dyDescent="0.35"/>
    <row r="2" spans="2:23" ht="32.25" thickBot="1" x14ac:dyDescent="0.35">
      <c r="B2" s="113" t="s">
        <v>30</v>
      </c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4"/>
      <c r="U2" s="114"/>
      <c r="V2" s="114"/>
      <c r="W2" s="115"/>
    </row>
    <row r="3" spans="2:23" ht="19.5" thickBot="1" x14ac:dyDescent="0.35"/>
    <row r="4" spans="2:23" ht="21.75" thickBot="1" x14ac:dyDescent="0.35">
      <c r="B4" s="122" t="s">
        <v>21</v>
      </c>
      <c r="C4" s="123"/>
      <c r="D4" s="123"/>
      <c r="E4" s="123"/>
      <c r="F4" s="124"/>
      <c r="G4" s="35"/>
      <c r="H4" s="119" t="s">
        <v>22</v>
      </c>
      <c r="I4" s="120"/>
      <c r="J4" s="120"/>
      <c r="K4" s="120"/>
      <c r="L4" s="120"/>
      <c r="M4" s="120"/>
      <c r="N4" s="120"/>
      <c r="O4" s="120"/>
      <c r="P4" s="120"/>
      <c r="Q4" s="121"/>
      <c r="R4" s="35"/>
      <c r="T4" s="116" t="s">
        <v>23</v>
      </c>
      <c r="U4" s="117"/>
      <c r="V4" s="117"/>
      <c r="W4" s="118"/>
    </row>
    <row r="5" spans="2:23" ht="21" x14ac:dyDescent="0.3">
      <c r="B5" s="36" t="s">
        <v>17</v>
      </c>
      <c r="C5" s="37" t="s">
        <v>5</v>
      </c>
      <c r="D5" s="37" t="s">
        <v>16</v>
      </c>
      <c r="E5" s="37" t="s">
        <v>4</v>
      </c>
      <c r="F5" s="37" t="s">
        <v>25</v>
      </c>
      <c r="G5" s="35"/>
      <c r="H5" s="37" t="s">
        <v>28</v>
      </c>
      <c r="I5" s="37" t="s">
        <v>18</v>
      </c>
      <c r="J5" s="36" t="s">
        <v>7</v>
      </c>
      <c r="K5" s="36" t="s">
        <v>12</v>
      </c>
      <c r="L5" s="35" t="s">
        <v>6</v>
      </c>
      <c r="M5" s="36" t="s">
        <v>17</v>
      </c>
      <c r="N5" s="38" t="s">
        <v>5</v>
      </c>
      <c r="O5" s="37" t="s">
        <v>4</v>
      </c>
      <c r="P5" s="37" t="s">
        <v>16</v>
      </c>
      <c r="Q5" s="37" t="s">
        <v>10</v>
      </c>
      <c r="R5" s="37" t="s">
        <v>20</v>
      </c>
      <c r="S5" s="35"/>
      <c r="T5" s="36" t="s">
        <v>17</v>
      </c>
      <c r="U5" s="37" t="s">
        <v>5</v>
      </c>
      <c r="V5" s="37" t="s">
        <v>16</v>
      </c>
      <c r="W5" s="37" t="s">
        <v>26</v>
      </c>
    </row>
    <row r="6" spans="2:23" ht="21" x14ac:dyDescent="0.3">
      <c r="B6" s="36" t="s">
        <v>3</v>
      </c>
      <c r="C6" s="39">
        <v>250</v>
      </c>
      <c r="D6" s="39">
        <v>2</v>
      </c>
      <c r="E6" s="40">
        <v>4</v>
      </c>
      <c r="F6" s="41">
        <f>E6*D6</f>
        <v>8</v>
      </c>
      <c r="G6" s="35"/>
      <c r="H6" s="38">
        <f>IF(t_Mouvement[[#This Row],[Date]]&lt;&gt;"",ROW()-3,"")</f>
        <v>3</v>
      </c>
      <c r="I6" s="42">
        <v>44936</v>
      </c>
      <c r="J6" s="36" t="s">
        <v>27</v>
      </c>
      <c r="K6" s="36" t="s">
        <v>14</v>
      </c>
      <c r="L6" s="35"/>
      <c r="M6" s="36" t="s">
        <v>2</v>
      </c>
      <c r="N6" s="39">
        <v>1000</v>
      </c>
      <c r="O6" s="40">
        <v>14</v>
      </c>
      <c r="P6" s="39">
        <v>1</v>
      </c>
      <c r="Q6" s="43">
        <v>14</v>
      </c>
      <c r="R6" s="39">
        <f>IF(t_Mouvement[[#This Row],[Statut]]&lt;&gt;"",IF(t_Mouvement[[#This Row],[Statut]]="Entrée",t_Mouvement[[#This Row],[Quantité]],t_Mouvement[[#This Row],[Quantité]]*-1),"")</f>
        <v>-1</v>
      </c>
      <c r="S6" s="35"/>
      <c r="T6" s="36" t="s">
        <v>3</v>
      </c>
      <c r="U6" s="39">
        <v>250</v>
      </c>
      <c r="V6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2</v>
      </c>
      <c r="W6" s="44">
        <f t="shared" ref="W6:W11" si="0">V6*E6</f>
        <v>8</v>
      </c>
    </row>
    <row r="7" spans="2:23" ht="21" x14ac:dyDescent="0.3">
      <c r="B7" s="36" t="s">
        <v>3</v>
      </c>
      <c r="C7" s="39">
        <v>500</v>
      </c>
      <c r="D7" s="39">
        <v>3</v>
      </c>
      <c r="E7" s="40">
        <v>7.5</v>
      </c>
      <c r="F7" s="41">
        <f t="shared" ref="F7:F23" si="1">E7*D7</f>
        <v>22.5</v>
      </c>
      <c r="G7" s="35"/>
      <c r="H7" s="38">
        <f>IF(t_Mouvement[[#This Row],[Date]]&lt;&gt;"",ROW()-3,"")</f>
        <v>4</v>
      </c>
      <c r="I7" s="42">
        <v>44936</v>
      </c>
      <c r="J7" s="36" t="s">
        <v>27</v>
      </c>
      <c r="K7" s="36" t="s">
        <v>14</v>
      </c>
      <c r="L7" s="35"/>
      <c r="M7" s="36" t="s">
        <v>0</v>
      </c>
      <c r="N7" s="39">
        <v>1000</v>
      </c>
      <c r="O7" s="40">
        <v>16.5</v>
      </c>
      <c r="P7" s="39">
        <v>1</v>
      </c>
      <c r="Q7" s="43">
        <v>16.5</v>
      </c>
      <c r="R7" s="39">
        <f>IF(t_Mouvement[[#This Row],[Statut]]&lt;&gt;"",IF(t_Mouvement[[#This Row],[Statut]]="Entrée",t_Mouvement[[#This Row],[Quantité]],t_Mouvement[[#This Row],[Quantité]]*-1),"")</f>
        <v>-1</v>
      </c>
      <c r="S7" s="35"/>
      <c r="T7" s="36" t="s">
        <v>3</v>
      </c>
      <c r="U7" s="39">
        <v>500</v>
      </c>
      <c r="V7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W7" s="44">
        <f t="shared" si="0"/>
        <v>22.5</v>
      </c>
    </row>
    <row r="8" spans="2:23" ht="21" x14ac:dyDescent="0.3">
      <c r="B8" s="36" t="s">
        <v>3</v>
      </c>
      <c r="C8" s="39">
        <v>1000</v>
      </c>
      <c r="D8" s="39">
        <v>3</v>
      </c>
      <c r="E8" s="40">
        <v>14</v>
      </c>
      <c r="F8" s="41">
        <f t="shared" si="1"/>
        <v>42</v>
      </c>
      <c r="G8" s="35"/>
      <c r="H8" s="37"/>
      <c r="I8" s="42" t="s">
        <v>24</v>
      </c>
      <c r="J8" s="36"/>
      <c r="K8" s="36"/>
      <c r="L8" s="35"/>
      <c r="M8" s="36"/>
      <c r="N8" s="39"/>
      <c r="O8" s="40"/>
      <c r="P8" s="39"/>
      <c r="Q8" s="43">
        <f>SUBTOTAL(109,t_Mouvement[Montant])</f>
        <v>30.5</v>
      </c>
      <c r="R8" s="39">
        <f>SUBTOTAL(109,t_Mouvement[Mvt])</f>
        <v>-2</v>
      </c>
      <c r="S8" s="35"/>
      <c r="T8" s="36" t="s">
        <v>3</v>
      </c>
      <c r="U8" s="39">
        <v>1000</v>
      </c>
      <c r="V8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W8" s="44">
        <f t="shared" si="0"/>
        <v>42</v>
      </c>
    </row>
    <row r="9" spans="2:23" ht="21" x14ac:dyDescent="0.3">
      <c r="B9" s="36" t="s">
        <v>2</v>
      </c>
      <c r="C9" s="39">
        <v>250</v>
      </c>
      <c r="D9" s="39">
        <v>7</v>
      </c>
      <c r="E9" s="40">
        <v>4</v>
      </c>
      <c r="F9" s="41">
        <f t="shared" si="1"/>
        <v>28</v>
      </c>
      <c r="G9" s="35"/>
      <c r="H9" s="31"/>
      <c r="M9" s="29"/>
      <c r="N9" s="30"/>
      <c r="O9" s="29"/>
      <c r="S9" s="35"/>
      <c r="T9" s="36" t="s">
        <v>2</v>
      </c>
      <c r="U9" s="39">
        <v>250</v>
      </c>
      <c r="V9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7</v>
      </c>
      <c r="W9" s="44">
        <f t="shared" si="0"/>
        <v>28</v>
      </c>
    </row>
    <row r="10" spans="2:23" ht="21" x14ac:dyDescent="0.3">
      <c r="B10" s="36" t="s">
        <v>2</v>
      </c>
      <c r="C10" s="39">
        <v>500</v>
      </c>
      <c r="D10" s="39">
        <v>5</v>
      </c>
      <c r="E10" s="40">
        <v>7.5</v>
      </c>
      <c r="F10" s="41">
        <f t="shared" si="1"/>
        <v>37.5</v>
      </c>
      <c r="G10" s="35"/>
      <c r="H10" s="31"/>
      <c r="M10" s="29"/>
      <c r="N10" s="30"/>
      <c r="O10" s="29"/>
      <c r="S10" s="35"/>
      <c r="T10" s="36" t="s">
        <v>2</v>
      </c>
      <c r="U10" s="39">
        <v>500</v>
      </c>
      <c r="V10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0" s="44">
        <f t="shared" si="0"/>
        <v>37.5</v>
      </c>
    </row>
    <row r="11" spans="2:23" ht="21" x14ac:dyDescent="0.3">
      <c r="B11" s="36" t="s">
        <v>2</v>
      </c>
      <c r="C11" s="39">
        <v>1000</v>
      </c>
      <c r="D11" s="39">
        <v>5</v>
      </c>
      <c r="E11" s="40">
        <v>14</v>
      </c>
      <c r="F11" s="41">
        <f t="shared" si="1"/>
        <v>70</v>
      </c>
      <c r="G11" s="35"/>
      <c r="H11" s="31"/>
      <c r="M11" s="29"/>
      <c r="N11" s="30"/>
      <c r="O11" s="29"/>
      <c r="Q11" s="125"/>
      <c r="S11" s="35"/>
      <c r="T11" s="36" t="s">
        <v>2</v>
      </c>
      <c r="U11" s="39">
        <v>1000</v>
      </c>
      <c r="V11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4</v>
      </c>
      <c r="W11" s="44">
        <f t="shared" si="0"/>
        <v>56</v>
      </c>
    </row>
    <row r="12" spans="2:23" ht="21" x14ac:dyDescent="0.3">
      <c r="B12" s="36" t="s">
        <v>43</v>
      </c>
      <c r="C12" s="39">
        <v>250</v>
      </c>
      <c r="D12" s="39">
        <v>5</v>
      </c>
      <c r="E12" s="40">
        <v>4</v>
      </c>
      <c r="F12" s="41">
        <f>E12*D12</f>
        <v>20</v>
      </c>
      <c r="G12" s="35"/>
      <c r="H12" s="31"/>
      <c r="M12" s="29"/>
      <c r="N12" s="30"/>
      <c r="O12" s="29"/>
      <c r="S12" s="35"/>
      <c r="T12" s="36" t="s">
        <v>43</v>
      </c>
      <c r="U12" s="39">
        <v>250</v>
      </c>
      <c r="V12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2" s="82">
        <f>V12*E12</f>
        <v>20</v>
      </c>
    </row>
    <row r="13" spans="2:23" ht="21" x14ac:dyDescent="0.3">
      <c r="B13" s="36" t="s">
        <v>43</v>
      </c>
      <c r="C13" s="39">
        <v>500</v>
      </c>
      <c r="D13" s="39">
        <v>5</v>
      </c>
      <c r="E13" s="40">
        <v>7.5</v>
      </c>
      <c r="F13" s="41">
        <f>E13*D13</f>
        <v>37.5</v>
      </c>
      <c r="G13" s="35"/>
      <c r="H13" s="31"/>
      <c r="M13" s="29"/>
      <c r="N13" s="30"/>
      <c r="O13" s="29"/>
      <c r="S13" s="35"/>
      <c r="T13" s="36" t="s">
        <v>43</v>
      </c>
      <c r="U13" s="39">
        <v>500</v>
      </c>
      <c r="V13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3" s="82">
        <f>V13*E12</f>
        <v>20</v>
      </c>
    </row>
    <row r="14" spans="2:23" ht="21" x14ac:dyDescent="0.3">
      <c r="B14" s="36" t="s">
        <v>43</v>
      </c>
      <c r="C14" s="39">
        <v>1000</v>
      </c>
      <c r="D14" s="39">
        <v>5</v>
      </c>
      <c r="E14" s="40">
        <v>14</v>
      </c>
      <c r="F14" s="41">
        <f>E14*D14</f>
        <v>70</v>
      </c>
      <c r="G14" s="35"/>
      <c r="H14" s="31"/>
      <c r="J14" s="33"/>
      <c r="M14" s="29"/>
      <c r="N14" s="30"/>
      <c r="O14" s="29"/>
      <c r="S14" s="35"/>
      <c r="T14" s="36" t="s">
        <v>43</v>
      </c>
      <c r="U14" s="39">
        <v>1000</v>
      </c>
      <c r="V14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4" s="82">
        <f>V14*E12</f>
        <v>20</v>
      </c>
    </row>
    <row r="15" spans="2:23" ht="21" x14ac:dyDescent="0.3">
      <c r="B15" s="36" t="s">
        <v>45</v>
      </c>
      <c r="C15" s="39">
        <v>250</v>
      </c>
      <c r="D15" s="39">
        <v>5</v>
      </c>
      <c r="E15" s="40">
        <v>4</v>
      </c>
      <c r="F15" s="41">
        <f t="shared" ref="F15:F17" si="2">E15*D15</f>
        <v>20</v>
      </c>
      <c r="G15" s="35"/>
      <c r="H15" s="31"/>
      <c r="J15" s="33"/>
      <c r="M15" s="29"/>
      <c r="N15" s="30"/>
      <c r="O15" s="29"/>
      <c r="S15" s="35"/>
      <c r="T15" s="36" t="s">
        <v>45</v>
      </c>
      <c r="U15" s="39">
        <v>250</v>
      </c>
      <c r="V15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5" s="82">
        <f t="shared" ref="W15:W17" si="3">V15*E15</f>
        <v>20</v>
      </c>
    </row>
    <row r="16" spans="2:23" ht="21" x14ac:dyDescent="0.3">
      <c r="B16" s="36" t="s">
        <v>45</v>
      </c>
      <c r="C16" s="39">
        <v>500</v>
      </c>
      <c r="D16" s="39">
        <v>5</v>
      </c>
      <c r="E16" s="40">
        <v>7.5</v>
      </c>
      <c r="F16" s="41">
        <f t="shared" si="2"/>
        <v>37.5</v>
      </c>
      <c r="G16" s="35"/>
      <c r="H16" s="31"/>
      <c r="J16" s="33"/>
      <c r="M16" s="29"/>
      <c r="N16" s="30"/>
      <c r="O16" s="29"/>
      <c r="S16" s="35"/>
      <c r="T16" s="36" t="s">
        <v>45</v>
      </c>
      <c r="U16" s="39">
        <v>500</v>
      </c>
      <c r="V16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6" s="82">
        <f t="shared" si="3"/>
        <v>37.5</v>
      </c>
    </row>
    <row r="17" spans="2:23" ht="21" x14ac:dyDescent="0.3">
      <c r="B17" s="36" t="s">
        <v>45</v>
      </c>
      <c r="C17" s="39">
        <v>1000</v>
      </c>
      <c r="D17" s="39">
        <v>5</v>
      </c>
      <c r="E17" s="40">
        <v>14</v>
      </c>
      <c r="F17" s="41">
        <f t="shared" si="2"/>
        <v>70</v>
      </c>
      <c r="G17" s="35"/>
      <c r="H17" s="31"/>
      <c r="J17" s="33"/>
      <c r="M17" s="29"/>
      <c r="N17" s="30"/>
      <c r="O17" s="32"/>
      <c r="P17" s="29"/>
      <c r="S17" s="35"/>
      <c r="T17" s="36" t="s">
        <v>45</v>
      </c>
      <c r="U17" s="39">
        <v>1000</v>
      </c>
      <c r="V17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7" s="82">
        <f t="shared" si="3"/>
        <v>70</v>
      </c>
    </row>
    <row r="18" spans="2:23" ht="21" x14ac:dyDescent="0.3">
      <c r="B18" s="36" t="s">
        <v>1</v>
      </c>
      <c r="C18" s="39">
        <v>250</v>
      </c>
      <c r="D18" s="39">
        <v>5</v>
      </c>
      <c r="E18" s="40">
        <v>4.5</v>
      </c>
      <c r="F18" s="41">
        <f t="shared" si="1"/>
        <v>22.5</v>
      </c>
      <c r="G18" s="35"/>
      <c r="H18" s="31"/>
      <c r="M18" s="29"/>
      <c r="N18" s="30"/>
      <c r="O18" s="29"/>
      <c r="S18" s="35"/>
      <c r="T18" s="36" t="s">
        <v>1</v>
      </c>
      <c r="U18" s="39">
        <v>250</v>
      </c>
      <c r="V18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8" s="44">
        <f>V18*E18</f>
        <v>22.5</v>
      </c>
    </row>
    <row r="19" spans="2:23" ht="21" x14ac:dyDescent="0.3">
      <c r="B19" s="36" t="s">
        <v>1</v>
      </c>
      <c r="C19" s="39">
        <v>500</v>
      </c>
      <c r="D19" s="39">
        <v>5</v>
      </c>
      <c r="E19" s="40">
        <v>8.5</v>
      </c>
      <c r="F19" s="41">
        <f t="shared" si="1"/>
        <v>42.5</v>
      </c>
      <c r="G19" s="35"/>
      <c r="H19" s="31"/>
      <c r="M19" s="29"/>
      <c r="N19" s="30"/>
      <c r="O19" s="29"/>
      <c r="S19" s="35"/>
      <c r="T19" s="36" t="s">
        <v>1</v>
      </c>
      <c r="U19" s="39">
        <v>500</v>
      </c>
      <c r="V19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9" s="44">
        <f>V19*E19</f>
        <v>42.5</v>
      </c>
    </row>
    <row r="20" spans="2:23" ht="21" x14ac:dyDescent="0.3">
      <c r="B20" s="36" t="s">
        <v>1</v>
      </c>
      <c r="C20" s="39">
        <v>1000</v>
      </c>
      <c r="D20" s="39">
        <v>5</v>
      </c>
      <c r="E20" s="40">
        <v>16.5</v>
      </c>
      <c r="F20" s="41">
        <f t="shared" si="1"/>
        <v>82.5</v>
      </c>
      <c r="G20" s="35"/>
      <c r="O20" s="29"/>
      <c r="P20" s="29"/>
      <c r="S20" s="35"/>
      <c r="T20" s="36" t="s">
        <v>1</v>
      </c>
      <c r="U20" s="39">
        <v>1000</v>
      </c>
      <c r="V20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20" s="44">
        <f>V20*E20</f>
        <v>82.5</v>
      </c>
    </row>
    <row r="21" spans="2:23" ht="21" x14ac:dyDescent="0.3">
      <c r="B21" s="36" t="s">
        <v>0</v>
      </c>
      <c r="C21" s="39">
        <v>250</v>
      </c>
      <c r="D21" s="39">
        <v>5</v>
      </c>
      <c r="E21" s="40">
        <v>4.5</v>
      </c>
      <c r="F21" s="41">
        <f t="shared" si="1"/>
        <v>22.5</v>
      </c>
      <c r="T21" s="36" t="s">
        <v>0</v>
      </c>
      <c r="U21" s="39">
        <v>250</v>
      </c>
      <c r="V21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21" s="44">
        <f>V21*E21</f>
        <v>22.5</v>
      </c>
    </row>
    <row r="22" spans="2:23" ht="21" x14ac:dyDescent="0.3">
      <c r="B22" s="36" t="s">
        <v>0</v>
      </c>
      <c r="C22" s="39">
        <v>500</v>
      </c>
      <c r="D22" s="39">
        <v>5</v>
      </c>
      <c r="E22" s="40">
        <v>8.5</v>
      </c>
      <c r="F22" s="41">
        <f t="shared" si="1"/>
        <v>42.5</v>
      </c>
      <c r="T22" s="36" t="s">
        <v>0</v>
      </c>
      <c r="U22" s="39">
        <v>500</v>
      </c>
      <c r="V22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22" s="44">
        <f>V22*E22</f>
        <v>42.5</v>
      </c>
    </row>
    <row r="23" spans="2:23" ht="21" x14ac:dyDescent="0.3">
      <c r="B23" s="36" t="s">
        <v>0</v>
      </c>
      <c r="C23" s="39">
        <v>1000</v>
      </c>
      <c r="D23" s="39">
        <v>5</v>
      </c>
      <c r="E23" s="40">
        <v>16.5</v>
      </c>
      <c r="F23" s="41">
        <f t="shared" si="1"/>
        <v>82.5</v>
      </c>
      <c r="T23" s="36" t="s">
        <v>0</v>
      </c>
      <c r="U23" s="39">
        <v>1000</v>
      </c>
      <c r="V23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4</v>
      </c>
      <c r="W23" s="44">
        <f>V23*E23</f>
        <v>66</v>
      </c>
    </row>
    <row r="24" spans="2:23" ht="21" x14ac:dyDescent="0.3">
      <c r="B24" s="36" t="s">
        <v>24</v>
      </c>
      <c r="C24" s="45"/>
      <c r="D24" s="45" t="s">
        <v>44</v>
      </c>
      <c r="E24" s="45"/>
      <c r="F24" s="41">
        <f>SUBTOTAL(109,t_StockInitial[Prix Stock Initial])</f>
        <v>758</v>
      </c>
      <c r="T24" s="36" t="s">
        <v>24</v>
      </c>
      <c r="U24" s="45"/>
      <c r="V24" s="45"/>
      <c r="W24" s="46">
        <f>SUBTOTAL(109,t_StockFinal[Prix Stock Final])</f>
        <v>660</v>
      </c>
    </row>
    <row r="25" spans="2:23" ht="21" x14ac:dyDescent="0.3">
      <c r="B25" s="35"/>
      <c r="C25" s="35"/>
      <c r="D25" s="35"/>
      <c r="E25" s="35"/>
      <c r="F25" s="35"/>
      <c r="T25" s="36"/>
      <c r="U25" s="45"/>
      <c r="V25" s="45"/>
      <c r="W25" s="46"/>
    </row>
    <row r="26" spans="2:23" ht="21" x14ac:dyDescent="0.3">
      <c r="B26" s="35"/>
      <c r="C26" s="35"/>
      <c r="D26" s="35"/>
      <c r="E26" s="35"/>
      <c r="F26" s="35"/>
      <c r="T26" s="36"/>
      <c r="U26" s="45"/>
      <c r="V26" s="45"/>
      <c r="W26" s="46"/>
    </row>
    <row r="27" spans="2:23" ht="21" x14ac:dyDescent="0.3">
      <c r="B27" s="35"/>
      <c r="C27" s="35"/>
      <c r="D27" s="35"/>
      <c r="E27" s="35"/>
      <c r="F27" s="35"/>
      <c r="T27" s="36"/>
      <c r="U27" s="45"/>
      <c r="V27" s="45"/>
      <c r="W27" s="46"/>
    </row>
    <row r="28" spans="2:23" ht="21" x14ac:dyDescent="0.3">
      <c r="B28" s="35"/>
      <c r="C28" s="35"/>
      <c r="D28" s="35"/>
      <c r="E28" s="35"/>
      <c r="F28" s="35"/>
      <c r="T28" s="36"/>
      <c r="U28" s="45"/>
      <c r="V28" s="45"/>
      <c r="W28" s="46"/>
    </row>
    <row r="29" spans="2:23" ht="21" x14ac:dyDescent="0.3">
      <c r="B29" s="35"/>
      <c r="C29" s="35"/>
      <c r="D29" s="35"/>
      <c r="E29" s="35"/>
      <c r="F29" s="35"/>
      <c r="T29" s="36"/>
      <c r="U29" s="45"/>
      <c r="V29" s="45"/>
      <c r="W29" s="46"/>
    </row>
    <row r="30" spans="2:23" ht="21" x14ac:dyDescent="0.3">
      <c r="B30" s="35"/>
      <c r="C30" s="35"/>
      <c r="D30" s="35"/>
      <c r="E30" s="35"/>
      <c r="F30" s="35"/>
      <c r="T30" s="36"/>
      <c r="U30" s="45"/>
      <c r="V30" s="45"/>
      <c r="W30" s="46"/>
    </row>
    <row r="31" spans="2:23" ht="21" x14ac:dyDescent="0.3">
      <c r="B31" s="35"/>
      <c r="C31" s="35"/>
      <c r="D31" s="35"/>
      <c r="E31" s="35"/>
      <c r="F31" s="35"/>
      <c r="T31" s="36"/>
      <c r="U31" s="45"/>
      <c r="V31" s="45"/>
      <c r="W31" s="46"/>
    </row>
    <row r="32" spans="2:23" ht="21" x14ac:dyDescent="0.3">
      <c r="B32" s="35"/>
      <c r="C32" s="35"/>
      <c r="D32" s="35"/>
      <c r="E32" s="35"/>
      <c r="F32" s="35"/>
      <c r="T32" s="36"/>
      <c r="U32" s="45"/>
      <c r="V32" s="45"/>
      <c r="W32" s="46"/>
    </row>
    <row r="33" spans="2:23" ht="21" x14ac:dyDescent="0.3">
      <c r="B33" s="35"/>
      <c r="C33" s="35"/>
      <c r="D33" s="35"/>
      <c r="E33" s="35"/>
      <c r="F33" s="41"/>
      <c r="T33" s="36"/>
      <c r="U33" s="45"/>
      <c r="V33" s="45"/>
      <c r="W33" s="46"/>
    </row>
    <row r="34" spans="2:23" ht="21" x14ac:dyDescent="0.3">
      <c r="B34" s="35"/>
      <c r="C34" s="35"/>
      <c r="D34" s="35"/>
      <c r="E34" s="35"/>
      <c r="F34" s="30"/>
      <c r="T34" s="36"/>
      <c r="U34" s="45"/>
      <c r="V34" s="45"/>
      <c r="W34" s="46"/>
    </row>
    <row r="35" spans="2:23" ht="21" x14ac:dyDescent="0.3">
      <c r="B35" s="35"/>
      <c r="C35" s="35"/>
      <c r="D35" s="35"/>
      <c r="E35" s="35"/>
      <c r="F35" s="30"/>
      <c r="T35" s="36"/>
      <c r="U35" s="45"/>
      <c r="V35" s="45"/>
      <c r="W35" s="46"/>
    </row>
    <row r="36" spans="2:23" ht="21" x14ac:dyDescent="0.3">
      <c r="B36" s="35"/>
      <c r="C36" s="35"/>
      <c r="D36" s="35"/>
      <c r="E36" s="35"/>
      <c r="T36" s="36"/>
      <c r="U36" s="45"/>
      <c r="V36" s="45"/>
      <c r="W36" s="46"/>
    </row>
    <row r="37" spans="2:23" ht="21" x14ac:dyDescent="0.3">
      <c r="B37" s="35"/>
      <c r="C37" s="35"/>
      <c r="D37" s="35"/>
      <c r="E37" s="35"/>
      <c r="T37" s="36"/>
      <c r="U37" s="45"/>
      <c r="V37" s="45"/>
      <c r="W37" s="46"/>
    </row>
    <row r="38" spans="2:23" ht="21" x14ac:dyDescent="0.3">
      <c r="B38" s="35"/>
      <c r="C38" s="35"/>
      <c r="D38" s="35"/>
      <c r="E38" s="35"/>
      <c r="T38" s="36"/>
      <c r="U38" s="45"/>
      <c r="V38" s="45"/>
      <c r="W38" s="46"/>
    </row>
    <row r="39" spans="2:23" ht="21" x14ac:dyDescent="0.3">
      <c r="B39" s="35"/>
      <c r="C39" s="35"/>
      <c r="D39" s="35"/>
      <c r="E39" s="35"/>
      <c r="T39" s="36"/>
      <c r="U39" s="45"/>
      <c r="V39" s="45"/>
      <c r="W39" s="46"/>
    </row>
    <row r="40" spans="2:23" ht="21" x14ac:dyDescent="0.3">
      <c r="B40" s="35"/>
      <c r="C40" s="35"/>
      <c r="D40" s="35"/>
      <c r="E40" s="35"/>
      <c r="T40" s="36"/>
      <c r="U40" s="45"/>
      <c r="V40" s="45"/>
      <c r="W40" s="46"/>
    </row>
    <row r="41" spans="2:23" ht="21" x14ac:dyDescent="0.3">
      <c r="B41" s="35"/>
      <c r="C41" s="35"/>
      <c r="D41" s="35"/>
      <c r="E41" s="35"/>
      <c r="T41" s="36"/>
      <c r="U41" s="45"/>
      <c r="V41" s="45"/>
      <c r="W41" s="46"/>
    </row>
    <row r="42" spans="2:23" ht="21" x14ac:dyDescent="0.3">
      <c r="B42" s="35"/>
      <c r="C42" s="35"/>
      <c r="D42" s="35"/>
      <c r="E42" s="35"/>
      <c r="T42" s="36"/>
      <c r="U42" s="45"/>
      <c r="V42" s="45"/>
      <c r="W42" s="46"/>
    </row>
    <row r="43" spans="2:23" ht="21" x14ac:dyDescent="0.3">
      <c r="B43" s="35"/>
      <c r="C43" s="35"/>
      <c r="D43" s="35"/>
      <c r="E43" s="35"/>
      <c r="T43" s="36"/>
      <c r="U43" s="45"/>
      <c r="V43" s="45"/>
      <c r="W43" s="46"/>
    </row>
    <row r="44" spans="2:23" ht="21" x14ac:dyDescent="0.3">
      <c r="B44" s="35"/>
      <c r="C44" s="35"/>
      <c r="D44" s="35"/>
      <c r="E44" s="35"/>
      <c r="T44" s="36"/>
      <c r="U44" s="45"/>
      <c r="V44" s="45"/>
      <c r="W44" s="46"/>
    </row>
    <row r="45" spans="2:23" ht="21" x14ac:dyDescent="0.3">
      <c r="B45" s="35"/>
      <c r="C45" s="35"/>
      <c r="D45" s="35"/>
      <c r="E45" s="35"/>
      <c r="T45" s="36"/>
      <c r="U45" s="45"/>
      <c r="V45" s="45"/>
      <c r="W45" s="46"/>
    </row>
    <row r="46" spans="2:23" ht="21" x14ac:dyDescent="0.3">
      <c r="B46" s="35"/>
      <c r="C46" s="35"/>
      <c r="D46" s="35"/>
      <c r="E46" s="35"/>
      <c r="T46" s="36"/>
      <c r="U46" s="45"/>
      <c r="V46" s="45"/>
      <c r="W46" s="46"/>
    </row>
    <row r="47" spans="2:23" ht="21" x14ac:dyDescent="0.3">
      <c r="B47" s="35"/>
      <c r="C47" s="35"/>
      <c r="D47" s="35"/>
      <c r="E47" s="35"/>
      <c r="T47" s="36"/>
      <c r="U47" s="45"/>
      <c r="V47" s="45"/>
      <c r="W47" s="46"/>
    </row>
    <row r="48" spans="2:23" ht="21" x14ac:dyDescent="0.3">
      <c r="B48" s="35"/>
      <c r="C48" s="35"/>
      <c r="D48" s="35"/>
      <c r="E48" s="35"/>
      <c r="T48" s="36"/>
      <c r="U48" s="45"/>
      <c r="V48" s="45"/>
      <c r="W48" s="46"/>
    </row>
    <row r="49" spans="2:23" ht="21" x14ac:dyDescent="0.3">
      <c r="B49" s="35"/>
      <c r="C49" s="35"/>
      <c r="D49" s="35"/>
      <c r="E49" s="35"/>
      <c r="T49" s="36"/>
      <c r="U49" s="45"/>
      <c r="V49" s="45"/>
      <c r="W49" s="46"/>
    </row>
    <row r="50" spans="2:23" ht="21" x14ac:dyDescent="0.3">
      <c r="B50" s="35"/>
      <c r="C50" s="35"/>
      <c r="D50" s="35"/>
      <c r="E50" s="35"/>
      <c r="T50" s="36"/>
      <c r="U50" s="45"/>
      <c r="V50" s="45"/>
      <c r="W50" s="46"/>
    </row>
    <row r="51" spans="2:23" ht="21" x14ac:dyDescent="0.3">
      <c r="B51" s="35"/>
      <c r="C51" s="35"/>
      <c r="D51" s="35"/>
      <c r="E51" s="35"/>
      <c r="T51" s="35"/>
      <c r="U51" s="35"/>
      <c r="V51" s="35"/>
      <c r="W51" s="35"/>
    </row>
    <row r="52" spans="2:23" ht="21.75" thickBot="1" x14ac:dyDescent="0.35">
      <c r="B52" s="47" t="s">
        <v>17</v>
      </c>
      <c r="C52" s="48" t="s">
        <v>5</v>
      </c>
      <c r="D52" s="48" t="s">
        <v>16</v>
      </c>
      <c r="E52" s="48" t="s">
        <v>31</v>
      </c>
      <c r="T52" s="55" t="s">
        <v>17</v>
      </c>
      <c r="U52" s="56" t="s">
        <v>5</v>
      </c>
      <c r="V52" s="56" t="s">
        <v>16</v>
      </c>
      <c r="W52" s="57" t="s">
        <v>32</v>
      </c>
    </row>
    <row r="53" spans="2:23" ht="21.75" thickTop="1" x14ac:dyDescent="0.3">
      <c r="B53" s="49" t="s">
        <v>3</v>
      </c>
      <c r="C53" s="50">
        <v>250</v>
      </c>
      <c r="D53" s="50">
        <f>D6</f>
        <v>2</v>
      </c>
      <c r="E53" s="76">
        <f t="shared" ref="E53:E67" si="4">C53*D53</f>
        <v>500</v>
      </c>
      <c r="T53" s="58" t="s">
        <v>3</v>
      </c>
      <c r="U53" s="59">
        <v>250</v>
      </c>
      <c r="V53" s="59">
        <f>V6</f>
        <v>2</v>
      </c>
      <c r="W53" s="64">
        <f>U53*V53</f>
        <v>500</v>
      </c>
    </row>
    <row r="54" spans="2:23" ht="21" x14ac:dyDescent="0.3">
      <c r="B54" s="51" t="s">
        <v>3</v>
      </c>
      <c r="C54" s="95">
        <v>500</v>
      </c>
      <c r="D54" s="96">
        <f>D7</f>
        <v>3</v>
      </c>
      <c r="E54" s="97">
        <f t="shared" si="4"/>
        <v>1500</v>
      </c>
      <c r="T54" s="60" t="s">
        <v>3</v>
      </c>
      <c r="U54" s="61">
        <v>500</v>
      </c>
      <c r="V54" s="83">
        <f>V7</f>
        <v>3</v>
      </c>
      <c r="W54" s="65">
        <f t="shared" ref="W54:W66" si="5">U54*V54</f>
        <v>1500</v>
      </c>
    </row>
    <row r="55" spans="2:23" ht="21" x14ac:dyDescent="0.3">
      <c r="B55" s="49" t="s">
        <v>3</v>
      </c>
      <c r="C55" s="50">
        <v>1000</v>
      </c>
      <c r="D55" s="50">
        <f>D8</f>
        <v>3</v>
      </c>
      <c r="E55" s="76">
        <f t="shared" si="4"/>
        <v>3000</v>
      </c>
      <c r="T55" s="58" t="s">
        <v>3</v>
      </c>
      <c r="U55" s="59">
        <v>1000</v>
      </c>
      <c r="V55" s="59">
        <f>V8</f>
        <v>3</v>
      </c>
      <c r="W55" s="64">
        <f t="shared" si="5"/>
        <v>3000</v>
      </c>
    </row>
    <row r="56" spans="2:23" ht="21" x14ac:dyDescent="0.3">
      <c r="B56" s="51" t="s">
        <v>2</v>
      </c>
      <c r="C56" s="52">
        <v>250</v>
      </c>
      <c r="D56" s="96">
        <f>D9</f>
        <v>7</v>
      </c>
      <c r="E56" s="97">
        <f t="shared" si="4"/>
        <v>1750</v>
      </c>
      <c r="T56" s="60" t="s">
        <v>2</v>
      </c>
      <c r="U56" s="61">
        <v>250</v>
      </c>
      <c r="V56" s="84">
        <f>V9</f>
        <v>7</v>
      </c>
      <c r="W56" s="65">
        <f t="shared" si="5"/>
        <v>1750</v>
      </c>
    </row>
    <row r="57" spans="2:23" ht="21" x14ac:dyDescent="0.3">
      <c r="B57" s="98" t="s">
        <v>2</v>
      </c>
      <c r="C57" s="50">
        <v>500</v>
      </c>
      <c r="D57" s="50">
        <f>D10</f>
        <v>5</v>
      </c>
      <c r="E57" s="76">
        <f t="shared" si="4"/>
        <v>2500</v>
      </c>
      <c r="T57" s="90" t="s">
        <v>2</v>
      </c>
      <c r="U57" s="59">
        <v>500</v>
      </c>
      <c r="V57" s="59">
        <f>V10</f>
        <v>5</v>
      </c>
      <c r="W57" s="64">
        <f t="shared" si="5"/>
        <v>2500</v>
      </c>
    </row>
    <row r="58" spans="2:23" ht="21" x14ac:dyDescent="0.3">
      <c r="B58" s="51" t="s">
        <v>2</v>
      </c>
      <c r="C58" s="52">
        <v>1000</v>
      </c>
      <c r="D58" s="96">
        <f>D11</f>
        <v>5</v>
      </c>
      <c r="E58" s="97">
        <f t="shared" si="4"/>
        <v>5000</v>
      </c>
      <c r="T58" s="92" t="s">
        <v>2</v>
      </c>
      <c r="U58" s="61">
        <v>1000</v>
      </c>
      <c r="V58" s="84">
        <f>V11</f>
        <v>4</v>
      </c>
      <c r="W58" s="65">
        <f t="shared" si="5"/>
        <v>4000</v>
      </c>
    </row>
    <row r="59" spans="2:23" ht="21" x14ac:dyDescent="0.3">
      <c r="B59" s="80" t="s">
        <v>43</v>
      </c>
      <c r="C59" s="81">
        <v>250</v>
      </c>
      <c r="D59" s="79">
        <f>D12</f>
        <v>5</v>
      </c>
      <c r="E59" s="107">
        <f t="shared" ref="E59:E61" si="6">C59*D59</f>
        <v>1250</v>
      </c>
      <c r="T59" s="103" t="s">
        <v>43</v>
      </c>
      <c r="U59" s="104">
        <v>250</v>
      </c>
      <c r="V59" s="87">
        <f>V12</f>
        <v>5</v>
      </c>
      <c r="W59" s="105">
        <f t="shared" ref="W59:W61" si="7">U59*V59</f>
        <v>1250</v>
      </c>
    </row>
    <row r="60" spans="2:23" ht="21" x14ac:dyDescent="0.3">
      <c r="B60" s="111" t="s">
        <v>43</v>
      </c>
      <c r="C60" s="52">
        <v>500</v>
      </c>
      <c r="D60" s="96">
        <f>D13</f>
        <v>5</v>
      </c>
      <c r="E60" s="97">
        <f t="shared" si="6"/>
        <v>2500</v>
      </c>
      <c r="T60" s="106" t="s">
        <v>43</v>
      </c>
      <c r="U60" s="61">
        <v>500</v>
      </c>
      <c r="V60" s="84">
        <f>V13</f>
        <v>5</v>
      </c>
      <c r="W60" s="65">
        <f t="shared" si="7"/>
        <v>2500</v>
      </c>
    </row>
    <row r="61" spans="2:23" ht="21" x14ac:dyDescent="0.3">
      <c r="B61" s="80" t="s">
        <v>43</v>
      </c>
      <c r="C61" s="81">
        <v>1000</v>
      </c>
      <c r="D61" s="79">
        <f>D14</f>
        <v>5</v>
      </c>
      <c r="E61" s="107">
        <f t="shared" si="6"/>
        <v>5000</v>
      </c>
      <c r="T61" s="103" t="s">
        <v>43</v>
      </c>
      <c r="U61" s="104">
        <v>1000</v>
      </c>
      <c r="V61" s="87">
        <f>V14</f>
        <v>5</v>
      </c>
      <c r="W61" s="105">
        <f t="shared" si="7"/>
        <v>5000</v>
      </c>
    </row>
    <row r="62" spans="2:23" ht="21" x14ac:dyDescent="0.3">
      <c r="B62" s="112" t="s">
        <v>1</v>
      </c>
      <c r="C62" s="96">
        <v>250</v>
      </c>
      <c r="D62" s="96">
        <f>D18</f>
        <v>5</v>
      </c>
      <c r="E62" s="97">
        <f t="shared" si="4"/>
        <v>1250</v>
      </c>
      <c r="T62" s="86" t="s">
        <v>1</v>
      </c>
      <c r="U62" s="84">
        <v>250</v>
      </c>
      <c r="V62" s="84">
        <f>V18</f>
        <v>5</v>
      </c>
      <c r="W62" s="85">
        <f t="shared" si="5"/>
        <v>1250</v>
      </c>
    </row>
    <row r="63" spans="2:23" ht="21" x14ac:dyDescent="0.3">
      <c r="B63" s="80" t="s">
        <v>1</v>
      </c>
      <c r="C63" s="81">
        <v>500</v>
      </c>
      <c r="D63" s="79">
        <f>D19</f>
        <v>5</v>
      </c>
      <c r="E63" s="107">
        <f t="shared" si="4"/>
        <v>2500</v>
      </c>
      <c r="T63" s="103" t="s">
        <v>1</v>
      </c>
      <c r="U63" s="104">
        <v>500</v>
      </c>
      <c r="V63" s="87">
        <f>V19</f>
        <v>5</v>
      </c>
      <c r="W63" s="105">
        <f t="shared" si="5"/>
        <v>2500</v>
      </c>
    </row>
    <row r="64" spans="2:23" ht="21" x14ac:dyDescent="0.3">
      <c r="B64" s="112" t="s">
        <v>1</v>
      </c>
      <c r="C64" s="96">
        <v>1000</v>
      </c>
      <c r="D64" s="96">
        <f>D20</f>
        <v>5</v>
      </c>
      <c r="E64" s="97">
        <f t="shared" si="4"/>
        <v>5000</v>
      </c>
      <c r="T64" s="86" t="s">
        <v>1</v>
      </c>
      <c r="U64" s="84">
        <v>1000</v>
      </c>
      <c r="V64" s="84">
        <f>V20</f>
        <v>5</v>
      </c>
      <c r="W64" s="85">
        <f t="shared" si="5"/>
        <v>5000</v>
      </c>
    </row>
    <row r="65" spans="2:23" ht="21" x14ac:dyDescent="0.3">
      <c r="B65" s="80" t="s">
        <v>0</v>
      </c>
      <c r="C65" s="81">
        <v>250</v>
      </c>
      <c r="D65" s="79">
        <f>D21</f>
        <v>5</v>
      </c>
      <c r="E65" s="107">
        <f t="shared" si="4"/>
        <v>1250</v>
      </c>
      <c r="T65" s="103" t="s">
        <v>0</v>
      </c>
      <c r="U65" s="104">
        <v>250</v>
      </c>
      <c r="V65" s="87">
        <f>V21</f>
        <v>5</v>
      </c>
      <c r="W65" s="105">
        <f t="shared" si="5"/>
        <v>1250</v>
      </c>
    </row>
    <row r="66" spans="2:23" ht="21" x14ac:dyDescent="0.3">
      <c r="B66" s="112" t="s">
        <v>0</v>
      </c>
      <c r="C66" s="96">
        <v>500</v>
      </c>
      <c r="D66" s="96">
        <f>D22</f>
        <v>5</v>
      </c>
      <c r="E66" s="97">
        <f t="shared" si="4"/>
        <v>2500</v>
      </c>
      <c r="T66" s="86" t="s">
        <v>0</v>
      </c>
      <c r="U66" s="84">
        <v>500</v>
      </c>
      <c r="V66" s="84">
        <f>V22</f>
        <v>5</v>
      </c>
      <c r="W66" s="85">
        <f t="shared" si="5"/>
        <v>2500</v>
      </c>
    </row>
    <row r="67" spans="2:23" ht="21" x14ac:dyDescent="0.3">
      <c r="B67" s="80" t="s">
        <v>0</v>
      </c>
      <c r="C67" s="81">
        <v>1000</v>
      </c>
      <c r="D67" s="79">
        <f>D23</f>
        <v>5</v>
      </c>
      <c r="E67" s="107">
        <f t="shared" si="4"/>
        <v>5000</v>
      </c>
      <c r="T67" s="103" t="s">
        <v>0</v>
      </c>
      <c r="U67" s="104">
        <v>1000</v>
      </c>
      <c r="V67" s="87">
        <f>V23</f>
        <v>4</v>
      </c>
      <c r="W67" s="91">
        <f t="shared" ref="W67:W70" si="8">U67*V67</f>
        <v>4000</v>
      </c>
    </row>
    <row r="68" spans="2:23" ht="21" x14ac:dyDescent="0.3">
      <c r="B68" s="111" t="s">
        <v>34</v>
      </c>
      <c r="C68" s="95" t="s">
        <v>35</v>
      </c>
      <c r="D68" s="96" t="e">
        <f>#REF!</f>
        <v>#REF!</v>
      </c>
      <c r="E68" s="97"/>
      <c r="T68" s="86" t="s">
        <v>34</v>
      </c>
      <c r="U68" s="84" t="s">
        <v>35</v>
      </c>
      <c r="V68" s="84" t="e">
        <f>#REF!</f>
        <v>#REF!</v>
      </c>
      <c r="W68" s="85">
        <v>0</v>
      </c>
    </row>
    <row r="69" spans="2:23" ht="21" x14ac:dyDescent="0.3">
      <c r="B69" s="80" t="s">
        <v>34</v>
      </c>
      <c r="C69" s="81" t="s">
        <v>36</v>
      </c>
      <c r="D69" s="79" t="e">
        <f>#REF!</f>
        <v>#REF!</v>
      </c>
      <c r="E69" s="107"/>
      <c r="T69" s="90" t="s">
        <v>34</v>
      </c>
      <c r="U69" s="87" t="s">
        <v>36</v>
      </c>
      <c r="V69" s="87" t="e">
        <f>#REF!</f>
        <v>#REF!</v>
      </c>
      <c r="W69" s="91">
        <v>0</v>
      </c>
    </row>
    <row r="70" spans="2:23" ht="21" x14ac:dyDescent="0.3">
      <c r="B70" s="111" t="s">
        <v>37</v>
      </c>
      <c r="C70" s="95">
        <v>250</v>
      </c>
      <c r="D70" s="96" t="e">
        <f>#REF!</f>
        <v>#REF!</v>
      </c>
      <c r="E70" s="97" t="e">
        <f>C70*D70</f>
        <v>#REF!</v>
      </c>
      <c r="T70" s="86" t="s">
        <v>37</v>
      </c>
      <c r="U70" s="84">
        <v>250</v>
      </c>
      <c r="V70" s="84" t="e">
        <f>#REF!</f>
        <v>#REF!</v>
      </c>
      <c r="W70" s="85" t="e">
        <f t="shared" si="8"/>
        <v>#REF!</v>
      </c>
    </row>
    <row r="71" spans="2:23" ht="21" x14ac:dyDescent="0.3">
      <c r="B71" s="108" t="s">
        <v>39</v>
      </c>
      <c r="C71" s="109" t="s">
        <v>42</v>
      </c>
      <c r="D71" s="79" t="e">
        <f>#REF!</f>
        <v>#REF!</v>
      </c>
      <c r="E71" s="110"/>
      <c r="T71" s="103" t="s">
        <v>39</v>
      </c>
      <c r="U71" s="104" t="s">
        <v>42</v>
      </c>
      <c r="V71" s="87" t="e">
        <f>#REF!</f>
        <v>#REF!</v>
      </c>
      <c r="W71" s="91">
        <v>0</v>
      </c>
    </row>
    <row r="72" spans="2:23" ht="21" x14ac:dyDescent="0.3">
      <c r="B72" s="111" t="s">
        <v>38</v>
      </c>
      <c r="C72" s="95" t="s">
        <v>40</v>
      </c>
      <c r="D72" s="96" t="e">
        <f>#REF!</f>
        <v>#REF!</v>
      </c>
      <c r="E72" s="97"/>
      <c r="T72" s="93" t="s">
        <v>38</v>
      </c>
      <c r="U72" s="94" t="s">
        <v>40</v>
      </c>
      <c r="V72" s="84" t="e">
        <f>#REF!</f>
        <v>#REF!</v>
      </c>
      <c r="W72" s="85">
        <v>0</v>
      </c>
    </row>
    <row r="73" spans="2:23" ht="21.75" thickBot="1" x14ac:dyDescent="0.35">
      <c r="B73" s="108" t="s">
        <v>41</v>
      </c>
      <c r="C73" s="109" t="s">
        <v>42</v>
      </c>
      <c r="D73" s="79" t="e">
        <f>#REF!</f>
        <v>#REF!</v>
      </c>
      <c r="E73" s="110"/>
      <c r="T73" s="88" t="s">
        <v>41</v>
      </c>
      <c r="U73" s="89" t="s">
        <v>42</v>
      </c>
      <c r="V73" s="87" t="e">
        <f>#REF!</f>
        <v>#REF!</v>
      </c>
      <c r="W73" s="91">
        <v>0</v>
      </c>
    </row>
    <row r="74" spans="2:23" ht="21.75" thickTop="1" x14ac:dyDescent="0.3">
      <c r="B74" s="53" t="s">
        <v>24</v>
      </c>
      <c r="C74" s="54"/>
      <c r="D74" s="54"/>
      <c r="E74" s="77" t="e">
        <f>SUM(E53:E70)</f>
        <v>#REF!</v>
      </c>
      <c r="T74" s="62" t="s">
        <v>24</v>
      </c>
      <c r="U74" s="63"/>
      <c r="V74" s="63"/>
      <c r="W74" s="66" t="e">
        <f>SUM(W53:W71)</f>
        <v>#REF!</v>
      </c>
    </row>
  </sheetData>
  <mergeCells count="4">
    <mergeCell ref="B2:W2"/>
    <mergeCell ref="T4:W4"/>
    <mergeCell ref="H4:Q4"/>
    <mergeCell ref="B4:F4"/>
  </mergeCells>
  <conditionalFormatting sqref="K6:K7">
    <cfRule type="containsText" dxfId="2" priority="1" operator="containsText" text="Offert">
      <formula>NOT(ISERROR(SEARCH("Offert",K6)))</formula>
    </cfRule>
    <cfRule type="containsText" dxfId="1" priority="2" operator="containsText" text="Entrée">
      <formula>NOT(ISERROR(SEARCH("Entrée",K6)))</formula>
    </cfRule>
    <cfRule type="containsText" dxfId="0" priority="3" operator="containsText" text="Vente">
      <formula>NOT(ISERROR(SEARCH("Vente",K6)))</formula>
    </cfRule>
  </conditionalFormatting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sheetPr codeName="Feuil1"/>
  <dimension ref="B2:P15"/>
  <sheetViews>
    <sheetView showGridLines="0" tabSelected="1" zoomScale="90" zoomScaleNormal="90" workbookViewId="0">
      <selection activeCell="J10" sqref="J10"/>
    </sheetView>
  </sheetViews>
  <sheetFormatPr baseColWidth="10" defaultColWidth="11.19921875" defaultRowHeight="21" x14ac:dyDescent="0.3"/>
  <cols>
    <col min="1" max="1" width="11.19921875" style="1"/>
    <col min="2" max="2" width="12" style="1" customWidth="1"/>
    <col min="3" max="3" width="11.19921875" style="1"/>
    <col min="4" max="4" width="13.796875" style="1" customWidth="1"/>
    <col min="5" max="5" width="11.19921875" style="1"/>
    <col min="6" max="6" width="3.296875" style="1" customWidth="1"/>
    <col min="7" max="7" width="20.59765625" style="1" customWidth="1"/>
    <col min="8" max="8" width="26.3984375" style="1" bestFit="1" customWidth="1"/>
    <col min="9" max="9" width="12.796875" style="1" customWidth="1"/>
    <col min="10" max="10" width="11.19921875" style="1"/>
    <col min="11" max="11" width="11.796875" style="1" customWidth="1"/>
    <col min="12" max="12" width="10.69921875" style="1" customWidth="1"/>
    <col min="13" max="13" width="11.19921875" style="1"/>
    <col min="14" max="14" width="9.296875" style="1" bestFit="1" customWidth="1"/>
    <col min="15" max="15" width="9.296875" style="1" customWidth="1"/>
    <col min="16" max="16" width="15.19921875" style="1" bestFit="1" customWidth="1"/>
    <col min="17" max="17" width="16.59765625" style="1" bestFit="1" customWidth="1"/>
    <col min="18" max="19" width="15.19921875" style="1" bestFit="1" customWidth="1"/>
    <col min="20" max="20" width="7.3984375" style="1" bestFit="1" customWidth="1"/>
    <col min="21" max="21" width="2.09765625" style="1" customWidth="1"/>
    <col min="22" max="22" width="9.59765625" style="1" bestFit="1" customWidth="1"/>
    <col min="23" max="23" width="11.19921875" style="1"/>
    <col min="24" max="24" width="8.59765625" style="1" bestFit="1" customWidth="1"/>
    <col min="25" max="16384" width="11.19921875" style="1"/>
  </cols>
  <sheetData>
    <row r="2" spans="2:16" ht="26.25" x14ac:dyDescent="0.3">
      <c r="B2" s="74" t="s">
        <v>33</v>
      </c>
      <c r="C2" s="75"/>
      <c r="D2" s="75"/>
    </row>
    <row r="4" spans="2:16" ht="51" customHeight="1" x14ac:dyDescent="0.3">
      <c r="H4" s="136"/>
    </row>
    <row r="5" spans="2:16" ht="30" customHeight="1" x14ac:dyDescent="0.3">
      <c r="G5" s="26" t="s">
        <v>18</v>
      </c>
      <c r="H5" s="71"/>
      <c r="N5" s="4"/>
      <c r="O5" s="4"/>
      <c r="P5" s="4"/>
    </row>
    <row r="6" spans="2:16" ht="30" customHeight="1" x14ac:dyDescent="0.3">
      <c r="G6" s="27" t="s">
        <v>7</v>
      </c>
      <c r="H6" s="72"/>
      <c r="N6" s="4"/>
      <c r="O6" s="4"/>
      <c r="P6" s="4"/>
    </row>
    <row r="7" spans="2:16" ht="30" customHeight="1" x14ac:dyDescent="0.3">
      <c r="C7" s="78"/>
      <c r="G7" s="27" t="s">
        <v>12</v>
      </c>
      <c r="H7" s="72"/>
      <c r="N7" s="4"/>
    </row>
    <row r="8" spans="2:16" ht="30" customHeight="1" x14ac:dyDescent="0.3">
      <c r="B8" s="5"/>
      <c r="C8" s="78"/>
      <c r="G8" s="27" t="s">
        <v>6</v>
      </c>
      <c r="H8" s="72"/>
      <c r="N8" s="4"/>
      <c r="O8" s="3"/>
      <c r="P8" s="3"/>
    </row>
    <row r="9" spans="2:16" ht="30" customHeight="1" x14ac:dyDescent="0.3">
      <c r="C9" s="78"/>
      <c r="G9" s="27" t="s">
        <v>17</v>
      </c>
      <c r="H9" s="72"/>
      <c r="N9" s="4"/>
      <c r="O9" s="3"/>
      <c r="P9" s="3"/>
    </row>
    <row r="10" spans="2:16" ht="30" customHeight="1" x14ac:dyDescent="0.3">
      <c r="G10" s="27" t="s">
        <v>5</v>
      </c>
      <c r="H10" s="73"/>
      <c r="N10" s="3"/>
      <c r="O10" s="3"/>
      <c r="P10" s="3"/>
    </row>
    <row r="11" spans="2:16" ht="30" customHeight="1" x14ac:dyDescent="0.3">
      <c r="G11" s="27" t="s">
        <v>4</v>
      </c>
      <c r="H11" s="70" t="str" cm="1">
        <f t="array" ref="H11">IFERROR(IF(fc_Statut="Offert","",INDEX(t_Prix[Prix],MATCH(fc_Produit&amp;fc_Poids,t_Prix[Miel]&amp;t_Prix[Poids],0))),"")</f>
        <v/>
      </c>
      <c r="I11" s="2"/>
    </row>
    <row r="12" spans="2:16" ht="30" customHeight="1" x14ac:dyDescent="0.3">
      <c r="G12" s="27" t="s">
        <v>11</v>
      </c>
      <c r="H12" s="68" t="str" cm="1">
        <f t="array" ref="H12">IFERROR(INDEX(t_StockInitial[Quantité],MATCH(H9&amp;H10,t_Prix[Miel]&amp;t_Prix[Poids],0))+SUMIFS(t_Mouvement[Mvt],t_Mouvement[Produit],fc_Produit,t_Mouvement[Poids],fc_Poids),"")</f>
        <v/>
      </c>
      <c r="I12" s="2"/>
    </row>
    <row r="13" spans="2:16" ht="30" customHeight="1" x14ac:dyDescent="0.3">
      <c r="G13" s="27" t="s">
        <v>16</v>
      </c>
      <c r="H13" s="73"/>
      <c r="I13" s="2"/>
    </row>
    <row r="14" spans="2:16" ht="30" customHeight="1" x14ac:dyDescent="0.3">
      <c r="G14" s="27" t="s">
        <v>10</v>
      </c>
      <c r="H14" s="67" t="str">
        <f>IFERROR(fc_Quantite*fc_Prix,"")</f>
        <v/>
      </c>
      <c r="I14" s="2"/>
    </row>
    <row r="15" spans="2:16" ht="30" customHeight="1" x14ac:dyDescent="0.3">
      <c r="G15" s="28" t="s">
        <v>19</v>
      </c>
      <c r="H15" s="69" t="str">
        <f>IFERROR(_StockDispo+IF(fc_Statut="Entrée",fc_Quantite,fc_Quantite*-1),"")</f>
        <v/>
      </c>
    </row>
  </sheetData>
  <dataValidations count="3">
    <dataValidation type="list" allowBlank="1" showInputMessage="1" showErrorMessage="1" sqref="H7" xr:uid="{53394D86-0215-45F8-B2D1-33AFE18640BD}">
      <formula1>l_Statut</formula1>
    </dataValidation>
    <dataValidation type="list" allowBlank="1" showInputMessage="1" showErrorMessage="1" sqref="H9" xr:uid="{00EA887D-46C9-41CA-8513-111DC797DDDF}">
      <formula1>l_Choix</formula1>
    </dataValidation>
    <dataValidation type="list" allowBlank="1" showInputMessage="1" showErrorMessage="1" sqref="H10" xr:uid="{52E75D92-1A7B-4B67-A839-7AB68EAC7F1D}">
      <formula1>l_Poids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btnAjout">
          <controlPr defaultSize="0" autoLine="0" r:id="rId5">
            <anchor moveWithCells="1">
              <from>
                <xdr:col>6</xdr:col>
                <xdr:colOff>238125</xdr:colOff>
                <xdr:row>0</xdr:row>
                <xdr:rowOff>66675</xdr:rowOff>
              </from>
              <to>
                <xdr:col>6</xdr:col>
                <xdr:colOff>1676400</xdr:colOff>
                <xdr:row>1</xdr:row>
                <xdr:rowOff>161925</xdr:rowOff>
              </to>
            </anchor>
          </controlPr>
        </control>
      </mc:Choice>
      <mc:Fallback>
        <control shapeId="1032" r:id="rId4" name="btnAjout"/>
      </mc:Fallback>
    </mc:AlternateContent>
    <mc:AlternateContent xmlns:mc="http://schemas.openxmlformats.org/markup-compatibility/2006">
      <mc:Choice Requires="x14">
        <control shapeId="1033" r:id="rId6" name="btnModif">
          <controlPr defaultSize="0" autoLine="0" r:id="rId7">
            <anchor moveWithCells="1">
              <from>
                <xdr:col>6</xdr:col>
                <xdr:colOff>238125</xdr:colOff>
                <xdr:row>1</xdr:row>
                <xdr:rowOff>238125</xdr:rowOff>
              </from>
              <to>
                <xdr:col>6</xdr:col>
                <xdr:colOff>1676400</xdr:colOff>
                <xdr:row>3</xdr:row>
                <xdr:rowOff>0</xdr:rowOff>
              </to>
            </anchor>
          </controlPr>
        </control>
      </mc:Choice>
      <mc:Fallback>
        <control shapeId="1033" r:id="rId6" name="btnModif"/>
      </mc:Fallback>
    </mc:AlternateContent>
    <mc:AlternateContent xmlns:mc="http://schemas.openxmlformats.org/markup-compatibility/2006">
      <mc:Choice Requires="x14">
        <control shapeId="1034" r:id="rId8" name="btnSuppr">
          <controlPr defaultSize="0" autoLine="0" r:id="rId9">
            <anchor moveWithCells="1">
              <from>
                <xdr:col>6</xdr:col>
                <xdr:colOff>238125</xdr:colOff>
                <xdr:row>3</xdr:row>
                <xdr:rowOff>133350</xdr:rowOff>
              </from>
              <to>
                <xdr:col>6</xdr:col>
                <xdr:colOff>1676400</xdr:colOff>
                <xdr:row>3</xdr:row>
                <xdr:rowOff>495300</xdr:rowOff>
              </to>
            </anchor>
          </controlPr>
        </control>
      </mc:Choice>
      <mc:Fallback>
        <control shapeId="1034" r:id="rId8" name="btnSuppr"/>
      </mc:Fallback>
    </mc:AlternateContent>
    <mc:AlternateContent xmlns:mc="http://schemas.openxmlformats.org/markup-compatibility/2006">
      <mc:Choice Requires="x14">
        <control shapeId="1036" r:id="rId10" name="Button 12">
          <controlPr defaultSize="0" print="0" autoFill="0" autoPict="0" macro="[0]!BDD">
            <anchor moveWithCells="1" sizeWithCells="1">
              <from>
                <xdr:col>12</xdr:col>
                <xdr:colOff>219075</xdr:colOff>
                <xdr:row>4</xdr:row>
                <xdr:rowOff>342900</xdr:rowOff>
              </from>
              <to>
                <xdr:col>13</xdr:col>
                <xdr:colOff>609600</xdr:colOff>
                <xdr:row>5</xdr:row>
                <xdr:rowOff>333375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5861829D-0683-4D70-B8F3-D3A064B94116}">
          <x14:formula1>
            <xm:f>_xlfn.ANCHORARRAY(Config!$M$2)</xm:f>
          </x14:formula1>
          <xm:sqref>H6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EB6B23-998A-4994-B51D-0FF874BE8E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20</vt:i4>
      </vt:variant>
    </vt:vector>
  </HeadingPairs>
  <TitlesOfParts>
    <vt:vector size="23" baseType="lpstr">
      <vt:lpstr>Config</vt:lpstr>
      <vt:lpstr>BdD</vt:lpstr>
      <vt:lpstr>Saisie</vt:lpstr>
      <vt:lpstr>_NL</vt:lpstr>
      <vt:lpstr>_StockActualisé</vt:lpstr>
      <vt:lpstr>_StockDispo</vt:lpstr>
      <vt:lpstr>fc_Date</vt:lpstr>
      <vt:lpstr>fc_Montant</vt:lpstr>
      <vt:lpstr>fc_Nom</vt:lpstr>
      <vt:lpstr>fc_NumLot</vt:lpstr>
      <vt:lpstr>fc_Poids</vt:lpstr>
      <vt:lpstr>fc_Prix</vt:lpstr>
      <vt:lpstr>fc_Produit</vt:lpstr>
      <vt:lpstr>fc_Quantite</vt:lpstr>
      <vt:lpstr>fc_Statut</vt:lpstr>
      <vt:lpstr>l_Choix</vt:lpstr>
      <vt:lpstr>l_Poids</vt:lpstr>
      <vt:lpstr>l_Prix</vt:lpstr>
      <vt:lpstr>l_Statut</vt:lpstr>
      <vt:lpstr>Miel</vt:lpstr>
      <vt:lpstr>Poids</vt:lpstr>
      <vt:lpstr>Statut</vt:lpstr>
      <vt:lpstr>t_Lot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cp:lastPrinted>2023-07-14T19:31:53Z</cp:lastPrinted>
  <dcterms:created xsi:type="dcterms:W3CDTF">2023-02-19T17:03:46Z</dcterms:created>
  <dcterms:modified xsi:type="dcterms:W3CDTF">2024-03-31T07:37:24Z</dcterms:modified>
</cp:coreProperties>
</file>