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78d0c01dd793055/Documents/APICULTURE/Stock/"/>
    </mc:Choice>
  </mc:AlternateContent>
  <xr:revisionPtr revIDLastSave="167" documentId="8_{46624099-6D3A-4D0F-A352-2EF4506127E5}" xr6:coauthVersionLast="47" xr6:coauthVersionMax="47" xr10:uidLastSave="{EBC03792-0F60-45DB-8A47-A8DA381F998F}"/>
  <bookViews>
    <workbookView xWindow="-120" yWindow="-120" windowWidth="29040" windowHeight="15840" activeTab="2" xr2:uid="{690EFCF9-6B77-4028-A2E7-6C671E75459F}"/>
  </bookViews>
  <sheets>
    <sheet name="EXEMPLE" sheetId="1" r:id="rId1"/>
    <sheet name="Config" sheetId="3" r:id="rId2"/>
    <sheet name="BD" sheetId="4" r:id="rId3"/>
    <sheet name="SAISIE" sheetId="6" r:id="rId4"/>
  </sheets>
  <definedNames>
    <definedName name="Miel">Config!$F$3:$F$6</definedName>
    <definedName name="Poids">Config!$F$8:$F$10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4" l="1"/>
  <c r="K19" i="4"/>
  <c r="L19" i="4"/>
  <c r="J18" i="4"/>
  <c r="K18" i="4"/>
  <c r="L18" i="4"/>
  <c r="L6" i="4"/>
  <c r="L7" i="4"/>
  <c r="L8" i="4"/>
  <c r="L9" i="4"/>
  <c r="L10" i="4"/>
  <c r="L11" i="4"/>
  <c r="L12" i="4"/>
  <c r="L13" i="4"/>
  <c r="L14" i="4"/>
  <c r="L15" i="4"/>
  <c r="L16" i="4"/>
  <c r="L17" i="4"/>
  <c r="L20" i="4"/>
  <c r="J6" i="4"/>
  <c r="K6" i="4"/>
  <c r="J7" i="4"/>
  <c r="K7" i="4"/>
  <c r="J8" i="4"/>
  <c r="K8" i="4"/>
  <c r="J9" i="4"/>
  <c r="K9" i="4"/>
  <c r="J10" i="4"/>
  <c r="K10" i="4"/>
  <c r="J11" i="4"/>
  <c r="K11" i="4"/>
  <c r="J12" i="4"/>
  <c r="K12" i="4"/>
  <c r="J13" i="4"/>
  <c r="K13" i="4"/>
  <c r="J14" i="4"/>
  <c r="K14" i="4"/>
  <c r="J15" i="4"/>
  <c r="K15" i="4"/>
  <c r="J16" i="4"/>
  <c r="K16" i="4"/>
  <c r="J17" i="4"/>
  <c r="K17" i="4"/>
  <c r="K20" i="4"/>
  <c r="H10" i="1" a="1"/>
  <c r="H10" i="1"/>
  <c r="J10" i="1"/>
  <c r="K10" i="1"/>
  <c r="H9" i="1" a="1"/>
  <c r="H9" i="1"/>
  <c r="J9" i="1"/>
  <c r="K9" i="1"/>
  <c r="H8" i="1" a="1"/>
  <c r="H8" i="1"/>
  <c r="J8" i="1"/>
  <c r="K8" i="1"/>
  <c r="H7" i="1" a="1"/>
  <c r="H7" i="1"/>
  <c r="J7" i="1"/>
  <c r="K7" i="1"/>
  <c r="H6" i="1" a="1"/>
  <c r="H6" i="1"/>
  <c r="J6" i="1"/>
  <c r="J11" i="1"/>
  <c r="K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<sst xmlns="http://schemas.openxmlformats.org/spreadsheetml/2006/main" count="66" uniqueCount="27">
  <si>
    <t>Acacia</t>
  </si>
  <si>
    <t>Crémeux</t>
  </si>
  <si>
    <t>Été</t>
  </si>
  <si>
    <t>Printemps</t>
  </si>
  <si>
    <t>Prix</t>
  </si>
  <si>
    <t>Poids</t>
  </si>
  <si>
    <t>Produits</t>
  </si>
  <si>
    <t>N° Lot</t>
  </si>
  <si>
    <t>Nom</t>
  </si>
  <si>
    <t>Miel</t>
  </si>
  <si>
    <t>listes de choix</t>
  </si>
  <si>
    <t>Quantite</t>
  </si>
  <si>
    <t>Montant</t>
  </si>
  <si>
    <t>Stock Disponible</t>
  </si>
  <si>
    <t xml:space="preserve">Stock </t>
  </si>
  <si>
    <t>Date Vente</t>
  </si>
  <si>
    <t>Total</t>
  </si>
  <si>
    <t>Mika</t>
  </si>
  <si>
    <t>Aurore</t>
  </si>
  <si>
    <t>Aurel</t>
  </si>
  <si>
    <t>Ryan</t>
  </si>
  <si>
    <t>Malika</t>
  </si>
  <si>
    <t>Stock debut Année</t>
  </si>
  <si>
    <t>Stock disponible</t>
  </si>
  <si>
    <t>Prix du stock</t>
  </si>
  <si>
    <t>Prix des ventes</t>
  </si>
  <si>
    <t>Comment puis je fais pour gerer mon stock a partir d'une feuille de saisie soit d'entrée ou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</si>
</sst>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7" tint="0.79998168889431442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4" borderId="1" xfId="1" applyNumberFormat="1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right" vertical="center"/>
    </xf>
    <xf numFmtId="0" fontId="2" fillId="8" borderId="1" xfId="0" applyFont="1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vertical="center"/>
    </xf>
    <xf numFmtId="164" fontId="2" fillId="6" borderId="3" xfId="0" applyNumberFormat="1" applyFont="1" applyFill="1" applyBorder="1" applyAlignment="1">
      <alignment horizontal="right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14" fontId="2" fillId="6" borderId="5" xfId="0" applyNumberFormat="1" applyFont="1" applyFill="1" applyBorder="1" applyAlignment="1">
      <alignment vertical="center"/>
    </xf>
    <xf numFmtId="14" fontId="2" fillId="6" borderId="3" xfId="0" applyNumberFormat="1" applyFont="1" applyFill="1" applyBorder="1" applyAlignment="1">
      <alignment vertical="center"/>
    </xf>
    <xf numFmtId="164" fontId="2" fillId="6" borderId="4" xfId="0" applyNumberFormat="1" applyFont="1" applyFill="1" applyBorder="1" applyAlignment="1">
      <alignment horizontal="right" vertical="center"/>
    </xf>
    <xf numFmtId="3" fontId="3" fillId="6" borderId="1" xfId="0" applyNumberFormat="1" applyFont="1" applyFill="1" applyBorder="1" applyAlignment="1">
      <alignment horizontal="center" vertical="center"/>
    </xf>
    <xf numFmtId="1" fontId="3" fillId="6" borderId="5" xfId="0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" fontId="3" fillId="6" borderId="3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right" vertical="center"/>
    </xf>
    <xf numFmtId="164" fontId="2" fillId="6" borderId="8" xfId="0" applyNumberFormat="1" applyFont="1" applyFill="1" applyBorder="1" applyAlignment="1">
      <alignment horizontal="right" vertical="center"/>
    </xf>
    <xf numFmtId="3" fontId="3" fillId="6" borderId="3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vertical="center"/>
    </xf>
    <xf numFmtId="0" fontId="2" fillId="6" borderId="4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6" borderId="5" xfId="0" applyNumberFormat="1" applyFont="1" applyFill="1" applyBorder="1" applyAlignment="1">
      <alignment vertical="center"/>
    </xf>
    <xf numFmtId="1" fontId="2" fillId="6" borderId="1" xfId="0" applyNumberFormat="1" applyFont="1" applyFill="1" applyBorder="1" applyAlignment="1">
      <alignment horizontal="center" vertical="center"/>
    </xf>
    <xf numFmtId="44" fontId="2" fillId="6" borderId="1" xfId="1" applyFon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center" vertical="center"/>
    </xf>
    <xf numFmtId="3" fontId="2" fillId="6" borderId="3" xfId="0" applyNumberFormat="1" applyFont="1" applyFill="1" applyBorder="1" applyAlignment="1">
      <alignment horizontal="center" vertical="center"/>
    </xf>
    <xf numFmtId="164" fontId="3" fillId="6" borderId="6" xfId="1" applyNumberFormat="1" applyFont="1" applyFill="1" applyBorder="1" applyAlignment="1">
      <alignment horizontal="right" vertical="center"/>
    </xf>
    <xf numFmtId="164" fontId="3" fillId="6" borderId="10" xfId="1" applyNumberFormat="1" applyFont="1" applyFill="1" applyBorder="1" applyAlignment="1">
      <alignment horizontal="right" vertical="center"/>
    </xf>
    <xf numFmtId="164" fontId="3" fillId="6" borderId="5" xfId="1" applyNumberFormat="1" applyFont="1" applyFill="1" applyBorder="1" applyAlignment="1">
      <alignment horizontal="right" vertical="center"/>
    </xf>
    <xf numFmtId="3" fontId="2" fillId="6" borderId="4" xfId="0" applyNumberFormat="1" applyFont="1" applyFill="1" applyBorder="1" applyAlignment="1">
      <alignment horizontal="center" vertical="center"/>
    </xf>
    <xf numFmtId="3" fontId="2" fillId="6" borderId="8" xfId="0" applyNumberFormat="1" applyFont="1" applyFill="1" applyBorder="1" applyAlignment="1">
      <alignment horizontal="center" vertical="center"/>
    </xf>
    <xf numFmtId="44" fontId="2" fillId="6" borderId="8" xfId="1" applyFont="1" applyFill="1" applyBorder="1" applyAlignment="1">
      <alignment horizontal="center" vertical="center"/>
    </xf>
    <xf numFmtId="0" fontId="2" fillId="9" borderId="5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right" vertical="center"/>
    </xf>
    <xf numFmtId="0" fontId="3" fillId="9" borderId="3" xfId="0" applyFont="1" applyFill="1" applyBorder="1" applyAlignment="1">
      <alignment horizontal="center" vertical="center"/>
    </xf>
    <xf numFmtId="44" fontId="2" fillId="9" borderId="3" xfId="0" applyNumberFormat="1" applyFont="1" applyFill="1" applyBorder="1" applyAlignment="1">
      <alignment horizontal="center" vertical="center"/>
    </xf>
    <xf numFmtId="164" fontId="0" fillId="10" borderId="8" xfId="0" applyNumberFormat="1" applyFill="1" applyBorder="1"/>
  </cellXfs>
  <cellStyles count="2">
    <cellStyle name="Monétaire" xfId="1" builtinId="4"/>
    <cellStyle name="Normal" xfId="0" builtinId="0"/>
  </cellStyles>
  <dxfs count="75">
    <dxf>
      <fill>
        <patternFill patternType="solid">
          <bgColor theme="1"/>
        </patternFill>
      </fill>
    </dxf>
    <dxf>
      <numFmt numFmtId="164" formatCode="#,##0.00\ &quot;€&quot;"/>
      <fill>
        <patternFill patternType="solid">
          <fgColor indexed="64"/>
          <bgColor theme="1"/>
        </patternFill>
      </fill>
      <border diagonalUp="0" diagonalDown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7" tint="0.79998168889431442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1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</border>
    </dxf>
    <dxf>
      <fill>
        <patternFill>
          <bgColor rgb="FF44E937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44E937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44E937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44E937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44E937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44E937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" formatCode="0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" formatCode="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44E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09AD16-D214-4D88-8D56-1260372F4F77}" name="Tableau1" displayName="Tableau1" ref="B5:K11" totalsRowCount="1" headerRowDxfId="74" headerRowBorderDxfId="73" tableBorderDxfId="72" totalsRowBorderDxfId="71">
  <autoFilter ref="B5:K10" xr:uid="{8009AD16-D214-4D88-8D56-1260372F4F7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1" xr3:uid="{A3F1B977-6F7A-4311-BD7B-3D60910F81E1}" name="Stock " dataDxfId="70" totalsRowDxfId="60"/>
    <tableColumn id="10" xr3:uid="{C0FB12E7-0BBE-4A1D-BBC3-A21D4DAB83BD}" name="Date Vente" dataDxfId="69" totalsRowDxfId="59"/>
    <tableColumn id="2" xr3:uid="{ED0E1931-3CCC-4AAA-BD13-0C5F088F1ECF}" name="Nom" dataDxfId="68" totalsRowDxfId="58"/>
    <tableColumn id="3" xr3:uid="{C3CF922E-7641-4F3C-A80C-514172E04947}" name="N° Lot" dataDxfId="67" totalsRowDxfId="57"/>
    <tableColumn id="4" xr3:uid="{E132C153-7546-4661-8A64-24647E8685B7}" name="Produits" dataDxfId="66" totalsRowDxfId="56"/>
    <tableColumn id="5" xr3:uid="{08EDE995-9CF1-42FD-91F5-B327CF3E37E7}" name="Poids" dataDxfId="65" totalsRowDxfId="55"/>
    <tableColumn id="6" xr3:uid="{6F0619D3-A102-4805-A6F4-2DA319C293D2}" name="Prix" dataDxfId="64" totalsRowDxfId="54">
      <calculatedColumnFormula array="1">SUMPRODUCT(($F6=Config!B$3:B$14)*($G6=Config!C$3:C$14)*(Config!D$3:D$14))</calculatedColumnFormula>
    </tableColumn>
    <tableColumn id="9" xr3:uid="{22FF6394-B347-442F-917A-F1B9B7B837C9}" name="Quantite" totalsRowLabel="Total" dataDxfId="63" totalsRowDxfId="53"/>
    <tableColumn id="8" xr3:uid="{B4FED74F-C52C-4E9B-8DD3-19378592DC7F}" name="Montant" totalsRowFunction="sum" dataDxfId="62" totalsRowDxfId="52">
      <calculatedColumnFormula>Tableau1[[#This Row],[Prix]]*Tableau1[[#This Row],[Quantite]]</calculatedColumnFormula>
    </tableColumn>
    <tableColumn id="12" xr3:uid="{3B8F0DCD-BF66-488F-8B32-9C521C6B42F1}" name="Stock Disponible" dataDxfId="61" totalsRowDxfId="51">
      <calculatedColumnFormula>Tableau1[[#This Row],[Stock ]]-Tableau1[[#This Row],[Quantite]]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E3F2C6-37FC-4B46-9543-C6A5CA43CED5}" name="Tableau4" displayName="Tableau4" ref="B5:L20" totalsRowCount="1" headerRowDxfId="44" totalsRowDxfId="0" headerRowBorderDxfId="49" tableBorderDxfId="50" totalsRowBorderDxfId="48">
  <autoFilter ref="B5:L19" xr:uid="{85E3F2C6-37FC-4B46-9543-C6A5CA43CED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8" xr3:uid="{A9A2DA09-E59F-41BF-8F67-8A06D4035F6D}" name="Stock debut Année" totalsRowLabel="Total" dataDxfId="43" totalsRowDxfId="11"/>
    <tableColumn id="1" xr3:uid="{8E798E90-C3E7-4449-8387-8EEEC1441CE1}" name="Date Vente" dataDxfId="39" totalsRowDxfId="10"/>
    <tableColumn id="2" xr3:uid="{C54C9E42-1987-4D94-940F-7CF103FB4F5C}" name="Nom" dataDxfId="38" totalsRowDxfId="9"/>
    <tableColumn id="3" xr3:uid="{11AF3F5A-3EC8-4E58-9D49-1FF31301E203}" name="N° Lot" dataDxfId="47" totalsRowDxfId="8"/>
    <tableColumn id="4" xr3:uid="{2450A59F-5993-445B-9955-03D52A699962}" name="Produits" dataDxfId="46" totalsRowDxfId="7"/>
    <tableColumn id="5" xr3:uid="{789B4627-9BE9-4FC6-A4CC-850058F2C854}" name="Poids" dataDxfId="45" totalsRowDxfId="6"/>
    <tableColumn id="6" xr3:uid="{1DEED43D-E7A9-4ABF-BA5D-19A40851D924}" name="Prix" dataDxfId="42" totalsRowDxfId="5"/>
    <tableColumn id="7" xr3:uid="{B7C23709-191F-4CE0-BA6B-0C026454FA5E}" name="Quantite" dataDxfId="40" totalsRowDxfId="4"/>
    <tableColumn id="10" xr3:uid="{E0BE762A-701E-4B07-B692-E16AD55DDC4D}" name="Stock disponible" dataDxfId="41" totalsRowDxfId="3">
      <calculatedColumnFormula>Tableau4[[#This Row],[Stock debut Année]]-I6</calculatedColumnFormula>
    </tableColumn>
    <tableColumn id="12" xr3:uid="{71622992-3FD0-479D-9827-229E03A40DE9}" name="Prix du stock" totalsRowFunction="sum" dataDxfId="37" totalsRowDxfId="2" dataCellStyle="Monétaire">
      <calculatedColumnFormula>Tableau4[[#This Row],[Stock disponible]]*Tableau4[[#This Row],[Prix]]</calculatedColumnFormula>
    </tableColumn>
    <tableColumn id="13" xr3:uid="{CE785012-93D6-4D64-A328-B2255DF7E584}" name="Prix des ventes" totalsRowFunction="sum" dataDxfId="36" totalsRowDxfId="1" dataCellStyle="Monétaire">
      <calculatedColumnFormula>Tableau4[[#This Row],[Quantite]]*Tableau4[[#This Row],[Prix]]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dimension ref="B5:L21"/>
  <sheetViews>
    <sheetView workbookViewId="0">
      <selection activeCell="D17" sqref="D17"/>
    </sheetView>
  </sheetViews>
  <sheetFormatPr baseColWidth="10" defaultRowHeight="21" x14ac:dyDescent="0.3"/>
  <cols>
    <col min="1" max="1" width="3.296875" style="1" customWidth="1"/>
    <col min="2" max="2" width="20" style="1" bestFit="1" customWidth="1"/>
    <col min="3" max="3" width="14.69921875" style="1" bestFit="1" customWidth="1"/>
    <col min="4" max="4" width="12.796875" style="1" customWidth="1"/>
    <col min="5" max="5" width="11.19921875" style="1"/>
    <col min="6" max="6" width="11.296875" style="1" bestFit="1" customWidth="1"/>
    <col min="7" max="7" width="10.69921875" style="1" customWidth="1"/>
    <col min="8" max="8" width="11.19921875" style="1"/>
    <col min="9" max="9" width="9.296875" style="1" bestFit="1" customWidth="1"/>
    <col min="10" max="10" width="9.296875" style="1" customWidth="1"/>
    <col min="11" max="14" width="15.19921875" style="1" bestFit="1" customWidth="1"/>
    <col min="15" max="15" width="7.3984375" style="1" bestFit="1" customWidth="1"/>
    <col min="16" max="16" width="2.09765625" style="1" customWidth="1"/>
    <col min="17" max="17" width="9.59765625" style="1" bestFit="1" customWidth="1"/>
    <col min="18" max="18" width="11.19921875" style="1"/>
    <col min="19" max="19" width="8.59765625" style="1" bestFit="1" customWidth="1"/>
    <col min="20" max="16384" width="11.19921875" style="1"/>
  </cols>
  <sheetData>
    <row r="5" spans="2:12" x14ac:dyDescent="0.3">
      <c r="B5" s="19" t="s">
        <v>14</v>
      </c>
      <c r="C5" s="19" t="s">
        <v>15</v>
      </c>
      <c r="D5" s="16" t="s">
        <v>8</v>
      </c>
      <c r="E5" s="16" t="s">
        <v>7</v>
      </c>
      <c r="F5" s="16" t="s">
        <v>6</v>
      </c>
      <c r="G5" s="16" t="s">
        <v>5</v>
      </c>
      <c r="H5" s="16" t="s">
        <v>4</v>
      </c>
      <c r="I5" s="20" t="s">
        <v>11</v>
      </c>
      <c r="J5" s="20" t="s">
        <v>12</v>
      </c>
      <c r="K5" s="16" t="s">
        <v>13</v>
      </c>
    </row>
    <row r="6" spans="2:12" x14ac:dyDescent="0.3">
      <c r="B6" s="25">
        <v>10</v>
      </c>
      <c r="C6" s="21">
        <v>44977</v>
      </c>
      <c r="D6" s="22" t="s">
        <v>18</v>
      </c>
      <c r="E6" s="22"/>
      <c r="F6" s="17" t="s">
        <v>2</v>
      </c>
      <c r="G6" s="26">
        <v>1000</v>
      </c>
      <c r="H6" s="18" cm="1">
        <f t="array" ref="H6">SUMPRODUCT(($F6=Config!B$3:B$14)*($G6=Config!C$3:C$14)*(Config!D$3:D$14))</f>
        <v>14</v>
      </c>
      <c r="I6" s="33">
        <v>4</v>
      </c>
      <c r="J6" s="23">
        <f>Tableau1[[#This Row],[Prix]]*Tableau1[[#This Row],[Quantite]]</f>
        <v>56</v>
      </c>
      <c r="K6" s="24">
        <f>Tableau1[[#This Row],[Stock ]]-Tableau1[[#This Row],[Quantite]]</f>
        <v>6</v>
      </c>
    </row>
    <row r="7" spans="2:12" x14ac:dyDescent="0.3">
      <c r="B7" s="27">
        <v>10</v>
      </c>
      <c r="C7" s="21"/>
      <c r="D7" s="28" t="s">
        <v>19</v>
      </c>
      <c r="E7" s="28"/>
      <c r="F7" s="29" t="s">
        <v>0</v>
      </c>
      <c r="G7" s="30">
        <v>500</v>
      </c>
      <c r="H7" s="31" cm="1">
        <f t="array" ref="H7">SUMPRODUCT(($F7=Config!B$3:B$14)*($G7=Config!C$3:C$14)*(Config!D$3:D$14))</f>
        <v>8.5</v>
      </c>
      <c r="I7" s="33">
        <v>4</v>
      </c>
      <c r="J7" s="32">
        <f>Tableau1[[#This Row],[Prix]]*Tableau1[[#This Row],[Quantite]]</f>
        <v>34</v>
      </c>
      <c r="K7" s="24">
        <f>Tableau1[[#This Row],[Stock ]]-Tableau1[[#This Row],[Quantite]]</f>
        <v>6</v>
      </c>
      <c r="L7" s="5"/>
    </row>
    <row r="8" spans="2:12" x14ac:dyDescent="0.3">
      <c r="B8" s="27">
        <v>10</v>
      </c>
      <c r="C8" s="21"/>
      <c r="D8" s="28" t="s">
        <v>20</v>
      </c>
      <c r="E8" s="28"/>
      <c r="F8" s="29" t="s">
        <v>1</v>
      </c>
      <c r="G8" s="30">
        <v>1000</v>
      </c>
      <c r="H8" s="31" cm="1">
        <f t="array" ref="H8">SUMPRODUCT(($F8=Config!B$3:B$14)*($G8=Config!C$3:C$14)*(Config!D$3:D$14))</f>
        <v>16.5</v>
      </c>
      <c r="I8" s="33">
        <v>5</v>
      </c>
      <c r="J8" s="32">
        <f>Tableau1[[#This Row],[Prix]]*Tableau1[[#This Row],[Quantite]]</f>
        <v>82.5</v>
      </c>
      <c r="K8" s="24">
        <f>Tableau1[[#This Row],[Stock ]]-Tableau1[[#This Row],[Quantite]]</f>
        <v>5</v>
      </c>
      <c r="L8" s="5"/>
    </row>
    <row r="9" spans="2:12" x14ac:dyDescent="0.3">
      <c r="B9" s="27">
        <v>10</v>
      </c>
      <c r="C9" s="21"/>
      <c r="D9" s="28" t="s">
        <v>21</v>
      </c>
      <c r="E9" s="28"/>
      <c r="F9" s="29" t="s">
        <v>2</v>
      </c>
      <c r="G9" s="30">
        <v>500</v>
      </c>
      <c r="H9" s="31" cm="1">
        <f t="array" ref="H9">SUMPRODUCT(($F9=Config!B$3:B$14)*($G9=Config!C$3:C$14)*(Config!D$3:D$14))</f>
        <v>7.5</v>
      </c>
      <c r="I9" s="33">
        <v>2</v>
      </c>
      <c r="J9" s="32">
        <f>Tableau1[[#This Row],[Prix]]*Tableau1[[#This Row],[Quantite]]</f>
        <v>15</v>
      </c>
      <c r="K9" s="24">
        <f>Tableau1[[#This Row],[Stock ]]-Tableau1[[#This Row],[Quantite]]</f>
        <v>8</v>
      </c>
    </row>
    <row r="10" spans="2:12" x14ac:dyDescent="0.3">
      <c r="B10" s="27">
        <v>10</v>
      </c>
      <c r="C10" s="21"/>
      <c r="D10" s="28" t="s">
        <v>17</v>
      </c>
      <c r="E10" s="28"/>
      <c r="F10" s="29" t="s">
        <v>0</v>
      </c>
      <c r="G10" s="30">
        <v>500</v>
      </c>
      <c r="H10" s="31" cm="1">
        <f t="array" ref="H10">SUMPRODUCT(($F10=Config!B$3:B$14)*($G10=Config!C$3:C$14)*(Config!D$3:D$14))</f>
        <v>8.5</v>
      </c>
      <c r="I10" s="24">
        <v>1</v>
      </c>
      <c r="J10" s="32">
        <f>Tableau1[[#This Row],[Prix]]*Tableau1[[#This Row],[Quantite]]</f>
        <v>8.5</v>
      </c>
      <c r="K10" s="24">
        <f>Tableau1[[#This Row],[Stock ]]-Tableau1[[#This Row],[Quantite]]</f>
        <v>9</v>
      </c>
    </row>
    <row r="11" spans="2:12" x14ac:dyDescent="0.3">
      <c r="B11" s="34"/>
      <c r="C11" s="35"/>
      <c r="D11" s="17"/>
      <c r="E11" s="17"/>
      <c r="F11" s="17"/>
      <c r="G11" s="26"/>
      <c r="H11" s="36"/>
      <c r="I11" s="33" t="s">
        <v>16</v>
      </c>
      <c r="J11" s="32">
        <f>SUBTOTAL(109,Tableau1[Montant])</f>
        <v>196</v>
      </c>
      <c r="K11" s="33"/>
    </row>
    <row r="12" spans="2:12" x14ac:dyDescent="0.3">
      <c r="I12" s="4"/>
      <c r="J12" s="4"/>
      <c r="K12" s="4"/>
    </row>
    <row r="13" spans="2:12" x14ac:dyDescent="0.3">
      <c r="I13" s="4"/>
      <c r="J13" s="4"/>
      <c r="K13" s="4"/>
    </row>
    <row r="14" spans="2:12" x14ac:dyDescent="0.3">
      <c r="I14" s="4"/>
      <c r="J14" s="4"/>
      <c r="K14" s="4"/>
    </row>
    <row r="16" spans="2:12" x14ac:dyDescent="0.3">
      <c r="I16" s="3"/>
      <c r="J16" s="3"/>
      <c r="K16" s="3"/>
    </row>
    <row r="17" spans="2:11" x14ac:dyDescent="0.3">
      <c r="I17" s="3"/>
      <c r="J17" s="3"/>
      <c r="K17" s="3"/>
    </row>
    <row r="18" spans="2:11" x14ac:dyDescent="0.3">
      <c r="I18" s="3"/>
      <c r="J18" s="3"/>
      <c r="K18" s="3"/>
    </row>
    <row r="19" spans="2:11" x14ac:dyDescent="0.3">
      <c r="B19" s="2"/>
      <c r="C19" s="2"/>
      <c r="D19" s="2"/>
    </row>
    <row r="20" spans="2:11" x14ac:dyDescent="0.3">
      <c r="B20" s="2"/>
      <c r="C20" s="2"/>
      <c r="D20" s="2"/>
    </row>
    <row r="21" spans="2:11" x14ac:dyDescent="0.3">
      <c r="B21" s="2"/>
      <c r="C21" s="2"/>
      <c r="D21" s="2"/>
    </row>
  </sheetData>
  <conditionalFormatting sqref="F6:K10">
    <cfRule type="expression" dxfId="19" priority="1">
      <formula>$F6="Acacia"</formula>
    </cfRule>
    <cfRule type="expression" dxfId="18" priority="2">
      <formula>$F6="Crémeux"</formula>
    </cfRule>
    <cfRule type="expression" dxfId="17" priority="3">
      <formula>$F6="Été"</formula>
    </cfRule>
    <cfRule type="expression" dxfId="16" priority="4">
      <formula>$F6="Printemps"</formula>
    </cfRule>
  </conditionalFormatting>
  <dataValidations count="2">
    <dataValidation type="list" allowBlank="1" showInputMessage="1" showErrorMessage="1" sqref="F6:F10" xr:uid="{CF3C8D09-DB04-4175-A299-F9CDB1975948}">
      <formula1>Miel</formula1>
    </dataValidation>
    <dataValidation type="list" allowBlank="1" showInputMessage="1" showErrorMessage="1" sqref="G6:G10" xr:uid="{BA9560A4-3FA2-4045-9AC4-DD7ED2150404}">
      <formula1>Poids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dimension ref="B2:F18"/>
  <sheetViews>
    <sheetView workbookViewId="0">
      <selection activeCell="B3" sqref="B3:D14"/>
    </sheetView>
  </sheetViews>
  <sheetFormatPr baseColWidth="10" defaultRowHeight="18.75" x14ac:dyDescent="0.3"/>
  <cols>
    <col min="6" max="6" width="12.796875" bestFit="1" customWidth="1"/>
  </cols>
  <sheetData>
    <row r="2" spans="2:6" ht="21" x14ac:dyDescent="0.3">
      <c r="B2" s="10" t="s">
        <v>9</v>
      </c>
      <c r="C2" s="10" t="s">
        <v>5</v>
      </c>
      <c r="D2" s="10" t="s">
        <v>4</v>
      </c>
      <c r="F2" s="1" t="s">
        <v>10</v>
      </c>
    </row>
    <row r="3" spans="2:6" ht="21" x14ac:dyDescent="0.3">
      <c r="B3" s="9" t="s">
        <v>3</v>
      </c>
      <c r="C3" s="39">
        <v>250</v>
      </c>
      <c r="D3" s="11">
        <v>4</v>
      </c>
      <c r="F3" s="15" t="s">
        <v>3</v>
      </c>
    </row>
    <row r="4" spans="2:6" ht="21" x14ac:dyDescent="0.3">
      <c r="B4" s="9" t="s">
        <v>3</v>
      </c>
      <c r="C4" s="39">
        <v>500</v>
      </c>
      <c r="D4" s="11">
        <v>7.5</v>
      </c>
      <c r="E4" s="1"/>
      <c r="F4" s="15" t="s">
        <v>2</v>
      </c>
    </row>
    <row r="5" spans="2:6" ht="21" x14ac:dyDescent="0.3">
      <c r="B5" s="9" t="s">
        <v>3</v>
      </c>
      <c r="C5" s="39">
        <v>1000</v>
      </c>
      <c r="D5" s="11">
        <v>14</v>
      </c>
      <c r="E5" s="1"/>
      <c r="F5" s="15" t="s">
        <v>1</v>
      </c>
    </row>
    <row r="6" spans="2:6" ht="21" x14ac:dyDescent="0.3">
      <c r="B6" s="7" t="s">
        <v>2</v>
      </c>
      <c r="C6" s="40">
        <v>250</v>
      </c>
      <c r="D6" s="12">
        <v>4</v>
      </c>
      <c r="E6" s="1"/>
      <c r="F6" s="15" t="s">
        <v>0</v>
      </c>
    </row>
    <row r="7" spans="2:6" ht="21" x14ac:dyDescent="0.3">
      <c r="B7" s="7" t="s">
        <v>2</v>
      </c>
      <c r="C7" s="40">
        <v>500</v>
      </c>
      <c r="D7" s="12">
        <v>7.5</v>
      </c>
      <c r="E7" s="1"/>
      <c r="F7" s="1"/>
    </row>
    <row r="8" spans="2:6" ht="21" x14ac:dyDescent="0.3">
      <c r="B8" s="7" t="s">
        <v>2</v>
      </c>
      <c r="C8" s="40">
        <v>1000</v>
      </c>
      <c r="D8" s="12">
        <v>14</v>
      </c>
      <c r="E8" s="1"/>
      <c r="F8" s="38">
        <v>250</v>
      </c>
    </row>
    <row r="9" spans="2:6" ht="21" x14ac:dyDescent="0.3">
      <c r="B9" s="8" t="s">
        <v>1</v>
      </c>
      <c r="C9" s="41">
        <v>250</v>
      </c>
      <c r="D9" s="13">
        <v>4.5</v>
      </c>
      <c r="E9" s="1"/>
      <c r="F9" s="38">
        <v>500</v>
      </c>
    </row>
    <row r="10" spans="2:6" ht="21" x14ac:dyDescent="0.3">
      <c r="B10" s="8" t="s">
        <v>1</v>
      </c>
      <c r="C10" s="41">
        <v>500</v>
      </c>
      <c r="D10" s="13">
        <v>8.5</v>
      </c>
      <c r="E10" s="1"/>
      <c r="F10" s="38">
        <v>1000</v>
      </c>
    </row>
    <row r="11" spans="2:6" ht="21" x14ac:dyDescent="0.3">
      <c r="B11" s="8" t="s">
        <v>1</v>
      </c>
      <c r="C11" s="41">
        <v>1000</v>
      </c>
      <c r="D11" s="13">
        <v>16.5</v>
      </c>
      <c r="E11" s="1"/>
      <c r="F11" s="1"/>
    </row>
    <row r="12" spans="2:6" ht="21" x14ac:dyDescent="0.3">
      <c r="B12" s="6" t="s">
        <v>0</v>
      </c>
      <c r="C12" s="42">
        <v>250</v>
      </c>
      <c r="D12" s="14">
        <v>4.5</v>
      </c>
      <c r="E12" s="1"/>
      <c r="F12" s="1"/>
    </row>
    <row r="13" spans="2:6" ht="21" x14ac:dyDescent="0.3">
      <c r="B13" s="6" t="s">
        <v>0</v>
      </c>
      <c r="C13" s="42">
        <v>500</v>
      </c>
      <c r="D13" s="14">
        <v>8.5</v>
      </c>
      <c r="E13" s="1"/>
      <c r="F13" s="1"/>
    </row>
    <row r="14" spans="2:6" ht="21" x14ac:dyDescent="0.3">
      <c r="B14" s="6" t="s">
        <v>0</v>
      </c>
      <c r="C14" s="42">
        <v>1000</v>
      </c>
      <c r="D14" s="14">
        <v>16.5</v>
      </c>
      <c r="E14" s="1"/>
      <c r="F14" s="1"/>
    </row>
    <row r="15" spans="2:6" ht="21" x14ac:dyDescent="0.3">
      <c r="B15" s="1"/>
      <c r="C15" s="1"/>
      <c r="D15" s="1"/>
      <c r="E15" s="1"/>
      <c r="F15" s="1"/>
    </row>
    <row r="16" spans="2:6" ht="21" x14ac:dyDescent="0.3">
      <c r="E16" s="1"/>
      <c r="F16" s="1"/>
    </row>
    <row r="17" spans="5:5" ht="21" x14ac:dyDescent="0.3">
      <c r="E17" s="1"/>
    </row>
    <row r="18" spans="5:5" ht="21" x14ac:dyDescent="0.3">
      <c r="E1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6C3F6-86BF-4135-AC72-F2522F633FD2}">
  <dimension ref="B5:L23"/>
  <sheetViews>
    <sheetView tabSelected="1" workbookViewId="0">
      <selection activeCell="B24" sqref="B24"/>
    </sheetView>
  </sheetViews>
  <sheetFormatPr baseColWidth="10" defaultRowHeight="18.75" x14ac:dyDescent="0.3"/>
  <cols>
    <col min="1" max="1" width="11.19921875" style="37"/>
    <col min="2" max="2" width="17.5" style="37" bestFit="1" customWidth="1"/>
    <col min="3" max="9" width="11.19921875" style="37"/>
    <col min="10" max="10" width="15" style="37" bestFit="1" customWidth="1"/>
    <col min="11" max="11" width="11.8984375" style="37" bestFit="1" customWidth="1"/>
    <col min="12" max="12" width="14" style="37" bestFit="1" customWidth="1"/>
    <col min="13" max="16384" width="11.19921875" style="37"/>
  </cols>
  <sheetData>
    <row r="5" spans="2:12" ht="21" x14ac:dyDescent="0.3">
      <c r="B5" s="16" t="s">
        <v>22</v>
      </c>
      <c r="C5" s="19" t="s">
        <v>15</v>
      </c>
      <c r="D5" s="16" t="s">
        <v>8</v>
      </c>
      <c r="E5" s="16" t="s">
        <v>7</v>
      </c>
      <c r="F5" s="16" t="s">
        <v>6</v>
      </c>
      <c r="G5" s="16" t="s">
        <v>5</v>
      </c>
      <c r="H5" s="16" t="s">
        <v>4</v>
      </c>
      <c r="I5" s="20" t="s">
        <v>11</v>
      </c>
      <c r="J5" s="16" t="s">
        <v>23</v>
      </c>
      <c r="K5" s="16" t="s">
        <v>24</v>
      </c>
      <c r="L5" s="16" t="s">
        <v>25</v>
      </c>
    </row>
    <row r="6" spans="2:12" ht="21" x14ac:dyDescent="0.3">
      <c r="B6" s="44">
        <v>50</v>
      </c>
      <c r="C6" s="21"/>
      <c r="D6" s="22"/>
      <c r="E6" s="22"/>
      <c r="F6" s="17" t="s">
        <v>3</v>
      </c>
      <c r="G6" s="26">
        <v>250</v>
      </c>
      <c r="H6" s="18">
        <v>4</v>
      </c>
      <c r="I6" s="47">
        <v>2</v>
      </c>
      <c r="J6" s="46">
        <f>Tableau4[[#This Row],[Stock debut Année]]-I6</f>
        <v>48</v>
      </c>
      <c r="K6" s="45">
        <f>Tableau4[[#This Row],[Stock disponible]]*Tableau4[[#This Row],[Prix]]</f>
        <v>192</v>
      </c>
      <c r="L6" s="48">
        <f>Tableau4[[#This Row],[Quantite]]*Tableau4[[#This Row],[Prix]]</f>
        <v>8</v>
      </c>
    </row>
    <row r="7" spans="2:12" ht="21" x14ac:dyDescent="0.3">
      <c r="B7" s="44">
        <v>50</v>
      </c>
      <c r="C7" s="21"/>
      <c r="D7" s="22"/>
      <c r="E7" s="22"/>
      <c r="F7" s="17" t="s">
        <v>3</v>
      </c>
      <c r="G7" s="26">
        <v>500</v>
      </c>
      <c r="H7" s="18">
        <v>7.5</v>
      </c>
      <c r="I7" s="47">
        <v>2</v>
      </c>
      <c r="J7" s="46">
        <f>Tableau4[[#This Row],[Stock debut Année]]-I7</f>
        <v>48</v>
      </c>
      <c r="K7" s="45">
        <f>Tableau4[[#This Row],[Stock disponible]]*Tableau4[[#This Row],[Prix]]</f>
        <v>360</v>
      </c>
      <c r="L7" s="49">
        <f>Tableau4[[#This Row],[Quantite]]*Tableau4[[#This Row],[Prix]]</f>
        <v>15</v>
      </c>
    </row>
    <row r="8" spans="2:12" ht="21" x14ac:dyDescent="0.3">
      <c r="B8" s="44">
        <v>50</v>
      </c>
      <c r="C8" s="21"/>
      <c r="D8" s="22"/>
      <c r="E8" s="22"/>
      <c r="F8" s="17" t="s">
        <v>3</v>
      </c>
      <c r="G8" s="26">
        <v>1000</v>
      </c>
      <c r="H8" s="18">
        <v>14</v>
      </c>
      <c r="I8" s="47">
        <v>4</v>
      </c>
      <c r="J8" s="46">
        <f>Tableau4[[#This Row],[Stock debut Année]]-I8</f>
        <v>46</v>
      </c>
      <c r="K8" s="45">
        <f>Tableau4[[#This Row],[Stock disponible]]*Tableau4[[#This Row],[Prix]]</f>
        <v>644</v>
      </c>
      <c r="L8" s="49">
        <f>Tableau4[[#This Row],[Quantite]]*Tableau4[[#This Row],[Prix]]</f>
        <v>56</v>
      </c>
    </row>
    <row r="9" spans="2:12" ht="21" x14ac:dyDescent="0.3">
      <c r="B9" s="44">
        <v>50</v>
      </c>
      <c r="C9" s="21"/>
      <c r="D9" s="22"/>
      <c r="E9" s="22"/>
      <c r="F9" s="17" t="s">
        <v>2</v>
      </c>
      <c r="G9" s="26">
        <v>250</v>
      </c>
      <c r="H9" s="18">
        <v>4</v>
      </c>
      <c r="I9" s="47">
        <v>1</v>
      </c>
      <c r="J9" s="46">
        <f>Tableau4[[#This Row],[Stock debut Année]]-I9</f>
        <v>49</v>
      </c>
      <c r="K9" s="45">
        <f>Tableau4[[#This Row],[Stock disponible]]*Tableau4[[#This Row],[Prix]]</f>
        <v>196</v>
      </c>
      <c r="L9" s="49">
        <f>Tableau4[[#This Row],[Quantite]]*Tableau4[[#This Row],[Prix]]</f>
        <v>4</v>
      </c>
    </row>
    <row r="10" spans="2:12" ht="21" x14ac:dyDescent="0.3">
      <c r="B10" s="44">
        <v>50</v>
      </c>
      <c r="C10" s="21"/>
      <c r="D10" s="22"/>
      <c r="E10" s="22"/>
      <c r="F10" s="17" t="s">
        <v>2</v>
      </c>
      <c r="G10" s="26">
        <v>500</v>
      </c>
      <c r="H10" s="18">
        <v>7.5</v>
      </c>
      <c r="I10" s="47">
        <v>3</v>
      </c>
      <c r="J10" s="46">
        <f>Tableau4[[#This Row],[Stock debut Année]]-I10</f>
        <v>47</v>
      </c>
      <c r="K10" s="45">
        <f>Tableau4[[#This Row],[Stock disponible]]*Tableau4[[#This Row],[Prix]]</f>
        <v>352.5</v>
      </c>
      <c r="L10" s="49">
        <f>Tableau4[[#This Row],[Quantite]]*Tableau4[[#This Row],[Prix]]</f>
        <v>22.5</v>
      </c>
    </row>
    <row r="11" spans="2:12" ht="21" x14ac:dyDescent="0.3">
      <c r="B11" s="44">
        <v>50</v>
      </c>
      <c r="C11" s="21"/>
      <c r="D11" s="22"/>
      <c r="E11" s="22"/>
      <c r="F11" s="17" t="s">
        <v>2</v>
      </c>
      <c r="G11" s="26">
        <v>1000</v>
      </c>
      <c r="H11" s="18">
        <v>14</v>
      </c>
      <c r="I11" s="47">
        <v>5</v>
      </c>
      <c r="J11" s="46">
        <f>Tableau4[[#This Row],[Stock debut Année]]-I11</f>
        <v>45</v>
      </c>
      <c r="K11" s="45">
        <f>Tableau4[[#This Row],[Stock disponible]]*Tableau4[[#This Row],[Prix]]</f>
        <v>630</v>
      </c>
      <c r="L11" s="49">
        <f>Tableau4[[#This Row],[Quantite]]*Tableau4[[#This Row],[Prix]]</f>
        <v>70</v>
      </c>
    </row>
    <row r="12" spans="2:12" ht="21" x14ac:dyDescent="0.3">
      <c r="B12" s="44">
        <v>50</v>
      </c>
      <c r="C12" s="21"/>
      <c r="D12" s="22"/>
      <c r="E12" s="22"/>
      <c r="F12" s="17" t="s">
        <v>1</v>
      </c>
      <c r="G12" s="26">
        <v>250</v>
      </c>
      <c r="H12" s="18">
        <v>4.5</v>
      </c>
      <c r="I12" s="47">
        <v>1</v>
      </c>
      <c r="J12" s="46">
        <f>Tableau4[[#This Row],[Stock debut Année]]-I12</f>
        <v>49</v>
      </c>
      <c r="K12" s="45">
        <f>Tableau4[[#This Row],[Stock disponible]]*Tableau4[[#This Row],[Prix]]</f>
        <v>220.5</v>
      </c>
      <c r="L12" s="49">
        <f>Tableau4[[#This Row],[Quantite]]*Tableau4[[#This Row],[Prix]]</f>
        <v>4.5</v>
      </c>
    </row>
    <row r="13" spans="2:12" ht="21" x14ac:dyDescent="0.3">
      <c r="B13" s="44">
        <v>50</v>
      </c>
      <c r="C13" s="21"/>
      <c r="D13" s="22"/>
      <c r="E13" s="22"/>
      <c r="F13" s="17" t="s">
        <v>1</v>
      </c>
      <c r="G13" s="26">
        <v>500</v>
      </c>
      <c r="H13" s="18">
        <v>8.5</v>
      </c>
      <c r="I13" s="47">
        <v>7</v>
      </c>
      <c r="J13" s="46">
        <f>Tableau4[[#This Row],[Stock debut Année]]-I13</f>
        <v>43</v>
      </c>
      <c r="K13" s="45">
        <f>Tableau4[[#This Row],[Stock disponible]]*Tableau4[[#This Row],[Prix]]</f>
        <v>365.5</v>
      </c>
      <c r="L13" s="49">
        <f>Tableau4[[#This Row],[Quantite]]*Tableau4[[#This Row],[Prix]]</f>
        <v>59.5</v>
      </c>
    </row>
    <row r="14" spans="2:12" ht="21" x14ac:dyDescent="0.3">
      <c r="B14" s="44">
        <v>50</v>
      </c>
      <c r="C14" s="21"/>
      <c r="D14" s="22"/>
      <c r="E14" s="22"/>
      <c r="F14" s="17" t="s">
        <v>1</v>
      </c>
      <c r="G14" s="26">
        <v>1000</v>
      </c>
      <c r="H14" s="18">
        <v>16.5</v>
      </c>
      <c r="I14" s="47">
        <v>2</v>
      </c>
      <c r="J14" s="46">
        <f>Tableau4[[#This Row],[Stock debut Année]]-I14</f>
        <v>48</v>
      </c>
      <c r="K14" s="45">
        <f>Tableau4[[#This Row],[Stock disponible]]*Tableau4[[#This Row],[Prix]]</f>
        <v>792</v>
      </c>
      <c r="L14" s="49">
        <f>Tableau4[[#This Row],[Quantite]]*Tableau4[[#This Row],[Prix]]</f>
        <v>33</v>
      </c>
    </row>
    <row r="15" spans="2:12" ht="21" x14ac:dyDescent="0.3">
      <c r="B15" s="44">
        <v>50</v>
      </c>
      <c r="C15" s="21"/>
      <c r="D15" s="22"/>
      <c r="E15" s="22"/>
      <c r="F15" s="17" t="s">
        <v>0</v>
      </c>
      <c r="G15" s="26">
        <v>250</v>
      </c>
      <c r="H15" s="18">
        <v>4.5</v>
      </c>
      <c r="I15" s="47">
        <v>9</v>
      </c>
      <c r="J15" s="46">
        <f>Tableau4[[#This Row],[Stock debut Année]]-I15</f>
        <v>41</v>
      </c>
      <c r="K15" s="45">
        <f>Tableau4[[#This Row],[Stock disponible]]*Tableau4[[#This Row],[Prix]]</f>
        <v>184.5</v>
      </c>
      <c r="L15" s="49">
        <f>Tableau4[[#This Row],[Quantite]]*Tableau4[[#This Row],[Prix]]</f>
        <v>40.5</v>
      </c>
    </row>
    <row r="16" spans="2:12" ht="21" x14ac:dyDescent="0.3">
      <c r="B16" s="44">
        <v>50</v>
      </c>
      <c r="C16" s="21"/>
      <c r="D16" s="22"/>
      <c r="E16" s="22"/>
      <c r="F16" s="17" t="s">
        <v>0</v>
      </c>
      <c r="G16" s="26">
        <v>500</v>
      </c>
      <c r="H16" s="18">
        <v>8.5</v>
      </c>
      <c r="I16" s="47">
        <v>10</v>
      </c>
      <c r="J16" s="46">
        <f>Tableau4[[#This Row],[Stock debut Année]]-I16</f>
        <v>40</v>
      </c>
      <c r="K16" s="45">
        <f>Tableau4[[#This Row],[Stock disponible]]*Tableau4[[#This Row],[Prix]]</f>
        <v>340</v>
      </c>
      <c r="L16" s="49">
        <f>Tableau4[[#This Row],[Quantite]]*Tableau4[[#This Row],[Prix]]</f>
        <v>85</v>
      </c>
    </row>
    <row r="17" spans="2:12" ht="21" x14ac:dyDescent="0.3">
      <c r="B17" s="44">
        <v>50</v>
      </c>
      <c r="C17" s="21"/>
      <c r="D17" s="22"/>
      <c r="E17" s="22"/>
      <c r="F17" s="17" t="s">
        <v>0</v>
      </c>
      <c r="G17" s="26">
        <v>1000</v>
      </c>
      <c r="H17" s="18">
        <v>16.5</v>
      </c>
      <c r="I17" s="47">
        <v>15</v>
      </c>
      <c r="J17" s="46">
        <f>Tableau4[[#This Row],[Stock debut Année]]-I17</f>
        <v>35</v>
      </c>
      <c r="K17" s="45">
        <f>Tableau4[[#This Row],[Stock disponible]]*Tableau4[[#This Row],[Prix]]</f>
        <v>577.5</v>
      </c>
      <c r="L17" s="50">
        <f>Tableau4[[#This Row],[Quantite]]*Tableau4[[#This Row],[Prix]]</f>
        <v>247.5</v>
      </c>
    </row>
    <row r="18" spans="2:12" ht="21" x14ac:dyDescent="0.3">
      <c r="B18" s="43"/>
      <c r="C18" s="21"/>
      <c r="D18" s="22"/>
      <c r="E18" s="22"/>
      <c r="F18" s="17"/>
      <c r="G18" s="26"/>
      <c r="H18" s="23"/>
      <c r="I18" s="51"/>
      <c r="J18" s="52">
        <f>Tableau4[[#This Row],[Stock debut Année]]-I18</f>
        <v>0</v>
      </c>
      <c r="K18" s="53">
        <f>Tableau4[[#This Row],[Stock disponible]]*Tableau4[[#This Row],[Prix]]</f>
        <v>0</v>
      </c>
      <c r="L18" s="50">
        <f>Tableau4[[#This Row],[Quantite]]*Tableau4[[#This Row],[Prix]]</f>
        <v>0</v>
      </c>
    </row>
    <row r="19" spans="2:12" ht="21" x14ac:dyDescent="0.3">
      <c r="B19" s="43"/>
      <c r="C19" s="21"/>
      <c r="D19" s="22"/>
      <c r="E19" s="22"/>
      <c r="F19" s="17"/>
      <c r="G19" s="26"/>
      <c r="H19" s="23"/>
      <c r="I19" s="51"/>
      <c r="J19" s="52">
        <f>Tableau4[[#This Row],[Stock debut Année]]-I19</f>
        <v>0</v>
      </c>
      <c r="K19" s="53">
        <f>Tableau4[[#This Row],[Stock disponible]]*Tableau4[[#This Row],[Prix]]</f>
        <v>0</v>
      </c>
      <c r="L19" s="50">
        <f>Tableau4[[#This Row],[Quantite]]*Tableau4[[#This Row],[Prix]]</f>
        <v>0</v>
      </c>
    </row>
    <row r="20" spans="2:12" ht="21" x14ac:dyDescent="0.3">
      <c r="B20" s="54" t="s">
        <v>16</v>
      </c>
      <c r="C20" s="54"/>
      <c r="D20" s="55"/>
      <c r="E20" s="55"/>
      <c r="F20" s="55"/>
      <c r="G20" s="56"/>
      <c r="H20" s="57"/>
      <c r="I20" s="58"/>
      <c r="J20" s="58"/>
      <c r="K20" s="59">
        <f>SUBTOTAL(109,Tableau4[Prix du stock])</f>
        <v>4854.5</v>
      </c>
      <c r="L20" s="60">
        <f>SUBTOTAL(109,Tableau4[Prix des ventes])</f>
        <v>645.5</v>
      </c>
    </row>
    <row r="23" spans="2:12" x14ac:dyDescent="0.3">
      <c r="B23" s="37" t="s">
        <v>26</v>
      </c>
    </row>
  </sheetData>
  <conditionalFormatting sqref="F6:L19">
    <cfRule type="expression" dxfId="23" priority="1">
      <formula>$H6="Acacia"</formula>
    </cfRule>
    <cfRule type="expression" dxfId="22" priority="2">
      <formula>$H6="Crémeux"</formula>
    </cfRule>
    <cfRule type="expression" dxfId="21" priority="3">
      <formula>$H6="Été"</formula>
    </cfRule>
    <cfRule type="expression" dxfId="20" priority="4">
      <formula>$H6="Printemps"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92F6B-D231-4CA5-B350-D9EE3FF580F7}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EXEMPLE</vt:lpstr>
      <vt:lpstr>Config</vt:lpstr>
      <vt:lpstr>BD</vt:lpstr>
      <vt:lpstr>SAISIE</vt:lpstr>
      <vt:lpstr>Miel</vt:lpstr>
      <vt:lpstr>Poids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thierry humbert</cp:lastModifiedBy>
  <dcterms:created xsi:type="dcterms:W3CDTF">2023-02-19T17:03:46Z</dcterms:created>
  <dcterms:modified xsi:type="dcterms:W3CDTF">2023-02-27T12:00:53Z</dcterms:modified>
</cp:coreProperties>
</file>