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260" windowWidth="20910" windowHeight="8115" activeTab="1"/>
  </bookViews>
  <sheets>
    <sheet name="Feries" sheetId="1" r:id="rId1"/>
    <sheet name="Horaire" sheetId="2" r:id="rId2"/>
  </sheets>
  <definedNames>
    <definedName name="JoursFeries">Feries!$C$3:$N$15</definedName>
  </definedNames>
  <calcPr calcId="125725"/>
</workbook>
</file>

<file path=xl/calcChain.xml><?xml version="1.0" encoding="utf-8"?>
<calcChain xmlns="http://schemas.openxmlformats.org/spreadsheetml/2006/main">
  <c r="K12" i="2"/>
  <c r="K13"/>
  <c r="K14"/>
  <c r="K15"/>
  <c r="K11"/>
  <c r="I5" l="1"/>
  <c r="F5"/>
  <c r="J5" l="1"/>
  <c r="K5" s="1"/>
  <c r="L5" l="1"/>
  <c r="I428" l="1"/>
  <c r="F428"/>
  <c r="I427"/>
  <c r="F427"/>
  <c r="J427" s="1"/>
  <c r="A426"/>
  <c r="I425"/>
  <c r="F425"/>
  <c r="I424"/>
  <c r="J424" s="1"/>
  <c r="F424"/>
  <c r="I423"/>
  <c r="F423"/>
  <c r="I422"/>
  <c r="J422" s="1"/>
  <c r="F422"/>
  <c r="I421"/>
  <c r="F421"/>
  <c r="I420"/>
  <c r="J420" s="1"/>
  <c r="F420"/>
  <c r="I419"/>
  <c r="F419"/>
  <c r="A418"/>
  <c r="J417"/>
  <c r="I417"/>
  <c r="F417"/>
  <c r="I416"/>
  <c r="F416"/>
  <c r="I415"/>
  <c r="F415"/>
  <c r="J415" s="1"/>
  <c r="J414"/>
  <c r="I414"/>
  <c r="F414"/>
  <c r="J413"/>
  <c r="I413"/>
  <c r="F413"/>
  <c r="I412"/>
  <c r="F412"/>
  <c r="J412" s="1"/>
  <c r="I411"/>
  <c r="F411"/>
  <c r="A410"/>
  <c r="I409"/>
  <c r="F409"/>
  <c r="I408"/>
  <c r="F408"/>
  <c r="J408" s="1"/>
  <c r="I407"/>
  <c r="F407"/>
  <c r="I406"/>
  <c r="F406"/>
  <c r="J406" s="1"/>
  <c r="I405"/>
  <c r="F405"/>
  <c r="I404"/>
  <c r="F404"/>
  <c r="J404" s="1"/>
  <c r="I403"/>
  <c r="F403"/>
  <c r="A402"/>
  <c r="I401"/>
  <c r="F401"/>
  <c r="J401" s="1"/>
  <c r="I400"/>
  <c r="F400"/>
  <c r="J400" s="1"/>
  <c r="I399"/>
  <c r="F399"/>
  <c r="I398"/>
  <c r="F398"/>
  <c r="J398" s="1"/>
  <c r="I397"/>
  <c r="F397"/>
  <c r="I396"/>
  <c r="F396"/>
  <c r="J396" s="1"/>
  <c r="I395"/>
  <c r="F395"/>
  <c r="A394"/>
  <c r="I393"/>
  <c r="J393" s="1"/>
  <c r="F393"/>
  <c r="I392"/>
  <c r="F392"/>
  <c r="I391"/>
  <c r="J391" s="1"/>
  <c r="F391"/>
  <c r="I390"/>
  <c r="F390"/>
  <c r="I389"/>
  <c r="J389" s="1"/>
  <c r="F389"/>
  <c r="I388"/>
  <c r="F388"/>
  <c r="I387"/>
  <c r="J387" s="1"/>
  <c r="F387"/>
  <c r="A386"/>
  <c r="I385"/>
  <c r="F385"/>
  <c r="J385" s="1"/>
  <c r="I384"/>
  <c r="F384"/>
  <c r="I383"/>
  <c r="F383"/>
  <c r="J383" s="1"/>
  <c r="J382"/>
  <c r="I382"/>
  <c r="F382"/>
  <c r="I381"/>
  <c r="F381"/>
  <c r="I380"/>
  <c r="F380"/>
  <c r="J380" s="1"/>
  <c r="J379"/>
  <c r="I379"/>
  <c r="F379"/>
  <c r="A378"/>
  <c r="I377"/>
  <c r="F377"/>
  <c r="I376"/>
  <c r="F376"/>
  <c r="J376" s="1"/>
  <c r="I375"/>
  <c r="F375"/>
  <c r="I374"/>
  <c r="F374"/>
  <c r="J374" s="1"/>
  <c r="I373"/>
  <c r="F373"/>
  <c r="I372"/>
  <c r="F372"/>
  <c r="J372" s="1"/>
  <c r="I371"/>
  <c r="F371"/>
  <c r="A370"/>
  <c r="I369"/>
  <c r="F369"/>
  <c r="J369" s="1"/>
  <c r="I368"/>
  <c r="F368"/>
  <c r="I367"/>
  <c r="F367"/>
  <c r="J367" s="1"/>
  <c r="I366"/>
  <c r="F366"/>
  <c r="J366" s="1"/>
  <c r="J365"/>
  <c r="I365"/>
  <c r="F365"/>
  <c r="I364"/>
  <c r="F364"/>
  <c r="I363"/>
  <c r="F363"/>
  <c r="J363" s="1"/>
  <c r="I362"/>
  <c r="F362"/>
  <c r="I361"/>
  <c r="F361"/>
  <c r="I360"/>
  <c r="F360"/>
  <c r="I359"/>
  <c r="F359"/>
  <c r="I358"/>
  <c r="F358"/>
  <c r="I357"/>
  <c r="F357"/>
  <c r="J357" s="1"/>
  <c r="J356"/>
  <c r="I356"/>
  <c r="F356"/>
  <c r="J355"/>
  <c r="I355"/>
  <c r="F355"/>
  <c r="I354"/>
  <c r="F354"/>
  <c r="I353"/>
  <c r="F353"/>
  <c r="I352"/>
  <c r="F352"/>
  <c r="J352" s="1"/>
  <c r="I351"/>
  <c r="F351"/>
  <c r="I350"/>
  <c r="F350"/>
  <c r="J350" s="1"/>
  <c r="I349"/>
  <c r="F349"/>
  <c r="I348"/>
  <c r="F348"/>
  <c r="J348" s="1"/>
  <c r="I347"/>
  <c r="F347"/>
  <c r="I346"/>
  <c r="F346"/>
  <c r="M345"/>
  <c r="I345"/>
  <c r="F345"/>
  <c r="J345" s="1"/>
  <c r="J344"/>
  <c r="I344"/>
  <c r="F344"/>
  <c r="I343"/>
  <c r="F343"/>
  <c r="J343" s="1"/>
  <c r="I342"/>
  <c r="F342"/>
  <c r="J342" s="1"/>
  <c r="I341"/>
  <c r="F341"/>
  <c r="I340"/>
  <c r="F340"/>
  <c r="J340" s="1"/>
  <c r="J339"/>
  <c r="I339"/>
  <c r="F339"/>
  <c r="I338"/>
  <c r="F338"/>
  <c r="I337"/>
  <c r="F337"/>
  <c r="I336"/>
  <c r="J336" s="1"/>
  <c r="F336"/>
  <c r="I335"/>
  <c r="F335"/>
  <c r="I334"/>
  <c r="J334" s="1"/>
  <c r="F334"/>
  <c r="I333"/>
  <c r="F333"/>
  <c r="I332"/>
  <c r="J332" s="1"/>
  <c r="F332"/>
  <c r="I331"/>
  <c r="F331"/>
  <c r="J329"/>
  <c r="I329"/>
  <c r="F329"/>
  <c r="I328"/>
  <c r="F328"/>
  <c r="J328" s="1"/>
  <c r="I327"/>
  <c r="F327"/>
  <c r="J327" s="1"/>
  <c r="J326"/>
  <c r="I326"/>
  <c r="F326"/>
  <c r="I325"/>
  <c r="F325"/>
  <c r="J325" s="1"/>
  <c r="I324"/>
  <c r="F324"/>
  <c r="J324" s="1"/>
  <c r="I323"/>
  <c r="F323"/>
  <c r="A322"/>
  <c r="I321"/>
  <c r="J321" s="1"/>
  <c r="F321"/>
  <c r="I320"/>
  <c r="F320"/>
  <c r="I319"/>
  <c r="J319" s="1"/>
  <c r="F319"/>
  <c r="I318"/>
  <c r="F318"/>
  <c r="I317"/>
  <c r="J317" s="1"/>
  <c r="F317"/>
  <c r="I316"/>
  <c r="F316"/>
  <c r="I315"/>
  <c r="J315" s="1"/>
  <c r="F315"/>
  <c r="A314"/>
  <c r="I313"/>
  <c r="F313"/>
  <c r="J313" s="1"/>
  <c r="I312"/>
  <c r="F312"/>
  <c r="J312" s="1"/>
  <c r="I311"/>
  <c r="F311"/>
  <c r="I310"/>
  <c r="F310"/>
  <c r="J310" s="1"/>
  <c r="J309"/>
  <c r="I309"/>
  <c r="F309"/>
  <c r="I308"/>
  <c r="F308"/>
  <c r="J308" s="1"/>
  <c r="I307"/>
  <c r="F307"/>
  <c r="A306"/>
  <c r="I305"/>
  <c r="F305"/>
  <c r="I304"/>
  <c r="F304"/>
  <c r="I303"/>
  <c r="F303"/>
  <c r="I302"/>
  <c r="F302"/>
  <c r="I301"/>
  <c r="F301"/>
  <c r="I300"/>
  <c r="F300"/>
  <c r="I299"/>
  <c r="F299"/>
  <c r="A298"/>
  <c r="I297"/>
  <c r="F297"/>
  <c r="J297" s="1"/>
  <c r="I296"/>
  <c r="F296"/>
  <c r="J296" s="1"/>
  <c r="I295"/>
  <c r="F295"/>
  <c r="I294"/>
  <c r="F294"/>
  <c r="J294" s="1"/>
  <c r="I293"/>
  <c r="F293"/>
  <c r="J293" s="1"/>
  <c r="J292"/>
  <c r="I292"/>
  <c r="F292"/>
  <c r="I291"/>
  <c r="F291"/>
  <c r="A290"/>
  <c r="I289"/>
  <c r="F289"/>
  <c r="I288"/>
  <c r="J288" s="1"/>
  <c r="F288"/>
  <c r="I287"/>
  <c r="F287"/>
  <c r="I286"/>
  <c r="J286" s="1"/>
  <c r="F286"/>
  <c r="I285"/>
  <c r="F285"/>
  <c r="I284"/>
  <c r="J284" s="1"/>
  <c r="F284"/>
  <c r="I283"/>
  <c r="F283"/>
  <c r="A282"/>
  <c r="I281"/>
  <c r="F281"/>
  <c r="J281" s="1"/>
  <c r="I280"/>
  <c r="F280"/>
  <c r="I279"/>
  <c r="F279"/>
  <c r="J279" s="1"/>
  <c r="I278"/>
  <c r="F278"/>
  <c r="I277"/>
  <c r="F277"/>
  <c r="J277" s="1"/>
  <c r="I276"/>
  <c r="F276"/>
  <c r="J276" s="1"/>
  <c r="I275"/>
  <c r="F275"/>
  <c r="A274"/>
  <c r="I273"/>
  <c r="F273"/>
  <c r="J273" s="1"/>
  <c r="I272"/>
  <c r="F272"/>
  <c r="I271"/>
  <c r="F271"/>
  <c r="J271" s="1"/>
  <c r="I270"/>
  <c r="F270"/>
  <c r="I269"/>
  <c r="F269"/>
  <c r="J269" s="1"/>
  <c r="I268"/>
  <c r="F268"/>
  <c r="I267"/>
  <c r="F267"/>
  <c r="J267" s="1"/>
  <c r="A266"/>
  <c r="I265"/>
  <c r="F265"/>
  <c r="I264"/>
  <c r="F264"/>
  <c r="I263"/>
  <c r="F263"/>
  <c r="I262"/>
  <c r="F262"/>
  <c r="I261"/>
  <c r="F261"/>
  <c r="I260"/>
  <c r="F260"/>
  <c r="I259"/>
  <c r="F259"/>
  <c r="A258"/>
  <c r="J257"/>
  <c r="I257"/>
  <c r="F257"/>
  <c r="I256"/>
  <c r="J256" s="1"/>
  <c r="F256"/>
  <c r="I255"/>
  <c r="F255"/>
  <c r="J255" s="1"/>
  <c r="I254"/>
  <c r="J254" s="1"/>
  <c r="F254"/>
  <c r="I253"/>
  <c r="F253"/>
  <c r="J253" s="1"/>
  <c r="I252"/>
  <c r="F252"/>
  <c r="J251"/>
  <c r="I251"/>
  <c r="F251"/>
  <c r="A250"/>
  <c r="I249"/>
  <c r="F249"/>
  <c r="I248"/>
  <c r="F248"/>
  <c r="J248" s="1"/>
  <c r="J247"/>
  <c r="I247"/>
  <c r="F247"/>
  <c r="I246"/>
  <c r="F246"/>
  <c r="J246" s="1"/>
  <c r="I245"/>
  <c r="F245"/>
  <c r="J245" s="1"/>
  <c r="J244"/>
  <c r="I244"/>
  <c r="F244"/>
  <c r="I243"/>
  <c r="F243"/>
  <c r="J243" s="1"/>
  <c r="A242"/>
  <c r="I241"/>
  <c r="F241"/>
  <c r="J241" s="1"/>
  <c r="I240"/>
  <c r="F240"/>
  <c r="I239"/>
  <c r="F239"/>
  <c r="J239" s="1"/>
  <c r="I238"/>
  <c r="F238"/>
  <c r="I237"/>
  <c r="F237"/>
  <c r="J237" s="1"/>
  <c r="J236"/>
  <c r="I236"/>
  <c r="F236"/>
  <c r="J235"/>
  <c r="I235"/>
  <c r="F235"/>
  <c r="A234"/>
  <c r="I233"/>
  <c r="J233" s="1"/>
  <c r="F233"/>
  <c r="I232"/>
  <c r="F232"/>
  <c r="I231"/>
  <c r="J231" s="1"/>
  <c r="F231"/>
  <c r="I230"/>
  <c r="F230"/>
  <c r="I229"/>
  <c r="J229" s="1"/>
  <c r="F229"/>
  <c r="I228"/>
  <c r="F228"/>
  <c r="I227"/>
  <c r="J227" s="1"/>
  <c r="F227"/>
  <c r="A226"/>
  <c r="I225"/>
  <c r="F225"/>
  <c r="J225" s="1"/>
  <c r="J224"/>
  <c r="I224"/>
  <c r="F224"/>
  <c r="J223"/>
  <c r="I223"/>
  <c r="F223"/>
  <c r="I222"/>
  <c r="F222"/>
  <c r="J222" s="1"/>
  <c r="I221"/>
  <c r="F221"/>
  <c r="I220"/>
  <c r="F220"/>
  <c r="J220" s="1"/>
  <c r="I219"/>
  <c r="F219"/>
  <c r="J219" s="1"/>
  <c r="A218"/>
  <c r="I217"/>
  <c r="F217"/>
  <c r="J217" s="1"/>
  <c r="I216"/>
  <c r="F216"/>
  <c r="I215"/>
  <c r="F215"/>
  <c r="I214"/>
  <c r="F214"/>
  <c r="I213"/>
  <c r="F213"/>
  <c r="J213" s="1"/>
  <c r="I212"/>
  <c r="F212"/>
  <c r="I211"/>
  <c r="F211"/>
  <c r="A210"/>
  <c r="I209"/>
  <c r="F209"/>
  <c r="I208"/>
  <c r="F208"/>
  <c r="J208" s="1"/>
  <c r="I207"/>
  <c r="F207"/>
  <c r="J207" s="1"/>
  <c r="I206"/>
  <c r="F206"/>
  <c r="I205"/>
  <c r="F205"/>
  <c r="J205" s="1"/>
  <c r="J204"/>
  <c r="I204"/>
  <c r="F204"/>
  <c r="J203"/>
  <c r="I203"/>
  <c r="F203"/>
  <c r="A202"/>
  <c r="I201"/>
  <c r="J201" s="1"/>
  <c r="F201"/>
  <c r="I200"/>
  <c r="F200"/>
  <c r="I199"/>
  <c r="J199" s="1"/>
  <c r="F199"/>
  <c r="I198"/>
  <c r="F198"/>
  <c r="I197"/>
  <c r="J197" s="1"/>
  <c r="F197"/>
  <c r="I196"/>
  <c r="F196"/>
  <c r="I195"/>
  <c r="J195" s="1"/>
  <c r="F195"/>
  <c r="A194"/>
  <c r="I193"/>
  <c r="F193"/>
  <c r="J193" s="1"/>
  <c r="J192"/>
  <c r="I192"/>
  <c r="F192"/>
  <c r="J191"/>
  <c r="I191"/>
  <c r="F191"/>
  <c r="I190"/>
  <c r="F190"/>
  <c r="J190" s="1"/>
  <c r="I189"/>
  <c r="F189"/>
  <c r="I188"/>
  <c r="F188"/>
  <c r="J188" s="1"/>
  <c r="I187"/>
  <c r="F187"/>
  <c r="J187" s="1"/>
  <c r="A186"/>
  <c r="I185"/>
  <c r="F185"/>
  <c r="J185" s="1"/>
  <c r="I184"/>
  <c r="F184"/>
  <c r="I183"/>
  <c r="F183"/>
  <c r="I182"/>
  <c r="F182"/>
  <c r="I181"/>
  <c r="F181"/>
  <c r="J181" s="1"/>
  <c r="I180"/>
  <c r="F180"/>
  <c r="I179"/>
  <c r="F179"/>
  <c r="A178"/>
  <c r="I177"/>
  <c r="F177"/>
  <c r="I176"/>
  <c r="F176"/>
  <c r="J176" s="1"/>
  <c r="I175"/>
  <c r="F175"/>
  <c r="J175" s="1"/>
  <c r="I174"/>
  <c r="F174"/>
  <c r="I173"/>
  <c r="F173"/>
  <c r="J173" s="1"/>
  <c r="J172"/>
  <c r="I172"/>
  <c r="F172"/>
  <c r="J171"/>
  <c r="I171"/>
  <c r="F171"/>
  <c r="I169"/>
  <c r="F169"/>
  <c r="I168"/>
  <c r="J168" s="1"/>
  <c r="F168"/>
  <c r="I167"/>
  <c r="F167"/>
  <c r="I166"/>
  <c r="J166" s="1"/>
  <c r="F166"/>
  <c r="I165"/>
  <c r="F165"/>
  <c r="I164"/>
  <c r="J164" s="1"/>
  <c r="F164"/>
  <c r="I163"/>
  <c r="F163"/>
  <c r="I161"/>
  <c r="F161"/>
  <c r="I160"/>
  <c r="F160"/>
  <c r="J160" s="1"/>
  <c r="J159"/>
  <c r="I159"/>
  <c r="F159"/>
  <c r="I158"/>
  <c r="F158"/>
  <c r="I157"/>
  <c r="F157"/>
  <c r="J157" s="1"/>
  <c r="J156"/>
  <c r="M156" s="1"/>
  <c r="I156"/>
  <c r="F156"/>
  <c r="I155"/>
  <c r="F155"/>
  <c r="I153"/>
  <c r="F153"/>
  <c r="J153" s="1"/>
  <c r="I152"/>
  <c r="F152"/>
  <c r="J152" s="1"/>
  <c r="I151"/>
  <c r="F151"/>
  <c r="I150"/>
  <c r="F150"/>
  <c r="J150" s="1"/>
  <c r="J149"/>
  <c r="I149"/>
  <c r="F149"/>
  <c r="J148"/>
  <c r="M148" s="1"/>
  <c r="I148"/>
  <c r="F148"/>
  <c r="I147"/>
  <c r="F147"/>
  <c r="I145"/>
  <c r="F145"/>
  <c r="J145" s="1"/>
  <c r="I144"/>
  <c r="F144"/>
  <c r="I143"/>
  <c r="F143"/>
  <c r="J143" s="1"/>
  <c r="I142"/>
  <c r="F142"/>
  <c r="I141"/>
  <c r="F141"/>
  <c r="J141" s="1"/>
  <c r="I140"/>
  <c r="F140"/>
  <c r="I139"/>
  <c r="F139"/>
  <c r="J139" s="1"/>
  <c r="M139" s="1"/>
  <c r="I137"/>
  <c r="F137"/>
  <c r="I136"/>
  <c r="F136"/>
  <c r="I135"/>
  <c r="F135"/>
  <c r="I134"/>
  <c r="F134"/>
  <c r="I133"/>
  <c r="F133"/>
  <c r="M132"/>
  <c r="I132"/>
  <c r="F132"/>
  <c r="J132" s="1"/>
  <c r="I131"/>
  <c r="F131"/>
  <c r="I129"/>
  <c r="F129"/>
  <c r="J129" s="1"/>
  <c r="M129" s="1"/>
  <c r="I128"/>
  <c r="F128"/>
  <c r="M127"/>
  <c r="J127"/>
  <c r="I127"/>
  <c r="F127"/>
  <c r="I126"/>
  <c r="F126"/>
  <c r="I125"/>
  <c r="F125"/>
  <c r="J125" s="1"/>
  <c r="M125" s="1"/>
  <c r="I124"/>
  <c r="F124"/>
  <c r="M123"/>
  <c r="J123"/>
  <c r="I123"/>
  <c r="F123"/>
  <c r="I121"/>
  <c r="J121" s="1"/>
  <c r="M121" s="1"/>
  <c r="F121"/>
  <c r="I120"/>
  <c r="F120"/>
  <c r="J119"/>
  <c r="M119" s="1"/>
  <c r="I119"/>
  <c r="F119"/>
  <c r="I118"/>
  <c r="F118"/>
  <c r="I117"/>
  <c r="J117" s="1"/>
  <c r="M117" s="1"/>
  <c r="F117"/>
  <c r="I116"/>
  <c r="F116"/>
  <c r="J115"/>
  <c r="I115"/>
  <c r="F115"/>
  <c r="J113"/>
  <c r="M113" s="1"/>
  <c r="I113"/>
  <c r="F113"/>
  <c r="I112"/>
  <c r="F112"/>
  <c r="I111"/>
  <c r="F111"/>
  <c r="J111" s="1"/>
  <c r="M111" s="1"/>
  <c r="J110"/>
  <c r="M110" s="1"/>
  <c r="I110"/>
  <c r="F110"/>
  <c r="J109"/>
  <c r="M109" s="1"/>
  <c r="I109"/>
  <c r="F109"/>
  <c r="I108"/>
  <c r="F108"/>
  <c r="J108" s="1"/>
  <c r="M108" s="1"/>
  <c r="M107"/>
  <c r="I107"/>
  <c r="F107"/>
  <c r="J107" s="1"/>
  <c r="I105"/>
  <c r="F105"/>
  <c r="I104"/>
  <c r="F104"/>
  <c r="J104" s="1"/>
  <c r="M104" s="1"/>
  <c r="I103"/>
  <c r="F103"/>
  <c r="I102"/>
  <c r="F102"/>
  <c r="I101"/>
  <c r="F101"/>
  <c r="I100"/>
  <c r="F100"/>
  <c r="I99"/>
  <c r="F99"/>
  <c r="I97"/>
  <c r="F97"/>
  <c r="I96"/>
  <c r="F96"/>
  <c r="I95"/>
  <c r="F95"/>
  <c r="I94"/>
  <c r="F94"/>
  <c r="I93"/>
  <c r="F93"/>
  <c r="I92"/>
  <c r="F92"/>
  <c r="I91"/>
  <c r="F91"/>
  <c r="I89"/>
  <c r="F89"/>
  <c r="I88"/>
  <c r="J88" s="1"/>
  <c r="M88" s="1"/>
  <c r="F88"/>
  <c r="I87"/>
  <c r="F87"/>
  <c r="I86"/>
  <c r="F86"/>
  <c r="I85"/>
  <c r="F85"/>
  <c r="I84"/>
  <c r="F84"/>
  <c r="I83"/>
  <c r="F83"/>
  <c r="J81"/>
  <c r="M81" s="1"/>
  <c r="I81"/>
  <c r="F81"/>
  <c r="I80"/>
  <c r="J80" s="1"/>
  <c r="M80" s="1"/>
  <c r="F80"/>
  <c r="I79"/>
  <c r="F79"/>
  <c r="J79" s="1"/>
  <c r="M79" s="1"/>
  <c r="I78"/>
  <c r="J78" s="1"/>
  <c r="M78" s="1"/>
  <c r="F78"/>
  <c r="I77"/>
  <c r="F77"/>
  <c r="J77" s="1"/>
  <c r="M77" s="1"/>
  <c r="I76"/>
  <c r="F76"/>
  <c r="J75"/>
  <c r="I75"/>
  <c r="F75"/>
  <c r="I73"/>
  <c r="F73"/>
  <c r="J73" s="1"/>
  <c r="M73" s="1"/>
  <c r="I72"/>
  <c r="F72"/>
  <c r="J72" s="1"/>
  <c r="M72" s="1"/>
  <c r="J71"/>
  <c r="M71" s="1"/>
  <c r="I71"/>
  <c r="F71"/>
  <c r="J70"/>
  <c r="M70" s="1"/>
  <c r="I70"/>
  <c r="F70"/>
  <c r="I69"/>
  <c r="F69"/>
  <c r="J69" s="1"/>
  <c r="M69" s="1"/>
  <c r="I68"/>
  <c r="F68"/>
  <c r="J68" s="1"/>
  <c r="M68" s="1"/>
  <c r="J67"/>
  <c r="M67" s="1"/>
  <c r="I67"/>
  <c r="F67"/>
  <c r="J65"/>
  <c r="M65" s="1"/>
  <c r="I65"/>
  <c r="F65"/>
  <c r="I64"/>
  <c r="F64"/>
  <c r="J64" s="1"/>
  <c r="M64" s="1"/>
  <c r="I63"/>
  <c r="F63"/>
  <c r="J63" s="1"/>
  <c r="M63" s="1"/>
  <c r="I62"/>
  <c r="F62"/>
  <c r="I61"/>
  <c r="F61"/>
  <c r="J61" s="1"/>
  <c r="M61" s="1"/>
  <c r="I60"/>
  <c r="F60"/>
  <c r="I59"/>
  <c r="F59"/>
  <c r="J59" s="1"/>
  <c r="I57"/>
  <c r="F57"/>
  <c r="I56"/>
  <c r="F56"/>
  <c r="J56" s="1"/>
  <c r="M56" s="1"/>
  <c r="I55"/>
  <c r="F55"/>
  <c r="I54"/>
  <c r="F54"/>
  <c r="J54" s="1"/>
  <c r="M54" s="1"/>
  <c r="I53"/>
  <c r="F53"/>
  <c r="I52"/>
  <c r="F52"/>
  <c r="J52" s="1"/>
  <c r="M52" s="1"/>
  <c r="I51"/>
  <c r="F51"/>
  <c r="I49"/>
  <c r="F49"/>
  <c r="J49" s="1"/>
  <c r="M49" s="1"/>
  <c r="I48"/>
  <c r="J48" s="1"/>
  <c r="M48" s="1"/>
  <c r="F48"/>
  <c r="I47"/>
  <c r="F47"/>
  <c r="J47" s="1"/>
  <c r="M47" s="1"/>
  <c r="I46"/>
  <c r="F46"/>
  <c r="I45"/>
  <c r="F45"/>
  <c r="J45" s="1"/>
  <c r="M45" s="1"/>
  <c r="I44"/>
  <c r="J44" s="1"/>
  <c r="M44" s="1"/>
  <c r="F44"/>
  <c r="I43"/>
  <c r="F43"/>
  <c r="J43" s="1"/>
  <c r="I41"/>
  <c r="F41"/>
  <c r="J40"/>
  <c r="M40" s="1"/>
  <c r="I40"/>
  <c r="F40"/>
  <c r="I39"/>
  <c r="F39"/>
  <c r="J39" s="1"/>
  <c r="M39" s="1"/>
  <c r="I38"/>
  <c r="F38"/>
  <c r="I37"/>
  <c r="F37"/>
  <c r="J36"/>
  <c r="M36" s="1"/>
  <c r="I36"/>
  <c r="F36"/>
  <c r="I35"/>
  <c r="F35"/>
  <c r="I33"/>
  <c r="F33"/>
  <c r="J33" s="1"/>
  <c r="M33" s="1"/>
  <c r="I32"/>
  <c r="F32"/>
  <c r="I31"/>
  <c r="F31"/>
  <c r="J31" s="1"/>
  <c r="M31" s="1"/>
  <c r="I30"/>
  <c r="J30" s="1"/>
  <c r="M30" s="1"/>
  <c r="F30"/>
  <c r="I29"/>
  <c r="F29"/>
  <c r="J29" s="1"/>
  <c r="M29" s="1"/>
  <c r="I28"/>
  <c r="F28"/>
  <c r="J28" s="1"/>
  <c r="M28" s="1"/>
  <c r="I27"/>
  <c r="F27"/>
  <c r="I25"/>
  <c r="F25"/>
  <c r="J25" s="1"/>
  <c r="M25" s="1"/>
  <c r="I24"/>
  <c r="F24"/>
  <c r="I23"/>
  <c r="F23"/>
  <c r="J23" s="1"/>
  <c r="M23" s="1"/>
  <c r="I22"/>
  <c r="F22"/>
  <c r="I21"/>
  <c r="F21"/>
  <c r="J21" s="1"/>
  <c r="M21" s="1"/>
  <c r="I20"/>
  <c r="F20"/>
  <c r="I19"/>
  <c r="F19"/>
  <c r="J19" s="1"/>
  <c r="J17"/>
  <c r="M17" s="1"/>
  <c r="I17"/>
  <c r="F17"/>
  <c r="I16"/>
  <c r="F16"/>
  <c r="J16" s="1"/>
  <c r="M16" s="1"/>
  <c r="I15"/>
  <c r="F15"/>
  <c r="I14"/>
  <c r="F14"/>
  <c r="J13"/>
  <c r="M13" s="1"/>
  <c r="I13"/>
  <c r="F13"/>
  <c r="J12"/>
  <c r="M12" s="1"/>
  <c r="I12"/>
  <c r="F12"/>
  <c r="I11"/>
  <c r="F11"/>
  <c r="J11" s="1"/>
  <c r="M11" s="1"/>
  <c r="C11"/>
  <c r="I6"/>
  <c r="F6"/>
  <c r="J6" s="1"/>
  <c r="K6" s="1"/>
  <c r="L6" s="1"/>
  <c r="N28" i="1"/>
  <c r="M28"/>
  <c r="L28"/>
  <c r="K28"/>
  <c r="J28"/>
  <c r="I28"/>
  <c r="H28"/>
  <c r="G28"/>
  <c r="F28"/>
  <c r="E28"/>
  <c r="D28"/>
  <c r="C28"/>
  <c r="N23"/>
  <c r="M23"/>
  <c r="L23"/>
  <c r="K23"/>
  <c r="J23"/>
  <c r="I23"/>
  <c r="H23"/>
  <c r="G23"/>
  <c r="F23"/>
  <c r="E23"/>
  <c r="D23"/>
  <c r="C23"/>
  <c r="N22"/>
  <c r="M22"/>
  <c r="L22"/>
  <c r="K22"/>
  <c r="J22"/>
  <c r="I22"/>
  <c r="H22"/>
  <c r="G22"/>
  <c r="F22"/>
  <c r="E22"/>
  <c r="D22"/>
  <c r="C22"/>
  <c r="N21"/>
  <c r="M21"/>
  <c r="L21"/>
  <c r="K21"/>
  <c r="J21"/>
  <c r="I21"/>
  <c r="H21"/>
  <c r="G21"/>
  <c r="F21"/>
  <c r="E21"/>
  <c r="D21"/>
  <c r="C21"/>
  <c r="N18"/>
  <c r="M18"/>
  <c r="L18"/>
  <c r="K18"/>
  <c r="J18"/>
  <c r="I18"/>
  <c r="H18"/>
  <c r="G18"/>
  <c r="F18"/>
  <c r="E18"/>
  <c r="D18"/>
  <c r="C18"/>
  <c r="N15"/>
  <c r="M15"/>
  <c r="L15"/>
  <c r="K15"/>
  <c r="J15"/>
  <c r="I15"/>
  <c r="H15"/>
  <c r="G15"/>
  <c r="F15"/>
  <c r="E15"/>
  <c r="D15"/>
  <c r="C15"/>
  <c r="N14"/>
  <c r="M14"/>
  <c r="L14"/>
  <c r="K14"/>
  <c r="J14"/>
  <c r="I14"/>
  <c r="H14"/>
  <c r="G14"/>
  <c r="F14"/>
  <c r="E14"/>
  <c r="D14"/>
  <c r="C14"/>
  <c r="N13"/>
  <c r="M13"/>
  <c r="L13"/>
  <c r="K13"/>
  <c r="J13"/>
  <c r="I13"/>
  <c r="H13"/>
  <c r="G13"/>
  <c r="F13"/>
  <c r="E13"/>
  <c r="D13"/>
  <c r="C13"/>
  <c r="N12"/>
  <c r="M12"/>
  <c r="L12"/>
  <c r="K12"/>
  <c r="J12"/>
  <c r="I12"/>
  <c r="H12"/>
  <c r="G12"/>
  <c r="F12"/>
  <c r="E12"/>
  <c r="D12"/>
  <c r="C12"/>
  <c r="N11"/>
  <c r="M11"/>
  <c r="L11"/>
  <c r="K11"/>
  <c r="J11"/>
  <c r="I11"/>
  <c r="H11"/>
  <c r="G11"/>
  <c r="F11"/>
  <c r="E11"/>
  <c r="D11"/>
  <c r="C11"/>
  <c r="N7"/>
  <c r="M7"/>
  <c r="L7"/>
  <c r="K7"/>
  <c r="J7"/>
  <c r="I7"/>
  <c r="H7"/>
  <c r="G7"/>
  <c r="F7"/>
  <c r="E7"/>
  <c r="D7"/>
  <c r="C7"/>
  <c r="N6"/>
  <c r="M6"/>
  <c r="L6"/>
  <c r="K6"/>
  <c r="J6"/>
  <c r="I6"/>
  <c r="H6"/>
  <c r="G6"/>
  <c r="F6"/>
  <c r="E6"/>
  <c r="D6"/>
  <c r="C6"/>
  <c r="N4"/>
  <c r="N25" s="1"/>
  <c r="M4"/>
  <c r="M26" s="1"/>
  <c r="L4"/>
  <c r="L26" s="1"/>
  <c r="K4"/>
  <c r="K26" s="1"/>
  <c r="J4"/>
  <c r="J26" s="1"/>
  <c r="I4"/>
  <c r="I26" s="1"/>
  <c r="H4"/>
  <c r="H26" s="1"/>
  <c r="G4"/>
  <c r="G26" s="1"/>
  <c r="F4"/>
  <c r="F25" s="1"/>
  <c r="E4"/>
  <c r="E26" s="1"/>
  <c r="D4"/>
  <c r="D26" s="1"/>
  <c r="C4"/>
  <c r="C26" s="1"/>
  <c r="N3"/>
  <c r="N20" s="1"/>
  <c r="M3"/>
  <c r="M20" s="1"/>
  <c r="L3"/>
  <c r="L20" s="1"/>
  <c r="K3"/>
  <c r="K20" s="1"/>
  <c r="J3"/>
  <c r="J20" s="1"/>
  <c r="I3"/>
  <c r="I20" s="1"/>
  <c r="H3"/>
  <c r="H20" s="1"/>
  <c r="G3"/>
  <c r="G20" s="1"/>
  <c r="F3"/>
  <c r="F20" s="1"/>
  <c r="E3"/>
  <c r="E20" s="1"/>
  <c r="D3"/>
  <c r="D20" s="1"/>
  <c r="C3"/>
  <c r="C20" s="1"/>
  <c r="J20" i="2" l="1"/>
  <c r="M20" s="1"/>
  <c r="J35"/>
  <c r="M35" s="1"/>
  <c r="J51"/>
  <c r="J58" s="1"/>
  <c r="J55"/>
  <c r="M55" s="1"/>
  <c r="J60"/>
  <c r="M60" s="1"/>
  <c r="J62"/>
  <c r="M62" s="1"/>
  <c r="J112"/>
  <c r="M112" s="1"/>
  <c r="J212"/>
  <c r="J216"/>
  <c r="J275"/>
  <c r="J291"/>
  <c r="J299"/>
  <c r="J301"/>
  <c r="J303"/>
  <c r="J305"/>
  <c r="J311"/>
  <c r="J364"/>
  <c r="J381"/>
  <c r="J399"/>
  <c r="J416"/>
  <c r="J428"/>
  <c r="J15"/>
  <c r="M15" s="1"/>
  <c r="J32"/>
  <c r="M32" s="1"/>
  <c r="J38"/>
  <c r="M38" s="1"/>
  <c r="J41"/>
  <c r="M41" s="1"/>
  <c r="J46"/>
  <c r="M46" s="1"/>
  <c r="J76"/>
  <c r="M76" s="1"/>
  <c r="J91"/>
  <c r="M91" s="1"/>
  <c r="J93"/>
  <c r="M93" s="1"/>
  <c r="J95"/>
  <c r="M95" s="1"/>
  <c r="J97"/>
  <c r="M97" s="1"/>
  <c r="J100"/>
  <c r="M100" s="1"/>
  <c r="J120"/>
  <c r="M120" s="1"/>
  <c r="J134"/>
  <c r="M134" s="1"/>
  <c r="J151"/>
  <c r="J155"/>
  <c r="M155" s="1"/>
  <c r="J161"/>
  <c r="J174"/>
  <c r="J177"/>
  <c r="J189"/>
  <c r="J196"/>
  <c r="J198"/>
  <c r="J200"/>
  <c r="J206"/>
  <c r="J209"/>
  <c r="J221"/>
  <c r="J228"/>
  <c r="J230"/>
  <c r="J232"/>
  <c r="J238"/>
  <c r="J240"/>
  <c r="J252"/>
  <c r="J259"/>
  <c r="J261"/>
  <c r="J263"/>
  <c r="J265"/>
  <c r="J278"/>
  <c r="J280"/>
  <c r="J295"/>
  <c r="J307"/>
  <c r="J316"/>
  <c r="J318"/>
  <c r="J320"/>
  <c r="J323"/>
  <c r="M323" s="1"/>
  <c r="J331"/>
  <c r="J333"/>
  <c r="J335"/>
  <c r="J337"/>
  <c r="M337" s="1"/>
  <c r="J341"/>
  <c r="J358"/>
  <c r="J360"/>
  <c r="M360" s="1"/>
  <c r="J368"/>
  <c r="J384"/>
  <c r="J388"/>
  <c r="J390"/>
  <c r="J392"/>
  <c r="J395"/>
  <c r="J397"/>
  <c r="J411"/>
  <c r="J419"/>
  <c r="J421"/>
  <c r="J423"/>
  <c r="J425"/>
  <c r="C12"/>
  <c r="A11"/>
  <c r="J22"/>
  <c r="M22" s="1"/>
  <c r="J24"/>
  <c r="M24" s="1"/>
  <c r="J27"/>
  <c r="J53"/>
  <c r="M53" s="1"/>
  <c r="J57"/>
  <c r="M57" s="1"/>
  <c r="J102"/>
  <c r="M102" s="1"/>
  <c r="J136"/>
  <c r="M136" s="1"/>
  <c r="J147"/>
  <c r="M147" s="1"/>
  <c r="J158"/>
  <c r="J180"/>
  <c r="J182"/>
  <c r="J184"/>
  <c r="J249"/>
  <c r="J14"/>
  <c r="M14" s="1"/>
  <c r="J37"/>
  <c r="M37" s="1"/>
  <c r="J89"/>
  <c r="M89" s="1"/>
  <c r="J92"/>
  <c r="M92" s="1"/>
  <c r="J94"/>
  <c r="M94" s="1"/>
  <c r="J96"/>
  <c r="M96" s="1"/>
  <c r="J114"/>
  <c r="J116"/>
  <c r="M116" s="1"/>
  <c r="J118"/>
  <c r="M118" s="1"/>
  <c r="J163"/>
  <c r="J165"/>
  <c r="J167"/>
  <c r="J169"/>
  <c r="J283"/>
  <c r="J285"/>
  <c r="J287"/>
  <c r="J289"/>
  <c r="M59"/>
  <c r="A12"/>
  <c r="C13"/>
  <c r="M27"/>
  <c r="J42"/>
  <c r="M51"/>
  <c r="M19"/>
  <c r="J26"/>
  <c r="M75"/>
  <c r="M115"/>
  <c r="J122"/>
  <c r="M43"/>
  <c r="J74"/>
  <c r="J83"/>
  <c r="J84"/>
  <c r="M84" s="1"/>
  <c r="J85"/>
  <c r="M85" s="1"/>
  <c r="J86"/>
  <c r="M86" s="1"/>
  <c r="J87"/>
  <c r="M87" s="1"/>
  <c r="J124"/>
  <c r="M124" s="1"/>
  <c r="J126"/>
  <c r="M126" s="1"/>
  <c r="J128"/>
  <c r="M128" s="1"/>
  <c r="J330"/>
  <c r="J98"/>
  <c r="J131"/>
  <c r="M131" s="1"/>
  <c r="J133"/>
  <c r="M133" s="1"/>
  <c r="J135"/>
  <c r="M135" s="1"/>
  <c r="J137"/>
  <c r="M137" s="1"/>
  <c r="J140"/>
  <c r="J142"/>
  <c r="J144"/>
  <c r="J99"/>
  <c r="J101"/>
  <c r="M101" s="1"/>
  <c r="J103"/>
  <c r="M103" s="1"/>
  <c r="J105"/>
  <c r="M105" s="1"/>
  <c r="J179"/>
  <c r="J183"/>
  <c r="J211"/>
  <c r="J215"/>
  <c r="J260"/>
  <c r="J262"/>
  <c r="J264"/>
  <c r="J214"/>
  <c r="J268"/>
  <c r="J272"/>
  <c r="J300"/>
  <c r="J304"/>
  <c r="J347"/>
  <c r="J351"/>
  <c r="J361"/>
  <c r="M361" s="1"/>
  <c r="J373"/>
  <c r="J377"/>
  <c r="J405"/>
  <c r="J409"/>
  <c r="J270"/>
  <c r="J302"/>
  <c r="J349"/>
  <c r="J353"/>
  <c r="M353" s="1"/>
  <c r="J359"/>
  <c r="M359" s="1"/>
  <c r="J371"/>
  <c r="J375"/>
  <c r="J403"/>
  <c r="J407"/>
  <c r="J19" i="1"/>
  <c r="J27" s="1"/>
  <c r="F19"/>
  <c r="F27" s="1"/>
  <c r="N19"/>
  <c r="N27" s="1"/>
  <c r="F5"/>
  <c r="J5"/>
  <c r="N5"/>
  <c r="J8"/>
  <c r="N8"/>
  <c r="N9"/>
  <c r="N10" s="1"/>
  <c r="E5"/>
  <c r="I5"/>
  <c r="M5"/>
  <c r="E8"/>
  <c r="I8"/>
  <c r="M8"/>
  <c r="E9"/>
  <c r="E10" s="1"/>
  <c r="I9"/>
  <c r="I10" s="1"/>
  <c r="M9"/>
  <c r="M10" s="1"/>
  <c r="E24"/>
  <c r="I24"/>
  <c r="M24"/>
  <c r="E25"/>
  <c r="I25"/>
  <c r="M25"/>
  <c r="F8"/>
  <c r="J9"/>
  <c r="J10" s="1"/>
  <c r="F24"/>
  <c r="N24"/>
  <c r="J25"/>
  <c r="F26"/>
  <c r="N26"/>
  <c r="D5"/>
  <c r="H5"/>
  <c r="L5"/>
  <c r="D8"/>
  <c r="H8"/>
  <c r="L8"/>
  <c r="D9"/>
  <c r="D10" s="1"/>
  <c r="H9"/>
  <c r="H10" s="1"/>
  <c r="L9"/>
  <c r="L10" s="1"/>
  <c r="D24"/>
  <c r="H24"/>
  <c r="L24"/>
  <c r="D25"/>
  <c r="H25"/>
  <c r="L25"/>
  <c r="F9"/>
  <c r="F10" s="1"/>
  <c r="J24"/>
  <c r="C5"/>
  <c r="G5"/>
  <c r="K5"/>
  <c r="C8"/>
  <c r="G8"/>
  <c r="K8"/>
  <c r="C9"/>
  <c r="C10" s="1"/>
  <c r="G9"/>
  <c r="G10" s="1"/>
  <c r="K9"/>
  <c r="K10" s="1"/>
  <c r="C24"/>
  <c r="G24"/>
  <c r="K24"/>
  <c r="C25"/>
  <c r="G25"/>
  <c r="K25"/>
  <c r="J154" i="2" l="1"/>
  <c r="J18"/>
  <c r="J162"/>
  <c r="B12"/>
  <c r="C18" s="1"/>
  <c r="A18" s="1"/>
  <c r="J66"/>
  <c r="J170"/>
  <c r="J50"/>
  <c r="J82"/>
  <c r="J34"/>
  <c r="J130"/>
  <c r="A13"/>
  <c r="L13" s="1"/>
  <c r="C14"/>
  <c r="B13"/>
  <c r="M99"/>
  <c r="J106"/>
  <c r="M83"/>
  <c r="J90"/>
  <c r="J146"/>
  <c r="C19" i="1"/>
  <c r="C27" s="1"/>
  <c r="D19"/>
  <c r="D27" s="1"/>
  <c r="E19"/>
  <c r="E27" s="1"/>
  <c r="G19"/>
  <c r="G27" s="1"/>
  <c r="H19"/>
  <c r="H27" s="1"/>
  <c r="I19"/>
  <c r="I27" s="1"/>
  <c r="K19"/>
  <c r="K27" s="1"/>
  <c r="L19"/>
  <c r="L27" s="1"/>
  <c r="M19"/>
  <c r="M27" s="1"/>
  <c r="C15" i="2" l="1"/>
  <c r="A14"/>
  <c r="C16" l="1"/>
  <c r="K16" s="1"/>
  <c r="A15"/>
  <c r="C17" l="1"/>
  <c r="K17" s="1"/>
  <c r="A16"/>
  <c r="A17" l="1"/>
  <c r="C19"/>
  <c r="K19" s="1"/>
  <c r="K18" l="1"/>
  <c r="M18" s="1"/>
  <c r="A19"/>
  <c r="B19"/>
  <c r="C26" s="1"/>
  <c r="A26" s="1"/>
  <c r="C20"/>
  <c r="K20" s="1"/>
  <c r="A20" l="1"/>
  <c r="B20"/>
  <c r="C21"/>
  <c r="K21" s="1"/>
  <c r="A21" l="1"/>
  <c r="B21"/>
  <c r="C22"/>
  <c r="K22" s="1"/>
  <c r="A22" l="1"/>
  <c r="B22"/>
  <c r="C23"/>
  <c r="K23" s="1"/>
  <c r="A23" l="1"/>
  <c r="B23"/>
  <c r="C24"/>
  <c r="K24" s="1"/>
  <c r="A24" l="1"/>
  <c r="B24"/>
  <c r="C25"/>
  <c r="K25" s="1"/>
  <c r="C27" l="1"/>
  <c r="A25"/>
  <c r="B25"/>
  <c r="K26"/>
  <c r="M26" s="1"/>
  <c r="A27" l="1"/>
  <c r="C28"/>
  <c r="B27"/>
  <c r="C34" s="1"/>
  <c r="A34" s="1"/>
  <c r="C29" l="1"/>
  <c r="A28"/>
  <c r="C30" l="1"/>
  <c r="A29"/>
  <c r="C31" l="1"/>
  <c r="A30"/>
  <c r="C32" l="1"/>
  <c r="A31"/>
  <c r="C33" l="1"/>
  <c r="A32"/>
  <c r="A33" l="1"/>
  <c r="K34"/>
  <c r="M34" s="1"/>
  <c r="C35"/>
  <c r="A35" l="1"/>
  <c r="C36"/>
  <c r="B35"/>
  <c r="C42" s="1"/>
  <c r="A42" s="1"/>
  <c r="C37" l="1"/>
  <c r="A36"/>
  <c r="C38" l="1"/>
  <c r="A37"/>
  <c r="C39" l="1"/>
  <c r="A38"/>
  <c r="C40" l="1"/>
  <c r="A39"/>
  <c r="C41" l="1"/>
  <c r="A40"/>
  <c r="A41" l="1"/>
  <c r="K42"/>
  <c r="M42" s="1"/>
  <c r="C43"/>
  <c r="A43" l="1"/>
  <c r="C44"/>
  <c r="B43"/>
  <c r="C50" s="1"/>
  <c r="A50" s="1"/>
  <c r="C45" l="1"/>
  <c r="A44"/>
  <c r="C46" l="1"/>
  <c r="A45"/>
  <c r="C47" l="1"/>
  <c r="A46"/>
  <c r="C48" l="1"/>
  <c r="A47"/>
  <c r="C49" l="1"/>
  <c r="A48"/>
  <c r="K50"/>
  <c r="M50" s="1"/>
  <c r="C51" l="1"/>
  <c r="A49"/>
  <c r="C52" l="1"/>
  <c r="A51"/>
  <c r="B51"/>
  <c r="C58" s="1"/>
  <c r="A58" s="1"/>
  <c r="C53" l="1"/>
  <c r="A52"/>
  <c r="B52"/>
  <c r="C54" l="1"/>
  <c r="A53"/>
  <c r="B53"/>
  <c r="C55" l="1"/>
  <c r="A54"/>
  <c r="B54"/>
  <c r="C56" l="1"/>
  <c r="A55"/>
  <c r="B55"/>
  <c r="C57" l="1"/>
  <c r="A56"/>
  <c r="B56"/>
  <c r="K58"/>
  <c r="M58" s="1"/>
  <c r="C59" l="1"/>
  <c r="A57"/>
  <c r="B57"/>
  <c r="C60" l="1"/>
  <c r="A59"/>
  <c r="B59"/>
  <c r="C66" s="1"/>
  <c r="A66" s="1"/>
  <c r="C61" l="1"/>
  <c r="A60"/>
  <c r="B60"/>
  <c r="C62" l="1"/>
  <c r="A61"/>
  <c r="B61"/>
  <c r="C63" l="1"/>
  <c r="A62"/>
  <c r="B62"/>
  <c r="C64" l="1"/>
  <c r="A63"/>
  <c r="B63"/>
  <c r="A64" l="1"/>
  <c r="C65"/>
  <c r="B64"/>
  <c r="M66"/>
  <c r="A65" l="1"/>
  <c r="C67"/>
  <c r="B65"/>
  <c r="A67" l="1"/>
  <c r="C68"/>
  <c r="B67"/>
  <c r="C74" s="1"/>
  <c r="A74" s="1"/>
  <c r="A68" l="1"/>
  <c r="C69"/>
  <c r="B68"/>
  <c r="A69" l="1"/>
  <c r="C70"/>
  <c r="B69"/>
  <c r="A70" l="1"/>
  <c r="C71"/>
  <c r="B70"/>
  <c r="A71" l="1"/>
  <c r="C72"/>
  <c r="B71"/>
  <c r="A72" l="1"/>
  <c r="C73"/>
  <c r="B72"/>
  <c r="C75" l="1"/>
  <c r="A73"/>
  <c r="M74"/>
  <c r="B73"/>
  <c r="C76" l="1"/>
  <c r="B75"/>
  <c r="C82" s="1"/>
  <c r="A82" s="1"/>
  <c r="A75"/>
  <c r="C77" l="1"/>
  <c r="A76"/>
  <c r="B76"/>
  <c r="C78" l="1"/>
  <c r="A77"/>
  <c r="B77"/>
  <c r="C79" l="1"/>
  <c r="A78"/>
  <c r="B78"/>
  <c r="C80" l="1"/>
  <c r="B79"/>
  <c r="A79"/>
  <c r="C81" l="1"/>
  <c r="A80"/>
  <c r="B80"/>
  <c r="M82" l="1"/>
  <c r="C83"/>
  <c r="A81"/>
  <c r="B81"/>
  <c r="B83" l="1"/>
  <c r="C90" s="1"/>
  <c r="A90" s="1"/>
  <c r="C84"/>
  <c r="A83"/>
  <c r="B84" l="1"/>
  <c r="C85"/>
  <c r="A84"/>
  <c r="B85" l="1"/>
  <c r="C86"/>
  <c r="A85"/>
  <c r="B86" l="1"/>
  <c r="C87"/>
  <c r="A86"/>
  <c r="B87" l="1"/>
  <c r="C88"/>
  <c r="A87"/>
  <c r="C89" l="1"/>
  <c r="B88"/>
  <c r="A88"/>
  <c r="C91" l="1"/>
  <c r="M90"/>
  <c r="A89"/>
  <c r="B89"/>
  <c r="C92" l="1"/>
  <c r="A91"/>
  <c r="B91"/>
  <c r="C98" s="1"/>
  <c r="A98" s="1"/>
  <c r="C93" l="1"/>
  <c r="B92"/>
  <c r="A92"/>
  <c r="C94" l="1"/>
  <c r="A93"/>
  <c r="B93"/>
  <c r="C95" l="1"/>
  <c r="B94"/>
  <c r="A94"/>
  <c r="C96" l="1"/>
  <c r="A95"/>
  <c r="B95"/>
  <c r="C97" l="1"/>
  <c r="B96"/>
  <c r="A96"/>
  <c r="M98" l="1"/>
  <c r="C99"/>
  <c r="A97"/>
  <c r="B97"/>
  <c r="B99" l="1"/>
  <c r="C106" s="1"/>
  <c r="A106" s="1"/>
  <c r="C100"/>
  <c r="A99"/>
  <c r="B100" l="1"/>
  <c r="C101"/>
  <c r="A100"/>
  <c r="B101" l="1"/>
  <c r="C102"/>
  <c r="A101"/>
  <c r="B102" l="1"/>
  <c r="C103"/>
  <c r="A102"/>
  <c r="B103" l="1"/>
  <c r="C104"/>
  <c r="A103"/>
  <c r="B104" l="1"/>
  <c r="C105"/>
  <c r="A104"/>
  <c r="B105" l="1"/>
  <c r="M106"/>
  <c r="A105"/>
  <c r="C107"/>
  <c r="A107" l="1"/>
  <c r="C108"/>
  <c r="B107"/>
  <c r="C114" s="1"/>
  <c r="A114" s="1"/>
  <c r="A108" l="1"/>
  <c r="C109"/>
  <c r="B108"/>
  <c r="A109" l="1"/>
  <c r="C110"/>
  <c r="B109"/>
  <c r="A110" l="1"/>
  <c r="C111"/>
  <c r="B110"/>
  <c r="A111" l="1"/>
  <c r="C112"/>
  <c r="B111"/>
  <c r="A112" l="1"/>
  <c r="C113"/>
  <c r="B112"/>
  <c r="A113" l="1"/>
  <c r="M114"/>
  <c r="C115"/>
  <c r="B113"/>
  <c r="A115" l="1"/>
  <c r="C116"/>
  <c r="B115"/>
  <c r="C122" s="1"/>
  <c r="A122" s="1"/>
  <c r="A116" l="1"/>
  <c r="C117"/>
  <c r="B116"/>
  <c r="C118" l="1"/>
  <c r="B117"/>
  <c r="A117"/>
  <c r="A118" l="1"/>
  <c r="B118"/>
  <c r="C119"/>
  <c r="A119" l="1"/>
  <c r="B119"/>
  <c r="C120"/>
  <c r="A120" l="1"/>
  <c r="C121"/>
  <c r="B120"/>
  <c r="C123" l="1"/>
  <c r="B121"/>
  <c r="M122"/>
  <c r="A121"/>
  <c r="C124" l="1"/>
  <c r="A123"/>
  <c r="B123"/>
  <c r="C130" s="1"/>
  <c r="A130" s="1"/>
  <c r="C125" l="1"/>
  <c r="A124"/>
  <c r="B124"/>
  <c r="C126" l="1"/>
  <c r="A125"/>
  <c r="B125"/>
  <c r="C127" l="1"/>
  <c r="A126"/>
  <c r="B126"/>
  <c r="C128" l="1"/>
  <c r="A127"/>
  <c r="B127"/>
  <c r="C129" l="1"/>
  <c r="A128"/>
  <c r="B128"/>
  <c r="M130" l="1"/>
  <c r="C131"/>
  <c r="A129"/>
  <c r="B129"/>
  <c r="B131" l="1"/>
  <c r="A131"/>
  <c r="C132"/>
  <c r="B132" l="1"/>
  <c r="C133"/>
  <c r="A132"/>
  <c r="B133" l="1"/>
  <c r="A133"/>
  <c r="C134"/>
  <c r="B134" l="1"/>
  <c r="C135"/>
  <c r="A134"/>
  <c r="B135" l="1"/>
  <c r="A135"/>
  <c r="C136"/>
  <c r="B136" l="1"/>
  <c r="C137"/>
  <c r="A136"/>
  <c r="B137" l="1"/>
  <c r="A137"/>
  <c r="C139"/>
  <c r="B139" l="1"/>
  <c r="C146" s="1"/>
  <c r="A146" s="1"/>
  <c r="C140"/>
  <c r="A139"/>
  <c r="B140" l="1"/>
  <c r="M140"/>
  <c r="A140"/>
  <c r="C141"/>
  <c r="B141" l="1"/>
  <c r="C142"/>
  <c r="A141"/>
  <c r="B142" l="1"/>
  <c r="M142"/>
  <c r="A142"/>
  <c r="C143"/>
  <c r="M141"/>
  <c r="B143" l="1"/>
  <c r="C144"/>
  <c r="A143"/>
  <c r="B144" l="1"/>
  <c r="A144"/>
  <c r="M144" s="1"/>
  <c r="C145"/>
  <c r="M143"/>
  <c r="B145" l="1"/>
  <c r="C147"/>
  <c r="A145"/>
  <c r="M145" s="1"/>
  <c r="A147" l="1"/>
  <c r="C148"/>
  <c r="B147"/>
  <c r="C154" s="1"/>
  <c r="M146"/>
  <c r="A148" l="1"/>
  <c r="B148"/>
  <c r="C149"/>
  <c r="A149" l="1"/>
  <c r="B149"/>
  <c r="C150"/>
  <c r="M149" l="1"/>
  <c r="A150"/>
  <c r="C151"/>
  <c r="B150"/>
  <c r="M150" l="1"/>
  <c r="A151"/>
  <c r="C152"/>
  <c r="B151"/>
  <c r="M151" l="1"/>
  <c r="A152"/>
  <c r="M152" s="1"/>
  <c r="C153"/>
  <c r="B152"/>
  <c r="A153" l="1"/>
  <c r="M153" s="1"/>
  <c r="C155"/>
  <c r="M154"/>
  <c r="B153"/>
  <c r="A155" l="1"/>
  <c r="C156"/>
  <c r="B155"/>
  <c r="C162" s="1"/>
  <c r="A162" s="1"/>
  <c r="A156" l="1"/>
  <c r="B156"/>
  <c r="C157"/>
  <c r="A157" l="1"/>
  <c r="C158"/>
  <c r="B157"/>
  <c r="M157" l="1"/>
  <c r="C159"/>
  <c r="A158"/>
  <c r="B158"/>
  <c r="M158" l="1"/>
  <c r="C160"/>
  <c r="A159"/>
  <c r="B159"/>
  <c r="M159" l="1"/>
  <c r="C161"/>
  <c r="A160"/>
  <c r="B160"/>
  <c r="M160" l="1"/>
  <c r="M162"/>
  <c r="A161"/>
  <c r="B161"/>
  <c r="C163"/>
  <c r="M161" l="1"/>
  <c r="B163"/>
  <c r="C170" s="1"/>
  <c r="A170" s="1"/>
  <c r="A163"/>
  <c r="C164"/>
  <c r="M163" l="1"/>
  <c r="B164"/>
  <c r="C165"/>
  <c r="M164"/>
  <c r="A164"/>
  <c r="B165" l="1"/>
  <c r="C166"/>
  <c r="M165"/>
  <c r="A165"/>
  <c r="B166" l="1"/>
  <c r="M166"/>
  <c r="A166"/>
  <c r="C167"/>
  <c r="B167" l="1"/>
  <c r="A167"/>
  <c r="C168"/>
  <c r="M167" l="1"/>
  <c r="B168"/>
  <c r="C169"/>
  <c r="M168"/>
  <c r="A168"/>
  <c r="M170" l="1"/>
  <c r="B169"/>
  <c r="C171"/>
  <c r="M169"/>
  <c r="A169"/>
  <c r="A171" l="1"/>
  <c r="C172"/>
  <c r="M171"/>
  <c r="B171"/>
  <c r="A172" l="1"/>
  <c r="C173"/>
  <c r="M172"/>
  <c r="B172"/>
  <c r="A173" l="1"/>
  <c r="C174"/>
  <c r="M173"/>
  <c r="B173"/>
  <c r="A174" l="1"/>
  <c r="C175"/>
  <c r="M174"/>
  <c r="B174"/>
  <c r="A175" l="1"/>
  <c r="C176"/>
  <c r="M175"/>
  <c r="B175"/>
  <c r="A176" l="1"/>
  <c r="C177"/>
  <c r="M176"/>
  <c r="B176"/>
  <c r="A177" l="1"/>
  <c r="M177"/>
  <c r="C179"/>
  <c r="B177"/>
  <c r="B179" l="1"/>
  <c r="C180"/>
  <c r="M179"/>
  <c r="A179"/>
  <c r="B180" l="1"/>
  <c r="M180"/>
  <c r="A180"/>
  <c r="C181"/>
  <c r="B181" l="1"/>
  <c r="M181"/>
  <c r="A181"/>
  <c r="C182"/>
  <c r="B182" l="1"/>
  <c r="C183"/>
  <c r="M182"/>
  <c r="A182"/>
  <c r="B183" l="1"/>
  <c r="C184"/>
  <c r="M183"/>
  <c r="A183"/>
  <c r="B184" l="1"/>
  <c r="M184"/>
  <c r="A184"/>
  <c r="C185"/>
  <c r="C187" l="1"/>
  <c r="B185"/>
  <c r="M185"/>
  <c r="A185"/>
  <c r="C188" l="1"/>
  <c r="M187"/>
  <c r="A187"/>
  <c r="B187"/>
  <c r="C189" l="1"/>
  <c r="M188"/>
  <c r="A188"/>
  <c r="B188"/>
  <c r="C190" l="1"/>
  <c r="M189"/>
  <c r="A189"/>
  <c r="B189"/>
  <c r="C191" l="1"/>
  <c r="M190"/>
  <c r="A190"/>
  <c r="B190"/>
  <c r="C192" l="1"/>
  <c r="M191"/>
  <c r="A191"/>
  <c r="B191"/>
  <c r="C193" l="1"/>
  <c r="M192"/>
  <c r="A192"/>
  <c r="B192"/>
  <c r="M193" l="1"/>
  <c r="A193"/>
  <c r="C195"/>
  <c r="B193"/>
  <c r="B195" l="1"/>
  <c r="C196"/>
  <c r="A195"/>
  <c r="M195"/>
  <c r="B196" l="1"/>
  <c r="M196"/>
  <c r="A196"/>
  <c r="C197"/>
  <c r="B197" l="1"/>
  <c r="M197"/>
  <c r="A197"/>
  <c r="C198"/>
  <c r="B198" l="1"/>
  <c r="C199"/>
  <c r="M198"/>
  <c r="A198"/>
  <c r="B199" l="1"/>
  <c r="C200"/>
  <c r="M199"/>
  <c r="A199"/>
  <c r="B200" l="1"/>
  <c r="M200"/>
  <c r="A200"/>
  <c r="C201"/>
  <c r="B201" l="1"/>
  <c r="C203"/>
  <c r="M201"/>
  <c r="A201"/>
  <c r="A203" l="1"/>
  <c r="C204"/>
  <c r="M203"/>
  <c r="B203"/>
  <c r="A204" l="1"/>
  <c r="C205"/>
  <c r="M204"/>
  <c r="B204"/>
  <c r="A205" l="1"/>
  <c r="C206"/>
  <c r="M205"/>
  <c r="B205"/>
  <c r="A206" l="1"/>
  <c r="C207"/>
  <c r="M206"/>
  <c r="B206"/>
  <c r="A207" l="1"/>
  <c r="C208"/>
  <c r="M207"/>
  <c r="B207"/>
  <c r="A208" l="1"/>
  <c r="C209"/>
  <c r="M208"/>
  <c r="B208"/>
  <c r="A209" l="1"/>
  <c r="M209"/>
  <c r="C211"/>
  <c r="B209"/>
  <c r="B211" l="1"/>
  <c r="C212"/>
  <c r="M211"/>
  <c r="A211"/>
  <c r="B212" l="1"/>
  <c r="M212"/>
  <c r="A212"/>
  <c r="C213"/>
  <c r="B213" l="1"/>
  <c r="M213"/>
  <c r="A213"/>
  <c r="C214"/>
  <c r="B214" l="1"/>
  <c r="C215"/>
  <c r="M214"/>
  <c r="A214"/>
  <c r="B215" l="1"/>
  <c r="C216"/>
  <c r="M215"/>
  <c r="A215"/>
  <c r="B216" l="1"/>
  <c r="M216"/>
  <c r="A216"/>
  <c r="C217"/>
  <c r="C219" l="1"/>
  <c r="B217"/>
  <c r="M217"/>
  <c r="A217"/>
  <c r="C220" l="1"/>
  <c r="M219"/>
  <c r="A219"/>
  <c r="B219"/>
  <c r="C221" l="1"/>
  <c r="M220"/>
  <c r="A220"/>
  <c r="B220"/>
  <c r="C222" l="1"/>
  <c r="M221"/>
  <c r="A221"/>
  <c r="B221"/>
  <c r="C223" l="1"/>
  <c r="M222"/>
  <c r="A222"/>
  <c r="B222"/>
  <c r="C224" l="1"/>
  <c r="M223"/>
  <c r="A223"/>
  <c r="B223"/>
  <c r="C225" l="1"/>
  <c r="M224"/>
  <c r="A224"/>
  <c r="B224"/>
  <c r="M225" l="1"/>
  <c r="A225"/>
  <c r="C227"/>
  <c r="B225"/>
  <c r="B227" l="1"/>
  <c r="C228"/>
  <c r="M227"/>
  <c r="A227"/>
  <c r="B228" l="1"/>
  <c r="M228"/>
  <c r="A228"/>
  <c r="C229"/>
  <c r="B229" l="1"/>
  <c r="M229"/>
  <c r="A229"/>
  <c r="C230"/>
  <c r="B230" l="1"/>
  <c r="C231"/>
  <c r="M230"/>
  <c r="A230"/>
  <c r="B231" l="1"/>
  <c r="C232"/>
  <c r="A231"/>
  <c r="M231"/>
  <c r="B232" l="1"/>
  <c r="M232"/>
  <c r="A232"/>
  <c r="C233"/>
  <c r="B233" l="1"/>
  <c r="C235"/>
  <c r="M233"/>
  <c r="A233"/>
  <c r="A235" l="1"/>
  <c r="C236"/>
  <c r="M235"/>
  <c r="B235"/>
  <c r="A236" l="1"/>
  <c r="C237"/>
  <c r="M236"/>
  <c r="B236"/>
  <c r="C238" l="1"/>
  <c r="A237"/>
  <c r="M237"/>
  <c r="B237"/>
  <c r="B238" l="1"/>
  <c r="C239"/>
  <c r="M238"/>
  <c r="A238"/>
  <c r="B239" l="1"/>
  <c r="C240"/>
  <c r="M239"/>
  <c r="A239"/>
  <c r="B240" l="1"/>
  <c r="C241"/>
  <c r="M240"/>
  <c r="A240"/>
  <c r="B241" l="1"/>
  <c r="M241"/>
  <c r="A241"/>
  <c r="C243"/>
  <c r="A243" l="1"/>
  <c r="C244"/>
  <c r="B243"/>
  <c r="M243"/>
  <c r="A244" l="1"/>
  <c r="M244"/>
  <c r="C245"/>
  <c r="B244"/>
  <c r="A245" l="1"/>
  <c r="C246"/>
  <c r="B245"/>
  <c r="M245"/>
  <c r="A246" l="1"/>
  <c r="M246"/>
  <c r="B246"/>
  <c r="C247"/>
  <c r="A247" l="1"/>
  <c r="C248"/>
  <c r="B247"/>
  <c r="M247"/>
  <c r="A248" l="1"/>
  <c r="M248"/>
  <c r="C249"/>
  <c r="B248"/>
  <c r="A249" l="1"/>
  <c r="C251"/>
  <c r="B249"/>
  <c r="M249"/>
  <c r="M251" l="1"/>
  <c r="A251"/>
  <c r="B251"/>
  <c r="C252"/>
  <c r="C253" l="1"/>
  <c r="B252"/>
  <c r="M252"/>
  <c r="A252"/>
  <c r="A253" l="1"/>
  <c r="M253"/>
  <c r="B253"/>
  <c r="C254"/>
  <c r="C255" l="1"/>
  <c r="B254"/>
  <c r="M254"/>
  <c r="A254"/>
  <c r="M255" l="1"/>
  <c r="A255"/>
  <c r="B255"/>
  <c r="C256"/>
  <c r="C257" l="1"/>
  <c r="B256"/>
  <c r="M256"/>
  <c r="A256"/>
  <c r="C259" l="1"/>
  <c r="A257"/>
  <c r="M257"/>
  <c r="B257"/>
  <c r="C260" l="1"/>
  <c r="M259"/>
  <c r="A259"/>
  <c r="B259"/>
  <c r="C261" l="1"/>
  <c r="M260"/>
  <c r="A260"/>
  <c r="B260"/>
  <c r="C262" l="1"/>
  <c r="M261"/>
  <c r="A261"/>
  <c r="B261"/>
  <c r="C263" l="1"/>
  <c r="M262"/>
  <c r="A262"/>
  <c r="B262"/>
  <c r="C264" l="1"/>
  <c r="M263"/>
  <c r="A263"/>
  <c r="B263"/>
  <c r="C265" l="1"/>
  <c r="M264"/>
  <c r="A264"/>
  <c r="B264"/>
  <c r="M265" l="1"/>
  <c r="C267"/>
  <c r="A265"/>
  <c r="B265"/>
  <c r="B267" l="1"/>
  <c r="M267"/>
  <c r="C268"/>
  <c r="A267"/>
  <c r="B268" l="1"/>
  <c r="M268"/>
  <c r="A268"/>
  <c r="C269"/>
  <c r="B269" l="1"/>
  <c r="C270"/>
  <c r="A269"/>
  <c r="M269"/>
  <c r="B270" l="1"/>
  <c r="C271"/>
  <c r="M270"/>
  <c r="A270"/>
  <c r="B271" l="1"/>
  <c r="M271"/>
  <c r="C272"/>
  <c r="A271"/>
  <c r="B272" l="1"/>
  <c r="M272"/>
  <c r="A272"/>
  <c r="C273"/>
  <c r="C275" l="1"/>
  <c r="B273"/>
  <c r="M273"/>
  <c r="A273"/>
  <c r="C276" l="1"/>
  <c r="M275"/>
  <c r="A275"/>
  <c r="B275"/>
  <c r="C277" l="1"/>
  <c r="M276"/>
  <c r="A276"/>
  <c r="B276"/>
  <c r="C278" l="1"/>
  <c r="M277"/>
  <c r="A277"/>
  <c r="B277"/>
  <c r="C279" l="1"/>
  <c r="M278"/>
  <c r="A278"/>
  <c r="B278"/>
  <c r="C280" l="1"/>
  <c r="M279"/>
  <c r="A279"/>
  <c r="B279"/>
  <c r="C281" l="1"/>
  <c r="M280"/>
  <c r="A280"/>
  <c r="B280"/>
  <c r="M281" l="1"/>
  <c r="A281"/>
  <c r="C283"/>
  <c r="B281"/>
  <c r="B283" l="1"/>
  <c r="M283"/>
  <c r="C284"/>
  <c r="A283"/>
  <c r="B284" l="1"/>
  <c r="M284"/>
  <c r="A284"/>
  <c r="C285"/>
  <c r="B285" l="1"/>
  <c r="M285"/>
  <c r="C286"/>
  <c r="A285"/>
  <c r="B286" l="1"/>
  <c r="C287"/>
  <c r="M286"/>
  <c r="A286"/>
  <c r="B287" l="1"/>
  <c r="M287"/>
  <c r="C288"/>
  <c r="A287"/>
  <c r="B288" l="1"/>
  <c r="M288"/>
  <c r="A288"/>
  <c r="C289"/>
  <c r="B289" l="1"/>
  <c r="C291"/>
  <c r="A289"/>
  <c r="M289"/>
  <c r="A291" l="1"/>
  <c r="C292"/>
  <c r="M291"/>
  <c r="B291"/>
  <c r="A292" l="1"/>
  <c r="C293"/>
  <c r="M292"/>
  <c r="B292"/>
  <c r="A293" l="1"/>
  <c r="C294"/>
  <c r="M293"/>
  <c r="B293"/>
  <c r="A294" l="1"/>
  <c r="C295"/>
  <c r="M294"/>
  <c r="B294"/>
  <c r="A295" l="1"/>
  <c r="C296"/>
  <c r="M295"/>
  <c r="B295"/>
  <c r="A296" l="1"/>
  <c r="C297"/>
  <c r="M296"/>
  <c r="B296"/>
  <c r="A297" l="1"/>
  <c r="M297"/>
  <c r="C299"/>
  <c r="B297"/>
  <c r="B299" l="1"/>
  <c r="M299"/>
  <c r="C300"/>
  <c r="A299"/>
  <c r="B300" l="1"/>
  <c r="M300"/>
  <c r="A300"/>
  <c r="C301"/>
  <c r="B301" l="1"/>
  <c r="C302"/>
  <c r="A301"/>
  <c r="M301"/>
  <c r="B302" l="1"/>
  <c r="C303"/>
  <c r="M302"/>
  <c r="A302"/>
  <c r="B303" l="1"/>
  <c r="M303"/>
  <c r="C304"/>
  <c r="A303"/>
  <c r="B304" l="1"/>
  <c r="M304"/>
  <c r="A304"/>
  <c r="C305"/>
  <c r="C307" l="1"/>
  <c r="B305"/>
  <c r="M305"/>
  <c r="A305"/>
  <c r="C308" l="1"/>
  <c r="M307"/>
  <c r="A307"/>
  <c r="B307"/>
  <c r="C309" l="1"/>
  <c r="M308"/>
  <c r="A308"/>
  <c r="B308"/>
  <c r="C310" l="1"/>
  <c r="M309"/>
  <c r="A309"/>
  <c r="B309"/>
  <c r="C311" l="1"/>
  <c r="M310"/>
  <c r="A310"/>
  <c r="B310"/>
  <c r="C312" l="1"/>
  <c r="M311"/>
  <c r="A311"/>
  <c r="B311"/>
  <c r="C313" l="1"/>
  <c r="M312"/>
  <c r="A312"/>
  <c r="B312"/>
  <c r="M313" l="1"/>
  <c r="A313"/>
  <c r="C315"/>
  <c r="B313"/>
  <c r="B315" l="1"/>
  <c r="C316"/>
  <c r="A315"/>
  <c r="M315"/>
  <c r="B316" l="1"/>
  <c r="M316"/>
  <c r="A316"/>
  <c r="C317"/>
  <c r="B317" l="1"/>
  <c r="M317"/>
  <c r="C318"/>
  <c r="A317"/>
  <c r="B318" l="1"/>
  <c r="C319"/>
  <c r="M318"/>
  <c r="A318"/>
  <c r="B319" l="1"/>
  <c r="M319"/>
  <c r="C320"/>
  <c r="A319"/>
  <c r="B320" l="1"/>
  <c r="M320"/>
  <c r="A320"/>
  <c r="C321"/>
  <c r="B321" l="1"/>
  <c r="C323"/>
  <c r="A321"/>
  <c r="M321"/>
  <c r="A323" l="1"/>
  <c r="C324"/>
  <c r="B323"/>
  <c r="C330" s="1"/>
  <c r="A330" s="1"/>
  <c r="A324" l="1"/>
  <c r="C325"/>
  <c r="M324"/>
  <c r="B324"/>
  <c r="A325" l="1"/>
  <c r="C326"/>
  <c r="B325"/>
  <c r="A326" l="1"/>
  <c r="C327"/>
  <c r="M326"/>
  <c r="B326"/>
  <c r="M325"/>
  <c r="A327" l="1"/>
  <c r="C328"/>
  <c r="B327"/>
  <c r="A328" l="1"/>
  <c r="C329"/>
  <c r="M328"/>
  <c r="B328"/>
  <c r="M327"/>
  <c r="A329" l="1"/>
  <c r="C331"/>
  <c r="B329"/>
  <c r="M329" l="1"/>
  <c r="B331"/>
  <c r="C338" s="1"/>
  <c r="A338" s="1"/>
  <c r="C332"/>
  <c r="A331"/>
  <c r="B332" l="1"/>
  <c r="C333"/>
  <c r="M332"/>
  <c r="A332"/>
  <c r="M330"/>
  <c r="M331"/>
  <c r="B333" l="1"/>
  <c r="C334"/>
  <c r="A333"/>
  <c r="B334" l="1"/>
  <c r="M334"/>
  <c r="A334"/>
  <c r="C335"/>
  <c r="M333"/>
  <c r="B335" l="1"/>
  <c r="C336"/>
  <c r="A335"/>
  <c r="B336" l="1"/>
  <c r="C337"/>
  <c r="M336"/>
  <c r="A336"/>
  <c r="M335"/>
  <c r="C339" l="1"/>
  <c r="B337"/>
  <c r="M338"/>
  <c r="J338"/>
  <c r="A337"/>
  <c r="C340" l="1"/>
  <c r="A339"/>
  <c r="B339"/>
  <c r="C346" s="1"/>
  <c r="A346" s="1"/>
  <c r="C341" l="1"/>
  <c r="M340"/>
  <c r="A340"/>
  <c r="B340"/>
  <c r="M339"/>
  <c r="C342" l="1"/>
  <c r="A341"/>
  <c r="B341"/>
  <c r="C343" l="1"/>
  <c r="M342"/>
  <c r="A342"/>
  <c r="B342"/>
  <c r="M341"/>
  <c r="C344" l="1"/>
  <c r="A343"/>
  <c r="B343"/>
  <c r="C345" l="1"/>
  <c r="M344"/>
  <c r="A344"/>
  <c r="B344"/>
  <c r="M343"/>
  <c r="M346" l="1"/>
  <c r="J346"/>
  <c r="A345"/>
  <c r="B345"/>
  <c r="C347"/>
  <c r="B347" l="1"/>
  <c r="C354" s="1"/>
  <c r="A354" s="1"/>
  <c r="A347"/>
  <c r="C348"/>
  <c r="M347" l="1"/>
  <c r="B348"/>
  <c r="M348"/>
  <c r="C349"/>
  <c r="A348"/>
  <c r="B349" l="1"/>
  <c r="C350"/>
  <c r="A349"/>
  <c r="B350" l="1"/>
  <c r="M350"/>
  <c r="C351"/>
  <c r="A350"/>
  <c r="M349"/>
  <c r="B351" l="1"/>
  <c r="A351"/>
  <c r="C352"/>
  <c r="M351" l="1"/>
  <c r="B352"/>
  <c r="C353"/>
  <c r="A352"/>
  <c r="M352"/>
  <c r="C355" l="1"/>
  <c r="B353"/>
  <c r="J354"/>
  <c r="A353"/>
  <c r="M354"/>
  <c r="C356" l="1"/>
  <c r="A355"/>
  <c r="B355"/>
  <c r="C362" s="1"/>
  <c r="A362" s="1"/>
  <c r="C357" l="1"/>
  <c r="M356"/>
  <c r="A356"/>
  <c r="B356"/>
  <c r="M355"/>
  <c r="C358" l="1"/>
  <c r="A357"/>
  <c r="B357"/>
  <c r="M358" l="1"/>
  <c r="A358"/>
  <c r="B358"/>
  <c r="C359"/>
  <c r="M357"/>
  <c r="B359" l="1"/>
  <c r="C360"/>
  <c r="A359"/>
  <c r="B360" l="1"/>
  <c r="C361"/>
  <c r="A360"/>
  <c r="C363" l="1"/>
  <c r="B361"/>
  <c r="J362"/>
  <c r="A361"/>
  <c r="M362"/>
  <c r="A363" l="1"/>
  <c r="C364"/>
  <c r="M363"/>
  <c r="B363"/>
  <c r="A364" l="1"/>
  <c r="C365"/>
  <c r="M364"/>
  <c r="B364"/>
  <c r="A365" l="1"/>
  <c r="C366"/>
  <c r="M365"/>
  <c r="B365"/>
  <c r="A366" l="1"/>
  <c r="C367"/>
  <c r="M366"/>
  <c r="B366"/>
  <c r="A367" l="1"/>
  <c r="C368"/>
  <c r="M367"/>
  <c r="B367"/>
  <c r="A368" l="1"/>
  <c r="C369"/>
  <c r="M368"/>
  <c r="B368"/>
  <c r="A369" l="1"/>
  <c r="M369"/>
  <c r="B369"/>
  <c r="C371"/>
  <c r="B371" l="1"/>
  <c r="C372"/>
  <c r="M371"/>
  <c r="A371"/>
  <c r="B372" l="1"/>
  <c r="M372"/>
  <c r="C373"/>
  <c r="A372"/>
  <c r="B373" l="1"/>
  <c r="M373"/>
  <c r="A373"/>
  <c r="C374"/>
  <c r="B374" l="1"/>
  <c r="M374"/>
  <c r="C375"/>
  <c r="A374"/>
  <c r="B375" l="1"/>
  <c r="C376"/>
  <c r="M375"/>
  <c r="A375"/>
  <c r="B376" l="1"/>
  <c r="C377"/>
  <c r="A376"/>
  <c r="M376"/>
  <c r="C379" l="1"/>
  <c r="B377"/>
  <c r="M377"/>
  <c r="A377"/>
  <c r="C380" l="1"/>
  <c r="M379"/>
  <c r="A379"/>
  <c r="B379"/>
  <c r="C381" l="1"/>
  <c r="M380"/>
  <c r="A380"/>
  <c r="B380"/>
  <c r="C382" l="1"/>
  <c r="M381"/>
  <c r="A381"/>
  <c r="B381"/>
  <c r="C383" l="1"/>
  <c r="M382"/>
  <c r="A382"/>
  <c r="B382"/>
  <c r="C384" l="1"/>
  <c r="M383"/>
  <c r="A383"/>
  <c r="B383"/>
  <c r="C385" l="1"/>
  <c r="M384"/>
  <c r="A384"/>
  <c r="B384"/>
  <c r="M385" l="1"/>
  <c r="A385"/>
  <c r="B385"/>
  <c r="C387"/>
  <c r="B387" l="1"/>
  <c r="C388"/>
  <c r="M387"/>
  <c r="A387"/>
  <c r="B388" l="1"/>
  <c r="M388"/>
  <c r="C389"/>
  <c r="A388"/>
  <c r="B389" l="1"/>
  <c r="M389"/>
  <c r="A389"/>
  <c r="C390"/>
  <c r="B390" l="1"/>
  <c r="C391"/>
  <c r="A390"/>
  <c r="M390"/>
  <c r="B391" l="1"/>
  <c r="C392"/>
  <c r="M391"/>
  <c r="A391"/>
  <c r="B392" l="1"/>
  <c r="M392"/>
  <c r="C393"/>
  <c r="A392"/>
  <c r="B393" l="1"/>
  <c r="C395"/>
  <c r="M393"/>
  <c r="A393"/>
  <c r="A395" l="1"/>
  <c r="C396"/>
  <c r="M395"/>
  <c r="B395"/>
  <c r="A396" l="1"/>
  <c r="C397"/>
  <c r="M396"/>
  <c r="B396"/>
  <c r="A397" l="1"/>
  <c r="C398"/>
  <c r="M397"/>
  <c r="B397"/>
  <c r="A398" l="1"/>
  <c r="C399"/>
  <c r="M398"/>
  <c r="B398"/>
  <c r="A399" l="1"/>
  <c r="C400"/>
  <c r="M399"/>
  <c r="B399"/>
  <c r="A400" l="1"/>
  <c r="C401"/>
  <c r="M400"/>
  <c r="B400"/>
  <c r="A401" l="1"/>
  <c r="M401"/>
  <c r="B401"/>
  <c r="C403"/>
  <c r="B403" l="1"/>
  <c r="C404"/>
  <c r="M403"/>
  <c r="A403"/>
  <c r="B404" l="1"/>
  <c r="C405"/>
  <c r="A404"/>
  <c r="M404"/>
  <c r="B405" l="1"/>
  <c r="M405"/>
  <c r="A405"/>
  <c r="C406"/>
  <c r="B406" l="1"/>
  <c r="C407"/>
  <c r="A406"/>
  <c r="M406"/>
  <c r="B407" l="1"/>
  <c r="C408"/>
  <c r="M407"/>
  <c r="A407"/>
  <c r="B408" l="1"/>
  <c r="M408"/>
  <c r="C409"/>
  <c r="A408"/>
  <c r="C411" l="1"/>
  <c r="B409"/>
  <c r="M409"/>
  <c r="A409"/>
  <c r="C412" l="1"/>
  <c r="M411"/>
  <c r="A411"/>
  <c r="B411"/>
  <c r="C413" l="1"/>
  <c r="M412"/>
  <c r="A412"/>
  <c r="B412"/>
  <c r="C414" l="1"/>
  <c r="M413"/>
  <c r="A413"/>
  <c r="B413"/>
  <c r="C415" l="1"/>
  <c r="M414"/>
  <c r="A414"/>
  <c r="B414"/>
  <c r="C416" l="1"/>
  <c r="M415"/>
  <c r="A415"/>
  <c r="B415"/>
  <c r="C417" l="1"/>
  <c r="M416"/>
  <c r="A416"/>
  <c r="B416"/>
  <c r="M417" l="1"/>
  <c r="A417"/>
  <c r="B417"/>
  <c r="C419"/>
  <c r="B419" l="1"/>
  <c r="C420"/>
  <c r="M419"/>
  <c r="A419"/>
  <c r="B420" l="1"/>
  <c r="C421"/>
  <c r="A420"/>
  <c r="M420"/>
  <c r="B421" l="1"/>
  <c r="M421"/>
  <c r="A421"/>
  <c r="C422"/>
  <c r="B422" l="1"/>
  <c r="M422"/>
  <c r="C423"/>
  <c r="A422"/>
  <c r="B423" l="1"/>
  <c r="C424"/>
  <c r="M423"/>
  <c r="A423"/>
  <c r="B424" l="1"/>
  <c r="M424"/>
  <c r="C425"/>
  <c r="A424"/>
  <c r="B425" l="1"/>
  <c r="C427"/>
  <c r="M425"/>
  <c r="A425"/>
  <c r="A427" l="1"/>
  <c r="C428"/>
  <c r="M427"/>
  <c r="B427"/>
  <c r="A428" l="1"/>
  <c r="M428"/>
  <c r="B428"/>
</calcChain>
</file>

<file path=xl/sharedStrings.xml><?xml version="1.0" encoding="utf-8"?>
<sst xmlns="http://schemas.openxmlformats.org/spreadsheetml/2006/main" count="55" uniqueCount="51">
  <si>
    <t>Jours fériés</t>
  </si>
  <si>
    <t>Année</t>
  </si>
  <si>
    <t>Jour de l'An</t>
  </si>
  <si>
    <t>Pâques</t>
  </si>
  <si>
    <t>Lundi de Pâques</t>
  </si>
  <si>
    <t>Fête du travail</t>
  </si>
  <si>
    <t>Victoire 1945</t>
  </si>
  <si>
    <t>Ascenscion</t>
  </si>
  <si>
    <t>Pentecôte</t>
  </si>
  <si>
    <t>Lundi de Pentecôte</t>
  </si>
  <si>
    <t>Fête Nationale</t>
  </si>
  <si>
    <t>Assomption</t>
  </si>
  <si>
    <t>Toussaint</t>
  </si>
  <si>
    <t>Armistice de 1918</t>
  </si>
  <si>
    <t>Noël</t>
  </si>
  <si>
    <t>Fête des mères</t>
  </si>
  <si>
    <t>Epiphanie</t>
  </si>
  <si>
    <t>Chandeleur</t>
  </si>
  <si>
    <t>Saint Valentin</t>
  </si>
  <si>
    <t>Fête des grand-mères</t>
  </si>
  <si>
    <t>Mardi Gras</t>
  </si>
  <si>
    <t>Mercredi Cendres</t>
  </si>
  <si>
    <t>Mi-Carême</t>
  </si>
  <si>
    <t>Fête des pères</t>
  </si>
  <si>
    <t>Horai. théoriques</t>
  </si>
  <si>
    <t>MATIN</t>
  </si>
  <si>
    <t>APRES-MIDI</t>
  </si>
  <si>
    <t>Total présence</t>
  </si>
  <si>
    <t>Total Supp</t>
  </si>
  <si>
    <t>Jour</t>
  </si>
  <si>
    <t>Début</t>
  </si>
  <si>
    <t>Fin</t>
  </si>
  <si>
    <t>Tps Mat</t>
  </si>
  <si>
    <t>Tps AP</t>
  </si>
  <si>
    <t>Mai</t>
  </si>
  <si>
    <t>Jours Féries Trav.</t>
  </si>
  <si>
    <t>Horai. Payé</t>
  </si>
  <si>
    <r>
      <t xml:space="preserve">H./mois </t>
    </r>
    <r>
      <rPr>
        <sz val="10"/>
        <color theme="1"/>
        <rFont val="Calibri"/>
        <family val="2"/>
      </rPr>
      <t>↓</t>
    </r>
  </si>
  <si>
    <r>
      <t xml:space="preserve">H./sem </t>
    </r>
    <r>
      <rPr>
        <sz val="10"/>
        <color theme="1"/>
        <rFont val="Calibri"/>
        <family val="2"/>
      </rPr>
      <t>↓</t>
    </r>
  </si>
  <si>
    <r>
      <t xml:space="preserve">H./jour </t>
    </r>
    <r>
      <rPr>
        <sz val="10"/>
        <color theme="1"/>
        <rFont val="Calibri"/>
        <family val="2"/>
      </rPr>
      <t>↓</t>
    </r>
  </si>
  <si>
    <r>
      <t xml:space="preserve">Ici n° sem </t>
    </r>
    <r>
      <rPr>
        <b/>
        <sz val="10"/>
        <rFont val="Calibri"/>
        <family val="2"/>
      </rPr>
      <t>↓</t>
    </r>
  </si>
  <si>
    <r>
      <t xml:space="preserve">Ici férié O/N </t>
    </r>
    <r>
      <rPr>
        <b/>
        <sz val="10"/>
        <rFont val="Calibri"/>
        <family val="2"/>
      </rPr>
      <t>↓</t>
    </r>
  </si>
  <si>
    <t>=F11+I11</t>
  </si>
  <si>
    <t>les formules</t>
  </si>
  <si>
    <t>total présence col J</t>
  </si>
  <si>
    <t>Total h normal</t>
  </si>
  <si>
    <t>=SI(JOURSEM(C11;2)&lt;6;$J$6;"")</t>
  </si>
  <si>
    <t>total h normal (7h) col K</t>
  </si>
  <si>
    <t xml:space="preserve">Regarder les formules je suis perdue </t>
  </si>
  <si>
    <t>merci beaucoup</t>
  </si>
  <si>
    <t>https://forum.excel-pratique.com/posting.php?mode=post&amp;f=2</t>
  </si>
</sst>
</file>

<file path=xl/styles.xml><?xml version="1.0" encoding="utf-8"?>
<styleSheet xmlns="http://schemas.openxmlformats.org/spreadsheetml/2006/main">
  <numFmts count="8">
    <numFmt numFmtId="164" formatCode="[$-40C]dddd\ d\ mmmm\ yyyy"/>
    <numFmt numFmtId="165" formatCode="_(&quot;€&quot;* #,##0.00_);_(&quot;€&quot;* \(#,##0.00\);_(&quot;€&quot;* &quot;-&quot;??_);_(@_)"/>
    <numFmt numFmtId="166" formatCode="_(* #,##0_);_(* \(#,##0\);_(* &quot;-&quot;_);_(@_)"/>
    <numFmt numFmtId="167" formatCode="dd/mm/yy;@"/>
    <numFmt numFmtId="168" formatCode="h:mm;@"/>
    <numFmt numFmtId="169" formatCode="ddd\ dd/mm"/>
    <numFmt numFmtId="170" formatCode="[hh]:mm"/>
    <numFmt numFmtId="171" formatCode="[h]:mm"/>
  </numFmts>
  <fonts count="3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EE3360"/>
      <name val="Calibri"/>
      <family val="2"/>
      <scheme val="minor"/>
    </font>
    <font>
      <sz val="11"/>
      <color rgb="FFEE336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</font>
    <font>
      <b/>
      <sz val="12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0000FF"/>
      <name val="Calibri"/>
      <family val="2"/>
    </font>
    <font>
      <b/>
      <sz val="11"/>
      <color rgb="FF632523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5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66CC"/>
      <name val="Calibri"/>
      <family val="2"/>
      <scheme val="minor"/>
    </font>
    <font>
      <sz val="10"/>
      <color theme="1"/>
      <name val="Calibri"/>
      <family val="2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5" tint="0.80001220740379042"/>
        </stop>
      </gradientFill>
    </fill>
    <fill>
      <gradientFill>
        <stop position="0">
          <color theme="0"/>
        </stop>
        <stop position="1">
          <color rgb="FF95CEDD"/>
        </stop>
      </gradientFill>
    </fill>
    <fill>
      <gradientFill degree="90">
        <stop position="0">
          <color rgb="FF95CEDD"/>
        </stop>
        <stop position="1">
          <color theme="0"/>
        </stop>
      </gradientFill>
    </fill>
    <fill>
      <patternFill patternType="solid">
        <fgColor rgb="FFFF0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FFE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AB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165" fontId="10" fillId="0" borderId="0" applyFont="0" applyFill="0" applyBorder="0" applyAlignment="0" applyProtection="0"/>
    <xf numFmtId="166" fontId="11" fillId="0" borderId="0" applyFont="0" applyFill="0" applyBorder="0" applyAlignment="0" applyProtection="0"/>
    <xf numFmtId="167" fontId="11" fillId="0" borderId="0" applyFont="0" applyFill="0" applyBorder="0" applyAlignment="0" applyProtection="0"/>
  </cellStyleXfs>
  <cellXfs count="76">
    <xf numFmtId="0" fontId="0" fillId="0" borderId="0" xfId="0"/>
    <xf numFmtId="0" fontId="2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right"/>
    </xf>
    <xf numFmtId="164" fontId="4" fillId="0" borderId="3" xfId="0" applyNumberFormat="1" applyFont="1" applyBorder="1"/>
    <xf numFmtId="164" fontId="4" fillId="0" borderId="4" xfId="0" applyNumberFormat="1" applyFont="1" applyBorder="1"/>
    <xf numFmtId="0" fontId="4" fillId="3" borderId="5" xfId="0" applyFont="1" applyFill="1" applyBorder="1" applyAlignment="1">
      <alignment horizontal="right"/>
    </xf>
    <xf numFmtId="164" fontId="4" fillId="0" borderId="6" xfId="0" applyNumberFormat="1" applyFont="1" applyBorder="1"/>
    <xf numFmtId="164" fontId="4" fillId="0" borderId="7" xfId="0" applyNumberFormat="1" applyFont="1" applyBorder="1"/>
    <xf numFmtId="0" fontId="4" fillId="3" borderId="8" xfId="0" applyFont="1" applyFill="1" applyBorder="1" applyAlignment="1">
      <alignment horizontal="right"/>
    </xf>
    <xf numFmtId="164" fontId="4" fillId="0" borderId="9" xfId="0" applyNumberFormat="1" applyFont="1" applyBorder="1"/>
    <xf numFmtId="0" fontId="4" fillId="0" borderId="0" xfId="0" applyFont="1" applyFill="1" applyBorder="1" applyAlignment="1">
      <alignment horizontal="right"/>
    </xf>
    <xf numFmtId="14" fontId="5" fillId="0" borderId="0" xfId="0" applyNumberFormat="1" applyFont="1"/>
    <xf numFmtId="0" fontId="5" fillId="0" borderId="0" xfId="0" applyFont="1"/>
    <xf numFmtId="0" fontId="7" fillId="0" borderId="0" xfId="1" applyFont="1" applyAlignment="1">
      <alignment horizontal="right"/>
    </xf>
    <xf numFmtId="164" fontId="8" fillId="0" borderId="10" xfId="0" applyNumberFormat="1" applyFont="1" applyBorder="1"/>
    <xf numFmtId="0" fontId="9" fillId="0" borderId="0" xfId="0" applyFont="1" applyAlignment="1">
      <alignment horizontal="right"/>
    </xf>
    <xf numFmtId="164" fontId="8" fillId="0" borderId="11" xfId="0" applyNumberFormat="1" applyFont="1" applyBorder="1"/>
    <xf numFmtId="0" fontId="12" fillId="4" borderId="13" xfId="0" applyFont="1" applyFill="1" applyBorder="1" applyAlignment="1">
      <alignment horizontal="center" vertical="center"/>
    </xf>
    <xf numFmtId="0" fontId="0" fillId="0" borderId="0" xfId="0" quotePrefix="1"/>
    <xf numFmtId="20" fontId="14" fillId="0" borderId="0" xfId="0" quotePrefix="1" applyNumberFormat="1" applyFont="1" applyFill="1" applyBorder="1"/>
    <xf numFmtId="168" fontId="13" fillId="0" borderId="12" xfId="0" applyNumberFormat="1" applyFont="1" applyBorder="1" applyAlignment="1">
      <alignment horizontal="center" vertical="center"/>
    </xf>
    <xf numFmtId="168" fontId="1" fillId="5" borderId="12" xfId="0" applyNumberFormat="1" applyFont="1" applyFill="1" applyBorder="1" applyAlignment="1">
      <alignment horizontal="center" vertical="center" wrapText="1"/>
    </xf>
    <xf numFmtId="168" fontId="3" fillId="5" borderId="12" xfId="0" applyNumberFormat="1" applyFont="1" applyFill="1" applyBorder="1" applyAlignment="1">
      <alignment horizontal="center" vertical="center" wrapText="1"/>
    </xf>
    <xf numFmtId="20" fontId="0" fillId="0" borderId="0" xfId="0" applyNumberFormat="1"/>
    <xf numFmtId="0" fontId="15" fillId="6" borderId="14" xfId="0" applyFont="1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7" borderId="12" xfId="0" applyFont="1" applyFill="1" applyBorder="1" applyAlignment="1">
      <alignment horizontal="center" vertical="center" wrapText="1"/>
    </xf>
    <xf numFmtId="169" fontId="0" fillId="0" borderId="12" xfId="0" quotePrefix="1" applyNumberFormat="1" applyFill="1" applyBorder="1" applyAlignment="1">
      <alignment horizontal="right"/>
    </xf>
    <xf numFmtId="0" fontId="18" fillId="0" borderId="20" xfId="0" quotePrefix="1" applyFont="1" applyBorder="1" applyAlignment="1">
      <alignment horizontal="center"/>
    </xf>
    <xf numFmtId="20" fontId="0" fillId="0" borderId="0" xfId="0" quotePrefix="1" applyNumberFormat="1"/>
    <xf numFmtId="0" fontId="0" fillId="0" borderId="20" xfId="0" applyBorder="1"/>
    <xf numFmtId="169" fontId="20" fillId="9" borderId="12" xfId="0" quotePrefix="1" applyNumberFormat="1" applyFont="1" applyFill="1" applyBorder="1" applyAlignment="1">
      <alignment horizontal="right"/>
    </xf>
    <xf numFmtId="0" fontId="18" fillId="0" borderId="0" xfId="0" quotePrefix="1" applyFont="1" applyBorder="1" applyAlignment="1">
      <alignment horizontal="center"/>
    </xf>
    <xf numFmtId="170" fontId="0" fillId="0" borderId="0" xfId="0" applyNumberFormat="1"/>
    <xf numFmtId="169" fontId="20" fillId="0" borderId="12" xfId="0" quotePrefix="1" applyNumberFormat="1" applyFont="1" applyFill="1" applyBorder="1" applyAlignment="1">
      <alignment horizontal="right"/>
    </xf>
    <xf numFmtId="171" fontId="0" fillId="0" borderId="16" xfId="0" applyNumberFormat="1" applyFill="1" applyBorder="1" applyAlignment="1" applyProtection="1">
      <alignment horizontal="center" vertical="center"/>
      <protection locked="0"/>
    </xf>
    <xf numFmtId="171" fontId="0" fillId="0" borderId="12" xfId="0" applyNumberFormat="1" applyFill="1" applyBorder="1" applyAlignment="1" applyProtection="1">
      <alignment horizontal="center" vertical="center"/>
      <protection locked="0"/>
    </xf>
    <xf numFmtId="171" fontId="2" fillId="7" borderId="12" xfId="0" applyNumberFormat="1" applyFont="1" applyFill="1" applyBorder="1"/>
    <xf numFmtId="171" fontId="0" fillId="0" borderId="12" xfId="0" applyNumberFormat="1" applyBorder="1"/>
    <xf numFmtId="171" fontId="19" fillId="9" borderId="10" xfId="0" quotePrefix="1" applyNumberFormat="1" applyFont="1" applyFill="1" applyBorder="1"/>
    <xf numFmtId="171" fontId="19" fillId="9" borderId="6" xfId="0" quotePrefix="1" applyNumberFormat="1" applyFont="1" applyFill="1" applyBorder="1"/>
    <xf numFmtId="171" fontId="19" fillId="9" borderId="21" xfId="0" quotePrefix="1" applyNumberFormat="1" applyFont="1" applyFill="1" applyBorder="1"/>
    <xf numFmtId="171" fontId="0" fillId="9" borderId="16" xfId="0" applyNumberFormat="1" applyFill="1" applyBorder="1" applyAlignment="1" applyProtection="1">
      <alignment horizontal="center" vertical="center"/>
      <protection locked="0"/>
    </xf>
    <xf numFmtId="171" fontId="0" fillId="9" borderId="12" xfId="0" applyNumberFormat="1" applyFill="1" applyBorder="1" applyAlignment="1" applyProtection="1">
      <alignment horizontal="center" vertical="center"/>
      <protection locked="0"/>
    </xf>
    <xf numFmtId="171" fontId="2" fillId="9" borderId="12" xfId="0" applyNumberFormat="1" applyFont="1" applyFill="1" applyBorder="1"/>
    <xf numFmtId="171" fontId="21" fillId="9" borderId="6" xfId="0" quotePrefix="1" applyNumberFormat="1" applyFont="1" applyFill="1" applyBorder="1" applyAlignment="1">
      <alignment vertical="center"/>
    </xf>
    <xf numFmtId="171" fontId="20" fillId="9" borderId="12" xfId="0" quotePrefix="1" applyNumberFormat="1" applyFont="1" applyFill="1" applyBorder="1"/>
    <xf numFmtId="171" fontId="14" fillId="0" borderId="12" xfId="0" quotePrefix="1" applyNumberFormat="1" applyFont="1" applyFill="1" applyBorder="1"/>
    <xf numFmtId="171" fontId="21" fillId="8" borderId="6" xfId="0" quotePrefix="1" applyNumberFormat="1" applyFont="1" applyFill="1" applyBorder="1" applyAlignment="1">
      <alignment vertical="center"/>
    </xf>
    <xf numFmtId="171" fontId="21" fillId="0" borderId="12" xfId="0" applyNumberFormat="1" applyFont="1" applyBorder="1"/>
    <xf numFmtId="171" fontId="23" fillId="8" borderId="6" xfId="0" quotePrefix="1" applyNumberFormat="1" applyFont="1" applyFill="1" applyBorder="1" applyAlignment="1">
      <alignment vertical="center"/>
    </xf>
    <xf numFmtId="0" fontId="2" fillId="0" borderId="12" xfId="0" applyFont="1" applyBorder="1" applyAlignment="1">
      <alignment horizontal="right" vertical="center" indent="1"/>
    </xf>
    <xf numFmtId="171" fontId="0" fillId="0" borderId="18" xfId="0" applyNumberFormat="1" applyBorder="1"/>
    <xf numFmtId="171" fontId="0" fillId="0" borderId="22" xfId="0" applyNumberFormat="1" applyBorder="1"/>
    <xf numFmtId="171" fontId="21" fillId="9" borderId="22" xfId="0" quotePrefix="1" applyNumberFormat="1" applyFont="1" applyFill="1" applyBorder="1" applyAlignment="1">
      <alignment vertical="center"/>
    </xf>
    <xf numFmtId="171" fontId="21" fillId="0" borderId="22" xfId="0" applyNumberFormat="1" applyFont="1" applyBorder="1"/>
    <xf numFmtId="168" fontId="24" fillId="9" borderId="12" xfId="0" applyNumberFormat="1" applyFont="1" applyFill="1" applyBorder="1" applyAlignment="1">
      <alignment horizontal="center" vertical="center" wrapText="1"/>
    </xf>
    <xf numFmtId="171" fontId="20" fillId="9" borderId="12" xfId="0" applyNumberFormat="1" applyFont="1" applyFill="1" applyBorder="1" applyAlignment="1">
      <alignment horizontal="center" vertical="center" wrapText="1"/>
    </xf>
    <xf numFmtId="171" fontId="25" fillId="0" borderId="12" xfId="0" applyNumberFormat="1" applyFont="1" applyBorder="1"/>
    <xf numFmtId="0" fontId="16" fillId="0" borderId="15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16" fillId="0" borderId="17" xfId="0" applyFont="1" applyBorder="1" applyAlignment="1">
      <alignment horizontal="center" wrapText="1"/>
    </xf>
    <xf numFmtId="0" fontId="16" fillId="0" borderId="15" xfId="0" applyFont="1" applyBorder="1" applyAlignment="1">
      <alignment horizontal="center" wrapText="1"/>
    </xf>
    <xf numFmtId="0" fontId="16" fillId="0" borderId="16" xfId="0" applyFont="1" applyBorder="1" applyAlignment="1">
      <alignment horizont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27" fillId="0" borderId="0" xfId="0" applyFont="1"/>
    <xf numFmtId="0" fontId="28" fillId="8" borderId="0" xfId="0" applyNumberFormat="1" applyFont="1" applyFill="1" applyAlignment="1">
      <alignment horizontal="center"/>
    </xf>
    <xf numFmtId="0" fontId="28" fillId="8" borderId="0" xfId="0" applyNumberFormat="1" applyFont="1" applyFill="1" applyBorder="1" applyAlignment="1">
      <alignment horizontal="center"/>
    </xf>
    <xf numFmtId="0" fontId="29" fillId="0" borderId="0" xfId="0" applyFont="1" applyAlignment="1">
      <alignment horizontal="center" wrapText="1"/>
    </xf>
    <xf numFmtId="0" fontId="6" fillId="0" borderId="0" xfId="1"/>
  </cellXfs>
  <cellStyles count="5">
    <cellStyle name="Euro" xfId="2"/>
    <cellStyle name="Lien hypertexte" xfId="1" builtinId="8"/>
    <cellStyle name="Milliers [0] 2" xfId="3"/>
    <cellStyle name="Monétaire 2" xfId="4"/>
    <cellStyle name="Normal" xfId="0" builtinId="0"/>
  </cellStyles>
  <dxfs count="8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D2ECB6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gradientFill degree="90">
          <stop position="0">
            <color rgb="FF95CEDD"/>
          </stop>
          <stop position="1">
            <color theme="0"/>
          </stop>
        </gradientFill>
      </fill>
    </dxf>
  </dxfs>
  <tableStyles count="0" defaultTableStyle="TableStyleMedium9" defaultPivotStyle="PivotStyleLight16"/>
  <colors>
    <mruColors>
      <color rgb="FF0000FF"/>
      <color rgb="FF0066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365.fr/jours-feries/%C3%A9piphanie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posting.php?mode=post&amp;f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B1:N28"/>
  <sheetViews>
    <sheetView showGridLines="0" topLeftCell="C1" workbookViewId="0"/>
  </sheetViews>
  <sheetFormatPr baseColWidth="10" defaultRowHeight="15"/>
  <cols>
    <col min="1" max="1" width="4.85546875" customWidth="1"/>
    <col min="2" max="2" width="15.5703125" bestFit="1" customWidth="1"/>
    <col min="3" max="3" width="23.140625" bestFit="1" customWidth="1"/>
    <col min="4" max="4" width="23.28515625" bestFit="1" customWidth="1"/>
    <col min="5" max="5" width="21.85546875" bestFit="1" customWidth="1"/>
    <col min="6" max="6" width="23.85546875" bestFit="1" customWidth="1"/>
    <col min="7" max="7" width="22.28515625" bestFit="1" customWidth="1"/>
    <col min="8" max="8" width="23.140625" bestFit="1" customWidth="1"/>
    <col min="9" max="9" width="20.85546875" bestFit="1" customWidth="1"/>
    <col min="10" max="10" width="23.28515625" bestFit="1" customWidth="1"/>
    <col min="11" max="11" width="21.85546875" bestFit="1" customWidth="1"/>
    <col min="12" max="12" width="22.28515625" bestFit="1" customWidth="1"/>
    <col min="13" max="13" width="24" bestFit="1" customWidth="1"/>
    <col min="14" max="14" width="23.140625" bestFit="1" customWidth="1"/>
  </cols>
  <sheetData>
    <row r="1" spans="2:14" ht="15.75" thickBot="1">
      <c r="B1" t="s">
        <v>0</v>
      </c>
      <c r="C1" t="s">
        <v>1</v>
      </c>
    </row>
    <row r="2" spans="2:14" ht="15.75" thickBot="1">
      <c r="C2" s="1">
        <v>2019</v>
      </c>
      <c r="D2" s="1">
        <v>2020</v>
      </c>
      <c r="E2" s="1">
        <v>2021</v>
      </c>
      <c r="F2" s="1">
        <v>2022</v>
      </c>
      <c r="G2" s="1">
        <v>2023</v>
      </c>
      <c r="H2" s="1">
        <v>2024</v>
      </c>
      <c r="I2" s="1">
        <v>2025</v>
      </c>
      <c r="J2" s="1">
        <v>2026</v>
      </c>
      <c r="K2" s="1">
        <v>2027</v>
      </c>
      <c r="L2" s="1">
        <v>2028</v>
      </c>
      <c r="M2" s="1">
        <v>2029</v>
      </c>
      <c r="N2" s="1">
        <v>2030</v>
      </c>
    </row>
    <row r="3" spans="2:14">
      <c r="B3" s="2" t="s">
        <v>2</v>
      </c>
      <c r="C3" s="3">
        <f>DATE(C$2,1,1)</f>
        <v>43466</v>
      </c>
      <c r="D3" s="3">
        <f>DATE(D$2,1,1)</f>
        <v>43831</v>
      </c>
      <c r="E3" s="3">
        <f t="shared" ref="E3:N3" si="0">DATE(E$2,1,1)</f>
        <v>44197</v>
      </c>
      <c r="F3" s="3">
        <f t="shared" si="0"/>
        <v>44562</v>
      </c>
      <c r="G3" s="3">
        <f t="shared" si="0"/>
        <v>44927</v>
      </c>
      <c r="H3" s="3">
        <f t="shared" si="0"/>
        <v>45292</v>
      </c>
      <c r="I3" s="3">
        <f t="shared" si="0"/>
        <v>45658</v>
      </c>
      <c r="J3" s="3">
        <f t="shared" si="0"/>
        <v>46023</v>
      </c>
      <c r="K3" s="3">
        <f t="shared" si="0"/>
        <v>46388</v>
      </c>
      <c r="L3" s="3">
        <f t="shared" si="0"/>
        <v>46753</v>
      </c>
      <c r="M3" s="3">
        <f t="shared" si="0"/>
        <v>47119</v>
      </c>
      <c r="N3" s="4">
        <f t="shared" si="0"/>
        <v>47484</v>
      </c>
    </row>
    <row r="4" spans="2:14">
      <c r="B4" s="5" t="s">
        <v>3</v>
      </c>
      <c r="C4" s="6">
        <f>DATE(C2,3,29.56+0.979*MOD(204-11*MOD(C2,19),30)- WEEKDAY(DATE(C2,3,28.56+0.979*MOD(204-11*MOD(C2,19),30))))</f>
        <v>43576</v>
      </c>
      <c r="D4" s="6">
        <f>DATE(D2,3,29.56+0.979*MOD(204-11*MOD(D2,19),30)- WEEKDAY(DATE(D2,3,28.56+0.979*MOD(204-11*MOD(D2,19),30))))</f>
        <v>43933</v>
      </c>
      <c r="E4" s="6">
        <f t="shared" ref="E4:H4" si="1">DATE(E2,3,29.56+0.979*MOD(204-11*MOD(E2,19),30)- WEEKDAY(DATE(E2,3,28.56+0.979*MOD(204-11*MOD(E2,19),30))))</f>
        <v>44290</v>
      </c>
      <c r="F4" s="6">
        <f t="shared" si="1"/>
        <v>44668</v>
      </c>
      <c r="G4" s="6">
        <f t="shared" si="1"/>
        <v>45025</v>
      </c>
      <c r="H4" s="6">
        <f t="shared" si="1"/>
        <v>45382</v>
      </c>
      <c r="I4" s="6">
        <f>DATE(I2,3,29.56+0.979*MOD(204-11*MOD(I2,19),30)- WEEKDAY(DATE(I2,3,28.56+0.979*MOD(204-11*MOD(I2,19),30))))</f>
        <v>45767</v>
      </c>
      <c r="J4" s="6">
        <f>DATE(J2,3,29.56+0.979*MOD(204-11*MOD(J2,19),30)- WEEKDAY(DATE(J2,3,28.56+0.979*MOD(204-11*MOD(J2,19),30))))</f>
        <v>46117</v>
      </c>
      <c r="K4" s="6">
        <f t="shared" ref="K4" si="2">DATE(K2,3,29.56+0.979*MOD(204-11*MOD(K2,19),30)- WEEKDAY(DATE(K2,3,28.56+0.979*MOD(204-11*MOD(K2,19),30))))</f>
        <v>46474</v>
      </c>
      <c r="L4" s="6">
        <f>DATE(L2,3,29.56+0.979*MOD(204-11*MOD(L2,19),30)- WEEKDAY(DATE(L2,3,28.56+0.979*MOD(204-11*MOD(L2,19),30))))</f>
        <v>46859</v>
      </c>
      <c r="M4" s="6">
        <f>DATE(M2,3,29.56+0.979*MOD(204-11*MOD(M2,19),30)- WEEKDAY(DATE(M2,3,28.56+0.979*MOD(204-11*MOD(M2,19),30))))</f>
        <v>47209</v>
      </c>
      <c r="N4" s="7">
        <f t="shared" ref="N4" si="3">DATE(N2,3,29.56+0.979*MOD(204-11*MOD(N2,19),30)- WEEKDAY(DATE(N2,3,28.56+0.979*MOD(204-11*MOD(N2,19),30))))</f>
        <v>47594</v>
      </c>
    </row>
    <row r="5" spans="2:14">
      <c r="B5" s="5" t="s">
        <v>4</v>
      </c>
      <c r="C5" s="6">
        <f>C4+1</f>
        <v>43577</v>
      </c>
      <c r="D5" s="6">
        <f t="shared" ref="D5:G5" si="4">D4+1</f>
        <v>43934</v>
      </c>
      <c r="E5" s="6">
        <f t="shared" si="4"/>
        <v>44291</v>
      </c>
      <c r="F5" s="6">
        <f t="shared" si="4"/>
        <v>44669</v>
      </c>
      <c r="G5" s="6">
        <f t="shared" si="4"/>
        <v>45026</v>
      </c>
      <c r="H5" s="6">
        <f>H4+1</f>
        <v>45383</v>
      </c>
      <c r="I5" s="6">
        <f t="shared" ref="I5:N5" si="5">I4+1</f>
        <v>45768</v>
      </c>
      <c r="J5" s="6">
        <f t="shared" si="5"/>
        <v>46118</v>
      </c>
      <c r="K5" s="6">
        <f t="shared" si="5"/>
        <v>46475</v>
      </c>
      <c r="L5" s="6">
        <f t="shared" si="5"/>
        <v>46860</v>
      </c>
      <c r="M5" s="6">
        <f t="shared" si="5"/>
        <v>47210</v>
      </c>
      <c r="N5" s="6">
        <f t="shared" si="5"/>
        <v>47595</v>
      </c>
    </row>
    <row r="6" spans="2:14">
      <c r="B6" s="5" t="s">
        <v>5</v>
      </c>
      <c r="C6" s="6">
        <f>DATE(C$2,5,1)</f>
        <v>43586</v>
      </c>
      <c r="D6" s="6">
        <f t="shared" ref="D6:N6" si="6">DATE(D$2,5,1)</f>
        <v>43952</v>
      </c>
      <c r="E6" s="6">
        <f t="shared" si="6"/>
        <v>44317</v>
      </c>
      <c r="F6" s="6">
        <f t="shared" si="6"/>
        <v>44682</v>
      </c>
      <c r="G6" s="6">
        <f t="shared" si="6"/>
        <v>45047</v>
      </c>
      <c r="H6" s="6">
        <f t="shared" si="6"/>
        <v>45413</v>
      </c>
      <c r="I6" s="6">
        <f t="shared" si="6"/>
        <v>45778</v>
      </c>
      <c r="J6" s="6">
        <f t="shared" si="6"/>
        <v>46143</v>
      </c>
      <c r="K6" s="6">
        <f t="shared" si="6"/>
        <v>46508</v>
      </c>
      <c r="L6" s="6">
        <f t="shared" si="6"/>
        <v>46874</v>
      </c>
      <c r="M6" s="6">
        <f t="shared" si="6"/>
        <v>47239</v>
      </c>
      <c r="N6" s="6">
        <f t="shared" si="6"/>
        <v>47604</v>
      </c>
    </row>
    <row r="7" spans="2:14">
      <c r="B7" s="5" t="s">
        <v>6</v>
      </c>
      <c r="C7" s="6">
        <f>DATE(C$2,5,8)</f>
        <v>43593</v>
      </c>
      <c r="D7" s="6">
        <f t="shared" ref="D7:N7" si="7">DATE(D$2,5,8)</f>
        <v>43959</v>
      </c>
      <c r="E7" s="6">
        <f t="shared" si="7"/>
        <v>44324</v>
      </c>
      <c r="F7" s="6">
        <f t="shared" si="7"/>
        <v>44689</v>
      </c>
      <c r="G7" s="6">
        <f t="shared" si="7"/>
        <v>45054</v>
      </c>
      <c r="H7" s="6">
        <f t="shared" si="7"/>
        <v>45420</v>
      </c>
      <c r="I7" s="6">
        <f t="shared" si="7"/>
        <v>45785</v>
      </c>
      <c r="J7" s="6">
        <f t="shared" si="7"/>
        <v>46150</v>
      </c>
      <c r="K7" s="6">
        <f t="shared" si="7"/>
        <v>46515</v>
      </c>
      <c r="L7" s="6">
        <f t="shared" si="7"/>
        <v>46881</v>
      </c>
      <c r="M7" s="6">
        <f t="shared" si="7"/>
        <v>47246</v>
      </c>
      <c r="N7" s="6">
        <f t="shared" si="7"/>
        <v>47611</v>
      </c>
    </row>
    <row r="8" spans="2:14">
      <c r="B8" s="5" t="s">
        <v>7</v>
      </c>
      <c r="C8" s="6">
        <f>C$4+39</f>
        <v>43615</v>
      </c>
      <c r="D8" s="6">
        <f t="shared" ref="D8:N8" si="8">D$4+39</f>
        <v>43972</v>
      </c>
      <c r="E8" s="6">
        <f t="shared" si="8"/>
        <v>44329</v>
      </c>
      <c r="F8" s="6">
        <f t="shared" si="8"/>
        <v>44707</v>
      </c>
      <c r="G8" s="6">
        <f t="shared" si="8"/>
        <v>45064</v>
      </c>
      <c r="H8" s="6">
        <f t="shared" si="8"/>
        <v>45421</v>
      </c>
      <c r="I8" s="6">
        <f t="shared" si="8"/>
        <v>45806</v>
      </c>
      <c r="J8" s="6">
        <f t="shared" si="8"/>
        <v>46156</v>
      </c>
      <c r="K8" s="6">
        <f t="shared" si="8"/>
        <v>46513</v>
      </c>
      <c r="L8" s="6">
        <f t="shared" si="8"/>
        <v>46898</v>
      </c>
      <c r="M8" s="6">
        <f t="shared" si="8"/>
        <v>47248</v>
      </c>
      <c r="N8" s="6">
        <f t="shared" si="8"/>
        <v>47633</v>
      </c>
    </row>
    <row r="9" spans="2:14">
      <c r="B9" s="5" t="s">
        <v>8</v>
      </c>
      <c r="C9" s="6">
        <f>C4+49</f>
        <v>43625</v>
      </c>
      <c r="D9" s="6">
        <f t="shared" ref="D9:M9" si="9">D4+49</f>
        <v>43982</v>
      </c>
      <c r="E9" s="6">
        <f t="shared" si="9"/>
        <v>44339</v>
      </c>
      <c r="F9" s="6">
        <f t="shared" si="9"/>
        <v>44717</v>
      </c>
      <c r="G9" s="6">
        <f t="shared" si="9"/>
        <v>45074</v>
      </c>
      <c r="H9" s="6">
        <f t="shared" si="9"/>
        <v>45431</v>
      </c>
      <c r="I9" s="6">
        <f t="shared" si="9"/>
        <v>45816</v>
      </c>
      <c r="J9" s="6">
        <f t="shared" si="9"/>
        <v>46166</v>
      </c>
      <c r="K9" s="6">
        <f t="shared" si="9"/>
        <v>46523</v>
      </c>
      <c r="L9" s="6">
        <f t="shared" si="9"/>
        <v>46908</v>
      </c>
      <c r="M9" s="6">
        <f t="shared" si="9"/>
        <v>47258</v>
      </c>
      <c r="N9" s="6">
        <f>N4+49</f>
        <v>47643</v>
      </c>
    </row>
    <row r="10" spans="2:14">
      <c r="B10" s="5" t="s">
        <v>9</v>
      </c>
      <c r="C10" s="6">
        <f>C9+1</f>
        <v>43626</v>
      </c>
      <c r="D10" s="6">
        <f t="shared" ref="D10:M10" si="10">D9+1</f>
        <v>43983</v>
      </c>
      <c r="E10" s="6">
        <f t="shared" si="10"/>
        <v>44340</v>
      </c>
      <c r="F10" s="6">
        <f t="shared" si="10"/>
        <v>44718</v>
      </c>
      <c r="G10" s="6">
        <f t="shared" si="10"/>
        <v>45075</v>
      </c>
      <c r="H10" s="6">
        <f t="shared" si="10"/>
        <v>45432</v>
      </c>
      <c r="I10" s="6">
        <f t="shared" si="10"/>
        <v>45817</v>
      </c>
      <c r="J10" s="6">
        <f t="shared" si="10"/>
        <v>46167</v>
      </c>
      <c r="K10" s="6">
        <f t="shared" si="10"/>
        <v>46524</v>
      </c>
      <c r="L10" s="6">
        <f t="shared" si="10"/>
        <v>46909</v>
      </c>
      <c r="M10" s="6">
        <f t="shared" si="10"/>
        <v>47259</v>
      </c>
      <c r="N10" s="6">
        <f>N9+1</f>
        <v>47644</v>
      </c>
    </row>
    <row r="11" spans="2:14">
      <c r="B11" s="5" t="s">
        <v>10</v>
      </c>
      <c r="C11" s="6">
        <f>DATE(C$2,7,14)</f>
        <v>43660</v>
      </c>
      <c r="D11" s="6">
        <f t="shared" ref="D11:M11" si="11">DATE(D$2,7,14)</f>
        <v>44026</v>
      </c>
      <c r="E11" s="6">
        <f t="shared" si="11"/>
        <v>44391</v>
      </c>
      <c r="F11" s="6">
        <f t="shared" si="11"/>
        <v>44756</v>
      </c>
      <c r="G11" s="6">
        <f t="shared" si="11"/>
        <v>45121</v>
      </c>
      <c r="H11" s="6">
        <f t="shared" si="11"/>
        <v>45487</v>
      </c>
      <c r="I11" s="6">
        <f t="shared" si="11"/>
        <v>45852</v>
      </c>
      <c r="J11" s="6">
        <f t="shared" si="11"/>
        <v>46217</v>
      </c>
      <c r="K11" s="6">
        <f t="shared" si="11"/>
        <v>46582</v>
      </c>
      <c r="L11" s="6">
        <f t="shared" si="11"/>
        <v>46948</v>
      </c>
      <c r="M11" s="6">
        <f t="shared" si="11"/>
        <v>47313</v>
      </c>
      <c r="N11" s="6">
        <f>DATE(N$2,7,14)</f>
        <v>47678</v>
      </c>
    </row>
    <row r="12" spans="2:14">
      <c r="B12" s="5" t="s">
        <v>11</v>
      </c>
      <c r="C12" s="6">
        <f>DATE(C$2,8,15)</f>
        <v>43692</v>
      </c>
      <c r="D12" s="6">
        <f t="shared" ref="D12:M12" si="12">DATE(D$2,8,15)</f>
        <v>44058</v>
      </c>
      <c r="E12" s="6">
        <f t="shared" si="12"/>
        <v>44423</v>
      </c>
      <c r="F12" s="6">
        <f t="shared" si="12"/>
        <v>44788</v>
      </c>
      <c r="G12" s="6">
        <f t="shared" si="12"/>
        <v>45153</v>
      </c>
      <c r="H12" s="6">
        <f t="shared" si="12"/>
        <v>45519</v>
      </c>
      <c r="I12" s="6">
        <f t="shared" si="12"/>
        <v>45884</v>
      </c>
      <c r="J12" s="6">
        <f t="shared" si="12"/>
        <v>46249</v>
      </c>
      <c r="K12" s="6">
        <f t="shared" si="12"/>
        <v>46614</v>
      </c>
      <c r="L12" s="6">
        <f t="shared" si="12"/>
        <v>46980</v>
      </c>
      <c r="M12" s="6">
        <f t="shared" si="12"/>
        <v>47345</v>
      </c>
      <c r="N12" s="6">
        <f>DATE(N$2,8,15)</f>
        <v>47710</v>
      </c>
    </row>
    <row r="13" spans="2:14">
      <c r="B13" s="5" t="s">
        <v>12</v>
      </c>
      <c r="C13" s="6">
        <f>DATE(C$2,11,1)</f>
        <v>43770</v>
      </c>
      <c r="D13" s="6">
        <f t="shared" ref="D13:M13" si="13">DATE(D$2,11,1)</f>
        <v>44136</v>
      </c>
      <c r="E13" s="6">
        <f t="shared" si="13"/>
        <v>44501</v>
      </c>
      <c r="F13" s="6">
        <f t="shared" si="13"/>
        <v>44866</v>
      </c>
      <c r="G13" s="6">
        <f t="shared" si="13"/>
        <v>45231</v>
      </c>
      <c r="H13" s="6">
        <f t="shared" si="13"/>
        <v>45597</v>
      </c>
      <c r="I13" s="6">
        <f t="shared" si="13"/>
        <v>45962</v>
      </c>
      <c r="J13" s="6">
        <f t="shared" si="13"/>
        <v>46327</v>
      </c>
      <c r="K13" s="6">
        <f t="shared" si="13"/>
        <v>46692</v>
      </c>
      <c r="L13" s="6">
        <f t="shared" si="13"/>
        <v>47058</v>
      </c>
      <c r="M13" s="6">
        <f t="shared" si="13"/>
        <v>47423</v>
      </c>
      <c r="N13" s="6">
        <f>DATE(N$2,11,1)</f>
        <v>47788</v>
      </c>
    </row>
    <row r="14" spans="2:14">
      <c r="B14" s="5" t="s">
        <v>13</v>
      </c>
      <c r="C14" s="6">
        <f>DATE(C$2,11,11)</f>
        <v>43780</v>
      </c>
      <c r="D14" s="6">
        <f t="shared" ref="D14:M14" si="14">DATE(D$2,11,11)</f>
        <v>44146</v>
      </c>
      <c r="E14" s="6">
        <f t="shared" si="14"/>
        <v>44511</v>
      </c>
      <c r="F14" s="6">
        <f t="shared" si="14"/>
        <v>44876</v>
      </c>
      <c r="G14" s="6">
        <f t="shared" si="14"/>
        <v>45241</v>
      </c>
      <c r="H14" s="6">
        <f t="shared" si="14"/>
        <v>45607</v>
      </c>
      <c r="I14" s="6">
        <f t="shared" si="14"/>
        <v>45972</v>
      </c>
      <c r="J14" s="6">
        <f t="shared" si="14"/>
        <v>46337</v>
      </c>
      <c r="K14" s="6">
        <f t="shared" si="14"/>
        <v>46702</v>
      </c>
      <c r="L14" s="6">
        <f t="shared" si="14"/>
        <v>47068</v>
      </c>
      <c r="M14" s="6">
        <f t="shared" si="14"/>
        <v>47433</v>
      </c>
      <c r="N14" s="6">
        <f>DATE(N$2,11,11)</f>
        <v>47798</v>
      </c>
    </row>
    <row r="15" spans="2:14" ht="15.75" thickBot="1">
      <c r="B15" s="8" t="s">
        <v>14</v>
      </c>
      <c r="C15" s="9">
        <f>DATE(C$2,12,25)</f>
        <v>43824</v>
      </c>
      <c r="D15" s="9">
        <f t="shared" ref="D15:M15" si="15">DATE(D$2,12,25)</f>
        <v>44190</v>
      </c>
      <c r="E15" s="9">
        <f t="shared" si="15"/>
        <v>44555</v>
      </c>
      <c r="F15" s="9">
        <f t="shared" si="15"/>
        <v>44920</v>
      </c>
      <c r="G15" s="9">
        <f t="shared" si="15"/>
        <v>45285</v>
      </c>
      <c r="H15" s="9">
        <f t="shared" si="15"/>
        <v>45651</v>
      </c>
      <c r="I15" s="9">
        <f t="shared" si="15"/>
        <v>46016</v>
      </c>
      <c r="J15" s="9">
        <f t="shared" si="15"/>
        <v>46381</v>
      </c>
      <c r="K15" s="9">
        <f t="shared" si="15"/>
        <v>46746</v>
      </c>
      <c r="L15" s="9">
        <f t="shared" si="15"/>
        <v>47112</v>
      </c>
      <c r="M15" s="9">
        <f t="shared" si="15"/>
        <v>47477</v>
      </c>
      <c r="N15" s="9">
        <f>DATE(N$2,12,25)</f>
        <v>47842</v>
      </c>
    </row>
    <row r="18" spans="2:14">
      <c r="B18" s="10" t="s">
        <v>15</v>
      </c>
      <c r="C18" s="11">
        <f>DATE(C$2,6,1)-WEEKDAY(DATE(C$2,5,31))</f>
        <v>43611</v>
      </c>
      <c r="D18" s="11">
        <f>DATE(D$2,6,1)-WEEKDAY(DATE(D$2,5,31))</f>
        <v>43982</v>
      </c>
      <c r="E18" s="11">
        <f>DATE(E$2,6,1)-WEEKDAY(DATE(E$2,5,31))</f>
        <v>44346</v>
      </c>
      <c r="F18" s="11">
        <f t="shared" ref="F18:M18" si="16">DATE(F$2,6,1)-WEEKDAY(DATE(F$2,5,31))</f>
        <v>44710</v>
      </c>
      <c r="G18" s="11">
        <f t="shared" si="16"/>
        <v>45074</v>
      </c>
      <c r="H18" s="11">
        <f t="shared" si="16"/>
        <v>45438</v>
      </c>
      <c r="I18" s="11">
        <f t="shared" si="16"/>
        <v>45802</v>
      </c>
      <c r="J18" s="11">
        <f t="shared" si="16"/>
        <v>46173</v>
      </c>
      <c r="K18" s="11">
        <f t="shared" si="16"/>
        <v>46537</v>
      </c>
      <c r="L18" s="11">
        <f t="shared" si="16"/>
        <v>46901</v>
      </c>
      <c r="M18" s="11">
        <f t="shared" si="16"/>
        <v>47265</v>
      </c>
      <c r="N18" s="11">
        <f>DATE(N$2,6,1)-WEEKDAY(DATE(N$2,5,31))</f>
        <v>47629</v>
      </c>
    </row>
    <row r="19" spans="2:14">
      <c r="C19" s="12" t="str">
        <f>IF(C$18=C$9,C$18+7,"")</f>
        <v/>
      </c>
      <c r="D19" s="11">
        <f>IF(D$18=D$9,D$18+7,"")</f>
        <v>43989</v>
      </c>
      <c r="E19" s="11" t="str">
        <f>IF(E$18=E$9,E$18+7,"")</f>
        <v/>
      </c>
      <c r="F19" s="11" t="str">
        <f t="shared" ref="F19:M19" si="17">IF(F$18=F$9,F$18+7,"")</f>
        <v/>
      </c>
      <c r="G19" s="11">
        <f t="shared" si="17"/>
        <v>45081</v>
      </c>
      <c r="H19" s="11" t="str">
        <f t="shared" si="17"/>
        <v/>
      </c>
      <c r="I19" s="11" t="str">
        <f t="shared" si="17"/>
        <v/>
      </c>
      <c r="J19" s="11" t="str">
        <f t="shared" si="17"/>
        <v/>
      </c>
      <c r="K19" s="11" t="str">
        <f t="shared" si="17"/>
        <v/>
      </c>
      <c r="L19" s="11" t="str">
        <f t="shared" si="17"/>
        <v/>
      </c>
      <c r="M19" s="11" t="str">
        <f t="shared" si="17"/>
        <v/>
      </c>
      <c r="N19" s="11" t="str">
        <f>IF(N$18=N$9,N$18+7,"")</f>
        <v/>
      </c>
    </row>
    <row r="20" spans="2:14">
      <c r="B20" s="13" t="s">
        <v>16</v>
      </c>
      <c r="C20" s="14">
        <f>C$3+5</f>
        <v>43471</v>
      </c>
      <c r="D20" s="14">
        <f t="shared" ref="D20:N20" si="18">D$3+5</f>
        <v>43836</v>
      </c>
      <c r="E20" s="14">
        <f t="shared" si="18"/>
        <v>44202</v>
      </c>
      <c r="F20" s="14">
        <f t="shared" si="18"/>
        <v>44567</v>
      </c>
      <c r="G20" s="14">
        <f t="shared" si="18"/>
        <v>44932</v>
      </c>
      <c r="H20" s="14">
        <f t="shared" si="18"/>
        <v>45297</v>
      </c>
      <c r="I20" s="14">
        <f t="shared" si="18"/>
        <v>45663</v>
      </c>
      <c r="J20" s="14">
        <f t="shared" si="18"/>
        <v>46028</v>
      </c>
      <c r="K20" s="14">
        <f t="shared" si="18"/>
        <v>46393</v>
      </c>
      <c r="L20" s="14">
        <f t="shared" si="18"/>
        <v>46758</v>
      </c>
      <c r="M20" s="14">
        <f t="shared" si="18"/>
        <v>47124</v>
      </c>
      <c r="N20" s="14">
        <f t="shared" si="18"/>
        <v>47489</v>
      </c>
    </row>
    <row r="21" spans="2:14">
      <c r="B21" s="15" t="s">
        <v>17</v>
      </c>
      <c r="C21" s="16">
        <f>DATE(C$2,2,2)</f>
        <v>43498</v>
      </c>
      <c r="D21" s="16">
        <f>DATE(D$2,2,2)</f>
        <v>43863</v>
      </c>
      <c r="E21" s="16">
        <f t="shared" ref="E21:N21" si="19">DATE(E$2,2,2)</f>
        <v>44229</v>
      </c>
      <c r="F21" s="16">
        <f t="shared" si="19"/>
        <v>44594</v>
      </c>
      <c r="G21" s="16">
        <f t="shared" si="19"/>
        <v>44959</v>
      </c>
      <c r="H21" s="16">
        <f t="shared" si="19"/>
        <v>45324</v>
      </c>
      <c r="I21" s="16">
        <f t="shared" si="19"/>
        <v>45690</v>
      </c>
      <c r="J21" s="16">
        <f t="shared" si="19"/>
        <v>46055</v>
      </c>
      <c r="K21" s="16">
        <f t="shared" si="19"/>
        <v>46420</v>
      </c>
      <c r="L21" s="16">
        <f t="shared" si="19"/>
        <v>46785</v>
      </c>
      <c r="M21" s="16">
        <f t="shared" si="19"/>
        <v>47151</v>
      </c>
      <c r="N21" s="16">
        <f t="shared" si="19"/>
        <v>47516</v>
      </c>
    </row>
    <row r="22" spans="2:14">
      <c r="B22" s="15" t="s">
        <v>18</v>
      </c>
      <c r="C22" s="16">
        <f>DATE(C$2,2,14)</f>
        <v>43510</v>
      </c>
      <c r="D22" s="16">
        <f>DATE(D$2,2,14)</f>
        <v>43875</v>
      </c>
      <c r="E22" s="16">
        <f t="shared" ref="E22:N22" si="20">DATE(E$2,2,14)</f>
        <v>44241</v>
      </c>
      <c r="F22" s="16">
        <f t="shared" si="20"/>
        <v>44606</v>
      </c>
      <c r="G22" s="16">
        <f t="shared" si="20"/>
        <v>44971</v>
      </c>
      <c r="H22" s="16">
        <f t="shared" si="20"/>
        <v>45336</v>
      </c>
      <c r="I22" s="16">
        <f t="shared" si="20"/>
        <v>45702</v>
      </c>
      <c r="J22" s="16">
        <f t="shared" si="20"/>
        <v>46067</v>
      </c>
      <c r="K22" s="16">
        <f t="shared" si="20"/>
        <v>46432</v>
      </c>
      <c r="L22" s="16">
        <f t="shared" si="20"/>
        <v>46797</v>
      </c>
      <c r="M22" s="16">
        <f t="shared" si="20"/>
        <v>47163</v>
      </c>
      <c r="N22" s="16">
        <f t="shared" si="20"/>
        <v>47528</v>
      </c>
    </row>
    <row r="23" spans="2:14">
      <c r="B23" s="15" t="s">
        <v>19</v>
      </c>
      <c r="C23" s="16">
        <f>DATE(C$2,3,8)-WEEKDAY(DATE(C$2,3,7))</f>
        <v>43527</v>
      </c>
      <c r="D23" s="16">
        <f>DATE(D$2,3,8)-WEEKDAY(DATE(D$2,3,7))</f>
        <v>43891</v>
      </c>
      <c r="E23" s="16">
        <f t="shared" ref="E23:N23" si="21">DATE(E$2,3,8)-WEEKDAY(DATE(E$2,3,7))</f>
        <v>44262</v>
      </c>
      <c r="F23" s="16">
        <f t="shared" si="21"/>
        <v>44626</v>
      </c>
      <c r="G23" s="16">
        <f t="shared" si="21"/>
        <v>44990</v>
      </c>
      <c r="H23" s="16">
        <f t="shared" si="21"/>
        <v>45354</v>
      </c>
      <c r="I23" s="16">
        <f t="shared" si="21"/>
        <v>45718</v>
      </c>
      <c r="J23" s="16">
        <f t="shared" si="21"/>
        <v>46082</v>
      </c>
      <c r="K23" s="16">
        <f t="shared" si="21"/>
        <v>46453</v>
      </c>
      <c r="L23" s="16">
        <f t="shared" si="21"/>
        <v>46817</v>
      </c>
      <c r="M23" s="16">
        <f t="shared" si="21"/>
        <v>47181</v>
      </c>
      <c r="N23" s="16">
        <f t="shared" si="21"/>
        <v>47545</v>
      </c>
    </row>
    <row r="24" spans="2:14">
      <c r="B24" s="15" t="s">
        <v>20</v>
      </c>
      <c r="C24" s="16">
        <f>C4-47</f>
        <v>43529</v>
      </c>
      <c r="D24" s="16">
        <f>D4-47</f>
        <v>43886</v>
      </c>
      <c r="E24" s="16">
        <f>E4-47</f>
        <v>44243</v>
      </c>
      <c r="F24" s="16">
        <f>F4-47</f>
        <v>44621</v>
      </c>
      <c r="G24" s="16">
        <f t="shared" ref="G24:L24" si="22">G4-47</f>
        <v>44978</v>
      </c>
      <c r="H24" s="16">
        <f t="shared" si="22"/>
        <v>45335</v>
      </c>
      <c r="I24" s="16">
        <f t="shared" si="22"/>
        <v>45720</v>
      </c>
      <c r="J24" s="16">
        <f t="shared" si="22"/>
        <v>46070</v>
      </c>
      <c r="K24" s="16">
        <f>K4-47</f>
        <v>46427</v>
      </c>
      <c r="L24" s="16">
        <f t="shared" si="22"/>
        <v>46812</v>
      </c>
      <c r="M24" s="16">
        <f>M4-47</f>
        <v>47162</v>
      </c>
      <c r="N24" s="16">
        <f>N4-47</f>
        <v>47547</v>
      </c>
    </row>
    <row r="25" spans="2:14">
      <c r="B25" s="15" t="s">
        <v>21</v>
      </c>
      <c r="C25" s="16">
        <f>C$4-46</f>
        <v>43530</v>
      </c>
      <c r="D25" s="16">
        <f>D$4-46</f>
        <v>43887</v>
      </c>
      <c r="E25" s="16">
        <f t="shared" ref="E25:N25" si="23">E$4-46</f>
        <v>44244</v>
      </c>
      <c r="F25" s="16">
        <f t="shared" si="23"/>
        <v>44622</v>
      </c>
      <c r="G25" s="16">
        <f t="shared" si="23"/>
        <v>44979</v>
      </c>
      <c r="H25" s="16">
        <f t="shared" si="23"/>
        <v>45336</v>
      </c>
      <c r="I25" s="16">
        <f t="shared" si="23"/>
        <v>45721</v>
      </c>
      <c r="J25" s="16">
        <f t="shared" si="23"/>
        <v>46071</v>
      </c>
      <c r="K25" s="16">
        <f t="shared" si="23"/>
        <v>46428</v>
      </c>
      <c r="L25" s="16">
        <f t="shared" si="23"/>
        <v>46813</v>
      </c>
      <c r="M25" s="16">
        <f t="shared" si="23"/>
        <v>47163</v>
      </c>
      <c r="N25" s="16">
        <f t="shared" si="23"/>
        <v>47548</v>
      </c>
    </row>
    <row r="26" spans="2:14">
      <c r="B26" s="15" t="s">
        <v>22</v>
      </c>
      <c r="C26" s="16">
        <f>C$4-24</f>
        <v>43552</v>
      </c>
      <c r="D26" s="16">
        <f>D$4-24</f>
        <v>43909</v>
      </c>
      <c r="E26" s="16">
        <f t="shared" ref="E26:N26" si="24">E$4-24</f>
        <v>44266</v>
      </c>
      <c r="F26" s="16">
        <f t="shared" si="24"/>
        <v>44644</v>
      </c>
      <c r="G26" s="16">
        <f t="shared" si="24"/>
        <v>45001</v>
      </c>
      <c r="H26" s="16">
        <f t="shared" si="24"/>
        <v>45358</v>
      </c>
      <c r="I26" s="16">
        <f t="shared" si="24"/>
        <v>45743</v>
      </c>
      <c r="J26" s="16">
        <f t="shared" si="24"/>
        <v>46093</v>
      </c>
      <c r="K26" s="16">
        <f t="shared" si="24"/>
        <v>46450</v>
      </c>
      <c r="L26" s="16">
        <f t="shared" si="24"/>
        <v>46835</v>
      </c>
      <c r="M26" s="16">
        <f t="shared" si="24"/>
        <v>47185</v>
      </c>
      <c r="N26" s="16">
        <f t="shared" si="24"/>
        <v>47570</v>
      </c>
    </row>
    <row r="27" spans="2:14">
      <c r="B27" s="15" t="s">
        <v>15</v>
      </c>
      <c r="C27" s="16">
        <f>IF(C19="",C18,C19)</f>
        <v>43611</v>
      </c>
      <c r="D27" s="16">
        <f>IF(D19="",D18,D19)</f>
        <v>43989</v>
      </c>
      <c r="E27" s="16">
        <f t="shared" ref="E27:N27" si="25">IF(E19="",E18,E19)</f>
        <v>44346</v>
      </c>
      <c r="F27" s="16">
        <f t="shared" si="25"/>
        <v>44710</v>
      </c>
      <c r="G27" s="16">
        <f t="shared" si="25"/>
        <v>45081</v>
      </c>
      <c r="H27" s="16">
        <f t="shared" si="25"/>
        <v>45438</v>
      </c>
      <c r="I27" s="16">
        <f t="shared" si="25"/>
        <v>45802</v>
      </c>
      <c r="J27" s="16">
        <f t="shared" si="25"/>
        <v>46173</v>
      </c>
      <c r="K27" s="16">
        <f t="shared" si="25"/>
        <v>46537</v>
      </c>
      <c r="L27" s="16">
        <f t="shared" si="25"/>
        <v>46901</v>
      </c>
      <c r="M27" s="16">
        <f t="shared" si="25"/>
        <v>47265</v>
      </c>
      <c r="N27" s="16">
        <f t="shared" si="25"/>
        <v>47629</v>
      </c>
    </row>
    <row r="28" spans="2:14">
      <c r="B28" s="15" t="s">
        <v>23</v>
      </c>
      <c r="C28" s="16">
        <f>DATE(C$2,6,22)-WEEKDAY(DATE(C$2,6,7))</f>
        <v>43632</v>
      </c>
      <c r="D28" s="16">
        <f>DATE(D$2,6,22)-WEEKDAY(DATE(D$2,6,7))</f>
        <v>44003</v>
      </c>
      <c r="E28" s="16">
        <f t="shared" ref="E28:N28" si="26">DATE(E$2,6,22)-WEEKDAY(DATE(E$2,6,7))</f>
        <v>44367</v>
      </c>
      <c r="F28" s="16">
        <f t="shared" si="26"/>
        <v>44731</v>
      </c>
      <c r="G28" s="16">
        <f t="shared" si="26"/>
        <v>45095</v>
      </c>
      <c r="H28" s="16">
        <f t="shared" si="26"/>
        <v>45459</v>
      </c>
      <c r="I28" s="16">
        <f t="shared" si="26"/>
        <v>45823</v>
      </c>
      <c r="J28" s="16">
        <f t="shared" si="26"/>
        <v>46194</v>
      </c>
      <c r="K28" s="16">
        <f t="shared" si="26"/>
        <v>46558</v>
      </c>
      <c r="L28" s="16">
        <f t="shared" si="26"/>
        <v>46922</v>
      </c>
      <c r="M28" s="16">
        <f t="shared" si="26"/>
        <v>47286</v>
      </c>
      <c r="N28" s="16">
        <f t="shared" si="26"/>
        <v>47650</v>
      </c>
    </row>
  </sheetData>
  <conditionalFormatting sqref="C3:N15">
    <cfRule type="expression" dxfId="7" priority="1">
      <formula>WEEKDAY(C3,2)&gt;5</formula>
    </cfRule>
  </conditionalFormatting>
  <hyperlinks>
    <hyperlink ref="B20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28"/>
  <sheetViews>
    <sheetView showGridLines="0" showZeros="0" tabSelected="1" zoomScaleNormal="100" workbookViewId="0">
      <selection activeCell="O1" sqref="O1"/>
    </sheetView>
  </sheetViews>
  <sheetFormatPr baseColWidth="10" defaultRowHeight="15"/>
  <cols>
    <col min="1" max="1" width="7.28515625" style="71" customWidth="1"/>
    <col min="2" max="2" width="10" customWidth="1"/>
    <col min="3" max="3" width="15.5703125" customWidth="1"/>
    <col min="4" max="4" width="10" customWidth="1"/>
    <col min="5" max="6" width="6.42578125" customWidth="1"/>
    <col min="7" max="7" width="6.140625" customWidth="1"/>
    <col min="8" max="8" width="5.85546875" customWidth="1"/>
    <col min="9" max="9" width="6.5703125" customWidth="1"/>
    <col min="10" max="13" width="7.7109375" customWidth="1"/>
    <col min="14" max="14" width="15.85546875" customWidth="1"/>
    <col min="15" max="15" width="22.28515625" customWidth="1"/>
  </cols>
  <sheetData>
    <row r="1" spans="1:17" ht="16.5" thickBot="1">
      <c r="O1" s="75" t="s">
        <v>50</v>
      </c>
    </row>
    <row r="2" spans="1:17" ht="21.75" thickBot="1">
      <c r="C2" s="52" t="s">
        <v>1</v>
      </c>
      <c r="D2" s="17">
        <v>2019</v>
      </c>
      <c r="I2" s="18"/>
      <c r="J2" s="70" t="s">
        <v>39</v>
      </c>
      <c r="K2" s="70" t="s">
        <v>38</v>
      </c>
      <c r="L2" s="70" t="s">
        <v>37</v>
      </c>
      <c r="O2" t="s">
        <v>43</v>
      </c>
    </row>
    <row r="3" spans="1:17">
      <c r="J3" s="70"/>
      <c r="K3" s="70"/>
      <c r="L3" s="70"/>
      <c r="O3" t="s">
        <v>44</v>
      </c>
      <c r="Q3" s="18" t="s">
        <v>42</v>
      </c>
    </row>
    <row r="4" spans="1:17">
      <c r="M4" s="19"/>
      <c r="O4" t="s">
        <v>47</v>
      </c>
      <c r="Q4" s="18" t="s">
        <v>46</v>
      </c>
    </row>
    <row r="5" spans="1:17">
      <c r="C5" t="s">
        <v>36</v>
      </c>
      <c r="D5" s="20">
        <v>0.33333333333333331</v>
      </c>
      <c r="E5" s="20">
        <v>0.5</v>
      </c>
      <c r="F5" s="21">
        <f>E5-D5</f>
        <v>0.16666666666666669</v>
      </c>
      <c r="G5" s="20">
        <v>0.54166666666666663</v>
      </c>
      <c r="H5" s="20">
        <v>0.70000000000000007</v>
      </c>
      <c r="I5" s="22">
        <f>H5-G5</f>
        <v>0.15833333333333344</v>
      </c>
      <c r="J5" s="57">
        <f>F5+I5</f>
        <v>0.32500000000000012</v>
      </c>
      <c r="K5" s="58">
        <f>J5*5</f>
        <v>1.6250000000000007</v>
      </c>
      <c r="L5" s="59">
        <f>(K5*52)/12</f>
        <v>7.0416666666666687</v>
      </c>
    </row>
    <row r="6" spans="1:17">
      <c r="C6" t="s">
        <v>24</v>
      </c>
      <c r="D6" s="20">
        <v>0.33333333333333331</v>
      </c>
      <c r="E6" s="20">
        <v>0.51041666666666663</v>
      </c>
      <c r="F6" s="21">
        <f>E6-D6</f>
        <v>0.17708333333333331</v>
      </c>
      <c r="G6" s="20">
        <v>0.5625</v>
      </c>
      <c r="H6" s="20">
        <v>0.67708333333333337</v>
      </c>
      <c r="I6" s="22">
        <f>H6-G6</f>
        <v>0.11458333333333337</v>
      </c>
      <c r="J6" s="57">
        <f>F6+I6</f>
        <v>0.29166666666666669</v>
      </c>
      <c r="K6" s="58">
        <f>J6*5</f>
        <v>1.4583333333333335</v>
      </c>
      <c r="L6" s="59">
        <f>(K6*52)/12</f>
        <v>6.3194444444444455</v>
      </c>
      <c r="O6" t="s">
        <v>48</v>
      </c>
    </row>
    <row r="7" spans="1:17">
      <c r="J7" s="23"/>
      <c r="O7" t="s">
        <v>49</v>
      </c>
    </row>
    <row r="9" spans="1:17" ht="15" customHeight="1">
      <c r="C9" s="24" t="s">
        <v>34</v>
      </c>
      <c r="D9" s="60" t="s">
        <v>25</v>
      </c>
      <c r="E9" s="60"/>
      <c r="F9" s="61"/>
      <c r="G9" s="62" t="s">
        <v>26</v>
      </c>
      <c r="H9" s="63"/>
      <c r="I9" s="64"/>
      <c r="J9" s="65" t="s">
        <v>27</v>
      </c>
      <c r="K9" s="68" t="s">
        <v>45</v>
      </c>
      <c r="L9" s="68" t="s">
        <v>35</v>
      </c>
      <c r="M9" s="67" t="s">
        <v>28</v>
      </c>
    </row>
    <row r="10" spans="1:17" ht="30">
      <c r="A10" s="74" t="s">
        <v>41</v>
      </c>
      <c r="B10" s="74" t="s">
        <v>40</v>
      </c>
      <c r="C10" s="25" t="s">
        <v>29</v>
      </c>
      <c r="D10" s="26" t="s">
        <v>30</v>
      </c>
      <c r="E10" s="26" t="s">
        <v>31</v>
      </c>
      <c r="F10" s="27" t="s">
        <v>32</v>
      </c>
      <c r="G10" s="26" t="s">
        <v>30</v>
      </c>
      <c r="H10" s="26" t="s">
        <v>31</v>
      </c>
      <c r="I10" s="27" t="s">
        <v>33</v>
      </c>
      <c r="J10" s="66"/>
      <c r="K10" s="69"/>
      <c r="L10" s="69"/>
      <c r="M10" s="67"/>
    </row>
    <row r="11" spans="1:17">
      <c r="A11" s="72" t="str">
        <f>IF(COUNTIF(JoursFeries,$C11),"O","N")</f>
        <v>N</v>
      </c>
      <c r="C11" s="28">
        <f>IF(DAY(TEXT("1/"&amp;MONTH(1&amp;$C$9)&amp;"/"&amp;$D$2,"mm/aaa")-MOD(TEXT("1/"&amp;MONTH(1&amp;$C$9)&amp;"/"&amp;$D$2,"mm/aaa")-3,7)+6)=1,TEXT("1/"&amp;MONTH(1&amp;$C$9)&amp;"/"&amp;$D$2,"mm/aaa")-MOD(TEXT("1/"&amp;MONTH(1&amp;$C$9)&amp;"/"&amp;$D$2,"mm/aaa")-3,7)+6,(TEXT("1/"&amp;MONTH(1&amp;$C$9)&amp;"/"&amp;$D$2,"mm/aaa")-MOD(TEXT("1/"&amp;MONTH(1&amp;$C$9)&amp;"/"&amp;$D$2,"mm/aaa")-3,7)+6)-7)</f>
        <v>43584</v>
      </c>
      <c r="D11" s="36">
        <v>0.34722222222222227</v>
      </c>
      <c r="E11" s="37">
        <v>0.52083333333333337</v>
      </c>
      <c r="F11" s="38">
        <f>E11-D11</f>
        <v>0.1736111111111111</v>
      </c>
      <c r="G11" s="37">
        <v>0.5625</v>
      </c>
      <c r="H11" s="37">
        <v>0.83333333333333337</v>
      </c>
      <c r="I11" s="38">
        <f>H11-G11</f>
        <v>0.27083333333333337</v>
      </c>
      <c r="J11" s="39">
        <f>F11+I11</f>
        <v>0.44444444444444448</v>
      </c>
      <c r="K11" s="39">
        <f>IF(WEEKDAY(C11,2)&lt;6,$J$6,"")</f>
        <v>0.29166666666666669</v>
      </c>
      <c r="L11" s="39"/>
      <c r="M11" s="40">
        <f>IF(AND($D11=0,J11=0),"",IF(HOUR(J11)&gt;=7,J11-$J$6,0))</f>
        <v>0.15277777777777779</v>
      </c>
    </row>
    <row r="12" spans="1:17">
      <c r="A12" s="73" t="str">
        <f t="shared" ref="A12:A43" si="0">IF(COUNTIF(JoursFeries,$C12),"O","N")</f>
        <v>N</v>
      </c>
      <c r="B12" s="29">
        <f>INT(MOD(INT((C12-2)/7)+3/5,52+5/28))+1</f>
        <v>18</v>
      </c>
      <c r="C12" s="28">
        <f t="shared" ref="C12:C17" si="1">C11+1</f>
        <v>43585</v>
      </c>
      <c r="D12" s="36">
        <v>0.34722222222222227</v>
      </c>
      <c r="E12" s="37">
        <v>0.52083333333333337</v>
      </c>
      <c r="F12" s="38">
        <f t="shared" ref="F12:F17" si="2">E12-D12</f>
        <v>0.1736111111111111</v>
      </c>
      <c r="G12" s="37">
        <v>0.5625</v>
      </c>
      <c r="H12" s="37">
        <v>0.8125</v>
      </c>
      <c r="I12" s="38">
        <f t="shared" ref="I12:I17" si="3">H12-G12</f>
        <v>0.25</v>
      </c>
      <c r="J12" s="39">
        <f t="shared" ref="J12:J17" si="4">F12+I12</f>
        <v>0.4236111111111111</v>
      </c>
      <c r="K12" s="39">
        <f t="shared" ref="K12:K15" si="5">IF(WEEKDAY(C12,2)&lt;6,$J$6,"")</f>
        <v>0.29166666666666669</v>
      </c>
      <c r="L12" s="53"/>
      <c r="M12" s="40">
        <f>IF(AND($D12=0,J12=0),"",IF(HOUR(J12)&gt;=7,J12-$J$6,0))</f>
        <v>0.13194444444444442</v>
      </c>
    </row>
    <row r="13" spans="1:17">
      <c r="A13" s="73" t="str">
        <f t="shared" si="0"/>
        <v>O</v>
      </c>
      <c r="B13" s="29" t="str">
        <f t="shared" ref="B13" si="6">IF(WEEKDAY(C13)=2,INT(MOD(INT((C13-2)/7)+0.6,52+5/28))+1,"")</f>
        <v/>
      </c>
      <c r="C13" s="28">
        <f t="shared" si="1"/>
        <v>43586</v>
      </c>
      <c r="D13" s="36">
        <v>0.34722222222222227</v>
      </c>
      <c r="E13" s="37">
        <v>0.52083333333333337</v>
      </c>
      <c r="F13" s="38">
        <f t="shared" si="2"/>
        <v>0.1736111111111111</v>
      </c>
      <c r="G13" s="37">
        <v>0.5625</v>
      </c>
      <c r="H13" s="37">
        <v>0.8125</v>
      </c>
      <c r="I13" s="38">
        <f t="shared" si="3"/>
        <v>0.25</v>
      </c>
      <c r="J13" s="39">
        <f t="shared" si="4"/>
        <v>0.4236111111111111</v>
      </c>
      <c r="K13" s="39">
        <f t="shared" si="5"/>
        <v>0.29166666666666669</v>
      </c>
      <c r="L13" s="54">
        <f>IF(A13="o",F13+I13,"")</f>
        <v>0.4236111111111111</v>
      </c>
      <c r="M13" s="41">
        <f>IF(AND($D13=0,J13=0),"",IF(HOUR(J13)&gt;=7,J13-$J$6,0))</f>
        <v>0.13194444444444442</v>
      </c>
    </row>
    <row r="14" spans="1:17">
      <c r="A14" s="73" t="str">
        <f t="shared" si="0"/>
        <v>N</v>
      </c>
      <c r="B14" s="31"/>
      <c r="C14" s="28">
        <f t="shared" si="1"/>
        <v>43587</v>
      </c>
      <c r="D14" s="36">
        <v>0.33333333333333331</v>
      </c>
      <c r="E14" s="37">
        <v>0.52083333333333337</v>
      </c>
      <c r="F14" s="38">
        <f t="shared" si="2"/>
        <v>0.18750000000000006</v>
      </c>
      <c r="G14" s="37">
        <v>0.5625</v>
      </c>
      <c r="H14" s="37">
        <v>0.72916666666666663</v>
      </c>
      <c r="I14" s="38">
        <f t="shared" si="3"/>
        <v>0.16666666666666663</v>
      </c>
      <c r="J14" s="39">
        <f t="shared" si="4"/>
        <v>0.35416666666666669</v>
      </c>
      <c r="K14" s="39">
        <f t="shared" si="5"/>
        <v>0.29166666666666669</v>
      </c>
      <c r="L14" s="54"/>
      <c r="M14" s="41">
        <f>IF(AND($D14=0,J14=0),"",IF(HOUR(J14)&gt;=7,J14-$J$6,0))</f>
        <v>6.25E-2</v>
      </c>
    </row>
    <row r="15" spans="1:17">
      <c r="A15" s="73" t="str">
        <f t="shared" si="0"/>
        <v>N</v>
      </c>
      <c r="B15" s="31"/>
      <c r="C15" s="28">
        <f t="shared" si="1"/>
        <v>43588</v>
      </c>
      <c r="D15" s="36">
        <v>0.33333333333333331</v>
      </c>
      <c r="E15" s="37">
        <v>0.5</v>
      </c>
      <c r="F15" s="38">
        <f t="shared" si="2"/>
        <v>0.16666666666666669</v>
      </c>
      <c r="G15" s="37">
        <v>0.5625</v>
      </c>
      <c r="H15" s="37">
        <v>0.8125</v>
      </c>
      <c r="I15" s="38">
        <f t="shared" si="3"/>
        <v>0.25</v>
      </c>
      <c r="J15" s="39">
        <f t="shared" si="4"/>
        <v>0.41666666666666669</v>
      </c>
      <c r="K15" s="39">
        <f t="shared" si="5"/>
        <v>0.29166666666666669</v>
      </c>
      <c r="L15" s="54"/>
      <c r="M15" s="41">
        <f>IF(AND($D15=0,J15=0),"",IF(HOUR(J15)&gt;=7,J15-$J$6,0))</f>
        <v>0.125</v>
      </c>
    </row>
    <row r="16" spans="1:17">
      <c r="A16" s="73" t="str">
        <f t="shared" si="0"/>
        <v>N</v>
      </c>
      <c r="B16" s="31"/>
      <c r="C16" s="28">
        <f t="shared" si="1"/>
        <v>43589</v>
      </c>
      <c r="D16" s="36">
        <v>0.375</v>
      </c>
      <c r="E16" s="37">
        <v>0.5</v>
      </c>
      <c r="F16" s="38">
        <f t="shared" si="2"/>
        <v>0.125</v>
      </c>
      <c r="G16" s="37">
        <v>0.5625</v>
      </c>
      <c r="H16" s="37">
        <v>0.8125</v>
      </c>
      <c r="I16" s="38">
        <f t="shared" si="3"/>
        <v>0.25</v>
      </c>
      <c r="J16" s="39">
        <f t="shared" si="4"/>
        <v>0.375</v>
      </c>
      <c r="K16" s="39" t="str">
        <f>IF(WEEKDAY(C16,2)&lt;6,$J$6,"")</f>
        <v/>
      </c>
      <c r="L16" s="54"/>
      <c r="M16" s="41">
        <f>IF(AND($D16=0,J16=0),"",IF(HOUR(J16)&gt;=6,J16-$J$6,0))</f>
        <v>8.3333333333333315E-2</v>
      </c>
    </row>
    <row r="17" spans="1:14">
      <c r="A17" s="73" t="str">
        <f t="shared" si="0"/>
        <v>N</v>
      </c>
      <c r="B17" s="31"/>
      <c r="C17" s="28">
        <f t="shared" si="1"/>
        <v>43590</v>
      </c>
      <c r="D17" s="36"/>
      <c r="E17" s="37"/>
      <c r="F17" s="38">
        <f t="shared" si="2"/>
        <v>0</v>
      </c>
      <c r="G17" s="37"/>
      <c r="H17" s="37"/>
      <c r="I17" s="38">
        <f t="shared" si="3"/>
        <v>0</v>
      </c>
      <c r="J17" s="39">
        <f t="shared" si="4"/>
        <v>0</v>
      </c>
      <c r="K17" s="39" t="str">
        <f>IF(WEEKDAY(C17,2)&lt;6,$J$6,"")</f>
        <v/>
      </c>
      <c r="L17" s="54"/>
      <c r="M17" s="42" t="str">
        <f>IF(AND($D17=0,J17=0),"",IF(HOUR(J17)&gt;=7,J17-$J$6,0))</f>
        <v/>
      </c>
    </row>
    <row r="18" spans="1:14">
      <c r="A18" s="73" t="str">
        <f t="shared" si="0"/>
        <v>N</v>
      </c>
      <c r="B18" s="29"/>
      <c r="C18" s="32" t="str">
        <f>"Total sem "&amp;B12</f>
        <v>Total sem 18</v>
      </c>
      <c r="D18" s="43"/>
      <c r="E18" s="44"/>
      <c r="F18" s="45"/>
      <c r="G18" s="44"/>
      <c r="H18" s="44"/>
      <c r="I18" s="45"/>
      <c r="J18" s="46">
        <f>SUM(J11:J17)</f>
        <v>2.4375</v>
      </c>
      <c r="K18" s="46">
        <f>SUM(K11:K17)</f>
        <v>1.4583333333333335</v>
      </c>
      <c r="L18" s="55"/>
      <c r="M18" s="47">
        <f>IF(J18&gt;K18,J18-K18,0)</f>
        <v>0.97916666666666652</v>
      </c>
      <c r="N18" s="30"/>
    </row>
    <row r="19" spans="1:14">
      <c r="A19" s="73" t="str">
        <f t="shared" si="0"/>
        <v>N</v>
      </c>
      <c r="B19" s="29">
        <f t="shared" ref="B19:B57" si="7">IF(WEEKDAY(C19)=2,INT(MOD(INT((C19-2)/7)+0.6,52+5/28))+1,"")</f>
        <v>19</v>
      </c>
      <c r="C19" s="28">
        <f>C17+1</f>
        <v>43591</v>
      </c>
      <c r="D19" s="36">
        <v>0.33333333333333331</v>
      </c>
      <c r="E19" s="37">
        <v>0.52083333333333337</v>
      </c>
      <c r="F19" s="38">
        <f t="shared" ref="F19:F25" si="8">E19-D19</f>
        <v>0.18750000000000006</v>
      </c>
      <c r="G19" s="37">
        <v>0.5625</v>
      </c>
      <c r="H19" s="37">
        <v>0.70833333333333337</v>
      </c>
      <c r="I19" s="38">
        <f t="shared" ref="I19:I25" si="9">H19-G19</f>
        <v>0.14583333333333337</v>
      </c>
      <c r="J19" s="39">
        <f t="shared" ref="J19:J25" si="10">F19+I19</f>
        <v>0.33333333333333343</v>
      </c>
      <c r="K19" s="39">
        <f>IF(WEEKDAY(C19,2)&lt;6,$J$6)</f>
        <v>0.29166666666666669</v>
      </c>
      <c r="L19" s="53"/>
      <c r="M19" s="40">
        <f t="shared" ref="M19:M25" si="11">IF(AND($D19=0,J19=0),"",IF(HOUR(J19)&gt;=7,J19-$J$7,0))</f>
        <v>0.33333333333333343</v>
      </c>
    </row>
    <row r="20" spans="1:14">
      <c r="A20" s="73" t="str">
        <f t="shared" si="0"/>
        <v>N</v>
      </c>
      <c r="B20" s="29" t="str">
        <f t="shared" si="7"/>
        <v/>
      </c>
      <c r="C20" s="28">
        <f t="shared" ref="C20:C44" si="12">C19+1</f>
        <v>43592</v>
      </c>
      <c r="D20" s="36">
        <v>0.33333333333333331</v>
      </c>
      <c r="E20" s="37">
        <v>0.52083333333333337</v>
      </c>
      <c r="F20" s="38">
        <f t="shared" si="8"/>
        <v>0.18750000000000006</v>
      </c>
      <c r="G20" s="37">
        <v>0.5625</v>
      </c>
      <c r="H20" s="37">
        <v>0.75</v>
      </c>
      <c r="I20" s="38">
        <f t="shared" si="9"/>
        <v>0.1875</v>
      </c>
      <c r="J20" s="39">
        <f t="shared" si="10"/>
        <v>0.37500000000000006</v>
      </c>
      <c r="K20" s="39">
        <f t="shared" ref="K20:K23" si="13">IF(WEEKDAY(C20,2)&lt;6,$J$6)</f>
        <v>0.29166666666666669</v>
      </c>
      <c r="L20" s="54"/>
      <c r="M20" s="41">
        <f t="shared" si="11"/>
        <v>0.37500000000000006</v>
      </c>
    </row>
    <row r="21" spans="1:14">
      <c r="A21" s="73" t="str">
        <f t="shared" si="0"/>
        <v>O</v>
      </c>
      <c r="B21" s="29" t="str">
        <f t="shared" si="7"/>
        <v/>
      </c>
      <c r="C21" s="28">
        <f t="shared" si="12"/>
        <v>43593</v>
      </c>
      <c r="D21" s="36">
        <v>0.33333333333333331</v>
      </c>
      <c r="E21" s="37">
        <v>0.52083333333333337</v>
      </c>
      <c r="F21" s="38">
        <f t="shared" si="8"/>
        <v>0.18750000000000006</v>
      </c>
      <c r="G21" s="37">
        <v>0.54166666666666663</v>
      </c>
      <c r="H21" s="37">
        <v>0.75</v>
      </c>
      <c r="I21" s="38">
        <f t="shared" si="9"/>
        <v>0.20833333333333337</v>
      </c>
      <c r="J21" s="39">
        <f t="shared" si="10"/>
        <v>0.39583333333333343</v>
      </c>
      <c r="K21" s="39">
        <f t="shared" si="13"/>
        <v>0.29166666666666669</v>
      </c>
      <c r="L21" s="54"/>
      <c r="M21" s="41">
        <f t="shared" si="11"/>
        <v>0.39583333333333343</v>
      </c>
    </row>
    <row r="22" spans="1:14">
      <c r="A22" s="73" t="str">
        <f t="shared" si="0"/>
        <v>N</v>
      </c>
      <c r="B22" s="29" t="str">
        <f t="shared" si="7"/>
        <v/>
      </c>
      <c r="C22" s="28">
        <f t="shared" si="12"/>
        <v>43594</v>
      </c>
      <c r="D22" s="36">
        <v>0.33333333333333331</v>
      </c>
      <c r="E22" s="37">
        <v>0.51041666666666663</v>
      </c>
      <c r="F22" s="38">
        <f t="shared" si="8"/>
        <v>0.17708333333333331</v>
      </c>
      <c r="G22" s="37">
        <v>0.55208333333333337</v>
      </c>
      <c r="H22" s="37">
        <v>0.72916666666666663</v>
      </c>
      <c r="I22" s="38">
        <f t="shared" si="9"/>
        <v>0.17708333333333326</v>
      </c>
      <c r="J22" s="39">
        <f t="shared" si="10"/>
        <v>0.35416666666666657</v>
      </c>
      <c r="K22" s="39">
        <f t="shared" si="13"/>
        <v>0.29166666666666669</v>
      </c>
      <c r="L22" s="54"/>
      <c r="M22" s="41">
        <f t="shared" si="11"/>
        <v>0.35416666666666657</v>
      </c>
    </row>
    <row r="23" spans="1:14">
      <c r="A23" s="73" t="str">
        <f t="shared" si="0"/>
        <v>N</v>
      </c>
      <c r="B23" s="29" t="str">
        <f t="shared" si="7"/>
        <v/>
      </c>
      <c r="C23" s="28">
        <f t="shared" si="12"/>
        <v>43595</v>
      </c>
      <c r="D23" s="36">
        <v>0.33333333333333331</v>
      </c>
      <c r="E23" s="37">
        <v>0.52083333333333337</v>
      </c>
      <c r="F23" s="38">
        <f t="shared" si="8"/>
        <v>0.18750000000000006</v>
      </c>
      <c r="G23" s="37">
        <v>0.5625</v>
      </c>
      <c r="H23" s="37">
        <v>0.70833333333333337</v>
      </c>
      <c r="I23" s="38">
        <f t="shared" si="9"/>
        <v>0.14583333333333337</v>
      </c>
      <c r="J23" s="39">
        <f t="shared" si="10"/>
        <v>0.33333333333333343</v>
      </c>
      <c r="K23" s="39">
        <f t="shared" si="13"/>
        <v>0.29166666666666669</v>
      </c>
      <c r="L23" s="54"/>
      <c r="M23" s="41">
        <f t="shared" si="11"/>
        <v>0.33333333333333343</v>
      </c>
    </row>
    <row r="24" spans="1:14">
      <c r="A24" s="73" t="str">
        <f t="shared" si="0"/>
        <v>N</v>
      </c>
      <c r="B24" s="29" t="str">
        <f t="shared" si="7"/>
        <v/>
      </c>
      <c r="C24" s="28">
        <f t="shared" si="12"/>
        <v>43596</v>
      </c>
      <c r="D24" s="36">
        <v>0.375</v>
      </c>
      <c r="E24" s="37">
        <v>0.5</v>
      </c>
      <c r="F24" s="38">
        <f t="shared" si="8"/>
        <v>0.125</v>
      </c>
      <c r="G24" s="37">
        <v>0.5625</v>
      </c>
      <c r="H24" s="37">
        <v>0.8125</v>
      </c>
      <c r="I24" s="38">
        <f t="shared" si="9"/>
        <v>0.25</v>
      </c>
      <c r="J24" s="39">
        <f t="shared" si="10"/>
        <v>0.375</v>
      </c>
      <c r="K24" s="39" t="str">
        <f>IF(WEEKDAY(C24,2)&lt;6,$J$6,"")</f>
        <v/>
      </c>
      <c r="L24" s="54"/>
      <c r="M24" s="42">
        <f t="shared" si="11"/>
        <v>0.375</v>
      </c>
    </row>
    <row r="25" spans="1:14">
      <c r="A25" s="73" t="str">
        <f t="shared" si="0"/>
        <v>N</v>
      </c>
      <c r="B25" s="29" t="str">
        <f t="shared" si="7"/>
        <v/>
      </c>
      <c r="C25" s="28">
        <f t="shared" si="12"/>
        <v>43597</v>
      </c>
      <c r="D25" s="36"/>
      <c r="E25" s="37"/>
      <c r="F25" s="38">
        <f t="shared" si="8"/>
        <v>0</v>
      </c>
      <c r="G25" s="37"/>
      <c r="H25" s="37"/>
      <c r="I25" s="38">
        <f t="shared" si="9"/>
        <v>0</v>
      </c>
      <c r="J25" s="39">
        <f t="shared" si="10"/>
        <v>0</v>
      </c>
      <c r="K25" s="39" t="str">
        <f>IF(WEEKDAY(C25,2)&lt;6,$J$6,"")</f>
        <v/>
      </c>
      <c r="L25" s="54"/>
      <c r="M25" s="42" t="str">
        <f t="shared" si="11"/>
        <v/>
      </c>
    </row>
    <row r="26" spans="1:14">
      <c r="A26" s="73" t="str">
        <f t="shared" si="0"/>
        <v>N</v>
      </c>
      <c r="B26" s="29"/>
      <c r="C26" s="32" t="str">
        <f>"Total sem "&amp;B19</f>
        <v>Total sem 19</v>
      </c>
      <c r="D26" s="43"/>
      <c r="E26" s="44"/>
      <c r="F26" s="45"/>
      <c r="G26" s="44"/>
      <c r="H26" s="44"/>
      <c r="I26" s="45"/>
      <c r="J26" s="46">
        <f>SUM(J19:J25)</f>
        <v>2.166666666666667</v>
      </c>
      <c r="K26" s="46">
        <f>SUM(K19:K25)</f>
        <v>1.4583333333333335</v>
      </c>
      <c r="L26" s="55"/>
      <c r="M26" s="47">
        <f>IF(J26&gt;K26,J26-K26,0)</f>
        <v>0.70833333333333348</v>
      </c>
      <c r="N26" s="23"/>
    </row>
    <row r="27" spans="1:14">
      <c r="A27" s="73" t="str">
        <f t="shared" si="0"/>
        <v>N</v>
      </c>
      <c r="B27" s="29">
        <f t="shared" si="7"/>
        <v>20</v>
      </c>
      <c r="C27" s="28">
        <f>C25+1</f>
        <v>43598</v>
      </c>
      <c r="D27" s="36">
        <v>0.33333333333333331</v>
      </c>
      <c r="E27" s="37">
        <v>0.52083333333333337</v>
      </c>
      <c r="F27" s="38">
        <f t="shared" ref="F27:F33" si="14">E27-D27</f>
        <v>0.18750000000000006</v>
      </c>
      <c r="G27" s="37">
        <v>0.5625</v>
      </c>
      <c r="H27" s="37">
        <v>0.70833333333333337</v>
      </c>
      <c r="I27" s="38">
        <f t="shared" ref="I27:I33" si="15">H27-G27</f>
        <v>0.14583333333333337</v>
      </c>
      <c r="J27" s="39">
        <f t="shared" ref="J27:J33" si="16">F27+I27</f>
        <v>0.33333333333333343</v>
      </c>
      <c r="K27" s="39"/>
      <c r="L27" s="53"/>
      <c r="M27" s="40">
        <f t="shared" ref="M27:M33" si="17">IF(AND($D27=0,J27=0),"",IF(HOUR(J27)&gt;=7,J27-$J$7,0))</f>
        <v>0.33333333333333343</v>
      </c>
    </row>
    <row r="28" spans="1:14">
      <c r="A28" s="73" t="str">
        <f t="shared" si="0"/>
        <v>N</v>
      </c>
      <c r="B28" s="29"/>
      <c r="C28" s="28">
        <f t="shared" si="12"/>
        <v>43599</v>
      </c>
      <c r="D28" s="36">
        <v>0.33333333333333331</v>
      </c>
      <c r="E28" s="37">
        <v>0.52083333333333337</v>
      </c>
      <c r="F28" s="38">
        <f t="shared" si="14"/>
        <v>0.18750000000000006</v>
      </c>
      <c r="G28" s="37">
        <v>0.5625</v>
      </c>
      <c r="H28" s="37">
        <v>0.75</v>
      </c>
      <c r="I28" s="38">
        <f t="shared" si="15"/>
        <v>0.1875</v>
      </c>
      <c r="J28" s="39">
        <f t="shared" si="16"/>
        <v>0.37500000000000006</v>
      </c>
      <c r="K28" s="39"/>
      <c r="L28" s="54"/>
      <c r="M28" s="41">
        <f t="shared" si="17"/>
        <v>0.37500000000000006</v>
      </c>
    </row>
    <row r="29" spans="1:14">
      <c r="A29" s="73" t="str">
        <f t="shared" si="0"/>
        <v>N</v>
      </c>
      <c r="B29" s="29"/>
      <c r="C29" s="28">
        <f t="shared" si="12"/>
        <v>43600</v>
      </c>
      <c r="D29" s="36">
        <v>0.33333333333333331</v>
      </c>
      <c r="E29" s="37">
        <v>0.52083333333333337</v>
      </c>
      <c r="F29" s="38">
        <f t="shared" si="14"/>
        <v>0.18750000000000006</v>
      </c>
      <c r="G29" s="37">
        <v>0.54166666666666663</v>
      </c>
      <c r="H29" s="37">
        <v>0.75</v>
      </c>
      <c r="I29" s="38">
        <f t="shared" si="15"/>
        <v>0.20833333333333337</v>
      </c>
      <c r="J29" s="39">
        <f t="shared" si="16"/>
        <v>0.39583333333333343</v>
      </c>
      <c r="K29" s="39"/>
      <c r="L29" s="54"/>
      <c r="M29" s="41">
        <f t="shared" si="17"/>
        <v>0.39583333333333343</v>
      </c>
    </row>
    <row r="30" spans="1:14">
      <c r="A30" s="73" t="str">
        <f t="shared" si="0"/>
        <v>N</v>
      </c>
      <c r="B30" s="29"/>
      <c r="C30" s="28">
        <f t="shared" si="12"/>
        <v>43601</v>
      </c>
      <c r="D30" s="36">
        <v>0.33333333333333331</v>
      </c>
      <c r="E30" s="37">
        <v>0.51041666666666663</v>
      </c>
      <c r="F30" s="38">
        <f t="shared" si="14"/>
        <v>0.17708333333333331</v>
      </c>
      <c r="G30" s="37">
        <v>0.55208333333333337</v>
      </c>
      <c r="H30" s="37">
        <v>0.72916666666666663</v>
      </c>
      <c r="I30" s="38">
        <f t="shared" si="15"/>
        <v>0.17708333333333326</v>
      </c>
      <c r="J30" s="39">
        <f t="shared" si="16"/>
        <v>0.35416666666666657</v>
      </c>
      <c r="K30" s="39"/>
      <c r="L30" s="54"/>
      <c r="M30" s="41">
        <f t="shared" si="17"/>
        <v>0.35416666666666657</v>
      </c>
    </row>
    <row r="31" spans="1:14">
      <c r="A31" s="73" t="str">
        <f t="shared" si="0"/>
        <v>N</v>
      </c>
      <c r="B31" s="29"/>
      <c r="C31" s="28">
        <f t="shared" si="12"/>
        <v>43602</v>
      </c>
      <c r="D31" s="36">
        <v>0.33333333333333331</v>
      </c>
      <c r="E31" s="37">
        <v>0.52083333333333337</v>
      </c>
      <c r="F31" s="38">
        <f t="shared" si="14"/>
        <v>0.18750000000000006</v>
      </c>
      <c r="G31" s="37">
        <v>0.5625</v>
      </c>
      <c r="H31" s="37">
        <v>0.70833333333333337</v>
      </c>
      <c r="I31" s="38">
        <f t="shared" si="15"/>
        <v>0.14583333333333337</v>
      </c>
      <c r="J31" s="39">
        <f t="shared" si="16"/>
        <v>0.33333333333333343</v>
      </c>
      <c r="K31" s="39"/>
      <c r="L31" s="54"/>
      <c r="M31" s="41">
        <f t="shared" si="17"/>
        <v>0.33333333333333343</v>
      </c>
    </row>
    <row r="32" spans="1:14">
      <c r="A32" s="73" t="str">
        <f t="shared" si="0"/>
        <v>N</v>
      </c>
      <c r="B32" s="29"/>
      <c r="C32" s="28">
        <f t="shared" si="12"/>
        <v>43603</v>
      </c>
      <c r="D32" s="36"/>
      <c r="E32" s="37"/>
      <c r="F32" s="38">
        <f t="shared" si="14"/>
        <v>0</v>
      </c>
      <c r="G32" s="37"/>
      <c r="H32" s="37"/>
      <c r="I32" s="38">
        <f t="shared" si="15"/>
        <v>0</v>
      </c>
      <c r="J32" s="39">
        <f t="shared" si="16"/>
        <v>0</v>
      </c>
      <c r="K32" s="39"/>
      <c r="L32" s="54"/>
      <c r="M32" s="42" t="str">
        <f t="shared" si="17"/>
        <v/>
      </c>
    </row>
    <row r="33" spans="1:13">
      <c r="A33" s="73" t="str">
        <f t="shared" si="0"/>
        <v>N</v>
      </c>
      <c r="B33" s="29"/>
      <c r="C33" s="28">
        <f t="shared" si="12"/>
        <v>43604</v>
      </c>
      <c r="D33" s="36"/>
      <c r="E33" s="37"/>
      <c r="F33" s="38">
        <f t="shared" si="14"/>
        <v>0</v>
      </c>
      <c r="G33" s="37"/>
      <c r="H33" s="37"/>
      <c r="I33" s="38">
        <f t="shared" si="15"/>
        <v>0</v>
      </c>
      <c r="J33" s="39">
        <f t="shared" si="16"/>
        <v>0</v>
      </c>
      <c r="K33" s="39"/>
      <c r="L33" s="54"/>
      <c r="M33" s="42" t="str">
        <f t="shared" si="17"/>
        <v/>
      </c>
    </row>
    <row r="34" spans="1:13">
      <c r="A34" s="73" t="str">
        <f t="shared" si="0"/>
        <v>N</v>
      </c>
      <c r="B34" s="29"/>
      <c r="C34" s="32" t="str">
        <f>"Total sem "&amp;B27</f>
        <v>Total sem 20</v>
      </c>
      <c r="D34" s="43"/>
      <c r="E34" s="44"/>
      <c r="F34" s="45"/>
      <c r="G34" s="44"/>
      <c r="H34" s="44"/>
      <c r="I34" s="45"/>
      <c r="J34" s="46">
        <f>SUM(J27:J33)</f>
        <v>1.791666666666667</v>
      </c>
      <c r="K34" s="46">
        <f>SUM(K27:K33)</f>
        <v>0</v>
      </c>
      <c r="L34" s="55"/>
      <c r="M34" s="47">
        <f>IF(J34&gt;K34,J34-K34,0)</f>
        <v>1.791666666666667</v>
      </c>
    </row>
    <row r="35" spans="1:13">
      <c r="A35" s="73" t="str">
        <f t="shared" si="0"/>
        <v>N</v>
      </c>
      <c r="B35" s="29">
        <f t="shared" si="7"/>
        <v>21</v>
      </c>
      <c r="C35" s="28">
        <f>C33+1</f>
        <v>43605</v>
      </c>
      <c r="D35" s="36">
        <v>0.33333333333333331</v>
      </c>
      <c r="E35" s="37">
        <v>0.52083333333333337</v>
      </c>
      <c r="F35" s="38">
        <f t="shared" ref="F35:F41" si="18">E35-D35</f>
        <v>0.18750000000000006</v>
      </c>
      <c r="G35" s="37">
        <v>0.5625</v>
      </c>
      <c r="H35" s="37">
        <v>0.70833333333333337</v>
      </c>
      <c r="I35" s="38">
        <f t="shared" ref="I35:I41" si="19">H35-G35</f>
        <v>0.14583333333333337</v>
      </c>
      <c r="J35" s="39">
        <f t="shared" ref="J35:J41" si="20">F35+I35</f>
        <v>0.33333333333333343</v>
      </c>
      <c r="K35" s="39"/>
      <c r="L35" s="53"/>
      <c r="M35" s="40">
        <f t="shared" ref="M35:M41" si="21">IF(AND($D35=0,J35=0),"",IF(HOUR(J35)&gt;=7,J35-$J$7,0))</f>
        <v>0.33333333333333343</v>
      </c>
    </row>
    <row r="36" spans="1:13">
      <c r="A36" s="73" t="str">
        <f t="shared" si="0"/>
        <v>N</v>
      </c>
      <c r="B36" s="29"/>
      <c r="C36" s="28">
        <f t="shared" si="12"/>
        <v>43606</v>
      </c>
      <c r="D36" s="36">
        <v>0.33333333333333331</v>
      </c>
      <c r="E36" s="37">
        <v>0.52083333333333337</v>
      </c>
      <c r="F36" s="38">
        <f t="shared" si="18"/>
        <v>0.18750000000000006</v>
      </c>
      <c r="G36" s="37">
        <v>0.5625</v>
      </c>
      <c r="H36" s="37">
        <v>0.75</v>
      </c>
      <c r="I36" s="38">
        <f t="shared" si="19"/>
        <v>0.1875</v>
      </c>
      <c r="J36" s="39">
        <f t="shared" si="20"/>
        <v>0.37500000000000006</v>
      </c>
      <c r="K36" s="39"/>
      <c r="L36" s="54"/>
      <c r="M36" s="41">
        <f t="shared" si="21"/>
        <v>0.37500000000000006</v>
      </c>
    </row>
    <row r="37" spans="1:13">
      <c r="A37" s="73" t="str">
        <f t="shared" si="0"/>
        <v>N</v>
      </c>
      <c r="B37" s="29"/>
      <c r="C37" s="28">
        <f t="shared" si="12"/>
        <v>43607</v>
      </c>
      <c r="D37" s="36">
        <v>0.33333333333333331</v>
      </c>
      <c r="E37" s="37">
        <v>0.52083333333333337</v>
      </c>
      <c r="F37" s="38">
        <f t="shared" si="18"/>
        <v>0.18750000000000006</v>
      </c>
      <c r="G37" s="37">
        <v>0.54166666666666663</v>
      </c>
      <c r="H37" s="37">
        <v>0.75</v>
      </c>
      <c r="I37" s="38">
        <f t="shared" si="19"/>
        <v>0.20833333333333337</v>
      </c>
      <c r="J37" s="39">
        <f t="shared" si="20"/>
        <v>0.39583333333333343</v>
      </c>
      <c r="K37" s="39"/>
      <c r="L37" s="54"/>
      <c r="M37" s="41">
        <f t="shared" si="21"/>
        <v>0.39583333333333343</v>
      </c>
    </row>
    <row r="38" spans="1:13">
      <c r="A38" s="73" t="str">
        <f t="shared" si="0"/>
        <v>N</v>
      </c>
      <c r="B38" s="29"/>
      <c r="C38" s="28">
        <f t="shared" si="12"/>
        <v>43608</v>
      </c>
      <c r="D38" s="36">
        <v>0.33333333333333331</v>
      </c>
      <c r="E38" s="37">
        <v>0.51041666666666663</v>
      </c>
      <c r="F38" s="38">
        <f t="shared" si="18"/>
        <v>0.17708333333333331</v>
      </c>
      <c r="G38" s="37">
        <v>0.55208333333333337</v>
      </c>
      <c r="H38" s="37">
        <v>0.72916666666666663</v>
      </c>
      <c r="I38" s="38">
        <f t="shared" si="19"/>
        <v>0.17708333333333326</v>
      </c>
      <c r="J38" s="39">
        <f t="shared" si="20"/>
        <v>0.35416666666666657</v>
      </c>
      <c r="K38" s="39"/>
      <c r="L38" s="54"/>
      <c r="M38" s="41">
        <f t="shared" si="21"/>
        <v>0.35416666666666657</v>
      </c>
    </row>
    <row r="39" spans="1:13">
      <c r="A39" s="73" t="str">
        <f t="shared" si="0"/>
        <v>N</v>
      </c>
      <c r="B39" s="29"/>
      <c r="C39" s="28">
        <f t="shared" si="12"/>
        <v>43609</v>
      </c>
      <c r="D39" s="36">
        <v>0.33333333333333331</v>
      </c>
      <c r="E39" s="37">
        <v>0.52083333333333337</v>
      </c>
      <c r="F39" s="38">
        <f t="shared" si="18"/>
        <v>0.18750000000000006</v>
      </c>
      <c r="G39" s="37">
        <v>0.5625</v>
      </c>
      <c r="H39" s="37">
        <v>0.70833333333333337</v>
      </c>
      <c r="I39" s="38">
        <f t="shared" si="19"/>
        <v>0.14583333333333337</v>
      </c>
      <c r="J39" s="39">
        <f t="shared" si="20"/>
        <v>0.33333333333333343</v>
      </c>
      <c r="K39" s="39"/>
      <c r="L39" s="54"/>
      <c r="M39" s="41">
        <f t="shared" si="21"/>
        <v>0.33333333333333343</v>
      </c>
    </row>
    <row r="40" spans="1:13">
      <c r="A40" s="73" t="str">
        <f t="shared" si="0"/>
        <v>N</v>
      </c>
      <c r="B40" s="29"/>
      <c r="C40" s="28">
        <f t="shared" si="12"/>
        <v>43610</v>
      </c>
      <c r="D40" s="36"/>
      <c r="E40" s="37"/>
      <c r="F40" s="38">
        <f t="shared" si="18"/>
        <v>0</v>
      </c>
      <c r="G40" s="37"/>
      <c r="H40" s="37"/>
      <c r="I40" s="38">
        <f t="shared" si="19"/>
        <v>0</v>
      </c>
      <c r="J40" s="39">
        <f t="shared" si="20"/>
        <v>0</v>
      </c>
      <c r="K40" s="39"/>
      <c r="L40" s="54"/>
      <c r="M40" s="42" t="str">
        <f t="shared" si="21"/>
        <v/>
      </c>
    </row>
    <row r="41" spans="1:13">
      <c r="A41" s="73" t="str">
        <f t="shared" si="0"/>
        <v>N</v>
      </c>
      <c r="B41" s="29"/>
      <c r="C41" s="28">
        <f t="shared" si="12"/>
        <v>43611</v>
      </c>
      <c r="D41" s="36"/>
      <c r="E41" s="37"/>
      <c r="F41" s="38">
        <f t="shared" si="18"/>
        <v>0</v>
      </c>
      <c r="G41" s="37"/>
      <c r="H41" s="37"/>
      <c r="I41" s="38">
        <f t="shared" si="19"/>
        <v>0</v>
      </c>
      <c r="J41" s="39">
        <f t="shared" si="20"/>
        <v>0</v>
      </c>
      <c r="K41" s="39"/>
      <c r="L41" s="54"/>
      <c r="M41" s="42" t="str">
        <f t="shared" si="21"/>
        <v/>
      </c>
    </row>
    <row r="42" spans="1:13">
      <c r="A42" s="73" t="str">
        <f t="shared" si="0"/>
        <v>N</v>
      </c>
      <c r="B42" s="29"/>
      <c r="C42" s="32" t="str">
        <f>"Total sem "&amp;B35</f>
        <v>Total sem 21</v>
      </c>
      <c r="D42" s="43"/>
      <c r="E42" s="44"/>
      <c r="F42" s="45"/>
      <c r="G42" s="44"/>
      <c r="H42" s="44"/>
      <c r="I42" s="45"/>
      <c r="J42" s="46">
        <f>SUM(J35:J41)</f>
        <v>1.791666666666667</v>
      </c>
      <c r="K42" s="46">
        <f>SUM(K35:K41)</f>
        <v>0</v>
      </c>
      <c r="L42" s="55"/>
      <c r="M42" s="47">
        <f>IF(J42&gt;K42,J42-K42,0)</f>
        <v>1.791666666666667</v>
      </c>
    </row>
    <row r="43" spans="1:13">
      <c r="A43" s="73" t="str">
        <f t="shared" si="0"/>
        <v>N</v>
      </c>
      <c r="B43" s="29">
        <f t="shared" si="7"/>
        <v>22</v>
      </c>
      <c r="C43" s="28">
        <f>C41+1</f>
        <v>43612</v>
      </c>
      <c r="D43" s="36">
        <v>0.33333333333333331</v>
      </c>
      <c r="E43" s="37">
        <v>0.52083333333333337</v>
      </c>
      <c r="F43" s="38">
        <f t="shared" ref="F43:F49" si="22">E43-D43</f>
        <v>0.18750000000000006</v>
      </c>
      <c r="G43" s="37">
        <v>0.5625</v>
      </c>
      <c r="H43" s="37">
        <v>0.70833333333333337</v>
      </c>
      <c r="I43" s="38">
        <f t="shared" ref="I43:I49" si="23">H43-G43</f>
        <v>0.14583333333333337</v>
      </c>
      <c r="J43" s="39">
        <f t="shared" ref="J43:J49" si="24">F43+I43</f>
        <v>0.33333333333333343</v>
      </c>
      <c r="K43" s="39"/>
      <c r="L43" s="53"/>
      <c r="M43" s="40">
        <f t="shared" ref="M43:M49" si="25">IF(AND($D43=0,J43=0),"",IF(HOUR(J43)&gt;=7,J43-$J$7,0))</f>
        <v>0.33333333333333343</v>
      </c>
    </row>
    <row r="44" spans="1:13">
      <c r="A44" s="73" t="str">
        <f t="shared" ref="A44:A75" si="26">IF(COUNTIF(JoursFeries,$C44),"O","N")</f>
        <v>N</v>
      </c>
      <c r="B44" s="29"/>
      <c r="C44" s="28">
        <f t="shared" si="12"/>
        <v>43613</v>
      </c>
      <c r="D44" s="36">
        <v>0.33333333333333331</v>
      </c>
      <c r="E44" s="37">
        <v>0.52083333333333337</v>
      </c>
      <c r="F44" s="38">
        <f t="shared" si="22"/>
        <v>0.18750000000000006</v>
      </c>
      <c r="G44" s="37">
        <v>0.5625</v>
      </c>
      <c r="H44" s="37">
        <v>0.75</v>
      </c>
      <c r="I44" s="38">
        <f t="shared" si="23"/>
        <v>0.1875</v>
      </c>
      <c r="J44" s="39">
        <f t="shared" si="24"/>
        <v>0.37500000000000006</v>
      </c>
      <c r="K44" s="39"/>
      <c r="L44" s="54"/>
      <c r="M44" s="41">
        <f t="shared" si="25"/>
        <v>0.37500000000000006</v>
      </c>
    </row>
    <row r="45" spans="1:13">
      <c r="A45" s="73" t="str">
        <f t="shared" si="26"/>
        <v>N</v>
      </c>
      <c r="B45" s="29"/>
      <c r="C45" s="28">
        <f>C44+1</f>
        <v>43614</v>
      </c>
      <c r="D45" s="36">
        <v>0.33333333333333331</v>
      </c>
      <c r="E45" s="37">
        <v>0.52083333333333337</v>
      </c>
      <c r="F45" s="38">
        <f t="shared" si="22"/>
        <v>0.18750000000000006</v>
      </c>
      <c r="G45" s="37">
        <v>0.54166666666666663</v>
      </c>
      <c r="H45" s="37">
        <v>0.75</v>
      </c>
      <c r="I45" s="38">
        <f t="shared" si="23"/>
        <v>0.20833333333333337</v>
      </c>
      <c r="J45" s="39">
        <f t="shared" si="24"/>
        <v>0.39583333333333343</v>
      </c>
      <c r="K45" s="39"/>
      <c r="L45" s="54"/>
      <c r="M45" s="41">
        <f t="shared" si="25"/>
        <v>0.39583333333333343</v>
      </c>
    </row>
    <row r="46" spans="1:13">
      <c r="A46" s="73" t="str">
        <f t="shared" si="26"/>
        <v>O</v>
      </c>
      <c r="B46" s="29"/>
      <c r="C46" s="28">
        <f t="shared" ref="C46:C49" si="27">C45+1</f>
        <v>43615</v>
      </c>
      <c r="D46" s="36">
        <v>0.33333333333333331</v>
      </c>
      <c r="E46" s="37">
        <v>0.51041666666666663</v>
      </c>
      <c r="F46" s="38">
        <f t="shared" si="22"/>
        <v>0.17708333333333331</v>
      </c>
      <c r="G46" s="37">
        <v>0.55208333333333337</v>
      </c>
      <c r="H46" s="37">
        <v>0.72916666666666663</v>
      </c>
      <c r="I46" s="38">
        <f t="shared" si="23"/>
        <v>0.17708333333333326</v>
      </c>
      <c r="J46" s="39">
        <f t="shared" si="24"/>
        <v>0.35416666666666657</v>
      </c>
      <c r="K46" s="39"/>
      <c r="L46" s="54"/>
      <c r="M46" s="41">
        <f t="shared" si="25"/>
        <v>0.35416666666666657</v>
      </c>
    </row>
    <row r="47" spans="1:13">
      <c r="A47" s="73" t="str">
        <f t="shared" si="26"/>
        <v>N</v>
      </c>
      <c r="B47" s="29"/>
      <c r="C47" s="28">
        <f t="shared" si="27"/>
        <v>43616</v>
      </c>
      <c r="D47" s="36">
        <v>0.33333333333333331</v>
      </c>
      <c r="E47" s="37">
        <v>0.52083333333333337</v>
      </c>
      <c r="F47" s="38">
        <f t="shared" si="22"/>
        <v>0.18750000000000006</v>
      </c>
      <c r="G47" s="37">
        <v>0.5625</v>
      </c>
      <c r="H47" s="37">
        <v>0.70833333333333337</v>
      </c>
      <c r="I47" s="38">
        <f t="shared" si="23"/>
        <v>0.14583333333333337</v>
      </c>
      <c r="J47" s="39">
        <f t="shared" si="24"/>
        <v>0.33333333333333343</v>
      </c>
      <c r="K47" s="39"/>
      <c r="L47" s="54"/>
      <c r="M47" s="41">
        <f t="shared" si="25"/>
        <v>0.33333333333333343</v>
      </c>
    </row>
    <row r="48" spans="1:13">
      <c r="A48" s="73" t="str">
        <f t="shared" si="26"/>
        <v>N</v>
      </c>
      <c r="B48" s="29"/>
      <c r="C48" s="28">
        <f t="shared" si="27"/>
        <v>43617</v>
      </c>
      <c r="D48" s="36"/>
      <c r="E48" s="37"/>
      <c r="F48" s="38">
        <f t="shared" si="22"/>
        <v>0</v>
      </c>
      <c r="G48" s="37"/>
      <c r="H48" s="37"/>
      <c r="I48" s="38">
        <f t="shared" si="23"/>
        <v>0</v>
      </c>
      <c r="J48" s="39">
        <f t="shared" si="24"/>
        <v>0</v>
      </c>
      <c r="K48" s="39"/>
      <c r="L48" s="54"/>
      <c r="M48" s="42" t="str">
        <f t="shared" si="25"/>
        <v/>
      </c>
    </row>
    <row r="49" spans="1:13">
      <c r="A49" s="73" t="str">
        <f t="shared" si="26"/>
        <v>N</v>
      </c>
      <c r="B49" s="29"/>
      <c r="C49" s="28">
        <f t="shared" si="27"/>
        <v>43618</v>
      </c>
      <c r="D49" s="36"/>
      <c r="E49" s="37"/>
      <c r="F49" s="38">
        <f t="shared" si="22"/>
        <v>0</v>
      </c>
      <c r="G49" s="37"/>
      <c r="H49" s="37"/>
      <c r="I49" s="38">
        <f t="shared" si="23"/>
        <v>0</v>
      </c>
      <c r="J49" s="39">
        <f t="shared" si="24"/>
        <v>0</v>
      </c>
      <c r="K49" s="39"/>
      <c r="L49" s="54"/>
      <c r="M49" s="42" t="str">
        <f t="shared" si="25"/>
        <v/>
      </c>
    </row>
    <row r="50" spans="1:13">
      <c r="A50" s="73" t="str">
        <f t="shared" si="26"/>
        <v>N</v>
      </c>
      <c r="B50" s="29"/>
      <c r="C50" s="32" t="str">
        <f>"Total sem "&amp;B43</f>
        <v>Total sem 22</v>
      </c>
      <c r="D50" s="43"/>
      <c r="E50" s="44"/>
      <c r="F50" s="45"/>
      <c r="G50" s="44"/>
      <c r="H50" s="44"/>
      <c r="I50" s="45"/>
      <c r="J50" s="46">
        <f>SUM(J43:J49)</f>
        <v>1.791666666666667</v>
      </c>
      <c r="K50" s="46">
        <f>SUM(K43:K49)</f>
        <v>0</v>
      </c>
      <c r="L50" s="55"/>
      <c r="M50" s="47">
        <f>IF(J50&gt;K50,J50-K50,0)</f>
        <v>1.791666666666667</v>
      </c>
    </row>
    <row r="51" spans="1:13">
      <c r="A51" s="73" t="str">
        <f t="shared" si="26"/>
        <v>N</v>
      </c>
      <c r="B51" s="29">
        <f t="shared" si="7"/>
        <v>23</v>
      </c>
      <c r="C51" s="28">
        <f>C49+1</f>
        <v>43619</v>
      </c>
      <c r="D51" s="36">
        <v>0.33333333333333331</v>
      </c>
      <c r="E51" s="37">
        <v>0.52083333333333337</v>
      </c>
      <c r="F51" s="38">
        <f t="shared" ref="F51:F57" si="28">E51-D51</f>
        <v>0.18750000000000006</v>
      </c>
      <c r="G51" s="37">
        <v>0.5625</v>
      </c>
      <c r="H51" s="37">
        <v>0.70833333333333337</v>
      </c>
      <c r="I51" s="38">
        <f t="shared" ref="I51:I57" si="29">H51-G51</f>
        <v>0.14583333333333337</v>
      </c>
      <c r="J51" s="39">
        <f t="shared" ref="J51:J57" si="30">F51+I51</f>
        <v>0.33333333333333343</v>
      </c>
      <c r="K51" s="39"/>
      <c r="L51" s="53"/>
      <c r="M51" s="40">
        <f t="shared" ref="M51:M57" si="31">IF(AND($D51=0,J51=0),"",IF(HOUR(J51)&gt;=7,J51-$J$7,0))</f>
        <v>0.33333333333333343</v>
      </c>
    </row>
    <row r="52" spans="1:13">
      <c r="A52" s="73" t="str">
        <f t="shared" si="26"/>
        <v>N</v>
      </c>
      <c r="B52" s="29" t="str">
        <f t="shared" si="7"/>
        <v/>
      </c>
      <c r="C52" s="28">
        <f>C51+1</f>
        <v>43620</v>
      </c>
      <c r="D52" s="36">
        <v>0.33333333333333331</v>
      </c>
      <c r="E52" s="37">
        <v>0.52083333333333337</v>
      </c>
      <c r="F52" s="38">
        <f t="shared" si="28"/>
        <v>0.18750000000000006</v>
      </c>
      <c r="G52" s="37">
        <v>0.5625</v>
      </c>
      <c r="H52" s="37">
        <v>0.70833333333333337</v>
      </c>
      <c r="I52" s="38">
        <f t="shared" si="29"/>
        <v>0.14583333333333337</v>
      </c>
      <c r="J52" s="39">
        <f t="shared" si="30"/>
        <v>0.33333333333333343</v>
      </c>
      <c r="K52" s="39"/>
      <c r="L52" s="54"/>
      <c r="M52" s="41">
        <f t="shared" si="31"/>
        <v>0.33333333333333343</v>
      </c>
    </row>
    <row r="53" spans="1:13">
      <c r="A53" s="73" t="str">
        <f t="shared" si="26"/>
        <v>N</v>
      </c>
      <c r="B53" s="29" t="str">
        <f t="shared" si="7"/>
        <v/>
      </c>
      <c r="C53" s="28">
        <f t="shared" ref="C53:C57" si="32">C52+1</f>
        <v>43621</v>
      </c>
      <c r="D53" s="36">
        <v>0.33333333333333331</v>
      </c>
      <c r="E53" s="37">
        <v>0.52083333333333337</v>
      </c>
      <c r="F53" s="38">
        <f t="shared" si="28"/>
        <v>0.18750000000000006</v>
      </c>
      <c r="G53" s="37">
        <v>0.5625</v>
      </c>
      <c r="H53" s="37">
        <v>0.70833333333333337</v>
      </c>
      <c r="I53" s="38">
        <f t="shared" si="29"/>
        <v>0.14583333333333337</v>
      </c>
      <c r="J53" s="39">
        <f t="shared" si="30"/>
        <v>0.33333333333333343</v>
      </c>
      <c r="K53" s="39"/>
      <c r="L53" s="54"/>
      <c r="M53" s="41">
        <f t="shared" si="31"/>
        <v>0.33333333333333343</v>
      </c>
    </row>
    <row r="54" spans="1:13">
      <c r="A54" s="73" t="str">
        <f t="shared" si="26"/>
        <v>N</v>
      </c>
      <c r="B54" s="29" t="str">
        <f t="shared" si="7"/>
        <v/>
      </c>
      <c r="C54" s="28">
        <f t="shared" si="32"/>
        <v>43622</v>
      </c>
      <c r="D54" s="36">
        <v>0.33333333333333331</v>
      </c>
      <c r="E54" s="37">
        <v>0.52083333333333337</v>
      </c>
      <c r="F54" s="38">
        <f t="shared" si="28"/>
        <v>0.18750000000000006</v>
      </c>
      <c r="G54" s="37">
        <v>0.5625</v>
      </c>
      <c r="H54" s="37">
        <v>0.70833333333333337</v>
      </c>
      <c r="I54" s="38">
        <f t="shared" si="29"/>
        <v>0.14583333333333337</v>
      </c>
      <c r="J54" s="39">
        <f t="shared" si="30"/>
        <v>0.33333333333333343</v>
      </c>
      <c r="K54" s="39"/>
      <c r="L54" s="54"/>
      <c r="M54" s="41">
        <f t="shared" si="31"/>
        <v>0.33333333333333343</v>
      </c>
    </row>
    <row r="55" spans="1:13">
      <c r="A55" s="73" t="str">
        <f t="shared" si="26"/>
        <v>N</v>
      </c>
      <c r="B55" s="29" t="str">
        <f t="shared" si="7"/>
        <v/>
      </c>
      <c r="C55" s="28">
        <f t="shared" si="32"/>
        <v>43623</v>
      </c>
      <c r="D55" s="36">
        <v>0.33333333333333331</v>
      </c>
      <c r="E55" s="37">
        <v>0.52083333333333337</v>
      </c>
      <c r="F55" s="38">
        <f t="shared" si="28"/>
        <v>0.18750000000000006</v>
      </c>
      <c r="G55" s="37">
        <v>0.5625</v>
      </c>
      <c r="H55" s="37">
        <v>0.70833333333333337</v>
      </c>
      <c r="I55" s="38">
        <f t="shared" si="29"/>
        <v>0.14583333333333337</v>
      </c>
      <c r="J55" s="39">
        <f t="shared" si="30"/>
        <v>0.33333333333333343</v>
      </c>
      <c r="K55" s="39"/>
      <c r="L55" s="54"/>
      <c r="M55" s="41">
        <f t="shared" si="31"/>
        <v>0.33333333333333343</v>
      </c>
    </row>
    <row r="56" spans="1:13">
      <c r="A56" s="73" t="str">
        <f t="shared" si="26"/>
        <v>N</v>
      </c>
      <c r="B56" s="29" t="str">
        <f t="shared" si="7"/>
        <v/>
      </c>
      <c r="C56" s="28">
        <f t="shared" si="32"/>
        <v>43624</v>
      </c>
      <c r="D56" s="36">
        <v>0.33333333333333331</v>
      </c>
      <c r="E56" s="37">
        <v>0.52083333333333337</v>
      </c>
      <c r="F56" s="38">
        <f t="shared" si="28"/>
        <v>0.18750000000000006</v>
      </c>
      <c r="G56" s="37">
        <v>0.54166666666666663</v>
      </c>
      <c r="H56" s="37">
        <v>0.66666666666666663</v>
      </c>
      <c r="I56" s="38">
        <f t="shared" si="29"/>
        <v>0.125</v>
      </c>
      <c r="J56" s="39">
        <f t="shared" si="30"/>
        <v>0.31250000000000006</v>
      </c>
      <c r="K56" s="39"/>
      <c r="L56" s="54"/>
      <c r="M56" s="42">
        <f t="shared" si="31"/>
        <v>0.31250000000000006</v>
      </c>
    </row>
    <row r="57" spans="1:13">
      <c r="A57" s="73" t="str">
        <f t="shared" si="26"/>
        <v>O</v>
      </c>
      <c r="B57" s="29" t="str">
        <f t="shared" si="7"/>
        <v/>
      </c>
      <c r="C57" s="28">
        <f t="shared" si="32"/>
        <v>43625</v>
      </c>
      <c r="D57" s="36"/>
      <c r="E57" s="37"/>
      <c r="F57" s="38">
        <f t="shared" si="28"/>
        <v>0</v>
      </c>
      <c r="G57" s="37"/>
      <c r="H57" s="37"/>
      <c r="I57" s="38">
        <f t="shared" si="29"/>
        <v>0</v>
      </c>
      <c r="J57" s="39">
        <f t="shared" si="30"/>
        <v>0</v>
      </c>
      <c r="K57" s="39"/>
      <c r="L57" s="54"/>
      <c r="M57" s="42" t="str">
        <f t="shared" si="31"/>
        <v/>
      </c>
    </row>
    <row r="58" spans="1:13">
      <c r="A58" s="73" t="str">
        <f t="shared" si="26"/>
        <v>N</v>
      </c>
      <c r="B58" s="33"/>
      <c r="C58" s="32" t="str">
        <f>"Total sem "&amp;B51</f>
        <v>Total sem 23</v>
      </c>
      <c r="D58" s="43"/>
      <c r="E58" s="44"/>
      <c r="F58" s="45"/>
      <c r="G58" s="44"/>
      <c r="H58" s="44"/>
      <c r="I58" s="45"/>
      <c r="J58" s="46">
        <f>SUM(J51:J57)</f>
        <v>1.9791666666666672</v>
      </c>
      <c r="K58" s="46">
        <f>SUM(K51:K57)</f>
        <v>0</v>
      </c>
      <c r="L58" s="55"/>
      <c r="M58" s="47">
        <f>IF(J58&gt;K58,J58-K58,0)</f>
        <v>1.9791666666666672</v>
      </c>
    </row>
    <row r="59" spans="1:13">
      <c r="A59" s="73" t="str">
        <f t="shared" si="26"/>
        <v>O</v>
      </c>
      <c r="B59" s="29">
        <f t="shared" ref="B59:B113" si="33">IF(WEEKDAY(C59)=2,INT(MOD(INT((C59-2)/7)+0.6,52+5/28))+1,"")</f>
        <v>24</v>
      </c>
      <c r="C59" s="28">
        <f>C57+1</f>
        <v>43626</v>
      </c>
      <c r="D59" s="36">
        <v>0.33333333333333331</v>
      </c>
      <c r="E59" s="37">
        <v>0.52083333333333337</v>
      </c>
      <c r="F59" s="38">
        <f t="shared" ref="F59:F73" si="34">E59-D59</f>
        <v>0.18750000000000006</v>
      </c>
      <c r="G59" s="37">
        <v>0.5625</v>
      </c>
      <c r="H59" s="37">
        <v>0.70833333333333337</v>
      </c>
      <c r="I59" s="38">
        <f t="shared" ref="I59:I73" si="35">H59-G59</f>
        <v>0.14583333333333337</v>
      </c>
      <c r="J59" s="39">
        <f t="shared" ref="J59:J73" si="36">F59+I59</f>
        <v>0.33333333333333343</v>
      </c>
      <c r="K59" s="39"/>
      <c r="L59" s="53"/>
      <c r="M59" s="40">
        <f>IF(AND($D59=0,J59=0),"",IF(HOUR(J59)&gt;=7,J59-$J$7,0))</f>
        <v>0.33333333333333343</v>
      </c>
    </row>
    <row r="60" spans="1:13">
      <c r="A60" s="73" t="str">
        <f t="shared" si="26"/>
        <v>N</v>
      </c>
      <c r="B60" s="29" t="str">
        <f t="shared" si="33"/>
        <v/>
      </c>
      <c r="C60" s="28">
        <f>C59+1</f>
        <v>43627</v>
      </c>
      <c r="D60" s="36">
        <v>0.33333333333333331</v>
      </c>
      <c r="E60" s="37">
        <v>0.52083333333333337</v>
      </c>
      <c r="F60" s="38">
        <f t="shared" si="34"/>
        <v>0.18750000000000006</v>
      </c>
      <c r="G60" s="37">
        <v>0.5625</v>
      </c>
      <c r="H60" s="37">
        <v>0.70833333333333337</v>
      </c>
      <c r="I60" s="38">
        <f t="shared" si="35"/>
        <v>0.14583333333333337</v>
      </c>
      <c r="J60" s="39">
        <f t="shared" si="36"/>
        <v>0.33333333333333343</v>
      </c>
      <c r="K60" s="39"/>
      <c r="L60" s="54"/>
      <c r="M60" s="41">
        <f>IF(AND($D60=0,J60=0),"",IF(HOUR(J60)&gt;=7,J60-$J$7,0))</f>
        <v>0.33333333333333343</v>
      </c>
    </row>
    <row r="61" spans="1:13">
      <c r="A61" s="73" t="str">
        <f t="shared" si="26"/>
        <v>N</v>
      </c>
      <c r="B61" s="29" t="str">
        <f t="shared" si="33"/>
        <v/>
      </c>
      <c r="C61" s="28">
        <f t="shared" ref="C61:C73" si="37">C60+1</f>
        <v>43628</v>
      </c>
      <c r="D61" s="36">
        <v>0.33333333333333331</v>
      </c>
      <c r="E61" s="37">
        <v>0.52083333333333337</v>
      </c>
      <c r="F61" s="38">
        <f t="shared" si="34"/>
        <v>0.18750000000000006</v>
      </c>
      <c r="G61" s="37">
        <v>0.5625</v>
      </c>
      <c r="H61" s="37">
        <v>0.70833333333333337</v>
      </c>
      <c r="I61" s="38">
        <f t="shared" si="35"/>
        <v>0.14583333333333337</v>
      </c>
      <c r="J61" s="39">
        <f t="shared" si="36"/>
        <v>0.33333333333333343</v>
      </c>
      <c r="K61" s="39"/>
      <c r="L61" s="54"/>
      <c r="M61" s="41">
        <f>IF(AND($D61=0,J61=0),"",IF(HOUR(J61)&gt;=7,J61-$J$7,0))</f>
        <v>0.33333333333333343</v>
      </c>
    </row>
    <row r="62" spans="1:13">
      <c r="A62" s="73" t="str">
        <f t="shared" si="26"/>
        <v>N</v>
      </c>
      <c r="B62" s="29" t="str">
        <f t="shared" si="33"/>
        <v/>
      </c>
      <c r="C62" s="28">
        <f t="shared" si="37"/>
        <v>43629</v>
      </c>
      <c r="D62" s="36">
        <v>0.33333333333333331</v>
      </c>
      <c r="E62" s="37">
        <v>0.52083333333333337</v>
      </c>
      <c r="F62" s="38">
        <f t="shared" si="34"/>
        <v>0.18750000000000006</v>
      </c>
      <c r="G62" s="37">
        <v>0.5625</v>
      </c>
      <c r="H62" s="37">
        <v>0.70833333333333337</v>
      </c>
      <c r="I62" s="38">
        <f t="shared" si="35"/>
        <v>0.14583333333333337</v>
      </c>
      <c r="J62" s="39">
        <f t="shared" si="36"/>
        <v>0.33333333333333343</v>
      </c>
      <c r="K62" s="39"/>
      <c r="L62" s="54"/>
      <c r="M62" s="41">
        <f>IF(AND($D62=0,J62=0),"",IF(HOUR(J62)&gt;=7,J62-$J$7,0))</f>
        <v>0.33333333333333343</v>
      </c>
    </row>
    <row r="63" spans="1:13">
      <c r="A63" s="73" t="str">
        <f t="shared" si="26"/>
        <v>N</v>
      </c>
      <c r="B63" s="29" t="str">
        <f t="shared" si="33"/>
        <v/>
      </c>
      <c r="C63" s="28">
        <f t="shared" si="37"/>
        <v>43630</v>
      </c>
      <c r="D63" s="36">
        <v>0.33333333333333331</v>
      </c>
      <c r="E63" s="37">
        <v>0.52083333333333337</v>
      </c>
      <c r="F63" s="38">
        <f t="shared" si="34"/>
        <v>0.18750000000000006</v>
      </c>
      <c r="G63" s="37">
        <v>0.5625</v>
      </c>
      <c r="H63" s="37">
        <v>0.70833333333333337</v>
      </c>
      <c r="I63" s="38">
        <f t="shared" si="35"/>
        <v>0.14583333333333337</v>
      </c>
      <c r="J63" s="39">
        <f t="shared" si="36"/>
        <v>0.33333333333333343</v>
      </c>
      <c r="K63" s="39"/>
      <c r="L63" s="54"/>
      <c r="M63" s="41">
        <f>IF(AND($D63=0,J63=0),"",IF(HOUR(J63)&gt;=7,J63-$J$7,0))</f>
        <v>0.33333333333333343</v>
      </c>
    </row>
    <row r="64" spans="1:13">
      <c r="A64" s="73" t="str">
        <f t="shared" si="26"/>
        <v>N</v>
      </c>
      <c r="B64" s="29" t="str">
        <f t="shared" si="33"/>
        <v/>
      </c>
      <c r="C64" s="28">
        <f t="shared" si="37"/>
        <v>43631</v>
      </c>
      <c r="D64" s="36"/>
      <c r="E64" s="37"/>
      <c r="F64" s="38">
        <f t="shared" si="34"/>
        <v>0</v>
      </c>
      <c r="G64" s="37"/>
      <c r="H64" s="37"/>
      <c r="I64" s="38">
        <f t="shared" si="35"/>
        <v>0</v>
      </c>
      <c r="J64" s="39">
        <f t="shared" si="36"/>
        <v>0</v>
      </c>
      <c r="K64" s="39"/>
      <c r="L64" s="54"/>
      <c r="M64" s="42" t="str">
        <f>IF(AND($D64=0,J64=0),"",IF(HOUR(J64)&gt;=6,J64,0))</f>
        <v/>
      </c>
    </row>
    <row r="65" spans="1:13">
      <c r="A65" s="73" t="str">
        <f t="shared" si="26"/>
        <v>N</v>
      </c>
      <c r="B65" s="29" t="str">
        <f t="shared" si="33"/>
        <v/>
      </c>
      <c r="C65" s="28">
        <f t="shared" si="37"/>
        <v>43632</v>
      </c>
      <c r="D65" s="36"/>
      <c r="E65" s="37"/>
      <c r="F65" s="38">
        <f t="shared" si="34"/>
        <v>0</v>
      </c>
      <c r="G65" s="37"/>
      <c r="H65" s="37"/>
      <c r="I65" s="38">
        <f t="shared" si="35"/>
        <v>0</v>
      </c>
      <c r="J65" s="39">
        <f t="shared" si="36"/>
        <v>0</v>
      </c>
      <c r="K65" s="39"/>
      <c r="L65" s="54"/>
      <c r="M65" s="42" t="str">
        <f>IF(AND($D65=0,J65=0),"",IF(HOUR(J65)&gt;=6,J65,0))</f>
        <v/>
      </c>
    </row>
    <row r="66" spans="1:13">
      <c r="A66" s="73" t="str">
        <f t="shared" si="26"/>
        <v>N</v>
      </c>
      <c r="B66" s="29"/>
      <c r="C66" s="32" t="str">
        <f>"Total sem "&amp;B59</f>
        <v>Total sem 24</v>
      </c>
      <c r="D66" s="43"/>
      <c r="E66" s="44"/>
      <c r="F66" s="45"/>
      <c r="G66" s="44"/>
      <c r="H66" s="44"/>
      <c r="I66" s="45"/>
      <c r="J66" s="46">
        <f>SUM(J59:J65)</f>
        <v>1.6666666666666672</v>
      </c>
      <c r="K66" s="46"/>
      <c r="L66" s="55"/>
      <c r="M66" s="47">
        <f>IF(J66&gt;K66,J66-K66,0)</f>
        <v>1.6666666666666672</v>
      </c>
    </row>
    <row r="67" spans="1:13">
      <c r="A67" s="73" t="str">
        <f t="shared" si="26"/>
        <v>N</v>
      </c>
      <c r="B67" s="29">
        <f t="shared" si="33"/>
        <v>25</v>
      </c>
      <c r="C67" s="28">
        <f>C65+1</f>
        <v>43633</v>
      </c>
      <c r="D67" s="36">
        <v>0.33333333333333331</v>
      </c>
      <c r="E67" s="37">
        <v>0.52083333333333337</v>
      </c>
      <c r="F67" s="38">
        <f t="shared" si="34"/>
        <v>0.18750000000000006</v>
      </c>
      <c r="G67" s="37">
        <v>0.5625</v>
      </c>
      <c r="H67" s="37">
        <v>0.70833333333333337</v>
      </c>
      <c r="I67" s="38">
        <f t="shared" si="35"/>
        <v>0.14583333333333337</v>
      </c>
      <c r="J67" s="39">
        <f t="shared" si="36"/>
        <v>0.33333333333333343</v>
      </c>
      <c r="K67" s="39"/>
      <c r="L67" s="53"/>
      <c r="M67" s="40">
        <f>IF(AND($D67=0,J67=0),"",IF(HOUR(J67)&gt;=7,J67-$J$7,0))</f>
        <v>0.33333333333333343</v>
      </c>
    </row>
    <row r="68" spans="1:13">
      <c r="A68" s="73" t="str">
        <f t="shared" si="26"/>
        <v>N</v>
      </c>
      <c r="B68" s="29" t="str">
        <f t="shared" si="33"/>
        <v/>
      </c>
      <c r="C68" s="28">
        <f t="shared" si="37"/>
        <v>43634</v>
      </c>
      <c r="D68" s="36">
        <v>0.33333333333333331</v>
      </c>
      <c r="E68" s="37">
        <v>0.52083333333333337</v>
      </c>
      <c r="F68" s="38">
        <f t="shared" si="34"/>
        <v>0.18750000000000006</v>
      </c>
      <c r="G68" s="37">
        <v>0.5625</v>
      </c>
      <c r="H68" s="37">
        <v>0.70833333333333337</v>
      </c>
      <c r="I68" s="38">
        <f t="shared" si="35"/>
        <v>0.14583333333333337</v>
      </c>
      <c r="J68" s="39">
        <f t="shared" si="36"/>
        <v>0.33333333333333343</v>
      </c>
      <c r="K68" s="39"/>
      <c r="L68" s="54"/>
      <c r="M68" s="41">
        <f>IF(AND($D68=0,J68=0),"",IF(HOUR(J68)&gt;=7,J68-$J$7,0))</f>
        <v>0.33333333333333343</v>
      </c>
    </row>
    <row r="69" spans="1:13">
      <c r="A69" s="73" t="str">
        <f t="shared" si="26"/>
        <v>N</v>
      </c>
      <c r="B69" s="29" t="str">
        <f t="shared" si="33"/>
        <v/>
      </c>
      <c r="C69" s="28">
        <f t="shared" si="37"/>
        <v>43635</v>
      </c>
      <c r="D69" s="36">
        <v>0.33333333333333331</v>
      </c>
      <c r="E69" s="37">
        <v>0.52083333333333337</v>
      </c>
      <c r="F69" s="38">
        <f t="shared" si="34"/>
        <v>0.18750000000000006</v>
      </c>
      <c r="G69" s="37">
        <v>0.5625</v>
      </c>
      <c r="H69" s="37">
        <v>0.70833333333333337</v>
      </c>
      <c r="I69" s="38">
        <f t="shared" si="35"/>
        <v>0.14583333333333337</v>
      </c>
      <c r="J69" s="39">
        <f t="shared" si="36"/>
        <v>0.33333333333333343</v>
      </c>
      <c r="K69" s="39"/>
      <c r="L69" s="54"/>
      <c r="M69" s="41">
        <f>IF(AND($D69=0,J69=0),"",IF(HOUR(J69)&gt;=7,J69-$J$7,0))</f>
        <v>0.33333333333333343</v>
      </c>
    </row>
    <row r="70" spans="1:13">
      <c r="A70" s="73" t="str">
        <f t="shared" si="26"/>
        <v>N</v>
      </c>
      <c r="B70" s="29" t="str">
        <f t="shared" si="33"/>
        <v/>
      </c>
      <c r="C70" s="28">
        <f t="shared" si="37"/>
        <v>43636</v>
      </c>
      <c r="D70" s="36">
        <v>0.33333333333333331</v>
      </c>
      <c r="E70" s="37">
        <v>0.52083333333333337</v>
      </c>
      <c r="F70" s="38">
        <f t="shared" si="34"/>
        <v>0.18750000000000006</v>
      </c>
      <c r="G70" s="37">
        <v>0.5625</v>
      </c>
      <c r="H70" s="37">
        <v>0.70833333333333337</v>
      </c>
      <c r="I70" s="38">
        <f t="shared" si="35"/>
        <v>0.14583333333333337</v>
      </c>
      <c r="J70" s="39">
        <f t="shared" si="36"/>
        <v>0.33333333333333343</v>
      </c>
      <c r="K70" s="39"/>
      <c r="L70" s="54"/>
      <c r="M70" s="41">
        <f>IF(AND($D70=0,J70=0),"",IF(HOUR(J70)&gt;=7,J70-$J$7,0))</f>
        <v>0.33333333333333343</v>
      </c>
    </row>
    <row r="71" spans="1:13">
      <c r="A71" s="73" t="str">
        <f t="shared" si="26"/>
        <v>N</v>
      </c>
      <c r="B71" s="29" t="str">
        <f t="shared" si="33"/>
        <v/>
      </c>
      <c r="C71" s="28">
        <f t="shared" si="37"/>
        <v>43637</v>
      </c>
      <c r="D71" s="36">
        <v>0.33333333333333331</v>
      </c>
      <c r="E71" s="37">
        <v>0.52083333333333337</v>
      </c>
      <c r="F71" s="38">
        <f t="shared" si="34"/>
        <v>0.18750000000000006</v>
      </c>
      <c r="G71" s="37">
        <v>0.5625</v>
      </c>
      <c r="H71" s="37">
        <v>0.70833333333333337</v>
      </c>
      <c r="I71" s="38">
        <f t="shared" si="35"/>
        <v>0.14583333333333337</v>
      </c>
      <c r="J71" s="39">
        <f t="shared" si="36"/>
        <v>0.33333333333333343</v>
      </c>
      <c r="K71" s="39"/>
      <c r="L71" s="54"/>
      <c r="M71" s="41">
        <f>IF(AND($D71=0,J71=0),"",IF(HOUR(J71)&gt;=7,J71-$J$7,0))</f>
        <v>0.33333333333333343</v>
      </c>
    </row>
    <row r="72" spans="1:13">
      <c r="A72" s="73" t="str">
        <f t="shared" si="26"/>
        <v>N</v>
      </c>
      <c r="B72" s="29" t="str">
        <f t="shared" si="33"/>
        <v/>
      </c>
      <c r="C72" s="28">
        <f t="shared" si="37"/>
        <v>43638</v>
      </c>
      <c r="D72" s="36">
        <v>0.33333333333333331</v>
      </c>
      <c r="E72" s="37">
        <v>0.52083333333333337</v>
      </c>
      <c r="F72" s="38">
        <f t="shared" si="34"/>
        <v>0.18750000000000006</v>
      </c>
      <c r="G72" s="37">
        <v>0.5625</v>
      </c>
      <c r="H72" s="37">
        <v>0.70833333333333337</v>
      </c>
      <c r="I72" s="38">
        <f t="shared" si="35"/>
        <v>0.14583333333333337</v>
      </c>
      <c r="J72" s="39">
        <f t="shared" si="36"/>
        <v>0.33333333333333343</v>
      </c>
      <c r="K72" s="39"/>
      <c r="L72" s="54"/>
      <c r="M72" s="42">
        <f>IF(AND($D72=0,J72=0),"",IF(HOUR(J72)&gt;=6,J72,0))</f>
        <v>0.33333333333333343</v>
      </c>
    </row>
    <row r="73" spans="1:13">
      <c r="A73" s="73" t="str">
        <f t="shared" si="26"/>
        <v>N</v>
      </c>
      <c r="B73" s="29" t="str">
        <f t="shared" si="33"/>
        <v/>
      </c>
      <c r="C73" s="28">
        <f t="shared" si="37"/>
        <v>43639</v>
      </c>
      <c r="D73" s="36">
        <v>0.33333333333333331</v>
      </c>
      <c r="E73" s="37">
        <v>0.52083333333333337</v>
      </c>
      <c r="F73" s="38">
        <f t="shared" si="34"/>
        <v>0.18750000000000006</v>
      </c>
      <c r="G73" s="37">
        <v>0.5625</v>
      </c>
      <c r="H73" s="37">
        <v>0.70833333333333337</v>
      </c>
      <c r="I73" s="38">
        <f t="shared" si="35"/>
        <v>0.14583333333333337</v>
      </c>
      <c r="J73" s="39">
        <f t="shared" si="36"/>
        <v>0.33333333333333343</v>
      </c>
      <c r="K73" s="39"/>
      <c r="L73" s="54"/>
      <c r="M73" s="42">
        <f>IF(AND($D73=0,J73=0),"",IF(HOUR(J73)&gt;=6,J73,0))</f>
        <v>0.33333333333333343</v>
      </c>
    </row>
    <row r="74" spans="1:13">
      <c r="A74" s="73" t="str">
        <f t="shared" si="26"/>
        <v>N</v>
      </c>
      <c r="B74" s="29"/>
      <c r="C74" s="32" t="str">
        <f>"Total sem "&amp;B67</f>
        <v>Total sem 25</v>
      </c>
      <c r="D74" s="43"/>
      <c r="E74" s="44"/>
      <c r="F74" s="45"/>
      <c r="G74" s="44"/>
      <c r="H74" s="44"/>
      <c r="I74" s="45"/>
      <c r="J74" s="46">
        <f>SUM(J67:J73)</f>
        <v>2.3333333333333339</v>
      </c>
      <c r="K74" s="46"/>
      <c r="L74" s="55"/>
      <c r="M74" s="47">
        <f>IF(J74&gt;K74,J74-K74,0)</f>
        <v>2.3333333333333339</v>
      </c>
    </row>
    <row r="75" spans="1:13">
      <c r="A75" s="73" t="str">
        <f t="shared" si="26"/>
        <v>N</v>
      </c>
      <c r="B75" s="29">
        <f t="shared" si="33"/>
        <v>26</v>
      </c>
      <c r="C75" s="28">
        <f>C73+1</f>
        <v>43640</v>
      </c>
      <c r="D75" s="36">
        <v>0.33333333333333331</v>
      </c>
      <c r="E75" s="37">
        <v>0.52083333333333337</v>
      </c>
      <c r="F75" s="38">
        <f t="shared" ref="F75:F113" si="38">E75-D75</f>
        <v>0.18750000000000006</v>
      </c>
      <c r="G75" s="37">
        <v>0.5625</v>
      </c>
      <c r="H75" s="37">
        <v>0.70833333333333337</v>
      </c>
      <c r="I75" s="38">
        <f t="shared" ref="I75:I113" si="39">H75-G75</f>
        <v>0.14583333333333337</v>
      </c>
      <c r="J75" s="39">
        <f t="shared" ref="J75:J113" si="40">F75+I75</f>
        <v>0.33333333333333343</v>
      </c>
      <c r="K75" s="39"/>
      <c r="L75" s="53"/>
      <c r="M75" s="40">
        <f>IF(AND($D75=0,J75=0),"",IF(HOUR(J75)&gt;=7,J75-$J$7,0))</f>
        <v>0.33333333333333343</v>
      </c>
    </row>
    <row r="76" spans="1:13">
      <c r="A76" s="73" t="str">
        <f t="shared" ref="A76:A107" si="41">IF(COUNTIF(JoursFeries,$C76),"O","N")</f>
        <v>N</v>
      </c>
      <c r="B76" s="29" t="str">
        <f t="shared" si="33"/>
        <v/>
      </c>
      <c r="C76" s="28">
        <f t="shared" ref="C76:C113" si="42">C75+1</f>
        <v>43641</v>
      </c>
      <c r="D76" s="36">
        <v>0.33333333333333331</v>
      </c>
      <c r="E76" s="37">
        <v>0.52083333333333337</v>
      </c>
      <c r="F76" s="38">
        <f t="shared" si="38"/>
        <v>0.18750000000000006</v>
      </c>
      <c r="G76" s="37">
        <v>0.5625</v>
      </c>
      <c r="H76" s="37">
        <v>0.70833333333333337</v>
      </c>
      <c r="I76" s="38">
        <f t="shared" si="39"/>
        <v>0.14583333333333337</v>
      </c>
      <c r="J76" s="39">
        <f t="shared" si="40"/>
        <v>0.33333333333333343</v>
      </c>
      <c r="K76" s="39"/>
      <c r="L76" s="54"/>
      <c r="M76" s="41">
        <f>IF(AND($D76=0,J76=0),"",IF(HOUR(J76)&gt;=7,J76-$J$7,0))</f>
        <v>0.33333333333333343</v>
      </c>
    </row>
    <row r="77" spans="1:13">
      <c r="A77" s="73" t="str">
        <f t="shared" si="41"/>
        <v>N</v>
      </c>
      <c r="B77" s="29" t="str">
        <f t="shared" si="33"/>
        <v/>
      </c>
      <c r="C77" s="28">
        <f t="shared" si="42"/>
        <v>43642</v>
      </c>
      <c r="D77" s="36">
        <v>0.33333333333333298</v>
      </c>
      <c r="E77" s="37">
        <v>0.52083333333333304</v>
      </c>
      <c r="F77" s="38">
        <f t="shared" si="38"/>
        <v>0.18750000000000006</v>
      </c>
      <c r="G77" s="37">
        <v>0.5625</v>
      </c>
      <c r="H77" s="37">
        <v>0.70833333333333304</v>
      </c>
      <c r="I77" s="38">
        <f t="shared" si="39"/>
        <v>0.14583333333333304</v>
      </c>
      <c r="J77" s="39">
        <f t="shared" si="40"/>
        <v>0.33333333333333309</v>
      </c>
      <c r="K77" s="39"/>
      <c r="L77" s="54"/>
      <c r="M77" s="41">
        <f>IF(AND($D77=0,J77=0),"",IF(HOUR(J77)&gt;=7,J77-$J$7,0))</f>
        <v>0.33333333333333309</v>
      </c>
    </row>
    <row r="78" spans="1:13">
      <c r="A78" s="73" t="str">
        <f t="shared" si="41"/>
        <v>N</v>
      </c>
      <c r="B78" s="29" t="str">
        <f t="shared" si="33"/>
        <v/>
      </c>
      <c r="C78" s="28">
        <f t="shared" si="42"/>
        <v>43643</v>
      </c>
      <c r="D78" s="36">
        <v>0.33333333333333298</v>
      </c>
      <c r="E78" s="37">
        <v>0.52083333333333304</v>
      </c>
      <c r="F78" s="38">
        <f t="shared" si="38"/>
        <v>0.18750000000000006</v>
      </c>
      <c r="G78" s="37">
        <v>0.5625</v>
      </c>
      <c r="H78" s="37">
        <v>0.70833333333333304</v>
      </c>
      <c r="I78" s="38">
        <f t="shared" si="39"/>
        <v>0.14583333333333304</v>
      </c>
      <c r="J78" s="39">
        <f t="shared" si="40"/>
        <v>0.33333333333333309</v>
      </c>
      <c r="K78" s="39"/>
      <c r="L78" s="54"/>
      <c r="M78" s="41">
        <f>IF(AND($D78=0,J78=0),"",IF(HOUR(J78)&gt;=7,J78-$J$7,0))</f>
        <v>0.33333333333333309</v>
      </c>
    </row>
    <row r="79" spans="1:13">
      <c r="A79" s="73" t="str">
        <f t="shared" si="41"/>
        <v>N</v>
      </c>
      <c r="B79" s="29" t="str">
        <f t="shared" si="33"/>
        <v/>
      </c>
      <c r="C79" s="28">
        <f t="shared" si="42"/>
        <v>43644</v>
      </c>
      <c r="D79" s="36">
        <v>0.33333333333333298</v>
      </c>
      <c r="E79" s="37">
        <v>0.52083333333333304</v>
      </c>
      <c r="F79" s="38">
        <f t="shared" si="38"/>
        <v>0.18750000000000006</v>
      </c>
      <c r="G79" s="37">
        <v>0.5625</v>
      </c>
      <c r="H79" s="37">
        <v>0.70833333333333304</v>
      </c>
      <c r="I79" s="38">
        <f t="shared" si="39"/>
        <v>0.14583333333333304</v>
      </c>
      <c r="J79" s="39">
        <f t="shared" si="40"/>
        <v>0.33333333333333309</v>
      </c>
      <c r="K79" s="39"/>
      <c r="L79" s="54"/>
      <c r="M79" s="41">
        <f>IF(AND($D79=0,J79=0),"",IF(HOUR(J79)&gt;=7,J79-$J$7,0))</f>
        <v>0.33333333333333309</v>
      </c>
    </row>
    <row r="80" spans="1:13">
      <c r="A80" s="73" t="str">
        <f t="shared" si="41"/>
        <v>N</v>
      </c>
      <c r="B80" s="29" t="str">
        <f t="shared" si="33"/>
        <v/>
      </c>
      <c r="C80" s="28">
        <f t="shared" si="42"/>
        <v>43645</v>
      </c>
      <c r="D80" s="36">
        <v>0.33333333333333298</v>
      </c>
      <c r="E80" s="37">
        <v>0.52083333333333304</v>
      </c>
      <c r="F80" s="38">
        <f t="shared" si="38"/>
        <v>0.18750000000000006</v>
      </c>
      <c r="G80" s="37">
        <v>0.5625</v>
      </c>
      <c r="H80" s="37">
        <v>0.70833333333333304</v>
      </c>
      <c r="I80" s="38">
        <f t="shared" si="39"/>
        <v>0.14583333333333304</v>
      </c>
      <c r="J80" s="39">
        <f t="shared" si="40"/>
        <v>0.33333333333333309</v>
      </c>
      <c r="K80" s="39"/>
      <c r="L80" s="54"/>
      <c r="M80" s="42">
        <f>IF(AND($D80=0,J80=0),"",IF(HOUR(J80)&gt;=6,J80,0))</f>
        <v>0.33333333333333309</v>
      </c>
    </row>
    <row r="81" spans="1:13">
      <c r="A81" s="73" t="str">
        <f t="shared" si="41"/>
        <v>N</v>
      </c>
      <c r="B81" s="29" t="str">
        <f t="shared" si="33"/>
        <v/>
      </c>
      <c r="C81" s="28">
        <f t="shared" si="42"/>
        <v>43646</v>
      </c>
      <c r="D81" s="36">
        <v>0.33333333333333298</v>
      </c>
      <c r="E81" s="37">
        <v>0.52083333333333304</v>
      </c>
      <c r="F81" s="38">
        <f t="shared" si="38"/>
        <v>0.18750000000000006</v>
      </c>
      <c r="G81" s="37">
        <v>0.5625</v>
      </c>
      <c r="H81" s="37">
        <v>0.70833333333333304</v>
      </c>
      <c r="I81" s="38">
        <f t="shared" si="39"/>
        <v>0.14583333333333304</v>
      </c>
      <c r="J81" s="39">
        <f t="shared" si="40"/>
        <v>0.33333333333333309</v>
      </c>
      <c r="K81" s="39"/>
      <c r="L81" s="54"/>
      <c r="M81" s="42">
        <f>IF(AND($D81=0,J81=0),"",IF(HOUR(J81)&gt;=6,J81,0))</f>
        <v>0.33333333333333309</v>
      </c>
    </row>
    <row r="82" spans="1:13">
      <c r="A82" s="73" t="str">
        <f t="shared" si="41"/>
        <v>N</v>
      </c>
      <c r="B82" s="29"/>
      <c r="C82" s="32" t="str">
        <f>"Total sem "&amp;B75</f>
        <v>Total sem 26</v>
      </c>
      <c r="D82" s="43"/>
      <c r="E82" s="44"/>
      <c r="F82" s="45"/>
      <c r="G82" s="44"/>
      <c r="H82" s="44"/>
      <c r="I82" s="45"/>
      <c r="J82" s="46">
        <f>SUM(J75:J81)</f>
        <v>2.3333333333333321</v>
      </c>
      <c r="K82" s="46"/>
      <c r="L82" s="55"/>
      <c r="M82" s="47">
        <f>IF(J82&gt;K82,J82-K82,0)</f>
        <v>2.3333333333333321</v>
      </c>
    </row>
    <row r="83" spans="1:13">
      <c r="A83" s="73" t="str">
        <f t="shared" si="41"/>
        <v>N</v>
      </c>
      <c r="B83" s="29">
        <f t="shared" si="33"/>
        <v>27</v>
      </c>
      <c r="C83" s="28">
        <f>C81+1</f>
        <v>43647</v>
      </c>
      <c r="D83" s="36">
        <v>0.33333333333333298</v>
      </c>
      <c r="E83" s="37">
        <v>0.52083333333333304</v>
      </c>
      <c r="F83" s="38">
        <f t="shared" si="38"/>
        <v>0.18750000000000006</v>
      </c>
      <c r="G83" s="37">
        <v>0.5625</v>
      </c>
      <c r="H83" s="37">
        <v>0.70833333333333304</v>
      </c>
      <c r="I83" s="38">
        <f t="shared" si="39"/>
        <v>0.14583333333333304</v>
      </c>
      <c r="J83" s="39">
        <f t="shared" si="40"/>
        <v>0.33333333333333309</v>
      </c>
      <c r="K83" s="39"/>
      <c r="L83" s="53"/>
      <c r="M83" s="40">
        <f>IF(AND($D83=0,J83=0),"",IF(HOUR(J83)&gt;=7,J83-$J$7,0))</f>
        <v>0.33333333333333309</v>
      </c>
    </row>
    <row r="84" spans="1:13">
      <c r="A84" s="73" t="str">
        <f t="shared" si="41"/>
        <v>N</v>
      </c>
      <c r="B84" s="29" t="str">
        <f t="shared" si="33"/>
        <v/>
      </c>
      <c r="C84" s="28">
        <f t="shared" si="42"/>
        <v>43648</v>
      </c>
      <c r="D84" s="36">
        <v>0.33333333333333298</v>
      </c>
      <c r="E84" s="37">
        <v>0.52083333333333304</v>
      </c>
      <c r="F84" s="38">
        <f t="shared" si="38"/>
        <v>0.18750000000000006</v>
      </c>
      <c r="G84" s="37">
        <v>0.5625</v>
      </c>
      <c r="H84" s="37">
        <v>0.70833333333333304</v>
      </c>
      <c r="I84" s="38">
        <f t="shared" si="39"/>
        <v>0.14583333333333304</v>
      </c>
      <c r="J84" s="39">
        <f t="shared" si="40"/>
        <v>0.33333333333333309</v>
      </c>
      <c r="K84" s="39"/>
      <c r="L84" s="54"/>
      <c r="M84" s="41">
        <f>IF(AND($D84=0,J84=0),"",IF(HOUR(J84)&gt;=7,J84-$J$7,0))</f>
        <v>0.33333333333333309</v>
      </c>
    </row>
    <row r="85" spans="1:13">
      <c r="A85" s="73" t="str">
        <f t="shared" si="41"/>
        <v>N</v>
      </c>
      <c r="B85" s="29" t="str">
        <f t="shared" si="33"/>
        <v/>
      </c>
      <c r="C85" s="28">
        <f t="shared" si="42"/>
        <v>43649</v>
      </c>
      <c r="D85" s="36">
        <v>0.33333333333333298</v>
      </c>
      <c r="E85" s="37">
        <v>0.52083333333333304</v>
      </c>
      <c r="F85" s="38">
        <f t="shared" si="38"/>
        <v>0.18750000000000006</v>
      </c>
      <c r="G85" s="37">
        <v>0.5625</v>
      </c>
      <c r="H85" s="37">
        <v>0.70833333333333304</v>
      </c>
      <c r="I85" s="38">
        <f t="shared" si="39"/>
        <v>0.14583333333333304</v>
      </c>
      <c r="J85" s="39">
        <f t="shared" si="40"/>
        <v>0.33333333333333309</v>
      </c>
      <c r="K85" s="39"/>
      <c r="L85" s="54"/>
      <c r="M85" s="41">
        <f>IF(AND($D85=0,J85=0),"",IF(HOUR(J85)&gt;=7,J85-$J$7,0))</f>
        <v>0.33333333333333309</v>
      </c>
    </row>
    <row r="86" spans="1:13">
      <c r="A86" s="73" t="str">
        <f t="shared" si="41"/>
        <v>N</v>
      </c>
      <c r="B86" s="29" t="str">
        <f t="shared" si="33"/>
        <v/>
      </c>
      <c r="C86" s="28">
        <f t="shared" si="42"/>
        <v>43650</v>
      </c>
      <c r="D86" s="36">
        <v>0.33333333333333298</v>
      </c>
      <c r="E86" s="37">
        <v>0.52083333333333304</v>
      </c>
      <c r="F86" s="38">
        <f t="shared" si="38"/>
        <v>0.18750000000000006</v>
      </c>
      <c r="G86" s="37">
        <v>0.5625</v>
      </c>
      <c r="H86" s="37">
        <v>0.70833333333333304</v>
      </c>
      <c r="I86" s="38">
        <f t="shared" si="39"/>
        <v>0.14583333333333304</v>
      </c>
      <c r="J86" s="39">
        <f t="shared" si="40"/>
        <v>0.33333333333333309</v>
      </c>
      <c r="K86" s="39"/>
      <c r="L86" s="54"/>
      <c r="M86" s="41">
        <f>IF(AND($D86=0,J86=0),"",IF(HOUR(J86)&gt;=7,J86-$J$7,0))</f>
        <v>0.33333333333333309</v>
      </c>
    </row>
    <row r="87" spans="1:13">
      <c r="A87" s="73" t="str">
        <f t="shared" si="41"/>
        <v>N</v>
      </c>
      <c r="B87" s="29" t="str">
        <f t="shared" si="33"/>
        <v/>
      </c>
      <c r="C87" s="28">
        <f t="shared" si="42"/>
        <v>43651</v>
      </c>
      <c r="D87" s="36">
        <v>0.33333333333333298</v>
      </c>
      <c r="E87" s="37">
        <v>0.52083333333333304</v>
      </c>
      <c r="F87" s="38">
        <f t="shared" si="38"/>
        <v>0.18750000000000006</v>
      </c>
      <c r="G87" s="37">
        <v>0.5625</v>
      </c>
      <c r="H87" s="37">
        <v>0.70833333333333304</v>
      </c>
      <c r="I87" s="38">
        <f t="shared" si="39"/>
        <v>0.14583333333333304</v>
      </c>
      <c r="J87" s="39">
        <f t="shared" si="40"/>
        <v>0.33333333333333309</v>
      </c>
      <c r="K87" s="39"/>
      <c r="L87" s="54"/>
      <c r="M87" s="41">
        <f>IF(AND($D87=0,J87=0),"",IF(HOUR(J87)&gt;=7,J87-$J$7,0))</f>
        <v>0.33333333333333309</v>
      </c>
    </row>
    <row r="88" spans="1:13">
      <c r="A88" s="73" t="str">
        <f t="shared" si="41"/>
        <v>N</v>
      </c>
      <c r="B88" s="29" t="str">
        <f t="shared" si="33"/>
        <v/>
      </c>
      <c r="C88" s="28">
        <f t="shared" si="42"/>
        <v>43652</v>
      </c>
      <c r="D88" s="36">
        <v>0.33333333333333298</v>
      </c>
      <c r="E88" s="37">
        <v>0.52083333333333304</v>
      </c>
      <c r="F88" s="38">
        <f t="shared" si="38"/>
        <v>0.18750000000000006</v>
      </c>
      <c r="G88" s="37">
        <v>0.5625</v>
      </c>
      <c r="H88" s="37">
        <v>0.70833333333333304</v>
      </c>
      <c r="I88" s="38">
        <f t="shared" si="39"/>
        <v>0.14583333333333304</v>
      </c>
      <c r="J88" s="39">
        <f t="shared" si="40"/>
        <v>0.33333333333333309</v>
      </c>
      <c r="K88" s="39"/>
      <c r="L88" s="54"/>
      <c r="M88" s="42">
        <f>IF(AND($D88=0,J88=0),"",IF(HOUR(J88)&gt;=6,J88,0))</f>
        <v>0.33333333333333309</v>
      </c>
    </row>
    <row r="89" spans="1:13">
      <c r="A89" s="73" t="str">
        <f t="shared" si="41"/>
        <v>N</v>
      </c>
      <c r="B89" s="29" t="str">
        <f t="shared" si="33"/>
        <v/>
      </c>
      <c r="C89" s="28">
        <f t="shared" si="42"/>
        <v>43653</v>
      </c>
      <c r="D89" s="36">
        <v>0.33333333333333298</v>
      </c>
      <c r="E89" s="37">
        <v>0.52083333333333304</v>
      </c>
      <c r="F89" s="38">
        <f t="shared" si="38"/>
        <v>0.18750000000000006</v>
      </c>
      <c r="G89" s="37">
        <v>0.5625</v>
      </c>
      <c r="H89" s="37">
        <v>0.70833333333333304</v>
      </c>
      <c r="I89" s="38">
        <f t="shared" si="39"/>
        <v>0.14583333333333304</v>
      </c>
      <c r="J89" s="39">
        <f t="shared" si="40"/>
        <v>0.33333333333333309</v>
      </c>
      <c r="K89" s="39"/>
      <c r="L89" s="54"/>
      <c r="M89" s="42">
        <f>IF(AND($D89=0,J89=0),"",IF(HOUR(J89)&gt;=6,J89,0))</f>
        <v>0.33333333333333309</v>
      </c>
    </row>
    <row r="90" spans="1:13">
      <c r="A90" s="73" t="str">
        <f t="shared" si="41"/>
        <v>N</v>
      </c>
      <c r="B90" s="29"/>
      <c r="C90" s="32" t="str">
        <f>"Total sem "&amp;B83</f>
        <v>Total sem 27</v>
      </c>
      <c r="D90" s="43"/>
      <c r="E90" s="44"/>
      <c r="F90" s="45"/>
      <c r="G90" s="44"/>
      <c r="H90" s="44"/>
      <c r="I90" s="45"/>
      <c r="J90" s="46">
        <f>SUM(J83:J89)</f>
        <v>2.3333333333333317</v>
      </c>
      <c r="K90" s="46"/>
      <c r="L90" s="55"/>
      <c r="M90" s="47">
        <f>IF(J90&gt;K90,J90-K90,0)</f>
        <v>2.3333333333333317</v>
      </c>
    </row>
    <row r="91" spans="1:13">
      <c r="A91" s="73" t="str">
        <f t="shared" si="41"/>
        <v>N</v>
      </c>
      <c r="B91" s="29">
        <f t="shared" si="33"/>
        <v>28</v>
      </c>
      <c r="C91" s="28">
        <f>C89+1</f>
        <v>43654</v>
      </c>
      <c r="D91" s="36">
        <v>0.33333333333333298</v>
      </c>
      <c r="E91" s="37">
        <v>0.52083333333333304</v>
      </c>
      <c r="F91" s="38">
        <f t="shared" si="38"/>
        <v>0.18750000000000006</v>
      </c>
      <c r="G91" s="37">
        <v>0.5625</v>
      </c>
      <c r="H91" s="37">
        <v>0.70833333333333304</v>
      </c>
      <c r="I91" s="38">
        <f t="shared" si="39"/>
        <v>0.14583333333333304</v>
      </c>
      <c r="J91" s="39">
        <f t="shared" si="40"/>
        <v>0.33333333333333309</v>
      </c>
      <c r="K91" s="39"/>
      <c r="L91" s="53"/>
      <c r="M91" s="40">
        <f>IF(AND($D91=0,J91=0),"",IF(HOUR(J91)&gt;=7,J91-$J$7,0))</f>
        <v>0.33333333333333309</v>
      </c>
    </row>
    <row r="92" spans="1:13">
      <c r="A92" s="73" t="str">
        <f t="shared" si="41"/>
        <v>N</v>
      </c>
      <c r="B92" s="29" t="str">
        <f t="shared" si="33"/>
        <v/>
      </c>
      <c r="C92" s="28">
        <f t="shared" si="42"/>
        <v>43655</v>
      </c>
      <c r="D92" s="36">
        <v>0.33333333333333298</v>
      </c>
      <c r="E92" s="37">
        <v>0.52083333333333304</v>
      </c>
      <c r="F92" s="38">
        <f t="shared" si="38"/>
        <v>0.18750000000000006</v>
      </c>
      <c r="G92" s="37">
        <v>0.5625</v>
      </c>
      <c r="H92" s="37">
        <v>0.70833333333333304</v>
      </c>
      <c r="I92" s="38">
        <f t="shared" si="39"/>
        <v>0.14583333333333304</v>
      </c>
      <c r="J92" s="39">
        <f t="shared" si="40"/>
        <v>0.33333333333333309</v>
      </c>
      <c r="K92" s="39"/>
      <c r="L92" s="54"/>
      <c r="M92" s="41">
        <f>IF(AND($D92=0,J92=0),"",IF(HOUR(J92)&gt;=7,J92-$J$7,0))</f>
        <v>0.33333333333333309</v>
      </c>
    </row>
    <row r="93" spans="1:13">
      <c r="A93" s="73" t="str">
        <f t="shared" si="41"/>
        <v>N</v>
      </c>
      <c r="B93" s="29" t="str">
        <f t="shared" si="33"/>
        <v/>
      </c>
      <c r="C93" s="28">
        <f t="shared" si="42"/>
        <v>43656</v>
      </c>
      <c r="D93" s="36">
        <v>0.33333333333333298</v>
      </c>
      <c r="E93" s="37">
        <v>0.52083333333333304</v>
      </c>
      <c r="F93" s="38">
        <f t="shared" si="38"/>
        <v>0.18750000000000006</v>
      </c>
      <c r="G93" s="37">
        <v>0.5625</v>
      </c>
      <c r="H93" s="37">
        <v>0.70833333333333304</v>
      </c>
      <c r="I93" s="38">
        <f t="shared" si="39"/>
        <v>0.14583333333333304</v>
      </c>
      <c r="J93" s="39">
        <f t="shared" si="40"/>
        <v>0.33333333333333309</v>
      </c>
      <c r="K93" s="39"/>
      <c r="L93" s="54"/>
      <c r="M93" s="41">
        <f>IF(AND($D93=0,J93=0),"",IF(HOUR(J93)&gt;=7,J93-$J$7,0))</f>
        <v>0.33333333333333309</v>
      </c>
    </row>
    <row r="94" spans="1:13">
      <c r="A94" s="73" t="str">
        <f t="shared" si="41"/>
        <v>N</v>
      </c>
      <c r="B94" s="29" t="str">
        <f t="shared" si="33"/>
        <v/>
      </c>
      <c r="C94" s="28">
        <f t="shared" si="42"/>
        <v>43657</v>
      </c>
      <c r="D94" s="36">
        <v>0.33333333333333298</v>
      </c>
      <c r="E94" s="37">
        <v>0.52083333333333304</v>
      </c>
      <c r="F94" s="38">
        <f t="shared" si="38"/>
        <v>0.18750000000000006</v>
      </c>
      <c r="G94" s="37">
        <v>0.5625</v>
      </c>
      <c r="H94" s="37">
        <v>0.70833333333333304</v>
      </c>
      <c r="I94" s="38">
        <f t="shared" si="39"/>
        <v>0.14583333333333304</v>
      </c>
      <c r="J94" s="39">
        <f t="shared" si="40"/>
        <v>0.33333333333333309</v>
      </c>
      <c r="K94" s="39"/>
      <c r="L94" s="54"/>
      <c r="M94" s="41">
        <f>IF(AND($D94=0,J94=0),"",IF(HOUR(J94)&gt;=7,J94-$J$7,0))</f>
        <v>0.33333333333333309</v>
      </c>
    </row>
    <row r="95" spans="1:13">
      <c r="A95" s="73" t="str">
        <f t="shared" si="41"/>
        <v>N</v>
      </c>
      <c r="B95" s="29" t="str">
        <f t="shared" si="33"/>
        <v/>
      </c>
      <c r="C95" s="28">
        <f t="shared" si="42"/>
        <v>43658</v>
      </c>
      <c r="D95" s="36">
        <v>0.33333333333333298</v>
      </c>
      <c r="E95" s="37">
        <v>0.52083333333333304</v>
      </c>
      <c r="F95" s="38">
        <f t="shared" si="38"/>
        <v>0.18750000000000006</v>
      </c>
      <c r="G95" s="37">
        <v>0.5625</v>
      </c>
      <c r="H95" s="37">
        <v>0.70833333333333304</v>
      </c>
      <c r="I95" s="38">
        <f t="shared" si="39"/>
        <v>0.14583333333333304</v>
      </c>
      <c r="J95" s="39">
        <f t="shared" si="40"/>
        <v>0.33333333333333309</v>
      </c>
      <c r="K95" s="39"/>
      <c r="L95" s="54"/>
      <c r="M95" s="41">
        <f>IF(AND($D95=0,J95=0),"",IF(HOUR(J95)&gt;=7,J95-$J$7,0))</f>
        <v>0.33333333333333309</v>
      </c>
    </row>
    <row r="96" spans="1:13">
      <c r="A96" s="73" t="str">
        <f t="shared" si="41"/>
        <v>N</v>
      </c>
      <c r="B96" s="29" t="str">
        <f t="shared" si="33"/>
        <v/>
      </c>
      <c r="C96" s="28">
        <f t="shared" si="42"/>
        <v>43659</v>
      </c>
      <c r="D96" s="36">
        <v>0.33333333333333298</v>
      </c>
      <c r="E96" s="37">
        <v>0.52083333333333304</v>
      </c>
      <c r="F96" s="38">
        <f t="shared" si="38"/>
        <v>0.18750000000000006</v>
      </c>
      <c r="G96" s="37">
        <v>0.5625</v>
      </c>
      <c r="H96" s="37">
        <v>0.70833333333333304</v>
      </c>
      <c r="I96" s="38">
        <f t="shared" si="39"/>
        <v>0.14583333333333304</v>
      </c>
      <c r="J96" s="39">
        <f t="shared" si="40"/>
        <v>0.33333333333333309</v>
      </c>
      <c r="K96" s="39"/>
      <c r="L96" s="54"/>
      <c r="M96" s="42">
        <f>IF(AND($D96=0,J96=0),"",IF(HOUR(J96)&gt;=6,J96,0))</f>
        <v>0.33333333333333309</v>
      </c>
    </row>
    <row r="97" spans="1:15">
      <c r="A97" s="73" t="str">
        <f t="shared" si="41"/>
        <v>O</v>
      </c>
      <c r="B97" s="29" t="str">
        <f t="shared" si="33"/>
        <v/>
      </c>
      <c r="C97" s="28">
        <f t="shared" si="42"/>
        <v>43660</v>
      </c>
      <c r="D97" s="36">
        <v>0.33333333333333298</v>
      </c>
      <c r="E97" s="37">
        <v>0.52083333333333304</v>
      </c>
      <c r="F97" s="38">
        <f t="shared" si="38"/>
        <v>0.18750000000000006</v>
      </c>
      <c r="G97" s="37">
        <v>0.5625</v>
      </c>
      <c r="H97" s="37">
        <v>0.70833333333333304</v>
      </c>
      <c r="I97" s="38">
        <f t="shared" si="39"/>
        <v>0.14583333333333304</v>
      </c>
      <c r="J97" s="39">
        <f t="shared" si="40"/>
        <v>0.33333333333333309</v>
      </c>
      <c r="K97" s="39"/>
      <c r="L97" s="54"/>
      <c r="M97" s="42">
        <f>IF(AND($D97=0,J97=0),"",IF(HOUR(J97)&gt;=6,J97,0))</f>
        <v>0.33333333333333309</v>
      </c>
    </row>
    <row r="98" spans="1:15">
      <c r="A98" s="73" t="str">
        <f t="shared" si="41"/>
        <v>N</v>
      </c>
      <c r="B98" s="29"/>
      <c r="C98" s="32" t="str">
        <f>"Total sem "&amp;B91</f>
        <v>Total sem 28</v>
      </c>
      <c r="D98" s="43"/>
      <c r="E98" s="44"/>
      <c r="F98" s="45"/>
      <c r="G98" s="44"/>
      <c r="H98" s="44"/>
      <c r="I98" s="45"/>
      <c r="J98" s="46">
        <f>SUM(J91:J97)</f>
        <v>2.3333333333333317</v>
      </c>
      <c r="K98" s="46"/>
      <c r="L98" s="55"/>
      <c r="M98" s="47">
        <f>IF(J98&gt;K98,J98-K98,0)</f>
        <v>2.3333333333333317</v>
      </c>
      <c r="O98" s="23"/>
    </row>
    <row r="99" spans="1:15">
      <c r="A99" s="73" t="str">
        <f t="shared" si="41"/>
        <v>N</v>
      </c>
      <c r="B99" s="29">
        <f t="shared" si="33"/>
        <v>29</v>
      </c>
      <c r="C99" s="28">
        <f>C97+1</f>
        <v>43661</v>
      </c>
      <c r="D99" s="36">
        <v>0.33333333333333298</v>
      </c>
      <c r="E99" s="37">
        <v>0.52083333333333304</v>
      </c>
      <c r="F99" s="38">
        <f t="shared" si="38"/>
        <v>0.18750000000000006</v>
      </c>
      <c r="G99" s="37">
        <v>0.5625</v>
      </c>
      <c r="H99" s="37">
        <v>0.70833333333333304</v>
      </c>
      <c r="I99" s="38">
        <f t="shared" si="39"/>
        <v>0.14583333333333304</v>
      </c>
      <c r="J99" s="39">
        <f t="shared" si="40"/>
        <v>0.33333333333333309</v>
      </c>
      <c r="K99" s="39"/>
      <c r="L99" s="53"/>
      <c r="M99" s="40">
        <f>IF(AND($D99=0,J99=0),"",IF(HOUR(J99)&gt;=7,J99-$J$7,0))</f>
        <v>0.33333333333333309</v>
      </c>
    </row>
    <row r="100" spans="1:15">
      <c r="A100" s="73" t="str">
        <f t="shared" si="41"/>
        <v>N</v>
      </c>
      <c r="B100" s="29" t="str">
        <f t="shared" si="33"/>
        <v/>
      </c>
      <c r="C100" s="28">
        <f t="shared" si="42"/>
        <v>43662</v>
      </c>
      <c r="D100" s="36">
        <v>0.33333333333333298</v>
      </c>
      <c r="E100" s="37">
        <v>0.52083333333333304</v>
      </c>
      <c r="F100" s="38">
        <f t="shared" si="38"/>
        <v>0.18750000000000006</v>
      </c>
      <c r="G100" s="37">
        <v>0.5625</v>
      </c>
      <c r="H100" s="37">
        <v>0.70833333333333304</v>
      </c>
      <c r="I100" s="38">
        <f t="shared" si="39"/>
        <v>0.14583333333333304</v>
      </c>
      <c r="J100" s="39">
        <f t="shared" si="40"/>
        <v>0.33333333333333309</v>
      </c>
      <c r="K100" s="39"/>
      <c r="L100" s="54"/>
      <c r="M100" s="41">
        <f>IF(AND($D100=0,J100=0),"",IF(HOUR(J100)&gt;=7,J100-$J$7,0))</f>
        <v>0.33333333333333309</v>
      </c>
    </row>
    <row r="101" spans="1:15">
      <c r="A101" s="73" t="str">
        <f t="shared" si="41"/>
        <v>N</v>
      </c>
      <c r="B101" s="29" t="str">
        <f t="shared" si="33"/>
        <v/>
      </c>
      <c r="C101" s="28">
        <f t="shared" si="42"/>
        <v>43663</v>
      </c>
      <c r="D101" s="36">
        <v>0.33333333333333298</v>
      </c>
      <c r="E101" s="37">
        <v>0.52083333333333304</v>
      </c>
      <c r="F101" s="38">
        <f t="shared" si="38"/>
        <v>0.18750000000000006</v>
      </c>
      <c r="G101" s="37">
        <v>0.5625</v>
      </c>
      <c r="H101" s="37">
        <v>0.70833333333333304</v>
      </c>
      <c r="I101" s="38">
        <f t="shared" si="39"/>
        <v>0.14583333333333304</v>
      </c>
      <c r="J101" s="39">
        <f t="shared" si="40"/>
        <v>0.33333333333333309</v>
      </c>
      <c r="K101" s="39"/>
      <c r="L101" s="54"/>
      <c r="M101" s="41">
        <f>IF(AND($D101=0,J101=0),"",IF(HOUR(J101)&gt;=7,J101-$J$7,0))</f>
        <v>0.33333333333333309</v>
      </c>
    </row>
    <row r="102" spans="1:15">
      <c r="A102" s="73" t="str">
        <f t="shared" si="41"/>
        <v>N</v>
      </c>
      <c r="B102" s="29" t="str">
        <f t="shared" si="33"/>
        <v/>
      </c>
      <c r="C102" s="28">
        <f t="shared" si="42"/>
        <v>43664</v>
      </c>
      <c r="D102" s="36">
        <v>0.33333333333333298</v>
      </c>
      <c r="E102" s="37">
        <v>0.52083333333333304</v>
      </c>
      <c r="F102" s="38">
        <f t="shared" si="38"/>
        <v>0.18750000000000006</v>
      </c>
      <c r="G102" s="37">
        <v>0.5625</v>
      </c>
      <c r="H102" s="37">
        <v>0.70833333333333304</v>
      </c>
      <c r="I102" s="38">
        <f t="shared" si="39"/>
        <v>0.14583333333333304</v>
      </c>
      <c r="J102" s="39">
        <f t="shared" si="40"/>
        <v>0.33333333333333309</v>
      </c>
      <c r="K102" s="39"/>
      <c r="L102" s="54"/>
      <c r="M102" s="41">
        <f>IF(AND($D102=0,J102=0),"",IF(HOUR(J102)&gt;=7,J102-$J$7,0))</f>
        <v>0.33333333333333309</v>
      </c>
    </row>
    <row r="103" spans="1:15">
      <c r="A103" s="73" t="str">
        <f t="shared" si="41"/>
        <v>N</v>
      </c>
      <c r="B103" s="29" t="str">
        <f t="shared" si="33"/>
        <v/>
      </c>
      <c r="C103" s="28">
        <f t="shared" si="42"/>
        <v>43665</v>
      </c>
      <c r="D103" s="36">
        <v>0.33333333333333298</v>
      </c>
      <c r="E103" s="37">
        <v>0.52083333333333304</v>
      </c>
      <c r="F103" s="38">
        <f t="shared" si="38"/>
        <v>0.18750000000000006</v>
      </c>
      <c r="G103" s="37">
        <v>0.5625</v>
      </c>
      <c r="H103" s="37">
        <v>0.70833333333333304</v>
      </c>
      <c r="I103" s="38">
        <f t="shared" si="39"/>
        <v>0.14583333333333304</v>
      </c>
      <c r="J103" s="39">
        <f t="shared" si="40"/>
        <v>0.33333333333333309</v>
      </c>
      <c r="K103" s="39"/>
      <c r="L103" s="54"/>
      <c r="M103" s="41">
        <f>IF(AND($D103=0,J103=0),"",IF(HOUR(J103)&gt;=7,J103-$J$7,0))</f>
        <v>0.33333333333333309</v>
      </c>
    </row>
    <row r="104" spans="1:15">
      <c r="A104" s="73" t="str">
        <f t="shared" si="41"/>
        <v>N</v>
      </c>
      <c r="B104" s="29" t="str">
        <f t="shared" si="33"/>
        <v/>
      </c>
      <c r="C104" s="28">
        <f t="shared" si="42"/>
        <v>43666</v>
      </c>
      <c r="D104" s="36">
        <v>0.33333333333333298</v>
      </c>
      <c r="E104" s="37">
        <v>0.52083333333333304</v>
      </c>
      <c r="F104" s="38">
        <f t="shared" si="38"/>
        <v>0.18750000000000006</v>
      </c>
      <c r="G104" s="37">
        <v>0.5625</v>
      </c>
      <c r="H104" s="37">
        <v>0.70833333333333304</v>
      </c>
      <c r="I104" s="38">
        <f t="shared" si="39"/>
        <v>0.14583333333333304</v>
      </c>
      <c r="J104" s="39">
        <f t="shared" si="40"/>
        <v>0.33333333333333309</v>
      </c>
      <c r="K104" s="39"/>
      <c r="L104" s="54"/>
      <c r="M104" s="42">
        <f>IF(AND($D104=0,J104=0),"",IF(HOUR(J104)&gt;=6,J104,0))</f>
        <v>0.33333333333333309</v>
      </c>
    </row>
    <row r="105" spans="1:15">
      <c r="A105" s="73" t="str">
        <f t="shared" si="41"/>
        <v>N</v>
      </c>
      <c r="B105" s="29" t="str">
        <f t="shared" si="33"/>
        <v/>
      </c>
      <c r="C105" s="28">
        <f t="shared" si="42"/>
        <v>43667</v>
      </c>
      <c r="D105" s="36">
        <v>0.33333333333333298</v>
      </c>
      <c r="E105" s="37">
        <v>0.52083333333333304</v>
      </c>
      <c r="F105" s="38">
        <f t="shared" si="38"/>
        <v>0.18750000000000006</v>
      </c>
      <c r="G105" s="37">
        <v>0.5625</v>
      </c>
      <c r="H105" s="37">
        <v>0.70833333333333304</v>
      </c>
      <c r="I105" s="38">
        <f t="shared" si="39"/>
        <v>0.14583333333333304</v>
      </c>
      <c r="J105" s="39">
        <f t="shared" si="40"/>
        <v>0.33333333333333309</v>
      </c>
      <c r="K105" s="39"/>
      <c r="L105" s="54"/>
      <c r="M105" s="42">
        <f>IF(AND($D105=0,J105=0),"",IF(HOUR(J105)&gt;=6,J105,0))</f>
        <v>0.33333333333333309</v>
      </c>
    </row>
    <row r="106" spans="1:15">
      <c r="A106" s="73" t="str">
        <f t="shared" si="41"/>
        <v>N</v>
      </c>
      <c r="B106" s="29"/>
      <c r="C106" s="32" t="str">
        <f>"Total sem "&amp;B99</f>
        <v>Total sem 29</v>
      </c>
      <c r="D106" s="43"/>
      <c r="E106" s="44"/>
      <c r="F106" s="45"/>
      <c r="G106" s="44"/>
      <c r="H106" s="44"/>
      <c r="I106" s="45"/>
      <c r="J106" s="46">
        <f>SUM(J99:J105)</f>
        <v>2.3333333333333317</v>
      </c>
      <c r="K106" s="46"/>
      <c r="L106" s="55"/>
      <c r="M106" s="47">
        <f>IF(J106&gt;K106,J106-K106,0)</f>
        <v>2.3333333333333317</v>
      </c>
    </row>
    <row r="107" spans="1:15">
      <c r="A107" s="73" t="str">
        <f t="shared" si="41"/>
        <v>N</v>
      </c>
      <c r="B107" s="29">
        <f t="shared" si="33"/>
        <v>30</v>
      </c>
      <c r="C107" s="28">
        <f>C105+1</f>
        <v>43668</v>
      </c>
      <c r="D107" s="36">
        <v>0.33333333333333298</v>
      </c>
      <c r="E107" s="37">
        <v>0.52083333333333304</v>
      </c>
      <c r="F107" s="38">
        <f t="shared" si="38"/>
        <v>0.18750000000000006</v>
      </c>
      <c r="G107" s="37">
        <v>0.5625</v>
      </c>
      <c r="H107" s="37">
        <v>0.70833333333333304</v>
      </c>
      <c r="I107" s="38">
        <f t="shared" si="39"/>
        <v>0.14583333333333304</v>
      </c>
      <c r="J107" s="39">
        <f t="shared" si="40"/>
        <v>0.33333333333333309</v>
      </c>
      <c r="K107" s="39"/>
      <c r="L107" s="53"/>
      <c r="M107" s="40">
        <f>IF(AND($D107=0,J107=0),"",IF(HOUR(J107)&gt;=7,J107-$J$7,0))</f>
        <v>0.33333333333333309</v>
      </c>
    </row>
    <row r="108" spans="1:15">
      <c r="A108" s="73" t="str">
        <f t="shared" ref="A108:A137" si="43">IF(COUNTIF(JoursFeries,$C108),"O","N")</f>
        <v>N</v>
      </c>
      <c r="B108" s="29" t="str">
        <f t="shared" si="33"/>
        <v/>
      </c>
      <c r="C108" s="28">
        <f t="shared" si="42"/>
        <v>43669</v>
      </c>
      <c r="D108" s="36">
        <v>0.33333333333333298</v>
      </c>
      <c r="E108" s="37">
        <v>0.52083333333333304</v>
      </c>
      <c r="F108" s="38">
        <f t="shared" si="38"/>
        <v>0.18750000000000006</v>
      </c>
      <c r="G108" s="37">
        <v>0.5625</v>
      </c>
      <c r="H108" s="37">
        <v>0.70833333333333304</v>
      </c>
      <c r="I108" s="38">
        <f t="shared" si="39"/>
        <v>0.14583333333333304</v>
      </c>
      <c r="J108" s="39">
        <f t="shared" si="40"/>
        <v>0.33333333333333309</v>
      </c>
      <c r="K108" s="39"/>
      <c r="L108" s="54"/>
      <c r="M108" s="41">
        <f>IF(AND($D108=0,J108=0),"",IF(HOUR(J108)&gt;=7,J108-$J$7,0))</f>
        <v>0.33333333333333309</v>
      </c>
    </row>
    <row r="109" spans="1:15">
      <c r="A109" s="73" t="str">
        <f t="shared" si="43"/>
        <v>N</v>
      </c>
      <c r="B109" s="29" t="str">
        <f t="shared" si="33"/>
        <v/>
      </c>
      <c r="C109" s="28">
        <f t="shared" si="42"/>
        <v>43670</v>
      </c>
      <c r="D109" s="36">
        <v>0.33333333333333298</v>
      </c>
      <c r="E109" s="37">
        <v>0.52083333333333304</v>
      </c>
      <c r="F109" s="38">
        <f t="shared" si="38"/>
        <v>0.18750000000000006</v>
      </c>
      <c r="G109" s="37">
        <v>0.5625</v>
      </c>
      <c r="H109" s="37">
        <v>0.70833333333333304</v>
      </c>
      <c r="I109" s="38">
        <f t="shared" si="39"/>
        <v>0.14583333333333304</v>
      </c>
      <c r="J109" s="39">
        <f t="shared" si="40"/>
        <v>0.33333333333333309</v>
      </c>
      <c r="K109" s="39"/>
      <c r="L109" s="54"/>
      <c r="M109" s="41">
        <f>IF(AND($D109=0,J109=0),"",IF(HOUR(J109)&gt;=7,J109-$J$7,0))</f>
        <v>0.33333333333333309</v>
      </c>
    </row>
    <row r="110" spans="1:15">
      <c r="A110" s="73" t="str">
        <f t="shared" si="43"/>
        <v>N</v>
      </c>
      <c r="B110" s="29" t="str">
        <f t="shared" si="33"/>
        <v/>
      </c>
      <c r="C110" s="28">
        <f t="shared" si="42"/>
        <v>43671</v>
      </c>
      <c r="D110" s="36">
        <v>0.33333333333333298</v>
      </c>
      <c r="E110" s="37">
        <v>0.52083333333333304</v>
      </c>
      <c r="F110" s="38">
        <f t="shared" si="38"/>
        <v>0.18750000000000006</v>
      </c>
      <c r="G110" s="37">
        <v>0.5625</v>
      </c>
      <c r="H110" s="37">
        <v>0.70833333333333304</v>
      </c>
      <c r="I110" s="38">
        <f t="shared" si="39"/>
        <v>0.14583333333333304</v>
      </c>
      <c r="J110" s="39">
        <f t="shared" si="40"/>
        <v>0.33333333333333309</v>
      </c>
      <c r="K110" s="39"/>
      <c r="L110" s="54"/>
      <c r="M110" s="41">
        <f>IF(AND($D110=0,J110=0),"",IF(HOUR(J110)&gt;=7,J110-$J$7,0))</f>
        <v>0.33333333333333309</v>
      </c>
    </row>
    <row r="111" spans="1:15">
      <c r="A111" s="73" t="str">
        <f t="shared" si="43"/>
        <v>N</v>
      </c>
      <c r="B111" s="29" t="str">
        <f t="shared" si="33"/>
        <v/>
      </c>
      <c r="C111" s="28">
        <f t="shared" si="42"/>
        <v>43672</v>
      </c>
      <c r="D111" s="36">
        <v>0.33333333333333298</v>
      </c>
      <c r="E111" s="37">
        <v>0.52083333333333304</v>
      </c>
      <c r="F111" s="38">
        <f t="shared" si="38"/>
        <v>0.18750000000000006</v>
      </c>
      <c r="G111" s="37">
        <v>0.5625</v>
      </c>
      <c r="H111" s="37">
        <v>0.70833333333333304</v>
      </c>
      <c r="I111" s="38">
        <f t="shared" si="39"/>
        <v>0.14583333333333304</v>
      </c>
      <c r="J111" s="39">
        <f t="shared" si="40"/>
        <v>0.33333333333333309</v>
      </c>
      <c r="K111" s="39"/>
      <c r="L111" s="54"/>
      <c r="M111" s="41">
        <f>IF(AND($D111=0,J111=0),"",IF(HOUR(J111)&gt;=7,J111-$J$7,0))</f>
        <v>0.33333333333333309</v>
      </c>
    </row>
    <row r="112" spans="1:15">
      <c r="A112" s="73" t="str">
        <f t="shared" si="43"/>
        <v>N</v>
      </c>
      <c r="B112" s="29" t="str">
        <f t="shared" si="33"/>
        <v/>
      </c>
      <c r="C112" s="28">
        <f t="shared" si="42"/>
        <v>43673</v>
      </c>
      <c r="D112" s="36">
        <v>0.33333333333333298</v>
      </c>
      <c r="E112" s="37">
        <v>0.52083333333333304</v>
      </c>
      <c r="F112" s="38">
        <f t="shared" si="38"/>
        <v>0.18750000000000006</v>
      </c>
      <c r="G112" s="37">
        <v>0.5625</v>
      </c>
      <c r="H112" s="37">
        <v>0.70833333333333304</v>
      </c>
      <c r="I112" s="38">
        <f t="shared" si="39"/>
        <v>0.14583333333333304</v>
      </c>
      <c r="J112" s="39">
        <f t="shared" si="40"/>
        <v>0.33333333333333309</v>
      </c>
      <c r="K112" s="39"/>
      <c r="L112" s="54"/>
      <c r="M112" s="42">
        <f>IF(AND($D112=0,J112=0),"",IF(HOUR(J112)&gt;=6,J112,0))</f>
        <v>0.33333333333333309</v>
      </c>
    </row>
    <row r="113" spans="1:13">
      <c r="A113" s="73" t="str">
        <f t="shared" si="43"/>
        <v>N</v>
      </c>
      <c r="B113" s="29" t="str">
        <f t="shared" si="33"/>
        <v/>
      </c>
      <c r="C113" s="28">
        <f t="shared" si="42"/>
        <v>43674</v>
      </c>
      <c r="D113" s="36">
        <v>0.33333333333333298</v>
      </c>
      <c r="E113" s="37">
        <v>0.52083333333333304</v>
      </c>
      <c r="F113" s="38">
        <f t="shared" si="38"/>
        <v>0.18750000000000006</v>
      </c>
      <c r="G113" s="37">
        <v>0.5625</v>
      </c>
      <c r="H113" s="37">
        <v>0.70833333333333304</v>
      </c>
      <c r="I113" s="38">
        <f t="shared" si="39"/>
        <v>0.14583333333333304</v>
      </c>
      <c r="J113" s="39">
        <f t="shared" si="40"/>
        <v>0.33333333333333309</v>
      </c>
      <c r="K113" s="39"/>
      <c r="L113" s="54"/>
      <c r="M113" s="42">
        <f>IF(AND($D113=0,J113=0),"",IF(HOUR(J113)&gt;=6,J113,0))</f>
        <v>0.33333333333333309</v>
      </c>
    </row>
    <row r="114" spans="1:13">
      <c r="A114" s="73" t="str">
        <f t="shared" si="43"/>
        <v>N</v>
      </c>
      <c r="B114" s="29"/>
      <c r="C114" s="32" t="str">
        <f>"Total sem "&amp;B107</f>
        <v>Total sem 30</v>
      </c>
      <c r="D114" s="43"/>
      <c r="E114" s="44"/>
      <c r="F114" s="45"/>
      <c r="G114" s="44"/>
      <c r="H114" s="44"/>
      <c r="I114" s="45"/>
      <c r="J114" s="46">
        <f>SUM(J107:J113)</f>
        <v>2.3333333333333317</v>
      </c>
      <c r="K114" s="46"/>
      <c r="L114" s="55"/>
      <c r="M114" s="47">
        <f>IF(J114&gt;K114,J114-K114,0)</f>
        <v>2.3333333333333317</v>
      </c>
    </row>
    <row r="115" spans="1:13">
      <c r="A115" s="73" t="str">
        <f t="shared" si="43"/>
        <v>N</v>
      </c>
      <c r="B115" s="29">
        <f t="shared" ref="B115:B187" si="44">IF(WEEKDAY(C115)=2,INT(MOD(INT((C115-2)/7)+0.6,52+5/28))+1,"")</f>
        <v>31</v>
      </c>
      <c r="C115" s="28">
        <f>C113+1</f>
        <v>43675</v>
      </c>
      <c r="D115" s="36">
        <v>0.33333333333333298</v>
      </c>
      <c r="E115" s="37">
        <v>0.52083333333333304</v>
      </c>
      <c r="F115" s="38">
        <f t="shared" ref="F115:F187" si="45">E115-D115</f>
        <v>0.18750000000000006</v>
      </c>
      <c r="G115" s="37">
        <v>0.5625</v>
      </c>
      <c r="H115" s="37">
        <v>0.70833333333333304</v>
      </c>
      <c r="I115" s="38">
        <f t="shared" ref="I115:I187" si="46">H115-G115</f>
        <v>0.14583333333333304</v>
      </c>
      <c r="J115" s="39">
        <f t="shared" ref="J115:J187" si="47">F115+I115</f>
        <v>0.33333333333333309</v>
      </c>
      <c r="K115" s="39"/>
      <c r="L115" s="53"/>
      <c r="M115" s="40">
        <f>IF(AND($D115=0,J115=0),"",IF(HOUR(J115)&gt;=7,J115-$J$7,0))</f>
        <v>0.33333333333333309</v>
      </c>
    </row>
    <row r="116" spans="1:13">
      <c r="A116" s="73" t="str">
        <f t="shared" si="43"/>
        <v>N</v>
      </c>
      <c r="B116" s="29" t="str">
        <f t="shared" si="44"/>
        <v/>
      </c>
      <c r="C116" s="28">
        <f>C115+1</f>
        <v>43676</v>
      </c>
      <c r="D116" s="36">
        <v>0.33333333333333298</v>
      </c>
      <c r="E116" s="37">
        <v>0.52083333333333304</v>
      </c>
      <c r="F116" s="38">
        <f t="shared" si="45"/>
        <v>0.18750000000000006</v>
      </c>
      <c r="G116" s="37">
        <v>0.5625</v>
      </c>
      <c r="H116" s="37">
        <v>0.70833333333333304</v>
      </c>
      <c r="I116" s="38">
        <f t="shared" si="46"/>
        <v>0.14583333333333304</v>
      </c>
      <c r="J116" s="39">
        <f t="shared" si="47"/>
        <v>0.33333333333333309</v>
      </c>
      <c r="K116" s="39"/>
      <c r="L116" s="54"/>
      <c r="M116" s="41">
        <f>IF(AND($D116=0,J116=0),"",IF(HOUR(J116)&gt;=7,J116-$J$7,0))</f>
        <v>0.33333333333333309</v>
      </c>
    </row>
    <row r="117" spans="1:13">
      <c r="A117" s="73" t="str">
        <f t="shared" si="43"/>
        <v>N</v>
      </c>
      <c r="B117" s="29" t="str">
        <f t="shared" si="44"/>
        <v/>
      </c>
      <c r="C117" s="28">
        <f t="shared" ref="C117:C181" si="48">C116+1</f>
        <v>43677</v>
      </c>
      <c r="D117" s="36">
        <v>0.33333333333333298</v>
      </c>
      <c r="E117" s="37">
        <v>0.52083333333333304</v>
      </c>
      <c r="F117" s="38">
        <f t="shared" si="45"/>
        <v>0.18750000000000006</v>
      </c>
      <c r="G117" s="37">
        <v>0.5625</v>
      </c>
      <c r="H117" s="37">
        <v>0.70833333333333304</v>
      </c>
      <c r="I117" s="38">
        <f t="shared" si="46"/>
        <v>0.14583333333333304</v>
      </c>
      <c r="J117" s="39">
        <f t="shared" si="47"/>
        <v>0.33333333333333309</v>
      </c>
      <c r="K117" s="39"/>
      <c r="L117" s="54"/>
      <c r="M117" s="41">
        <f>IF(AND($D117=0,J117=0),"",IF(HOUR(J117)&gt;=7,J117-$J$7,0))</f>
        <v>0.33333333333333309</v>
      </c>
    </row>
    <row r="118" spans="1:13">
      <c r="A118" s="73" t="str">
        <f t="shared" si="43"/>
        <v>N</v>
      </c>
      <c r="B118" s="29" t="str">
        <f t="shared" si="44"/>
        <v/>
      </c>
      <c r="C118" s="28">
        <f t="shared" si="48"/>
        <v>43678</v>
      </c>
      <c r="D118" s="36">
        <v>0.33333333333333298</v>
      </c>
      <c r="E118" s="37">
        <v>0.52083333333333304</v>
      </c>
      <c r="F118" s="38">
        <f t="shared" si="45"/>
        <v>0.18750000000000006</v>
      </c>
      <c r="G118" s="37">
        <v>0.5625</v>
      </c>
      <c r="H118" s="37">
        <v>0.70833333333333304</v>
      </c>
      <c r="I118" s="38">
        <f t="shared" si="46"/>
        <v>0.14583333333333304</v>
      </c>
      <c r="J118" s="39">
        <f t="shared" si="47"/>
        <v>0.33333333333333309</v>
      </c>
      <c r="K118" s="39"/>
      <c r="L118" s="54"/>
      <c r="M118" s="41">
        <f>IF(AND($D118=0,J118=0),"",IF(HOUR(J118)&gt;=7,J118-$J$7,0))</f>
        <v>0.33333333333333309</v>
      </c>
    </row>
    <row r="119" spans="1:13">
      <c r="A119" s="73" t="str">
        <f t="shared" si="43"/>
        <v>N</v>
      </c>
      <c r="B119" s="29" t="str">
        <f t="shared" si="44"/>
        <v/>
      </c>
      <c r="C119" s="28">
        <f t="shared" si="48"/>
        <v>43679</v>
      </c>
      <c r="D119" s="36">
        <v>0.33333333333333298</v>
      </c>
      <c r="E119" s="37">
        <v>0.52083333333333304</v>
      </c>
      <c r="F119" s="38">
        <f t="shared" si="45"/>
        <v>0.18750000000000006</v>
      </c>
      <c r="G119" s="37">
        <v>0.5625</v>
      </c>
      <c r="H119" s="37">
        <v>0.70833333333333304</v>
      </c>
      <c r="I119" s="38">
        <f t="shared" si="46"/>
        <v>0.14583333333333304</v>
      </c>
      <c r="J119" s="39">
        <f t="shared" si="47"/>
        <v>0.33333333333333309</v>
      </c>
      <c r="K119" s="39"/>
      <c r="L119" s="54"/>
      <c r="M119" s="41">
        <f>IF(AND($D119=0,J119=0),"",IF(HOUR(J119)&gt;=7,J119-$J$7,0))</f>
        <v>0.33333333333333309</v>
      </c>
    </row>
    <row r="120" spans="1:13">
      <c r="A120" s="73" t="str">
        <f t="shared" si="43"/>
        <v>N</v>
      </c>
      <c r="B120" s="29" t="str">
        <f t="shared" si="44"/>
        <v/>
      </c>
      <c r="C120" s="28">
        <f t="shared" si="48"/>
        <v>43680</v>
      </c>
      <c r="D120" s="36">
        <v>0.33333333333333298</v>
      </c>
      <c r="E120" s="37">
        <v>0.52083333333333304</v>
      </c>
      <c r="F120" s="38">
        <f t="shared" si="45"/>
        <v>0.18750000000000006</v>
      </c>
      <c r="G120" s="37">
        <v>0.5625</v>
      </c>
      <c r="H120" s="37">
        <v>0.70833333333333304</v>
      </c>
      <c r="I120" s="38">
        <f t="shared" si="46"/>
        <v>0.14583333333333304</v>
      </c>
      <c r="J120" s="39">
        <f t="shared" si="47"/>
        <v>0.33333333333333309</v>
      </c>
      <c r="K120" s="39"/>
      <c r="L120" s="54"/>
      <c r="M120" s="42">
        <f>IF(AND($D120=0,J120=0),"",IF(HOUR(J120)&gt;=6,J120,0))</f>
        <v>0.33333333333333309</v>
      </c>
    </row>
    <row r="121" spans="1:13">
      <c r="A121" s="73" t="str">
        <f t="shared" si="43"/>
        <v>N</v>
      </c>
      <c r="B121" s="29" t="str">
        <f t="shared" si="44"/>
        <v/>
      </c>
      <c r="C121" s="28">
        <f t="shared" si="48"/>
        <v>43681</v>
      </c>
      <c r="D121" s="36">
        <v>0.33333333333333298</v>
      </c>
      <c r="E121" s="37">
        <v>0.52083333333333304</v>
      </c>
      <c r="F121" s="38">
        <f t="shared" si="45"/>
        <v>0.18750000000000006</v>
      </c>
      <c r="G121" s="37">
        <v>0.5625</v>
      </c>
      <c r="H121" s="37">
        <v>0.70833333333333304</v>
      </c>
      <c r="I121" s="38">
        <f t="shared" si="46"/>
        <v>0.14583333333333304</v>
      </c>
      <c r="J121" s="39">
        <f t="shared" si="47"/>
        <v>0.33333333333333309</v>
      </c>
      <c r="K121" s="39"/>
      <c r="L121" s="54"/>
      <c r="M121" s="42">
        <f>IF(AND($D121=0,J121=0),"",IF(HOUR(J121)&gt;=6,J121,0))</f>
        <v>0.33333333333333309</v>
      </c>
    </row>
    <row r="122" spans="1:13">
      <c r="A122" s="73" t="str">
        <f t="shared" si="43"/>
        <v>N</v>
      </c>
      <c r="B122" s="29"/>
      <c r="C122" s="32" t="str">
        <f>"Total sem "&amp;B115</f>
        <v>Total sem 31</v>
      </c>
      <c r="D122" s="43"/>
      <c r="E122" s="44"/>
      <c r="F122" s="45"/>
      <c r="G122" s="44"/>
      <c r="H122" s="44"/>
      <c r="I122" s="45"/>
      <c r="J122" s="46">
        <f>SUM(J115:J121)</f>
        <v>2.3333333333333317</v>
      </c>
      <c r="K122" s="46"/>
      <c r="L122" s="55"/>
      <c r="M122" s="47">
        <f>IF(J122&gt;K122,J122-K122,0)</f>
        <v>2.3333333333333317</v>
      </c>
    </row>
    <row r="123" spans="1:13">
      <c r="A123" s="73" t="str">
        <f t="shared" si="43"/>
        <v>N</v>
      </c>
      <c r="B123" s="29">
        <f t="shared" si="44"/>
        <v>32</v>
      </c>
      <c r="C123" s="28">
        <f>C121+1</f>
        <v>43682</v>
      </c>
      <c r="D123" s="36">
        <v>0.33333333333333298</v>
      </c>
      <c r="E123" s="37">
        <v>0.52083333333333304</v>
      </c>
      <c r="F123" s="38">
        <f t="shared" si="45"/>
        <v>0.18750000000000006</v>
      </c>
      <c r="G123" s="37">
        <v>0.5625</v>
      </c>
      <c r="H123" s="37">
        <v>0.70833333333333304</v>
      </c>
      <c r="I123" s="38">
        <f t="shared" si="46"/>
        <v>0.14583333333333304</v>
      </c>
      <c r="J123" s="39">
        <f t="shared" si="47"/>
        <v>0.33333333333333309</v>
      </c>
      <c r="K123" s="39"/>
      <c r="L123" s="53"/>
      <c r="M123" s="40">
        <f>IF(AND($D123=0,J123=0),"",IF(HOUR(J123)&gt;=7,J123-$J$7,0))</f>
        <v>0.33333333333333309</v>
      </c>
    </row>
    <row r="124" spans="1:13">
      <c r="A124" s="73" t="str">
        <f t="shared" si="43"/>
        <v>N</v>
      </c>
      <c r="B124" s="29" t="str">
        <f t="shared" si="44"/>
        <v/>
      </c>
      <c r="C124" s="28">
        <f t="shared" si="48"/>
        <v>43683</v>
      </c>
      <c r="D124" s="36">
        <v>0.33333333333333298</v>
      </c>
      <c r="E124" s="37">
        <v>0.52083333333333304</v>
      </c>
      <c r="F124" s="38">
        <f t="shared" si="45"/>
        <v>0.18750000000000006</v>
      </c>
      <c r="G124" s="37">
        <v>0.5625</v>
      </c>
      <c r="H124" s="37">
        <v>0.70833333333333304</v>
      </c>
      <c r="I124" s="38">
        <f t="shared" si="46"/>
        <v>0.14583333333333304</v>
      </c>
      <c r="J124" s="39">
        <f t="shared" si="47"/>
        <v>0.33333333333333309</v>
      </c>
      <c r="K124" s="39"/>
      <c r="L124" s="54"/>
      <c r="M124" s="41">
        <f>IF(AND($D124=0,J124=0),"",IF(HOUR(J124)&gt;=7,J124-$J$7,0))</f>
        <v>0.33333333333333309</v>
      </c>
    </row>
    <row r="125" spans="1:13">
      <c r="A125" s="73" t="str">
        <f t="shared" si="43"/>
        <v>N</v>
      </c>
      <c r="B125" s="29" t="str">
        <f t="shared" si="44"/>
        <v/>
      </c>
      <c r="C125" s="28">
        <f t="shared" si="48"/>
        <v>43684</v>
      </c>
      <c r="D125" s="36">
        <v>0.33333333333333298</v>
      </c>
      <c r="E125" s="37">
        <v>0.52083333333333304</v>
      </c>
      <c r="F125" s="38">
        <f t="shared" si="45"/>
        <v>0.18750000000000006</v>
      </c>
      <c r="G125" s="37">
        <v>0.5625</v>
      </c>
      <c r="H125" s="37">
        <v>0.70833333333333304</v>
      </c>
      <c r="I125" s="38">
        <f t="shared" si="46"/>
        <v>0.14583333333333304</v>
      </c>
      <c r="J125" s="39">
        <f t="shared" si="47"/>
        <v>0.33333333333333309</v>
      </c>
      <c r="K125" s="39"/>
      <c r="L125" s="54"/>
      <c r="M125" s="41">
        <f>IF(AND($D125=0,J125=0),"",IF(HOUR(J125)&gt;=7,J125-$J$7,0))</f>
        <v>0.33333333333333309</v>
      </c>
    </row>
    <row r="126" spans="1:13">
      <c r="A126" s="73" t="str">
        <f t="shared" si="43"/>
        <v>N</v>
      </c>
      <c r="B126" s="29" t="str">
        <f t="shared" si="44"/>
        <v/>
      </c>
      <c r="C126" s="28">
        <f t="shared" si="48"/>
        <v>43685</v>
      </c>
      <c r="D126" s="36">
        <v>0.33333333333333298</v>
      </c>
      <c r="E126" s="37">
        <v>0.52083333333333304</v>
      </c>
      <c r="F126" s="38">
        <f t="shared" si="45"/>
        <v>0.18750000000000006</v>
      </c>
      <c r="G126" s="37">
        <v>0.5625</v>
      </c>
      <c r="H126" s="37">
        <v>0.70833333333333304</v>
      </c>
      <c r="I126" s="38">
        <f t="shared" si="46"/>
        <v>0.14583333333333304</v>
      </c>
      <c r="J126" s="39">
        <f t="shared" si="47"/>
        <v>0.33333333333333309</v>
      </c>
      <c r="K126" s="39"/>
      <c r="L126" s="54"/>
      <c r="M126" s="41">
        <f>IF(AND($D126=0,J126=0),"",IF(HOUR(J126)&gt;=7,J126-$J$7,0))</f>
        <v>0.33333333333333309</v>
      </c>
    </row>
    <row r="127" spans="1:13">
      <c r="A127" s="73" t="str">
        <f t="shared" si="43"/>
        <v>N</v>
      </c>
      <c r="B127" s="29" t="str">
        <f t="shared" si="44"/>
        <v/>
      </c>
      <c r="C127" s="28">
        <f t="shared" si="48"/>
        <v>43686</v>
      </c>
      <c r="D127" s="36">
        <v>0.33333333333333298</v>
      </c>
      <c r="E127" s="37">
        <v>0.52083333333333304</v>
      </c>
      <c r="F127" s="38">
        <f t="shared" si="45"/>
        <v>0.18750000000000006</v>
      </c>
      <c r="G127" s="37">
        <v>0.5625</v>
      </c>
      <c r="H127" s="37">
        <v>0.70833333333333304</v>
      </c>
      <c r="I127" s="38">
        <f t="shared" si="46"/>
        <v>0.14583333333333304</v>
      </c>
      <c r="J127" s="39">
        <f t="shared" si="47"/>
        <v>0.33333333333333309</v>
      </c>
      <c r="K127" s="39"/>
      <c r="L127" s="54"/>
      <c r="M127" s="41">
        <f>IF(AND($D127=0,J127=0),"",IF(HOUR(J127)&gt;=7,J127-$J$7,0))</f>
        <v>0.33333333333333309</v>
      </c>
    </row>
    <row r="128" spans="1:13">
      <c r="A128" s="73" t="str">
        <f t="shared" si="43"/>
        <v>N</v>
      </c>
      <c r="B128" s="29" t="str">
        <f t="shared" si="44"/>
        <v/>
      </c>
      <c r="C128" s="28">
        <f t="shared" si="48"/>
        <v>43687</v>
      </c>
      <c r="D128" s="36">
        <v>0.33333333333333298</v>
      </c>
      <c r="E128" s="37">
        <v>0.52083333333333304</v>
      </c>
      <c r="F128" s="38">
        <f t="shared" si="45"/>
        <v>0.18750000000000006</v>
      </c>
      <c r="G128" s="37">
        <v>0.5625</v>
      </c>
      <c r="H128" s="37">
        <v>0.70833333333333304</v>
      </c>
      <c r="I128" s="38">
        <f t="shared" si="46"/>
        <v>0.14583333333333304</v>
      </c>
      <c r="J128" s="39">
        <f t="shared" si="47"/>
        <v>0.33333333333333309</v>
      </c>
      <c r="K128" s="39"/>
      <c r="L128" s="54"/>
      <c r="M128" s="42">
        <f>IF(AND($D128=0,J128=0),"",IF(HOUR(J128)&gt;=6,J128,0))</f>
        <v>0.33333333333333309</v>
      </c>
    </row>
    <row r="129" spans="1:13">
      <c r="A129" s="73" t="str">
        <f t="shared" si="43"/>
        <v>N</v>
      </c>
      <c r="B129" s="29" t="str">
        <f t="shared" si="44"/>
        <v/>
      </c>
      <c r="C129" s="28">
        <f t="shared" si="48"/>
        <v>43688</v>
      </c>
      <c r="D129" s="36">
        <v>0.33333333333333298</v>
      </c>
      <c r="E129" s="37">
        <v>0.52083333333333304</v>
      </c>
      <c r="F129" s="38">
        <f t="shared" si="45"/>
        <v>0.18750000000000006</v>
      </c>
      <c r="G129" s="37">
        <v>0.5625</v>
      </c>
      <c r="H129" s="37">
        <v>0.70833333333333304</v>
      </c>
      <c r="I129" s="38">
        <f t="shared" si="46"/>
        <v>0.14583333333333304</v>
      </c>
      <c r="J129" s="39">
        <f t="shared" si="47"/>
        <v>0.33333333333333309</v>
      </c>
      <c r="K129" s="39"/>
      <c r="L129" s="54"/>
      <c r="M129" s="42">
        <f>IF(AND($D129=0,J129=0),"",IF(HOUR(J129)&gt;=6,J129,0))</f>
        <v>0.33333333333333309</v>
      </c>
    </row>
    <row r="130" spans="1:13">
      <c r="A130" s="73" t="str">
        <f t="shared" si="43"/>
        <v>N</v>
      </c>
      <c r="B130" s="29"/>
      <c r="C130" s="32" t="str">
        <f>"Total sem "&amp;B123</f>
        <v>Total sem 32</v>
      </c>
      <c r="D130" s="43"/>
      <c r="E130" s="44"/>
      <c r="F130" s="45"/>
      <c r="G130" s="44"/>
      <c r="H130" s="44"/>
      <c r="I130" s="45"/>
      <c r="J130" s="46">
        <f>SUM(J123:J129)</f>
        <v>2.3333333333333317</v>
      </c>
      <c r="K130" s="46"/>
      <c r="L130" s="55"/>
      <c r="M130" s="47">
        <f>IF(J130&gt;K130,J130-K130,0)</f>
        <v>2.3333333333333317</v>
      </c>
    </row>
    <row r="131" spans="1:13">
      <c r="A131" s="73" t="str">
        <f t="shared" si="43"/>
        <v>N</v>
      </c>
      <c r="B131" s="29">
        <f t="shared" si="44"/>
        <v>33</v>
      </c>
      <c r="C131" s="28">
        <f>C129+1</f>
        <v>43689</v>
      </c>
      <c r="D131" s="36">
        <v>0.33333333333333298</v>
      </c>
      <c r="E131" s="37">
        <v>0.52083333333333304</v>
      </c>
      <c r="F131" s="38">
        <f t="shared" si="45"/>
        <v>0.18750000000000006</v>
      </c>
      <c r="G131" s="37">
        <v>0.5625</v>
      </c>
      <c r="H131" s="37">
        <v>0.70833333333333304</v>
      </c>
      <c r="I131" s="38">
        <f t="shared" si="46"/>
        <v>0.14583333333333304</v>
      </c>
      <c r="J131" s="39">
        <f t="shared" si="47"/>
        <v>0.33333333333333309</v>
      </c>
      <c r="K131" s="39"/>
      <c r="L131" s="53"/>
      <c r="M131" s="40">
        <f>IF(AND($D131=0,J131=0),"",IF(HOUR(J131)&gt;=7,J131-$J$7,0))</f>
        <v>0.33333333333333309</v>
      </c>
    </row>
    <row r="132" spans="1:13">
      <c r="A132" s="73" t="str">
        <f t="shared" si="43"/>
        <v>N</v>
      </c>
      <c r="B132" s="29" t="str">
        <f t="shared" si="44"/>
        <v/>
      </c>
      <c r="C132" s="28">
        <f t="shared" si="48"/>
        <v>43690</v>
      </c>
      <c r="D132" s="36">
        <v>0.33333333333333298</v>
      </c>
      <c r="E132" s="37">
        <v>0.52083333333333304</v>
      </c>
      <c r="F132" s="38">
        <f t="shared" si="45"/>
        <v>0.18750000000000006</v>
      </c>
      <c r="G132" s="37">
        <v>0.5625</v>
      </c>
      <c r="H132" s="37">
        <v>0.70833333333333304</v>
      </c>
      <c r="I132" s="38">
        <f t="shared" si="46"/>
        <v>0.14583333333333304</v>
      </c>
      <c r="J132" s="39">
        <f t="shared" si="47"/>
        <v>0.33333333333333309</v>
      </c>
      <c r="K132" s="39"/>
      <c r="L132" s="54"/>
      <c r="M132" s="41">
        <f>IF(AND($D132=0,J132=0),"",IF(HOUR(J132)&gt;=7,J132-$J$7,0))</f>
        <v>0.33333333333333309</v>
      </c>
    </row>
    <row r="133" spans="1:13">
      <c r="A133" s="73" t="str">
        <f t="shared" si="43"/>
        <v>N</v>
      </c>
      <c r="B133" s="29" t="str">
        <f t="shared" si="44"/>
        <v/>
      </c>
      <c r="C133" s="28">
        <f t="shared" si="48"/>
        <v>43691</v>
      </c>
      <c r="D133" s="36">
        <v>0.33333333333333298</v>
      </c>
      <c r="E133" s="37">
        <v>0.52083333333333304</v>
      </c>
      <c r="F133" s="38">
        <f t="shared" si="45"/>
        <v>0.18750000000000006</v>
      </c>
      <c r="G133" s="37">
        <v>0.5625</v>
      </c>
      <c r="H133" s="37">
        <v>0.70833333333333304</v>
      </c>
      <c r="I133" s="38">
        <f t="shared" si="46"/>
        <v>0.14583333333333304</v>
      </c>
      <c r="J133" s="39">
        <f t="shared" si="47"/>
        <v>0.33333333333333309</v>
      </c>
      <c r="K133" s="39"/>
      <c r="L133" s="54"/>
      <c r="M133" s="41">
        <f>IF(AND($D133=0,J133=0),"",IF(HOUR(J133)&gt;=7,J133-$J$7,0))</f>
        <v>0.33333333333333309</v>
      </c>
    </row>
    <row r="134" spans="1:13">
      <c r="A134" s="73" t="str">
        <f t="shared" si="43"/>
        <v>O</v>
      </c>
      <c r="B134" s="29" t="str">
        <f t="shared" si="44"/>
        <v/>
      </c>
      <c r="C134" s="28">
        <f t="shared" si="48"/>
        <v>43692</v>
      </c>
      <c r="D134" s="36">
        <v>0.33333333333333298</v>
      </c>
      <c r="E134" s="37">
        <v>0.52083333333333304</v>
      </c>
      <c r="F134" s="38">
        <f t="shared" si="45"/>
        <v>0.18750000000000006</v>
      </c>
      <c r="G134" s="37">
        <v>0.5625</v>
      </c>
      <c r="H134" s="37">
        <v>0.70833333333333304</v>
      </c>
      <c r="I134" s="38">
        <f t="shared" si="46"/>
        <v>0.14583333333333304</v>
      </c>
      <c r="J134" s="39">
        <f t="shared" si="47"/>
        <v>0.33333333333333309</v>
      </c>
      <c r="K134" s="39"/>
      <c r="L134" s="54"/>
      <c r="M134" s="41">
        <f>IF(AND($D134=0,J134=0),"",IF(HOUR(J134)&gt;=7,J134-$J$7,0))</f>
        <v>0.33333333333333309</v>
      </c>
    </row>
    <row r="135" spans="1:13">
      <c r="A135" s="73" t="str">
        <f t="shared" si="43"/>
        <v>N</v>
      </c>
      <c r="B135" s="29" t="str">
        <f t="shared" si="44"/>
        <v/>
      </c>
      <c r="C135" s="28">
        <f t="shared" si="48"/>
        <v>43693</v>
      </c>
      <c r="D135" s="36">
        <v>0.33333333333333298</v>
      </c>
      <c r="E135" s="37">
        <v>0.52083333333333304</v>
      </c>
      <c r="F135" s="38">
        <f t="shared" si="45"/>
        <v>0.18750000000000006</v>
      </c>
      <c r="G135" s="37">
        <v>0.5625</v>
      </c>
      <c r="H135" s="37">
        <v>0.70833333333333304</v>
      </c>
      <c r="I135" s="38">
        <f t="shared" si="46"/>
        <v>0.14583333333333304</v>
      </c>
      <c r="J135" s="39">
        <f t="shared" si="47"/>
        <v>0.33333333333333309</v>
      </c>
      <c r="K135" s="39"/>
      <c r="L135" s="54"/>
      <c r="M135" s="41">
        <f>IF(AND($D135=0,J135=0),"",IF(HOUR(J135)&gt;=7,J135-$J$7,0))</f>
        <v>0.33333333333333309</v>
      </c>
    </row>
    <row r="136" spans="1:13">
      <c r="A136" s="73" t="str">
        <f t="shared" si="43"/>
        <v>N</v>
      </c>
      <c r="B136" s="29" t="str">
        <f t="shared" si="44"/>
        <v/>
      </c>
      <c r="C136" s="28">
        <f t="shared" si="48"/>
        <v>43694</v>
      </c>
      <c r="D136" s="36">
        <v>0.33333333333333298</v>
      </c>
      <c r="E136" s="37">
        <v>0.52083333333333304</v>
      </c>
      <c r="F136" s="38">
        <f t="shared" si="45"/>
        <v>0.18750000000000006</v>
      </c>
      <c r="G136" s="37">
        <v>0.5625</v>
      </c>
      <c r="H136" s="37">
        <v>0.70833333333333304</v>
      </c>
      <c r="I136" s="38">
        <f t="shared" si="46"/>
        <v>0.14583333333333304</v>
      </c>
      <c r="J136" s="39">
        <f t="shared" si="47"/>
        <v>0.33333333333333309</v>
      </c>
      <c r="K136" s="39"/>
      <c r="L136" s="54"/>
      <c r="M136" s="42">
        <f>IF(AND($D136=0,J136=0),"",IF(HOUR(J136)&gt;=6,J136,0))</f>
        <v>0.33333333333333309</v>
      </c>
    </row>
    <row r="137" spans="1:13">
      <c r="A137" s="73" t="str">
        <f t="shared" si="43"/>
        <v>N</v>
      </c>
      <c r="B137" s="29" t="str">
        <f t="shared" si="44"/>
        <v/>
      </c>
      <c r="C137" s="28">
        <f t="shared" si="48"/>
        <v>43695</v>
      </c>
      <c r="D137" s="36">
        <v>0.33333333333333298</v>
      </c>
      <c r="E137" s="37">
        <v>0.52083333333333304</v>
      </c>
      <c r="F137" s="38">
        <f t="shared" si="45"/>
        <v>0.18750000000000006</v>
      </c>
      <c r="G137" s="37">
        <v>0.5625</v>
      </c>
      <c r="H137" s="37">
        <v>0.70833333333333304</v>
      </c>
      <c r="I137" s="38">
        <f t="shared" si="46"/>
        <v>0.14583333333333304</v>
      </c>
      <c r="J137" s="39">
        <f t="shared" si="47"/>
        <v>0.33333333333333309</v>
      </c>
      <c r="K137" s="39"/>
      <c r="L137" s="54"/>
      <c r="M137" s="42">
        <f>IF(AND($D137=0,J137=0),"",IF(HOUR(J137)&gt;=6,J137,0))</f>
        <v>0.33333333333333309</v>
      </c>
    </row>
    <row r="138" spans="1:13">
      <c r="A138" s="73"/>
      <c r="B138" s="29"/>
      <c r="C138" s="28"/>
      <c r="D138" s="36"/>
      <c r="E138" s="37"/>
      <c r="F138" s="38"/>
      <c r="G138" s="37"/>
      <c r="H138" s="37"/>
      <c r="I138" s="38"/>
      <c r="J138" s="39"/>
      <c r="K138" s="39"/>
      <c r="L138" s="54"/>
      <c r="M138" s="42"/>
    </row>
    <row r="139" spans="1:13">
      <c r="A139" s="73" t="str">
        <f t="shared" ref="A139:A153" si="49">IF(COUNTIF(JoursFeries,$C139),"O","N")</f>
        <v>N</v>
      </c>
      <c r="B139" s="29">
        <f t="shared" si="44"/>
        <v>34</v>
      </c>
      <c r="C139" s="28">
        <f>C137+1</f>
        <v>43696</v>
      </c>
      <c r="D139" s="36">
        <v>0.33333333333333298</v>
      </c>
      <c r="E139" s="37">
        <v>0.52083333333333304</v>
      </c>
      <c r="F139" s="38">
        <f t="shared" si="45"/>
        <v>0.18750000000000006</v>
      </c>
      <c r="G139" s="37">
        <v>0.5625</v>
      </c>
      <c r="H139" s="37">
        <v>0.70833333333333304</v>
      </c>
      <c r="I139" s="38">
        <f t="shared" si="46"/>
        <v>0.14583333333333304</v>
      </c>
      <c r="J139" s="39">
        <f t="shared" si="47"/>
        <v>0.33333333333333309</v>
      </c>
      <c r="K139" s="39"/>
      <c r="L139" s="54"/>
      <c r="M139" s="42">
        <f>IF(AND($D139=0,J139=0),"",IF(HOUR(J139)&gt;=6,J139,0))</f>
        <v>0.33333333333333309</v>
      </c>
    </row>
    <row r="140" spans="1:13">
      <c r="A140" s="73" t="str">
        <f t="shared" si="49"/>
        <v>N</v>
      </c>
      <c r="B140" s="29" t="str">
        <f t="shared" si="44"/>
        <v/>
      </c>
      <c r="C140" s="28">
        <f t="shared" si="48"/>
        <v>43697</v>
      </c>
      <c r="D140" s="36">
        <v>0.33333333333333298</v>
      </c>
      <c r="E140" s="37">
        <v>0.52083333333333304</v>
      </c>
      <c r="F140" s="38">
        <f t="shared" si="45"/>
        <v>0.18750000000000006</v>
      </c>
      <c r="G140" s="37">
        <v>0.5625</v>
      </c>
      <c r="H140" s="37">
        <v>0.70833333333333304</v>
      </c>
      <c r="I140" s="38">
        <f t="shared" si="46"/>
        <v>0.14583333333333304</v>
      </c>
      <c r="J140" s="39">
        <f t="shared" si="47"/>
        <v>0.33333333333333309</v>
      </c>
      <c r="K140" s="39"/>
      <c r="L140" s="39"/>
      <c r="M140" s="48">
        <f t="shared" ref="M140:M203" si="50">IF(AND(D140=0,J140=0),"",IF(HOUR(J140)&gt;=K140,J140-K140,0))</f>
        <v>0.33333333333333309</v>
      </c>
    </row>
    <row r="141" spans="1:13">
      <c r="A141" s="73" t="str">
        <f t="shared" si="49"/>
        <v>N</v>
      </c>
      <c r="B141" s="29" t="str">
        <f t="shared" si="44"/>
        <v/>
      </c>
      <c r="C141" s="28">
        <f t="shared" si="48"/>
        <v>43698</v>
      </c>
      <c r="D141" s="36">
        <v>0.33333333333333298</v>
      </c>
      <c r="E141" s="37">
        <v>0.52083333333333304</v>
      </c>
      <c r="F141" s="38">
        <f t="shared" si="45"/>
        <v>0.18750000000000006</v>
      </c>
      <c r="G141" s="37">
        <v>0.5625</v>
      </c>
      <c r="H141" s="37">
        <v>0.70833333333333304</v>
      </c>
      <c r="I141" s="38">
        <f t="shared" si="46"/>
        <v>0.14583333333333304</v>
      </c>
      <c r="J141" s="39">
        <f t="shared" si="47"/>
        <v>0.33333333333333309</v>
      </c>
      <c r="K141" s="39"/>
      <c r="L141" s="39"/>
      <c r="M141" s="48">
        <f t="shared" si="50"/>
        <v>0.33333333333333309</v>
      </c>
    </row>
    <row r="142" spans="1:13">
      <c r="A142" s="73" t="str">
        <f t="shared" si="49"/>
        <v>N</v>
      </c>
      <c r="B142" s="29" t="str">
        <f t="shared" si="44"/>
        <v/>
      </c>
      <c r="C142" s="28">
        <f t="shared" si="48"/>
        <v>43699</v>
      </c>
      <c r="D142" s="36">
        <v>0.33333333333333298</v>
      </c>
      <c r="E142" s="37">
        <v>0.52083333333333304</v>
      </c>
      <c r="F142" s="38">
        <f t="shared" si="45"/>
        <v>0.18750000000000006</v>
      </c>
      <c r="G142" s="37">
        <v>0.5625</v>
      </c>
      <c r="H142" s="37">
        <v>0.70833333333333304</v>
      </c>
      <c r="I142" s="38">
        <f t="shared" si="46"/>
        <v>0.14583333333333304</v>
      </c>
      <c r="J142" s="39">
        <f t="shared" si="47"/>
        <v>0.33333333333333309</v>
      </c>
      <c r="K142" s="39"/>
      <c r="L142" s="39"/>
      <c r="M142" s="48">
        <f t="shared" si="50"/>
        <v>0.33333333333333309</v>
      </c>
    </row>
    <row r="143" spans="1:13">
      <c r="A143" s="73" t="str">
        <f t="shared" si="49"/>
        <v>N</v>
      </c>
      <c r="B143" s="29" t="str">
        <f t="shared" si="44"/>
        <v/>
      </c>
      <c r="C143" s="28">
        <f t="shared" si="48"/>
        <v>43700</v>
      </c>
      <c r="D143" s="36">
        <v>0.33333333333333298</v>
      </c>
      <c r="E143" s="37">
        <v>0.52083333333333304</v>
      </c>
      <c r="F143" s="38">
        <f t="shared" si="45"/>
        <v>0.18750000000000006</v>
      </c>
      <c r="G143" s="37">
        <v>0.5625</v>
      </c>
      <c r="H143" s="37">
        <v>0.70833333333333304</v>
      </c>
      <c r="I143" s="38">
        <f t="shared" si="46"/>
        <v>0.14583333333333304</v>
      </c>
      <c r="J143" s="39">
        <f t="shared" si="47"/>
        <v>0.33333333333333309</v>
      </c>
      <c r="K143" s="39"/>
      <c r="L143" s="39"/>
      <c r="M143" s="48">
        <f t="shared" si="50"/>
        <v>0.33333333333333309</v>
      </c>
    </row>
    <row r="144" spans="1:13">
      <c r="A144" s="73" t="str">
        <f t="shared" si="49"/>
        <v>N</v>
      </c>
      <c r="B144" s="29" t="str">
        <f t="shared" si="44"/>
        <v/>
      </c>
      <c r="C144" s="28">
        <f t="shared" si="48"/>
        <v>43701</v>
      </c>
      <c r="D144" s="36">
        <v>0.33333333333333298</v>
      </c>
      <c r="E144" s="37">
        <v>0.52083333333333304</v>
      </c>
      <c r="F144" s="38">
        <f t="shared" si="45"/>
        <v>0.18750000000000006</v>
      </c>
      <c r="G144" s="37">
        <v>0.5625</v>
      </c>
      <c r="H144" s="37">
        <v>0.70833333333333304</v>
      </c>
      <c r="I144" s="38">
        <f t="shared" si="46"/>
        <v>0.14583333333333304</v>
      </c>
      <c r="J144" s="39">
        <f t="shared" si="47"/>
        <v>0.33333333333333309</v>
      </c>
      <c r="K144" s="39"/>
      <c r="L144" s="39"/>
      <c r="M144" s="48">
        <f t="shared" si="50"/>
        <v>0.33333333333333309</v>
      </c>
    </row>
    <row r="145" spans="1:13">
      <c r="A145" s="73" t="str">
        <f t="shared" si="49"/>
        <v>N</v>
      </c>
      <c r="B145" s="29" t="str">
        <f t="shared" si="44"/>
        <v/>
      </c>
      <c r="C145" s="28">
        <f t="shared" si="48"/>
        <v>43702</v>
      </c>
      <c r="D145" s="36">
        <v>0.33333333333333298</v>
      </c>
      <c r="E145" s="37">
        <v>0.52083333333333304</v>
      </c>
      <c r="F145" s="38">
        <f t="shared" si="45"/>
        <v>0.18750000000000006</v>
      </c>
      <c r="G145" s="37">
        <v>0.5625</v>
      </c>
      <c r="H145" s="37">
        <v>0.70833333333333304</v>
      </c>
      <c r="I145" s="38">
        <f t="shared" si="46"/>
        <v>0.14583333333333304</v>
      </c>
      <c r="J145" s="39">
        <f t="shared" si="47"/>
        <v>0.33333333333333309</v>
      </c>
      <c r="K145" s="39"/>
      <c r="L145" s="39"/>
      <c r="M145" s="48">
        <f t="shared" si="50"/>
        <v>0.33333333333333309</v>
      </c>
    </row>
    <row r="146" spans="1:13">
      <c r="A146" s="73" t="str">
        <f t="shared" si="49"/>
        <v>N</v>
      </c>
      <c r="B146" s="29"/>
      <c r="C146" s="32" t="str">
        <f>"Total sem "&amp;B139</f>
        <v>Total sem 34</v>
      </c>
      <c r="D146" s="43"/>
      <c r="E146" s="44"/>
      <c r="F146" s="45"/>
      <c r="G146" s="44"/>
      <c r="H146" s="44"/>
      <c r="I146" s="45"/>
      <c r="J146" s="46">
        <f>SUM(J139:J145)</f>
        <v>2.3333333333333317</v>
      </c>
      <c r="K146" s="46"/>
      <c r="L146" s="55"/>
      <c r="M146" s="47">
        <f>IF(J146&gt;K146,J146-K146,0)</f>
        <v>2.3333333333333317</v>
      </c>
    </row>
    <row r="147" spans="1:13">
      <c r="A147" s="73" t="str">
        <f t="shared" si="49"/>
        <v>N</v>
      </c>
      <c r="B147" s="29">
        <f t="shared" si="44"/>
        <v>35</v>
      </c>
      <c r="C147" s="28">
        <f>C145+1</f>
        <v>43703</v>
      </c>
      <c r="D147" s="36">
        <v>0.33333333333333298</v>
      </c>
      <c r="E147" s="37">
        <v>0.52083333333333304</v>
      </c>
      <c r="F147" s="38">
        <f t="shared" si="45"/>
        <v>0.18750000000000006</v>
      </c>
      <c r="G147" s="37">
        <v>0.5625</v>
      </c>
      <c r="H147" s="37">
        <v>0.70833333333333304</v>
      </c>
      <c r="I147" s="38">
        <f t="shared" si="46"/>
        <v>0.14583333333333304</v>
      </c>
      <c r="J147" s="39">
        <f t="shared" si="47"/>
        <v>0.33333333333333309</v>
      </c>
      <c r="K147" s="39"/>
      <c r="L147" s="54"/>
      <c r="M147" s="42">
        <f>IF(AND($D147=0,J147=0),"",IF(HOUR(J147)&gt;=6,J147,0))</f>
        <v>0.33333333333333309</v>
      </c>
    </row>
    <row r="148" spans="1:13">
      <c r="A148" s="73" t="str">
        <f t="shared" si="49"/>
        <v>N</v>
      </c>
      <c r="B148" s="29" t="str">
        <f t="shared" si="44"/>
        <v/>
      </c>
      <c r="C148" s="28">
        <f t="shared" si="48"/>
        <v>43704</v>
      </c>
      <c r="D148" s="36">
        <v>0.33333333333333298</v>
      </c>
      <c r="E148" s="37">
        <v>0.52083333333333304</v>
      </c>
      <c r="F148" s="38">
        <f t="shared" si="45"/>
        <v>0.18750000000000006</v>
      </c>
      <c r="G148" s="37">
        <v>0.5625</v>
      </c>
      <c r="H148" s="37">
        <v>0.70833333333333304</v>
      </c>
      <c r="I148" s="38">
        <f t="shared" si="46"/>
        <v>0.14583333333333304</v>
      </c>
      <c r="J148" s="39">
        <f t="shared" si="47"/>
        <v>0.33333333333333309</v>
      </c>
      <c r="K148" s="39"/>
      <c r="L148" s="54"/>
      <c r="M148" s="42">
        <f>IF(AND($D148=0,J148=0),"",IF(HOUR(J148)&gt;=6,J148,0))</f>
        <v>0.33333333333333309</v>
      </c>
    </row>
    <row r="149" spans="1:13">
      <c r="A149" s="73" t="str">
        <f t="shared" si="49"/>
        <v>N</v>
      </c>
      <c r="B149" s="29" t="str">
        <f t="shared" si="44"/>
        <v/>
      </c>
      <c r="C149" s="28">
        <f t="shared" si="48"/>
        <v>43705</v>
      </c>
      <c r="D149" s="36">
        <v>0.33333333333333298</v>
      </c>
      <c r="E149" s="37">
        <v>0.52083333333333304</v>
      </c>
      <c r="F149" s="38">
        <f t="shared" si="45"/>
        <v>0.18750000000000006</v>
      </c>
      <c r="G149" s="37">
        <v>0.5625</v>
      </c>
      <c r="H149" s="37">
        <v>0.70833333333333304</v>
      </c>
      <c r="I149" s="38">
        <f t="shared" si="46"/>
        <v>0.14583333333333304</v>
      </c>
      <c r="J149" s="39">
        <f t="shared" si="47"/>
        <v>0.33333333333333309</v>
      </c>
      <c r="K149" s="39"/>
      <c r="L149" s="54"/>
      <c r="M149" s="42" t="b">
        <f>IF(A149="o",IF(AND($D149=0,J149=0),"",IF(HOUR(J149)&gt;=6,J149,0)))</f>
        <v>0</v>
      </c>
    </row>
    <row r="150" spans="1:13">
      <c r="A150" s="73" t="str">
        <f t="shared" si="49"/>
        <v>N</v>
      </c>
      <c r="B150" s="29" t="str">
        <f t="shared" si="44"/>
        <v/>
      </c>
      <c r="C150" s="28">
        <f t="shared" si="48"/>
        <v>43706</v>
      </c>
      <c r="D150" s="36">
        <v>0.33333333333333298</v>
      </c>
      <c r="E150" s="37">
        <v>0.52083333333333304</v>
      </c>
      <c r="F150" s="38">
        <f t="shared" si="45"/>
        <v>0.18750000000000006</v>
      </c>
      <c r="G150" s="37">
        <v>0.5625</v>
      </c>
      <c r="H150" s="37">
        <v>0.70833333333333304</v>
      </c>
      <c r="I150" s="38">
        <f t="shared" si="46"/>
        <v>0.14583333333333304</v>
      </c>
      <c r="J150" s="39">
        <f t="shared" si="47"/>
        <v>0.33333333333333309</v>
      </c>
      <c r="K150" s="39"/>
      <c r="L150" s="54"/>
      <c r="M150" s="42">
        <f>IF(A150="o","",IF(AND($D150=0,J150=0),"",IF(HOUR(J150)&gt;=6,J150-K150,0)))</f>
        <v>0.33333333333333309</v>
      </c>
    </row>
    <row r="151" spans="1:13">
      <c r="A151" s="73" t="str">
        <f t="shared" si="49"/>
        <v>N</v>
      </c>
      <c r="B151" s="29" t="str">
        <f t="shared" si="44"/>
        <v/>
      </c>
      <c r="C151" s="28">
        <f t="shared" si="48"/>
        <v>43707</v>
      </c>
      <c r="D151" s="36">
        <v>0.33333333333333298</v>
      </c>
      <c r="E151" s="37">
        <v>0.52083333333333304</v>
      </c>
      <c r="F151" s="38">
        <f t="shared" si="45"/>
        <v>0.18750000000000006</v>
      </c>
      <c r="G151" s="37">
        <v>0.5625</v>
      </c>
      <c r="H151" s="37">
        <v>0.70833333333333304</v>
      </c>
      <c r="I151" s="38">
        <f t="shared" si="46"/>
        <v>0.14583333333333304</v>
      </c>
      <c r="J151" s="39">
        <f t="shared" si="47"/>
        <v>0.33333333333333309</v>
      </c>
      <c r="K151" s="39"/>
      <c r="L151" s="54"/>
      <c r="M151" s="42">
        <f t="shared" ref="M151:M153" si="51">IF(A151="o","",IF(AND($D151=0,J151=0),"",IF(HOUR(J151)&gt;=6,J151-K151,0)))</f>
        <v>0.33333333333333309</v>
      </c>
    </row>
    <row r="152" spans="1:13">
      <c r="A152" s="73" t="str">
        <f t="shared" si="49"/>
        <v>N</v>
      </c>
      <c r="B152" s="29" t="str">
        <f t="shared" si="44"/>
        <v/>
      </c>
      <c r="C152" s="28">
        <f t="shared" si="48"/>
        <v>43708</v>
      </c>
      <c r="D152" s="36">
        <v>0.33333333333333298</v>
      </c>
      <c r="E152" s="37">
        <v>0.52083333333333304</v>
      </c>
      <c r="F152" s="38">
        <f t="shared" si="45"/>
        <v>0.18750000000000006</v>
      </c>
      <c r="G152" s="37">
        <v>0.5625</v>
      </c>
      <c r="H152" s="37">
        <v>0.70833333333333304</v>
      </c>
      <c r="I152" s="38">
        <f t="shared" si="46"/>
        <v>0.14583333333333304</v>
      </c>
      <c r="J152" s="39">
        <f t="shared" si="47"/>
        <v>0.33333333333333309</v>
      </c>
      <c r="K152" s="39"/>
      <c r="L152" s="54"/>
      <c r="M152" s="42">
        <f t="shared" si="51"/>
        <v>0.33333333333333309</v>
      </c>
    </row>
    <row r="153" spans="1:13">
      <c r="A153" s="73" t="str">
        <f t="shared" si="49"/>
        <v>N</v>
      </c>
      <c r="B153" s="29" t="str">
        <f t="shared" si="44"/>
        <v/>
      </c>
      <c r="C153" s="28">
        <f t="shared" si="48"/>
        <v>43709</v>
      </c>
      <c r="D153" s="36">
        <v>0.33333333333333298</v>
      </c>
      <c r="E153" s="37">
        <v>0.52083333333333304</v>
      </c>
      <c r="F153" s="38">
        <f t="shared" si="45"/>
        <v>0.18750000000000006</v>
      </c>
      <c r="G153" s="37">
        <v>0.5625</v>
      </c>
      <c r="H153" s="37">
        <v>0.70833333333333304</v>
      </c>
      <c r="I153" s="38">
        <f t="shared" si="46"/>
        <v>0.14583333333333304</v>
      </c>
      <c r="J153" s="39">
        <f t="shared" si="47"/>
        <v>0.33333333333333309</v>
      </c>
      <c r="K153" s="39"/>
      <c r="L153" s="54"/>
      <c r="M153" s="42">
        <f t="shared" si="51"/>
        <v>0.33333333333333309</v>
      </c>
    </row>
    <row r="154" spans="1:13">
      <c r="A154" s="73"/>
      <c r="B154" s="29"/>
      <c r="C154" s="32" t="str">
        <f>"Total sem "&amp;B147</f>
        <v>Total sem 35</v>
      </c>
      <c r="D154" s="43"/>
      <c r="E154" s="44"/>
      <c r="F154" s="45"/>
      <c r="G154" s="44"/>
      <c r="H154" s="44"/>
      <c r="I154" s="45"/>
      <c r="J154" s="46">
        <f>SUM(J147:J153)</f>
        <v>2.3333333333333317</v>
      </c>
      <c r="K154" s="46"/>
      <c r="L154" s="55"/>
      <c r="M154" s="47">
        <f>IF(J154&gt;K154,J154-K154,0)</f>
        <v>2.3333333333333317</v>
      </c>
    </row>
    <row r="155" spans="1:13">
      <c r="A155" s="73" t="str">
        <f t="shared" ref="A155:A218" si="52">IF(COUNTIF(JoursFeries,$C155),"O","N")</f>
        <v>N</v>
      </c>
      <c r="B155" s="29">
        <f t="shared" si="44"/>
        <v>36</v>
      </c>
      <c r="C155" s="28">
        <f>C153+1</f>
        <v>43710</v>
      </c>
      <c r="D155" s="36">
        <v>0.33333333333333298</v>
      </c>
      <c r="E155" s="37">
        <v>0.52083333333333304</v>
      </c>
      <c r="F155" s="38">
        <f t="shared" si="45"/>
        <v>0.18750000000000006</v>
      </c>
      <c r="G155" s="37">
        <v>0.5625</v>
      </c>
      <c r="H155" s="37">
        <v>0.70833333333333304</v>
      </c>
      <c r="I155" s="38">
        <f t="shared" si="46"/>
        <v>0.14583333333333304</v>
      </c>
      <c r="J155" s="39">
        <f t="shared" si="47"/>
        <v>0.33333333333333309</v>
      </c>
      <c r="K155" s="39"/>
      <c r="L155" s="54"/>
      <c r="M155" s="42">
        <f>IF(AND($D155=0,J155=0),"",IF(HOUR(J155)&gt;=6,J155,0))</f>
        <v>0.33333333333333309</v>
      </c>
    </row>
    <row r="156" spans="1:13">
      <c r="A156" s="73" t="str">
        <f t="shared" si="52"/>
        <v>N</v>
      </c>
      <c r="B156" s="29" t="str">
        <f t="shared" si="44"/>
        <v/>
      </c>
      <c r="C156" s="28">
        <f t="shared" si="48"/>
        <v>43711</v>
      </c>
      <c r="D156" s="36">
        <v>0.33333333333333298</v>
      </c>
      <c r="E156" s="37">
        <v>0.52083333333333304</v>
      </c>
      <c r="F156" s="38">
        <f t="shared" si="45"/>
        <v>0.18750000000000006</v>
      </c>
      <c r="G156" s="37">
        <v>0.5625</v>
      </c>
      <c r="H156" s="37">
        <v>0.70833333333333304</v>
      </c>
      <c r="I156" s="38">
        <f t="shared" si="46"/>
        <v>0.14583333333333304</v>
      </c>
      <c r="J156" s="39">
        <f t="shared" si="47"/>
        <v>0.33333333333333309</v>
      </c>
      <c r="K156" s="39"/>
      <c r="L156" s="54"/>
      <c r="M156" s="42">
        <f>IF(AND($D156=0,J156=0),"",IF(HOUR(J156)&gt;=6,J156,0))</f>
        <v>0.33333333333333309</v>
      </c>
    </row>
    <row r="157" spans="1:13">
      <c r="A157" s="73" t="str">
        <f t="shared" si="52"/>
        <v>N</v>
      </c>
      <c r="B157" s="29" t="str">
        <f t="shared" si="44"/>
        <v/>
      </c>
      <c r="C157" s="28">
        <f t="shared" si="48"/>
        <v>43712</v>
      </c>
      <c r="D157" s="36">
        <v>0.33333333333333298</v>
      </c>
      <c r="E157" s="37">
        <v>0.52083333333333304</v>
      </c>
      <c r="F157" s="38">
        <f t="shared" si="45"/>
        <v>0.18750000000000006</v>
      </c>
      <c r="G157" s="37">
        <v>0.5625</v>
      </c>
      <c r="H157" s="37">
        <v>0.70833333333333304</v>
      </c>
      <c r="I157" s="38">
        <f t="shared" si="46"/>
        <v>0.14583333333333304</v>
      </c>
      <c r="J157" s="39">
        <f t="shared" si="47"/>
        <v>0.33333333333333309</v>
      </c>
      <c r="K157" s="39"/>
      <c r="L157" s="54"/>
      <c r="M157" s="42">
        <f>IF(A157="o",IF(AND($D157=0,J157=0),"",IF(HOUR(J157)&gt;=6,J157,0)),J157-K157)</f>
        <v>0.33333333333333309</v>
      </c>
    </row>
    <row r="158" spans="1:13">
      <c r="A158" s="73" t="str">
        <f t="shared" si="52"/>
        <v>N</v>
      </c>
      <c r="B158" s="29" t="str">
        <f t="shared" si="44"/>
        <v/>
      </c>
      <c r="C158" s="28">
        <f t="shared" si="48"/>
        <v>43713</v>
      </c>
      <c r="D158" s="36">
        <v>0.33333333333333298</v>
      </c>
      <c r="E158" s="37">
        <v>0.52083333333333304</v>
      </c>
      <c r="F158" s="38">
        <f t="shared" si="45"/>
        <v>0.18750000000000006</v>
      </c>
      <c r="G158" s="37">
        <v>0.5625</v>
      </c>
      <c r="H158" s="37">
        <v>0.70833333333333304</v>
      </c>
      <c r="I158" s="38">
        <f t="shared" si="46"/>
        <v>0.14583333333333304</v>
      </c>
      <c r="J158" s="39">
        <f t="shared" si="47"/>
        <v>0.33333333333333309</v>
      </c>
      <c r="K158" s="39"/>
      <c r="L158" s="54"/>
      <c r="M158" s="42">
        <f>IF(A158="o","",IF(AND($D158=0,J158=0),"",IF(HOUR(J158)&gt;=6,J158-K158,0)))</f>
        <v>0.33333333333333309</v>
      </c>
    </row>
    <row r="159" spans="1:13">
      <c r="A159" s="73" t="str">
        <f t="shared" si="52"/>
        <v>N</v>
      </c>
      <c r="B159" s="29" t="str">
        <f t="shared" si="44"/>
        <v/>
      </c>
      <c r="C159" s="28">
        <f t="shared" si="48"/>
        <v>43714</v>
      </c>
      <c r="D159" s="36">
        <v>0.33333333333333298</v>
      </c>
      <c r="E159" s="37">
        <v>0.52083333333333304</v>
      </c>
      <c r="F159" s="38">
        <f t="shared" si="45"/>
        <v>0.18750000000000006</v>
      </c>
      <c r="G159" s="37">
        <v>0.5625</v>
      </c>
      <c r="H159" s="37">
        <v>0.70833333333333304</v>
      </c>
      <c r="I159" s="38">
        <f t="shared" si="46"/>
        <v>0.14583333333333304</v>
      </c>
      <c r="J159" s="39">
        <f t="shared" si="47"/>
        <v>0.33333333333333309</v>
      </c>
      <c r="K159" s="39"/>
      <c r="L159" s="54"/>
      <c r="M159" s="42">
        <f t="shared" ref="M159:M161" si="53">IF(A159="o","",IF(AND($D159=0,J159=0),"",IF(HOUR(J159)&gt;=6,J159-K159,0)))</f>
        <v>0.33333333333333309</v>
      </c>
    </row>
    <row r="160" spans="1:13">
      <c r="A160" s="73" t="str">
        <f t="shared" si="52"/>
        <v>N</v>
      </c>
      <c r="B160" s="29" t="str">
        <f t="shared" si="44"/>
        <v/>
      </c>
      <c r="C160" s="28">
        <f t="shared" si="48"/>
        <v>43715</v>
      </c>
      <c r="D160" s="36">
        <v>0.33333333333333298</v>
      </c>
      <c r="E160" s="37">
        <v>0.52083333333333304</v>
      </c>
      <c r="F160" s="38">
        <f t="shared" si="45"/>
        <v>0.18750000000000006</v>
      </c>
      <c r="G160" s="37">
        <v>0.5625</v>
      </c>
      <c r="H160" s="37">
        <v>0.70833333333333304</v>
      </c>
      <c r="I160" s="38">
        <f t="shared" si="46"/>
        <v>0.14583333333333304</v>
      </c>
      <c r="J160" s="39">
        <f t="shared" si="47"/>
        <v>0.33333333333333309</v>
      </c>
      <c r="K160" s="39"/>
      <c r="L160" s="54"/>
      <c r="M160" s="42">
        <f t="shared" si="53"/>
        <v>0.33333333333333309</v>
      </c>
    </row>
    <row r="161" spans="1:13">
      <c r="A161" s="73" t="str">
        <f t="shared" si="52"/>
        <v>N</v>
      </c>
      <c r="B161" s="29" t="str">
        <f t="shared" si="44"/>
        <v/>
      </c>
      <c r="C161" s="28">
        <f t="shared" si="48"/>
        <v>43716</v>
      </c>
      <c r="D161" s="36">
        <v>0.33333333333333298</v>
      </c>
      <c r="E161" s="37">
        <v>0.52083333333333304</v>
      </c>
      <c r="F161" s="38">
        <f t="shared" si="45"/>
        <v>0.18750000000000006</v>
      </c>
      <c r="G161" s="37">
        <v>0.5625</v>
      </c>
      <c r="H161" s="37">
        <v>0.70833333333333304</v>
      </c>
      <c r="I161" s="38">
        <f t="shared" si="46"/>
        <v>0.14583333333333304</v>
      </c>
      <c r="J161" s="39">
        <f t="shared" si="47"/>
        <v>0.33333333333333309</v>
      </c>
      <c r="K161" s="39"/>
      <c r="L161" s="54"/>
      <c r="M161" s="42">
        <f t="shared" si="53"/>
        <v>0.33333333333333309</v>
      </c>
    </row>
    <row r="162" spans="1:13">
      <c r="A162" s="73" t="str">
        <f t="shared" si="52"/>
        <v>N</v>
      </c>
      <c r="B162" s="29"/>
      <c r="C162" s="32" t="str">
        <f>"Total sem "&amp;B155</f>
        <v>Total sem 36</v>
      </c>
      <c r="D162" s="43"/>
      <c r="E162" s="44"/>
      <c r="F162" s="45"/>
      <c r="G162" s="44"/>
      <c r="H162" s="44"/>
      <c r="I162" s="45"/>
      <c r="J162" s="46">
        <f>SUM(J155:J161)</f>
        <v>2.3333333333333317</v>
      </c>
      <c r="K162" s="46"/>
      <c r="L162" s="55"/>
      <c r="M162" s="47">
        <f>IF(J162&gt;K162,J162-K162,0)</f>
        <v>2.3333333333333317</v>
      </c>
    </row>
    <row r="163" spans="1:13">
      <c r="A163" s="73" t="str">
        <f t="shared" si="52"/>
        <v>N</v>
      </c>
      <c r="B163" s="29">
        <f t="shared" si="44"/>
        <v>37</v>
      </c>
      <c r="C163" s="28">
        <f>C161+1</f>
        <v>43717</v>
      </c>
      <c r="D163" s="36">
        <v>0.33333333333333298</v>
      </c>
      <c r="E163" s="37">
        <v>0.52083333333333304</v>
      </c>
      <c r="F163" s="38">
        <f t="shared" si="45"/>
        <v>0.18750000000000006</v>
      </c>
      <c r="G163" s="37">
        <v>0.5625</v>
      </c>
      <c r="H163" s="37">
        <v>0.70833333333333304</v>
      </c>
      <c r="I163" s="38">
        <f t="shared" si="46"/>
        <v>0.14583333333333304</v>
      </c>
      <c r="J163" s="39">
        <f t="shared" si="47"/>
        <v>0.33333333333333309</v>
      </c>
      <c r="K163" s="39"/>
      <c r="L163" s="39"/>
      <c r="M163" s="48">
        <f t="shared" si="50"/>
        <v>0.33333333333333309</v>
      </c>
    </row>
    <row r="164" spans="1:13">
      <c r="A164" s="73" t="str">
        <f t="shared" si="52"/>
        <v>N</v>
      </c>
      <c r="B164" s="29" t="str">
        <f t="shared" si="44"/>
        <v/>
      </c>
      <c r="C164" s="28">
        <f t="shared" si="48"/>
        <v>43718</v>
      </c>
      <c r="D164" s="36">
        <v>0.33333333333333298</v>
      </c>
      <c r="E164" s="37">
        <v>0.52083333333333304</v>
      </c>
      <c r="F164" s="38">
        <f t="shared" si="45"/>
        <v>0.18750000000000006</v>
      </c>
      <c r="G164" s="37">
        <v>0.5625</v>
      </c>
      <c r="H164" s="37">
        <v>0.70833333333333304</v>
      </c>
      <c r="I164" s="38">
        <f t="shared" si="46"/>
        <v>0.14583333333333304</v>
      </c>
      <c r="J164" s="39">
        <f t="shared" si="47"/>
        <v>0.33333333333333309</v>
      </c>
      <c r="K164" s="39"/>
      <c r="L164" s="39"/>
      <c r="M164" s="48">
        <f t="shared" si="50"/>
        <v>0.33333333333333309</v>
      </c>
    </row>
    <row r="165" spans="1:13">
      <c r="A165" s="73" t="str">
        <f t="shared" si="52"/>
        <v>N</v>
      </c>
      <c r="B165" s="29" t="str">
        <f t="shared" si="44"/>
        <v/>
      </c>
      <c r="C165" s="28">
        <f t="shared" si="48"/>
        <v>43719</v>
      </c>
      <c r="D165" s="36">
        <v>0.33333333333333298</v>
      </c>
      <c r="E165" s="37">
        <v>0.52083333333333304</v>
      </c>
      <c r="F165" s="38">
        <f t="shared" si="45"/>
        <v>0.18750000000000006</v>
      </c>
      <c r="G165" s="37">
        <v>0.5625</v>
      </c>
      <c r="H165" s="37">
        <v>0.70833333333333304</v>
      </c>
      <c r="I165" s="38">
        <f t="shared" si="46"/>
        <v>0.14583333333333304</v>
      </c>
      <c r="J165" s="39">
        <f t="shared" si="47"/>
        <v>0.33333333333333309</v>
      </c>
      <c r="K165" s="39"/>
      <c r="L165" s="39"/>
      <c r="M165" s="48">
        <f t="shared" si="50"/>
        <v>0.33333333333333309</v>
      </c>
    </row>
    <row r="166" spans="1:13">
      <c r="A166" s="73" t="str">
        <f t="shared" si="52"/>
        <v>N</v>
      </c>
      <c r="B166" s="29" t="str">
        <f t="shared" si="44"/>
        <v/>
      </c>
      <c r="C166" s="28">
        <f t="shared" si="48"/>
        <v>43720</v>
      </c>
      <c r="D166" s="36">
        <v>0.33333333333333298</v>
      </c>
      <c r="E166" s="37">
        <v>0.52083333333333304</v>
      </c>
      <c r="F166" s="38">
        <f t="shared" si="45"/>
        <v>0.18750000000000006</v>
      </c>
      <c r="G166" s="37">
        <v>0.5625</v>
      </c>
      <c r="H166" s="37">
        <v>0.70833333333333304</v>
      </c>
      <c r="I166" s="38">
        <f t="shared" si="46"/>
        <v>0.14583333333333304</v>
      </c>
      <c r="J166" s="39">
        <f t="shared" si="47"/>
        <v>0.33333333333333309</v>
      </c>
      <c r="K166" s="39"/>
      <c r="L166" s="39"/>
      <c r="M166" s="48">
        <f t="shared" si="50"/>
        <v>0.33333333333333309</v>
      </c>
    </row>
    <row r="167" spans="1:13">
      <c r="A167" s="73" t="str">
        <f t="shared" si="52"/>
        <v>N</v>
      </c>
      <c r="B167" s="29" t="str">
        <f t="shared" si="44"/>
        <v/>
      </c>
      <c r="C167" s="28">
        <f t="shared" si="48"/>
        <v>43721</v>
      </c>
      <c r="D167" s="36">
        <v>0.33333333333333298</v>
      </c>
      <c r="E167" s="37">
        <v>0.52083333333333304</v>
      </c>
      <c r="F167" s="38">
        <f t="shared" si="45"/>
        <v>0.18750000000000006</v>
      </c>
      <c r="G167" s="37">
        <v>0.5625</v>
      </c>
      <c r="H167" s="37">
        <v>0.70833333333333304</v>
      </c>
      <c r="I167" s="38">
        <f t="shared" si="46"/>
        <v>0.14583333333333304</v>
      </c>
      <c r="J167" s="39">
        <f t="shared" si="47"/>
        <v>0.33333333333333309</v>
      </c>
      <c r="K167" s="39"/>
      <c r="L167" s="39"/>
      <c r="M167" s="48">
        <f t="shared" si="50"/>
        <v>0.33333333333333309</v>
      </c>
    </row>
    <row r="168" spans="1:13">
      <c r="A168" s="73" t="str">
        <f t="shared" si="52"/>
        <v>N</v>
      </c>
      <c r="B168" s="29" t="str">
        <f t="shared" si="44"/>
        <v/>
      </c>
      <c r="C168" s="28">
        <f t="shared" si="48"/>
        <v>43722</v>
      </c>
      <c r="D168" s="36">
        <v>0.33333333333333298</v>
      </c>
      <c r="E168" s="37">
        <v>0.52083333333333304</v>
      </c>
      <c r="F168" s="38">
        <f t="shared" si="45"/>
        <v>0.18750000000000006</v>
      </c>
      <c r="G168" s="37">
        <v>0.5625</v>
      </c>
      <c r="H168" s="37">
        <v>0.70833333333333304</v>
      </c>
      <c r="I168" s="38">
        <f t="shared" si="46"/>
        <v>0.14583333333333304</v>
      </c>
      <c r="J168" s="39">
        <f t="shared" si="47"/>
        <v>0.33333333333333309</v>
      </c>
      <c r="K168" s="39"/>
      <c r="L168" s="39"/>
      <c r="M168" s="48">
        <f t="shared" si="50"/>
        <v>0.33333333333333309</v>
      </c>
    </row>
    <row r="169" spans="1:13">
      <c r="A169" s="73" t="str">
        <f t="shared" si="52"/>
        <v>N</v>
      </c>
      <c r="B169" s="29" t="str">
        <f t="shared" si="44"/>
        <v/>
      </c>
      <c r="C169" s="28">
        <f t="shared" si="48"/>
        <v>43723</v>
      </c>
      <c r="D169" s="36">
        <v>0.33333333333333298</v>
      </c>
      <c r="E169" s="37">
        <v>0.52083333333333304</v>
      </c>
      <c r="F169" s="38">
        <f t="shared" si="45"/>
        <v>0.18750000000000006</v>
      </c>
      <c r="G169" s="37">
        <v>0.5625</v>
      </c>
      <c r="H169" s="37">
        <v>0.70833333333333304</v>
      </c>
      <c r="I169" s="38">
        <f t="shared" si="46"/>
        <v>0.14583333333333304</v>
      </c>
      <c r="J169" s="39">
        <f t="shared" si="47"/>
        <v>0.33333333333333309</v>
      </c>
      <c r="K169" s="39"/>
      <c r="L169" s="39"/>
      <c r="M169" s="48">
        <f t="shared" si="50"/>
        <v>0.33333333333333309</v>
      </c>
    </row>
    <row r="170" spans="1:13">
      <c r="A170" s="73" t="str">
        <f t="shared" si="52"/>
        <v>N</v>
      </c>
      <c r="B170" s="29"/>
      <c r="C170" s="32" t="str">
        <f>"Total sem "&amp;B163</f>
        <v>Total sem 37</v>
      </c>
      <c r="D170" s="43"/>
      <c r="E170" s="44"/>
      <c r="F170" s="45"/>
      <c r="G170" s="44"/>
      <c r="H170" s="44"/>
      <c r="I170" s="45"/>
      <c r="J170" s="46">
        <f>SUM(J163:J169)</f>
        <v>2.3333333333333317</v>
      </c>
      <c r="K170" s="46"/>
      <c r="L170" s="55"/>
      <c r="M170" s="47">
        <f>IF(J170&gt;K170,J170-K170,0)</f>
        <v>2.3333333333333317</v>
      </c>
    </row>
    <row r="171" spans="1:13">
      <c r="A171" s="73" t="str">
        <f t="shared" si="52"/>
        <v>N</v>
      </c>
      <c r="B171" s="29">
        <f t="shared" si="44"/>
        <v>38</v>
      </c>
      <c r="C171" s="28">
        <f>C169+1</f>
        <v>43724</v>
      </c>
      <c r="D171" s="36">
        <v>0.33333333333333298</v>
      </c>
      <c r="E171" s="37">
        <v>0.52083333333333304</v>
      </c>
      <c r="F171" s="38">
        <f t="shared" si="45"/>
        <v>0.18750000000000006</v>
      </c>
      <c r="G171" s="37">
        <v>0.5625</v>
      </c>
      <c r="H171" s="37">
        <v>0.70833333333333304</v>
      </c>
      <c r="I171" s="38">
        <f t="shared" si="46"/>
        <v>0.14583333333333304</v>
      </c>
      <c r="J171" s="39">
        <f t="shared" si="47"/>
        <v>0.33333333333333309</v>
      </c>
      <c r="K171" s="39"/>
      <c r="L171" s="39"/>
      <c r="M171" s="48">
        <f t="shared" si="50"/>
        <v>0.33333333333333309</v>
      </c>
    </row>
    <row r="172" spans="1:13">
      <c r="A172" s="73" t="str">
        <f t="shared" si="52"/>
        <v>N</v>
      </c>
      <c r="B172" s="29" t="str">
        <f t="shared" si="44"/>
        <v/>
      </c>
      <c r="C172" s="28">
        <f t="shared" si="48"/>
        <v>43725</v>
      </c>
      <c r="D172" s="36">
        <v>0.33333333333333298</v>
      </c>
      <c r="E172" s="37">
        <v>0.52083333333333304</v>
      </c>
      <c r="F172" s="38">
        <f t="shared" si="45"/>
        <v>0.18750000000000006</v>
      </c>
      <c r="G172" s="37">
        <v>0.5625</v>
      </c>
      <c r="H172" s="37">
        <v>0.70833333333333304</v>
      </c>
      <c r="I172" s="38">
        <f t="shared" si="46"/>
        <v>0.14583333333333304</v>
      </c>
      <c r="J172" s="39">
        <f t="shared" si="47"/>
        <v>0.33333333333333309</v>
      </c>
      <c r="K172" s="39"/>
      <c r="L172" s="39"/>
      <c r="M172" s="48">
        <f t="shared" si="50"/>
        <v>0.33333333333333309</v>
      </c>
    </row>
    <row r="173" spans="1:13">
      <c r="A173" s="73" t="str">
        <f t="shared" si="52"/>
        <v>N</v>
      </c>
      <c r="B173" s="29" t="str">
        <f t="shared" si="44"/>
        <v/>
      </c>
      <c r="C173" s="28">
        <f t="shared" si="48"/>
        <v>43726</v>
      </c>
      <c r="D173" s="36">
        <v>0.33333333333333298</v>
      </c>
      <c r="E173" s="37">
        <v>0.52083333333333304</v>
      </c>
      <c r="F173" s="38">
        <f t="shared" si="45"/>
        <v>0.18750000000000006</v>
      </c>
      <c r="G173" s="37">
        <v>0.5625</v>
      </c>
      <c r="H173" s="37">
        <v>0.70833333333333304</v>
      </c>
      <c r="I173" s="38">
        <f t="shared" si="46"/>
        <v>0.14583333333333304</v>
      </c>
      <c r="J173" s="39">
        <f t="shared" si="47"/>
        <v>0.33333333333333309</v>
      </c>
      <c r="K173" s="39"/>
      <c r="L173" s="39"/>
      <c r="M173" s="48">
        <f t="shared" si="50"/>
        <v>0.33333333333333309</v>
      </c>
    </row>
    <row r="174" spans="1:13">
      <c r="A174" s="73" t="str">
        <f t="shared" si="52"/>
        <v>N</v>
      </c>
      <c r="B174" s="29" t="str">
        <f t="shared" si="44"/>
        <v/>
      </c>
      <c r="C174" s="28">
        <f t="shared" si="48"/>
        <v>43727</v>
      </c>
      <c r="D174" s="36">
        <v>0.33333333333333298</v>
      </c>
      <c r="E174" s="37">
        <v>0.52083333333333304</v>
      </c>
      <c r="F174" s="38">
        <f t="shared" si="45"/>
        <v>0.18750000000000006</v>
      </c>
      <c r="G174" s="37">
        <v>0.5625</v>
      </c>
      <c r="H174" s="37">
        <v>0.70833333333333304</v>
      </c>
      <c r="I174" s="38">
        <f t="shared" si="46"/>
        <v>0.14583333333333304</v>
      </c>
      <c r="J174" s="39">
        <f t="shared" si="47"/>
        <v>0.33333333333333309</v>
      </c>
      <c r="K174" s="39"/>
      <c r="L174" s="39"/>
      <c r="M174" s="48">
        <f t="shared" si="50"/>
        <v>0.33333333333333309</v>
      </c>
    </row>
    <row r="175" spans="1:13">
      <c r="A175" s="73" t="str">
        <f t="shared" si="52"/>
        <v>N</v>
      </c>
      <c r="B175" s="29" t="str">
        <f t="shared" si="44"/>
        <v/>
      </c>
      <c r="C175" s="28">
        <f t="shared" si="48"/>
        <v>43728</v>
      </c>
      <c r="D175" s="36">
        <v>0.33333333333333298</v>
      </c>
      <c r="E175" s="37">
        <v>0.52083333333333304</v>
      </c>
      <c r="F175" s="38">
        <f t="shared" si="45"/>
        <v>0.18750000000000006</v>
      </c>
      <c r="G175" s="37">
        <v>0.5625</v>
      </c>
      <c r="H175" s="37">
        <v>0.70833333333333304</v>
      </c>
      <c r="I175" s="38">
        <f t="shared" si="46"/>
        <v>0.14583333333333304</v>
      </c>
      <c r="J175" s="39">
        <f t="shared" si="47"/>
        <v>0.33333333333333309</v>
      </c>
      <c r="K175" s="39"/>
      <c r="L175" s="39"/>
      <c r="M175" s="48">
        <f t="shared" si="50"/>
        <v>0.33333333333333309</v>
      </c>
    </row>
    <row r="176" spans="1:13">
      <c r="A176" s="73" t="str">
        <f t="shared" si="52"/>
        <v>N</v>
      </c>
      <c r="B176" s="29" t="str">
        <f t="shared" si="44"/>
        <v/>
      </c>
      <c r="C176" s="28">
        <f t="shared" si="48"/>
        <v>43729</v>
      </c>
      <c r="D176" s="36">
        <v>0.33333333333333298</v>
      </c>
      <c r="E176" s="37">
        <v>0.52083333333333304</v>
      </c>
      <c r="F176" s="38">
        <f t="shared" si="45"/>
        <v>0.18750000000000006</v>
      </c>
      <c r="G176" s="37">
        <v>0.5625</v>
      </c>
      <c r="H176" s="37">
        <v>0.70833333333333304</v>
      </c>
      <c r="I176" s="38">
        <f t="shared" si="46"/>
        <v>0.14583333333333304</v>
      </c>
      <c r="J176" s="39">
        <f t="shared" si="47"/>
        <v>0.33333333333333309</v>
      </c>
      <c r="K176" s="39"/>
      <c r="L176" s="39"/>
      <c r="M176" s="48">
        <f t="shared" si="50"/>
        <v>0.33333333333333309</v>
      </c>
    </row>
    <row r="177" spans="1:13">
      <c r="A177" s="73" t="str">
        <f t="shared" si="52"/>
        <v>N</v>
      </c>
      <c r="B177" s="29" t="str">
        <f t="shared" si="44"/>
        <v/>
      </c>
      <c r="C177" s="28">
        <f t="shared" si="48"/>
        <v>43730</v>
      </c>
      <c r="D177" s="36">
        <v>0.33333333333333298</v>
      </c>
      <c r="E177" s="37">
        <v>0.52083333333333304</v>
      </c>
      <c r="F177" s="38">
        <f t="shared" si="45"/>
        <v>0.18750000000000006</v>
      </c>
      <c r="G177" s="37">
        <v>0.5625</v>
      </c>
      <c r="H177" s="37">
        <v>0.70833333333333304</v>
      </c>
      <c r="I177" s="38">
        <f t="shared" si="46"/>
        <v>0.14583333333333304</v>
      </c>
      <c r="J177" s="39">
        <f t="shared" si="47"/>
        <v>0.33333333333333309</v>
      </c>
      <c r="K177" s="39"/>
      <c r="L177" s="39"/>
      <c r="M177" s="48">
        <f t="shared" si="50"/>
        <v>0.33333333333333309</v>
      </c>
    </row>
    <row r="178" spans="1:13">
      <c r="A178" s="73" t="str">
        <f t="shared" si="52"/>
        <v>N</v>
      </c>
      <c r="B178" s="29"/>
      <c r="C178" s="28"/>
      <c r="D178" s="36"/>
      <c r="E178" s="37"/>
      <c r="F178" s="38"/>
      <c r="G178" s="37"/>
      <c r="H178" s="37"/>
      <c r="I178" s="38"/>
      <c r="J178" s="39"/>
      <c r="K178" s="39"/>
      <c r="L178" s="39"/>
      <c r="M178" s="48"/>
    </row>
    <row r="179" spans="1:13">
      <c r="A179" s="73" t="str">
        <f t="shared" si="52"/>
        <v>N</v>
      </c>
      <c r="B179" s="29">
        <f t="shared" si="44"/>
        <v>39</v>
      </c>
      <c r="C179" s="28">
        <f>C177+1</f>
        <v>43731</v>
      </c>
      <c r="D179" s="36">
        <v>0.33333333333333298</v>
      </c>
      <c r="E179" s="37">
        <v>0.52083333333333304</v>
      </c>
      <c r="F179" s="38">
        <f t="shared" si="45"/>
        <v>0.18750000000000006</v>
      </c>
      <c r="G179" s="37">
        <v>0.5625</v>
      </c>
      <c r="H179" s="37">
        <v>0.70833333333333304</v>
      </c>
      <c r="I179" s="38">
        <f t="shared" si="46"/>
        <v>0.14583333333333304</v>
      </c>
      <c r="J179" s="39">
        <f t="shared" si="47"/>
        <v>0.33333333333333309</v>
      </c>
      <c r="K179" s="39"/>
      <c r="L179" s="39"/>
      <c r="M179" s="48">
        <f t="shared" si="50"/>
        <v>0.33333333333333309</v>
      </c>
    </row>
    <row r="180" spans="1:13">
      <c r="A180" s="73" t="str">
        <f t="shared" si="52"/>
        <v>N</v>
      </c>
      <c r="B180" s="29" t="str">
        <f t="shared" si="44"/>
        <v/>
      </c>
      <c r="C180" s="28">
        <f t="shared" si="48"/>
        <v>43732</v>
      </c>
      <c r="D180" s="36">
        <v>0.33333333333333298</v>
      </c>
      <c r="E180" s="37">
        <v>0.52083333333333304</v>
      </c>
      <c r="F180" s="38">
        <f t="shared" si="45"/>
        <v>0.18750000000000006</v>
      </c>
      <c r="G180" s="37">
        <v>0.5625</v>
      </c>
      <c r="H180" s="37">
        <v>0.70833333333333304</v>
      </c>
      <c r="I180" s="38">
        <f t="shared" si="46"/>
        <v>0.14583333333333304</v>
      </c>
      <c r="J180" s="39">
        <f t="shared" si="47"/>
        <v>0.33333333333333309</v>
      </c>
      <c r="K180" s="39"/>
      <c r="L180" s="39"/>
      <c r="M180" s="48">
        <f t="shared" si="50"/>
        <v>0.33333333333333309</v>
      </c>
    </row>
    <row r="181" spans="1:13">
      <c r="A181" s="73" t="str">
        <f t="shared" si="52"/>
        <v>N</v>
      </c>
      <c r="B181" s="29" t="str">
        <f t="shared" si="44"/>
        <v/>
      </c>
      <c r="C181" s="28">
        <f t="shared" si="48"/>
        <v>43733</v>
      </c>
      <c r="D181" s="36">
        <v>0.33333333333333298</v>
      </c>
      <c r="E181" s="37">
        <v>0.52083333333333304</v>
      </c>
      <c r="F181" s="38">
        <f t="shared" si="45"/>
        <v>0.18750000000000006</v>
      </c>
      <c r="G181" s="37">
        <v>0.5625</v>
      </c>
      <c r="H181" s="37">
        <v>0.70833333333333304</v>
      </c>
      <c r="I181" s="38">
        <f t="shared" si="46"/>
        <v>0.14583333333333304</v>
      </c>
      <c r="J181" s="39">
        <f t="shared" si="47"/>
        <v>0.33333333333333309</v>
      </c>
      <c r="K181" s="39"/>
      <c r="L181" s="39"/>
      <c r="M181" s="48">
        <f t="shared" si="50"/>
        <v>0.33333333333333309</v>
      </c>
    </row>
    <row r="182" spans="1:13">
      <c r="A182" s="73" t="str">
        <f t="shared" si="52"/>
        <v>N</v>
      </c>
      <c r="B182" s="29" t="str">
        <f t="shared" si="44"/>
        <v/>
      </c>
      <c r="C182" s="28">
        <f t="shared" ref="C182:C185" si="54">C181+1</f>
        <v>43734</v>
      </c>
      <c r="D182" s="36">
        <v>0.33333333333333298</v>
      </c>
      <c r="E182" s="37">
        <v>0.52083333333333304</v>
      </c>
      <c r="F182" s="38">
        <f t="shared" si="45"/>
        <v>0.18750000000000006</v>
      </c>
      <c r="G182" s="37">
        <v>0.5625</v>
      </c>
      <c r="H182" s="37">
        <v>0.70833333333333304</v>
      </c>
      <c r="I182" s="38">
        <f t="shared" si="46"/>
        <v>0.14583333333333304</v>
      </c>
      <c r="J182" s="39">
        <f t="shared" si="47"/>
        <v>0.33333333333333309</v>
      </c>
      <c r="K182" s="39"/>
      <c r="L182" s="39"/>
      <c r="M182" s="48">
        <f t="shared" si="50"/>
        <v>0.33333333333333309</v>
      </c>
    </row>
    <row r="183" spans="1:13">
      <c r="A183" s="73" t="str">
        <f t="shared" si="52"/>
        <v>N</v>
      </c>
      <c r="B183" s="29" t="str">
        <f t="shared" si="44"/>
        <v/>
      </c>
      <c r="C183" s="28">
        <f t="shared" si="54"/>
        <v>43735</v>
      </c>
      <c r="D183" s="36">
        <v>0.33333333333333298</v>
      </c>
      <c r="E183" s="37">
        <v>0.52083333333333304</v>
      </c>
      <c r="F183" s="38">
        <f t="shared" si="45"/>
        <v>0.18750000000000006</v>
      </c>
      <c r="G183" s="37">
        <v>0.5625</v>
      </c>
      <c r="H183" s="37">
        <v>0.70833333333333304</v>
      </c>
      <c r="I183" s="38">
        <f t="shared" si="46"/>
        <v>0.14583333333333304</v>
      </c>
      <c r="J183" s="39">
        <f t="shared" si="47"/>
        <v>0.33333333333333309</v>
      </c>
      <c r="K183" s="39"/>
      <c r="L183" s="39"/>
      <c r="M183" s="48">
        <f t="shared" si="50"/>
        <v>0.33333333333333309</v>
      </c>
    </row>
    <row r="184" spans="1:13">
      <c r="A184" s="73" t="str">
        <f t="shared" si="52"/>
        <v>N</v>
      </c>
      <c r="B184" s="29" t="str">
        <f t="shared" si="44"/>
        <v/>
      </c>
      <c r="C184" s="28">
        <f t="shared" si="54"/>
        <v>43736</v>
      </c>
      <c r="D184" s="36">
        <v>0.33333333333333298</v>
      </c>
      <c r="E184" s="37">
        <v>0.52083333333333304</v>
      </c>
      <c r="F184" s="38">
        <f t="shared" si="45"/>
        <v>0.18750000000000006</v>
      </c>
      <c r="G184" s="37">
        <v>0.5625</v>
      </c>
      <c r="H184" s="37">
        <v>0.70833333333333304</v>
      </c>
      <c r="I184" s="38">
        <f t="shared" si="46"/>
        <v>0.14583333333333304</v>
      </c>
      <c r="J184" s="39">
        <f t="shared" si="47"/>
        <v>0.33333333333333309</v>
      </c>
      <c r="K184" s="39"/>
      <c r="L184" s="39"/>
      <c r="M184" s="48">
        <f t="shared" si="50"/>
        <v>0.33333333333333309</v>
      </c>
    </row>
    <row r="185" spans="1:13">
      <c r="A185" s="73" t="str">
        <f t="shared" si="52"/>
        <v>N</v>
      </c>
      <c r="B185" s="29" t="str">
        <f t="shared" si="44"/>
        <v/>
      </c>
      <c r="C185" s="28">
        <f t="shared" si="54"/>
        <v>43737</v>
      </c>
      <c r="D185" s="36">
        <v>0.33333333333333298</v>
      </c>
      <c r="E185" s="37">
        <v>0.52083333333333304</v>
      </c>
      <c r="F185" s="38">
        <f t="shared" si="45"/>
        <v>0.18750000000000006</v>
      </c>
      <c r="G185" s="37">
        <v>0.5625</v>
      </c>
      <c r="H185" s="37">
        <v>0.70833333333333304</v>
      </c>
      <c r="I185" s="38">
        <f t="shared" si="46"/>
        <v>0.14583333333333304</v>
      </c>
      <c r="J185" s="39">
        <f t="shared" si="47"/>
        <v>0.33333333333333309</v>
      </c>
      <c r="K185" s="39"/>
      <c r="L185" s="39"/>
      <c r="M185" s="48">
        <f t="shared" si="50"/>
        <v>0.33333333333333309</v>
      </c>
    </row>
    <row r="186" spans="1:13">
      <c r="A186" s="73" t="str">
        <f t="shared" si="52"/>
        <v>N</v>
      </c>
      <c r="B186" s="29"/>
      <c r="C186" s="28"/>
      <c r="D186" s="36"/>
      <c r="E186" s="37"/>
      <c r="F186" s="38"/>
      <c r="G186" s="37"/>
      <c r="H186" s="37"/>
      <c r="I186" s="38"/>
      <c r="J186" s="39"/>
      <c r="K186" s="39"/>
      <c r="L186" s="39"/>
      <c r="M186" s="48"/>
    </row>
    <row r="187" spans="1:13">
      <c r="A187" s="73" t="str">
        <f t="shared" si="52"/>
        <v>N</v>
      </c>
      <c r="B187" s="29">
        <f t="shared" si="44"/>
        <v>40</v>
      </c>
      <c r="C187" s="28">
        <f>C185+1</f>
        <v>43738</v>
      </c>
      <c r="D187" s="36">
        <v>0.33333333333333298</v>
      </c>
      <c r="E187" s="37">
        <v>0.52083333333333304</v>
      </c>
      <c r="F187" s="38">
        <f t="shared" si="45"/>
        <v>0.18750000000000006</v>
      </c>
      <c r="G187" s="37">
        <v>0.5625</v>
      </c>
      <c r="H187" s="37">
        <v>0.70833333333333304</v>
      </c>
      <c r="I187" s="38">
        <f t="shared" si="46"/>
        <v>0.14583333333333304</v>
      </c>
      <c r="J187" s="39">
        <f t="shared" si="47"/>
        <v>0.33333333333333309</v>
      </c>
      <c r="K187" s="39"/>
      <c r="L187" s="39"/>
      <c r="M187" s="48">
        <f t="shared" si="50"/>
        <v>0.33333333333333309</v>
      </c>
    </row>
    <row r="188" spans="1:13">
      <c r="A188" s="73" t="str">
        <f t="shared" si="52"/>
        <v>N</v>
      </c>
      <c r="B188" s="29" t="str">
        <f t="shared" ref="B188:B260" si="55">IF(WEEKDAY(C188)=2,INT(MOD(INT((C188-2)/7)+0.6,52+5/28))+1,"")</f>
        <v/>
      </c>
      <c r="C188" s="28">
        <f t="shared" ref="C188:C249" si="56">C187+1</f>
        <v>43739</v>
      </c>
      <c r="D188" s="36">
        <v>0.33333333333333298</v>
      </c>
      <c r="E188" s="37">
        <v>0.52083333333333304</v>
      </c>
      <c r="F188" s="38">
        <f t="shared" ref="F188:F260" si="57">E188-D188</f>
        <v>0.18750000000000006</v>
      </c>
      <c r="G188" s="37">
        <v>0.5625</v>
      </c>
      <c r="H188" s="37">
        <v>0.70833333333333304</v>
      </c>
      <c r="I188" s="38">
        <f t="shared" ref="I188:I260" si="58">H188-G188</f>
        <v>0.14583333333333304</v>
      </c>
      <c r="J188" s="39">
        <f t="shared" ref="J188:J260" si="59">F188+I188</f>
        <v>0.33333333333333309</v>
      </c>
      <c r="K188" s="39"/>
      <c r="L188" s="39"/>
      <c r="M188" s="48">
        <f t="shared" si="50"/>
        <v>0.33333333333333309</v>
      </c>
    </row>
    <row r="189" spans="1:13">
      <c r="A189" s="73" t="str">
        <f t="shared" si="52"/>
        <v>N</v>
      </c>
      <c r="B189" s="29" t="str">
        <f t="shared" si="55"/>
        <v/>
      </c>
      <c r="C189" s="28">
        <f t="shared" si="56"/>
        <v>43740</v>
      </c>
      <c r="D189" s="36">
        <v>0.33333333333333298</v>
      </c>
      <c r="E189" s="37">
        <v>0.52083333333333304</v>
      </c>
      <c r="F189" s="38">
        <f t="shared" si="57"/>
        <v>0.18750000000000006</v>
      </c>
      <c r="G189" s="37">
        <v>0.5625</v>
      </c>
      <c r="H189" s="37">
        <v>0.70833333333333304</v>
      </c>
      <c r="I189" s="38">
        <f t="shared" si="58"/>
        <v>0.14583333333333304</v>
      </c>
      <c r="J189" s="39">
        <f t="shared" si="59"/>
        <v>0.33333333333333309</v>
      </c>
      <c r="K189" s="39"/>
      <c r="L189" s="39"/>
      <c r="M189" s="48">
        <f t="shared" si="50"/>
        <v>0.33333333333333309</v>
      </c>
    </row>
    <row r="190" spans="1:13">
      <c r="A190" s="73" t="str">
        <f t="shared" si="52"/>
        <v>N</v>
      </c>
      <c r="B190" s="29" t="str">
        <f t="shared" si="55"/>
        <v/>
      </c>
      <c r="C190" s="28">
        <f t="shared" si="56"/>
        <v>43741</v>
      </c>
      <c r="D190" s="36">
        <v>0.33333333333333298</v>
      </c>
      <c r="E190" s="37">
        <v>0.52083333333333304</v>
      </c>
      <c r="F190" s="38">
        <f t="shared" si="57"/>
        <v>0.18750000000000006</v>
      </c>
      <c r="G190" s="37">
        <v>0.5625</v>
      </c>
      <c r="H190" s="37">
        <v>0.70833333333333304</v>
      </c>
      <c r="I190" s="38">
        <f t="shared" si="58"/>
        <v>0.14583333333333304</v>
      </c>
      <c r="J190" s="39">
        <f t="shared" si="59"/>
        <v>0.33333333333333309</v>
      </c>
      <c r="K190" s="39"/>
      <c r="L190" s="39"/>
      <c r="M190" s="48">
        <f t="shared" si="50"/>
        <v>0.33333333333333309</v>
      </c>
    </row>
    <row r="191" spans="1:13">
      <c r="A191" s="73" t="str">
        <f t="shared" si="52"/>
        <v>N</v>
      </c>
      <c r="B191" s="29" t="str">
        <f t="shared" si="55"/>
        <v/>
      </c>
      <c r="C191" s="28">
        <f t="shared" si="56"/>
        <v>43742</v>
      </c>
      <c r="D191" s="36">
        <v>0.33333333333333298</v>
      </c>
      <c r="E191" s="37">
        <v>0.52083333333333304</v>
      </c>
      <c r="F191" s="38">
        <f t="shared" si="57"/>
        <v>0.18750000000000006</v>
      </c>
      <c r="G191" s="37">
        <v>0.5625</v>
      </c>
      <c r="H191" s="37">
        <v>0.70833333333333304</v>
      </c>
      <c r="I191" s="38">
        <f t="shared" si="58"/>
        <v>0.14583333333333304</v>
      </c>
      <c r="J191" s="39">
        <f t="shared" si="59"/>
        <v>0.33333333333333309</v>
      </c>
      <c r="K191" s="39"/>
      <c r="L191" s="39"/>
      <c r="M191" s="48">
        <f t="shared" si="50"/>
        <v>0.33333333333333309</v>
      </c>
    </row>
    <row r="192" spans="1:13">
      <c r="A192" s="73" t="str">
        <f t="shared" si="52"/>
        <v>N</v>
      </c>
      <c r="B192" s="29" t="str">
        <f t="shared" si="55"/>
        <v/>
      </c>
      <c r="C192" s="28">
        <f t="shared" si="56"/>
        <v>43743</v>
      </c>
      <c r="D192" s="36">
        <v>0.33333333333333298</v>
      </c>
      <c r="E192" s="37">
        <v>0.52083333333333304</v>
      </c>
      <c r="F192" s="38">
        <f t="shared" si="57"/>
        <v>0.18750000000000006</v>
      </c>
      <c r="G192" s="37">
        <v>0.5625</v>
      </c>
      <c r="H192" s="37">
        <v>0.70833333333333304</v>
      </c>
      <c r="I192" s="38">
        <f t="shared" si="58"/>
        <v>0.14583333333333304</v>
      </c>
      <c r="J192" s="39">
        <f t="shared" si="59"/>
        <v>0.33333333333333309</v>
      </c>
      <c r="K192" s="39"/>
      <c r="L192" s="39"/>
      <c r="M192" s="48">
        <f t="shared" si="50"/>
        <v>0.33333333333333309</v>
      </c>
    </row>
    <row r="193" spans="1:13">
      <c r="A193" s="73" t="str">
        <f t="shared" si="52"/>
        <v>N</v>
      </c>
      <c r="B193" s="29" t="str">
        <f t="shared" si="55"/>
        <v/>
      </c>
      <c r="C193" s="28">
        <f t="shared" si="56"/>
        <v>43744</v>
      </c>
      <c r="D193" s="36">
        <v>0.33333333333333298</v>
      </c>
      <c r="E193" s="37">
        <v>0.52083333333333304</v>
      </c>
      <c r="F193" s="38">
        <f t="shared" si="57"/>
        <v>0.18750000000000006</v>
      </c>
      <c r="G193" s="37">
        <v>0.5625</v>
      </c>
      <c r="H193" s="37">
        <v>0.70833333333333304</v>
      </c>
      <c r="I193" s="38">
        <f t="shared" si="58"/>
        <v>0.14583333333333304</v>
      </c>
      <c r="J193" s="39">
        <f t="shared" si="59"/>
        <v>0.33333333333333309</v>
      </c>
      <c r="K193" s="39"/>
      <c r="L193" s="39"/>
      <c r="M193" s="48">
        <f t="shared" si="50"/>
        <v>0.33333333333333309</v>
      </c>
    </row>
    <row r="194" spans="1:13">
      <c r="A194" s="73" t="str">
        <f t="shared" si="52"/>
        <v>N</v>
      </c>
      <c r="B194" s="29"/>
      <c r="C194" s="28"/>
      <c r="D194" s="36"/>
      <c r="E194" s="37"/>
      <c r="F194" s="38"/>
      <c r="G194" s="37"/>
      <c r="H194" s="37"/>
      <c r="I194" s="38"/>
      <c r="J194" s="39"/>
      <c r="K194" s="39"/>
      <c r="L194" s="39"/>
      <c r="M194" s="48"/>
    </row>
    <row r="195" spans="1:13">
      <c r="A195" s="73" t="str">
        <f t="shared" si="52"/>
        <v>N</v>
      </c>
      <c r="B195" s="29">
        <f t="shared" si="55"/>
        <v>41</v>
      </c>
      <c r="C195" s="28">
        <f>C193+1</f>
        <v>43745</v>
      </c>
      <c r="D195" s="36">
        <v>0.33333333333333298</v>
      </c>
      <c r="E195" s="37">
        <v>0.52083333333333304</v>
      </c>
      <c r="F195" s="38">
        <f t="shared" si="57"/>
        <v>0.18750000000000006</v>
      </c>
      <c r="G195" s="37">
        <v>0.5625</v>
      </c>
      <c r="H195" s="37">
        <v>0.70833333333333304</v>
      </c>
      <c r="I195" s="38">
        <f t="shared" si="58"/>
        <v>0.14583333333333304</v>
      </c>
      <c r="J195" s="39">
        <f t="shared" si="59"/>
        <v>0.33333333333333309</v>
      </c>
      <c r="K195" s="39"/>
      <c r="L195" s="39"/>
      <c r="M195" s="48">
        <f t="shared" si="50"/>
        <v>0.33333333333333309</v>
      </c>
    </row>
    <row r="196" spans="1:13">
      <c r="A196" s="73" t="str">
        <f t="shared" si="52"/>
        <v>N</v>
      </c>
      <c r="B196" s="29" t="str">
        <f t="shared" si="55"/>
        <v/>
      </c>
      <c r="C196" s="28">
        <f t="shared" si="56"/>
        <v>43746</v>
      </c>
      <c r="D196" s="36">
        <v>0.33333333333333298</v>
      </c>
      <c r="E196" s="37">
        <v>0.52083333333333304</v>
      </c>
      <c r="F196" s="38">
        <f t="shared" si="57"/>
        <v>0.18750000000000006</v>
      </c>
      <c r="G196" s="37">
        <v>0.5625</v>
      </c>
      <c r="H196" s="37">
        <v>0.70833333333333304</v>
      </c>
      <c r="I196" s="38">
        <f t="shared" si="58"/>
        <v>0.14583333333333304</v>
      </c>
      <c r="J196" s="39">
        <f t="shared" si="59"/>
        <v>0.33333333333333309</v>
      </c>
      <c r="K196" s="39"/>
      <c r="L196" s="39"/>
      <c r="M196" s="48">
        <f t="shared" si="50"/>
        <v>0.33333333333333309</v>
      </c>
    </row>
    <row r="197" spans="1:13">
      <c r="A197" s="73" t="str">
        <f t="shared" si="52"/>
        <v>N</v>
      </c>
      <c r="B197" s="29" t="str">
        <f t="shared" si="55"/>
        <v/>
      </c>
      <c r="C197" s="28">
        <f t="shared" si="56"/>
        <v>43747</v>
      </c>
      <c r="D197" s="36">
        <v>0.33333333333333298</v>
      </c>
      <c r="E197" s="37">
        <v>0.52083333333333304</v>
      </c>
      <c r="F197" s="38">
        <f t="shared" si="57"/>
        <v>0.18750000000000006</v>
      </c>
      <c r="G197" s="37">
        <v>0.5625</v>
      </c>
      <c r="H197" s="37">
        <v>0.70833333333333304</v>
      </c>
      <c r="I197" s="38">
        <f t="shared" si="58"/>
        <v>0.14583333333333304</v>
      </c>
      <c r="J197" s="39">
        <f t="shared" si="59"/>
        <v>0.33333333333333309</v>
      </c>
      <c r="K197" s="39"/>
      <c r="L197" s="39"/>
      <c r="M197" s="48">
        <f t="shared" si="50"/>
        <v>0.33333333333333309</v>
      </c>
    </row>
    <row r="198" spans="1:13">
      <c r="A198" s="73" t="str">
        <f t="shared" si="52"/>
        <v>N</v>
      </c>
      <c r="B198" s="29" t="str">
        <f t="shared" si="55"/>
        <v/>
      </c>
      <c r="C198" s="28">
        <f t="shared" si="56"/>
        <v>43748</v>
      </c>
      <c r="D198" s="36">
        <v>0.33333333333333298</v>
      </c>
      <c r="E198" s="37">
        <v>0.52083333333333304</v>
      </c>
      <c r="F198" s="38">
        <f t="shared" si="57"/>
        <v>0.18750000000000006</v>
      </c>
      <c r="G198" s="37">
        <v>0.5625</v>
      </c>
      <c r="H198" s="37">
        <v>0.70833333333333304</v>
      </c>
      <c r="I198" s="38">
        <f t="shared" si="58"/>
        <v>0.14583333333333304</v>
      </c>
      <c r="J198" s="39">
        <f t="shared" si="59"/>
        <v>0.33333333333333309</v>
      </c>
      <c r="K198" s="39"/>
      <c r="L198" s="39"/>
      <c r="M198" s="48">
        <f t="shared" si="50"/>
        <v>0.33333333333333309</v>
      </c>
    </row>
    <row r="199" spans="1:13">
      <c r="A199" s="73" t="str">
        <f t="shared" si="52"/>
        <v>N</v>
      </c>
      <c r="B199" s="29" t="str">
        <f t="shared" si="55"/>
        <v/>
      </c>
      <c r="C199" s="28">
        <f t="shared" si="56"/>
        <v>43749</v>
      </c>
      <c r="D199" s="36">
        <v>0.33333333333333298</v>
      </c>
      <c r="E199" s="37">
        <v>0.52083333333333304</v>
      </c>
      <c r="F199" s="38">
        <f t="shared" si="57"/>
        <v>0.18750000000000006</v>
      </c>
      <c r="G199" s="37">
        <v>0.5625</v>
      </c>
      <c r="H199" s="37">
        <v>0.70833333333333304</v>
      </c>
      <c r="I199" s="38">
        <f t="shared" si="58"/>
        <v>0.14583333333333304</v>
      </c>
      <c r="J199" s="39">
        <f t="shared" si="59"/>
        <v>0.33333333333333309</v>
      </c>
      <c r="K199" s="39"/>
      <c r="L199" s="39"/>
      <c r="M199" s="48">
        <f t="shared" si="50"/>
        <v>0.33333333333333309</v>
      </c>
    </row>
    <row r="200" spans="1:13">
      <c r="A200" s="73" t="str">
        <f t="shared" si="52"/>
        <v>N</v>
      </c>
      <c r="B200" s="29" t="str">
        <f t="shared" si="55"/>
        <v/>
      </c>
      <c r="C200" s="28">
        <f t="shared" si="56"/>
        <v>43750</v>
      </c>
      <c r="D200" s="36">
        <v>0.33333333333333298</v>
      </c>
      <c r="E200" s="37">
        <v>0.52083333333333304</v>
      </c>
      <c r="F200" s="38">
        <f t="shared" si="57"/>
        <v>0.18750000000000006</v>
      </c>
      <c r="G200" s="37">
        <v>0.5625</v>
      </c>
      <c r="H200" s="37">
        <v>0.70833333333333304</v>
      </c>
      <c r="I200" s="38">
        <f t="shared" si="58"/>
        <v>0.14583333333333304</v>
      </c>
      <c r="J200" s="39">
        <f t="shared" si="59"/>
        <v>0.33333333333333309</v>
      </c>
      <c r="K200" s="39"/>
      <c r="L200" s="39"/>
      <c r="M200" s="48">
        <f t="shared" si="50"/>
        <v>0.33333333333333309</v>
      </c>
    </row>
    <row r="201" spans="1:13">
      <c r="A201" s="73" t="str">
        <f t="shared" si="52"/>
        <v>N</v>
      </c>
      <c r="B201" s="29" t="str">
        <f t="shared" si="55"/>
        <v/>
      </c>
      <c r="C201" s="28">
        <f t="shared" si="56"/>
        <v>43751</v>
      </c>
      <c r="D201" s="36">
        <v>0.33333333333333298</v>
      </c>
      <c r="E201" s="37">
        <v>0.52083333333333304</v>
      </c>
      <c r="F201" s="38">
        <f t="shared" si="57"/>
        <v>0.18750000000000006</v>
      </c>
      <c r="G201" s="37">
        <v>0.5625</v>
      </c>
      <c r="H201" s="37">
        <v>0.70833333333333304</v>
      </c>
      <c r="I201" s="38">
        <f t="shared" si="58"/>
        <v>0.14583333333333304</v>
      </c>
      <c r="J201" s="39">
        <f t="shared" si="59"/>
        <v>0.33333333333333309</v>
      </c>
      <c r="K201" s="39"/>
      <c r="L201" s="39"/>
      <c r="M201" s="48">
        <f t="shared" si="50"/>
        <v>0.33333333333333309</v>
      </c>
    </row>
    <row r="202" spans="1:13">
      <c r="A202" s="73" t="str">
        <f t="shared" si="52"/>
        <v>N</v>
      </c>
      <c r="B202" s="29"/>
      <c r="C202" s="28"/>
      <c r="D202" s="36"/>
      <c r="E202" s="37"/>
      <c r="F202" s="38"/>
      <c r="G202" s="37"/>
      <c r="H202" s="37"/>
      <c r="I202" s="38"/>
      <c r="J202" s="39"/>
      <c r="K202" s="39"/>
      <c r="L202" s="39"/>
      <c r="M202" s="48"/>
    </row>
    <row r="203" spans="1:13">
      <c r="A203" s="73" t="str">
        <f t="shared" si="52"/>
        <v>N</v>
      </c>
      <c r="B203" s="29">
        <f t="shared" si="55"/>
        <v>42</v>
      </c>
      <c r="C203" s="28">
        <f>C201+1</f>
        <v>43752</v>
      </c>
      <c r="D203" s="36">
        <v>0.33333333333333298</v>
      </c>
      <c r="E203" s="37">
        <v>0.52083333333333304</v>
      </c>
      <c r="F203" s="38">
        <f t="shared" si="57"/>
        <v>0.18750000000000006</v>
      </c>
      <c r="G203" s="37">
        <v>0.5625</v>
      </c>
      <c r="H203" s="37">
        <v>0.70833333333333304</v>
      </c>
      <c r="I203" s="38">
        <f t="shared" si="58"/>
        <v>0.14583333333333304</v>
      </c>
      <c r="J203" s="39">
        <f t="shared" si="59"/>
        <v>0.33333333333333309</v>
      </c>
      <c r="K203" s="39"/>
      <c r="L203" s="39"/>
      <c r="M203" s="48">
        <f t="shared" si="50"/>
        <v>0.33333333333333309</v>
      </c>
    </row>
    <row r="204" spans="1:13">
      <c r="A204" s="73" t="str">
        <f t="shared" si="52"/>
        <v>N</v>
      </c>
      <c r="B204" s="29" t="str">
        <f t="shared" si="55"/>
        <v/>
      </c>
      <c r="C204" s="28">
        <f t="shared" si="56"/>
        <v>43753</v>
      </c>
      <c r="D204" s="36">
        <v>0.33333333333333298</v>
      </c>
      <c r="E204" s="37">
        <v>0.52083333333333304</v>
      </c>
      <c r="F204" s="38">
        <f t="shared" si="57"/>
        <v>0.18750000000000006</v>
      </c>
      <c r="G204" s="37">
        <v>0.5625</v>
      </c>
      <c r="H204" s="37">
        <v>0.70833333333333304</v>
      </c>
      <c r="I204" s="38">
        <f t="shared" si="58"/>
        <v>0.14583333333333304</v>
      </c>
      <c r="J204" s="39">
        <f t="shared" si="59"/>
        <v>0.33333333333333309</v>
      </c>
      <c r="K204" s="39"/>
      <c r="L204" s="39"/>
      <c r="M204" s="48">
        <f t="shared" ref="M204:M276" si="60">IF(AND(D204=0,J204=0),"",IF(HOUR(J204)&gt;=K204,J204-K204,0))</f>
        <v>0.33333333333333309</v>
      </c>
    </row>
    <row r="205" spans="1:13">
      <c r="A205" s="73" t="str">
        <f t="shared" si="52"/>
        <v>N</v>
      </c>
      <c r="B205" s="29" t="str">
        <f t="shared" si="55"/>
        <v/>
      </c>
      <c r="C205" s="28">
        <f t="shared" si="56"/>
        <v>43754</v>
      </c>
      <c r="D205" s="36">
        <v>0.33333333333333298</v>
      </c>
      <c r="E205" s="37">
        <v>0.52083333333333304</v>
      </c>
      <c r="F205" s="38">
        <f t="shared" si="57"/>
        <v>0.18750000000000006</v>
      </c>
      <c r="G205" s="37">
        <v>0.5625</v>
      </c>
      <c r="H205" s="37">
        <v>0.70833333333333304</v>
      </c>
      <c r="I205" s="38">
        <f t="shared" si="58"/>
        <v>0.14583333333333304</v>
      </c>
      <c r="J205" s="39">
        <f t="shared" si="59"/>
        <v>0.33333333333333309</v>
      </c>
      <c r="K205" s="39"/>
      <c r="L205" s="39"/>
      <c r="M205" s="48">
        <f t="shared" si="60"/>
        <v>0.33333333333333309</v>
      </c>
    </row>
    <row r="206" spans="1:13">
      <c r="A206" s="73" t="str">
        <f t="shared" si="52"/>
        <v>N</v>
      </c>
      <c r="B206" s="29" t="str">
        <f t="shared" si="55"/>
        <v/>
      </c>
      <c r="C206" s="28">
        <f t="shared" si="56"/>
        <v>43755</v>
      </c>
      <c r="D206" s="36">
        <v>0.33333333333333298</v>
      </c>
      <c r="E206" s="37">
        <v>0.52083333333333304</v>
      </c>
      <c r="F206" s="38">
        <f t="shared" si="57"/>
        <v>0.18750000000000006</v>
      </c>
      <c r="G206" s="37">
        <v>0.5625</v>
      </c>
      <c r="H206" s="37">
        <v>0.70833333333333304</v>
      </c>
      <c r="I206" s="38">
        <f t="shared" si="58"/>
        <v>0.14583333333333304</v>
      </c>
      <c r="J206" s="39">
        <f t="shared" si="59"/>
        <v>0.33333333333333309</v>
      </c>
      <c r="K206" s="39"/>
      <c r="L206" s="39"/>
      <c r="M206" s="48">
        <f t="shared" si="60"/>
        <v>0.33333333333333309</v>
      </c>
    </row>
    <row r="207" spans="1:13">
      <c r="A207" s="73" t="str">
        <f t="shared" si="52"/>
        <v>N</v>
      </c>
      <c r="B207" s="29" t="str">
        <f t="shared" si="55"/>
        <v/>
      </c>
      <c r="C207" s="28">
        <f t="shared" si="56"/>
        <v>43756</v>
      </c>
      <c r="D207" s="36">
        <v>0.33333333333333298</v>
      </c>
      <c r="E207" s="37">
        <v>0.52083333333333304</v>
      </c>
      <c r="F207" s="38">
        <f t="shared" si="57"/>
        <v>0.18750000000000006</v>
      </c>
      <c r="G207" s="37">
        <v>0.5625</v>
      </c>
      <c r="H207" s="37">
        <v>0.70833333333333304</v>
      </c>
      <c r="I207" s="38">
        <f t="shared" si="58"/>
        <v>0.14583333333333304</v>
      </c>
      <c r="J207" s="39">
        <f t="shared" si="59"/>
        <v>0.33333333333333309</v>
      </c>
      <c r="K207" s="39"/>
      <c r="L207" s="39"/>
      <c r="M207" s="48">
        <f t="shared" si="60"/>
        <v>0.33333333333333309</v>
      </c>
    </row>
    <row r="208" spans="1:13">
      <c r="A208" s="73" t="str">
        <f t="shared" si="52"/>
        <v>N</v>
      </c>
      <c r="B208" s="29" t="str">
        <f t="shared" si="55"/>
        <v/>
      </c>
      <c r="C208" s="28">
        <f t="shared" si="56"/>
        <v>43757</v>
      </c>
      <c r="D208" s="36">
        <v>0.33333333333333298</v>
      </c>
      <c r="E208" s="37">
        <v>0.52083333333333304</v>
      </c>
      <c r="F208" s="38">
        <f t="shared" si="57"/>
        <v>0.18750000000000006</v>
      </c>
      <c r="G208" s="37">
        <v>0.5625</v>
      </c>
      <c r="H208" s="37">
        <v>0.70833333333333304</v>
      </c>
      <c r="I208" s="38">
        <f t="shared" si="58"/>
        <v>0.14583333333333304</v>
      </c>
      <c r="J208" s="39">
        <f t="shared" si="59"/>
        <v>0.33333333333333309</v>
      </c>
      <c r="K208" s="39"/>
      <c r="L208" s="39"/>
      <c r="M208" s="48">
        <f t="shared" si="60"/>
        <v>0.33333333333333309</v>
      </c>
    </row>
    <row r="209" spans="1:13">
      <c r="A209" s="73" t="str">
        <f t="shared" si="52"/>
        <v>N</v>
      </c>
      <c r="B209" s="29" t="str">
        <f t="shared" si="55"/>
        <v/>
      </c>
      <c r="C209" s="28">
        <f t="shared" si="56"/>
        <v>43758</v>
      </c>
      <c r="D209" s="36">
        <v>0.33333333333333298</v>
      </c>
      <c r="E209" s="37">
        <v>0.52083333333333304</v>
      </c>
      <c r="F209" s="38">
        <f t="shared" si="57"/>
        <v>0.18750000000000006</v>
      </c>
      <c r="G209" s="37">
        <v>0.5625</v>
      </c>
      <c r="H209" s="37">
        <v>0.70833333333333304</v>
      </c>
      <c r="I209" s="38">
        <f t="shared" si="58"/>
        <v>0.14583333333333304</v>
      </c>
      <c r="J209" s="39">
        <f t="shared" si="59"/>
        <v>0.33333333333333309</v>
      </c>
      <c r="K209" s="39"/>
      <c r="L209" s="39"/>
      <c r="M209" s="48">
        <f t="shared" si="60"/>
        <v>0.33333333333333309</v>
      </c>
    </row>
    <row r="210" spans="1:13">
      <c r="A210" s="73" t="str">
        <f t="shared" si="52"/>
        <v>N</v>
      </c>
      <c r="B210" s="29"/>
      <c r="C210" s="28"/>
      <c r="D210" s="36"/>
      <c r="E210" s="37"/>
      <c r="F210" s="38"/>
      <c r="G210" s="37"/>
      <c r="H210" s="37"/>
      <c r="I210" s="38"/>
      <c r="J210" s="39"/>
      <c r="K210" s="39"/>
      <c r="L210" s="39"/>
      <c r="M210" s="48"/>
    </row>
    <row r="211" spans="1:13">
      <c r="A211" s="73" t="str">
        <f t="shared" si="52"/>
        <v>N</v>
      </c>
      <c r="B211" s="29">
        <f t="shared" si="55"/>
        <v>43</v>
      </c>
      <c r="C211" s="28">
        <f>C209+1</f>
        <v>43759</v>
      </c>
      <c r="D211" s="36">
        <v>0.33333333333333298</v>
      </c>
      <c r="E211" s="37">
        <v>0.52083333333333304</v>
      </c>
      <c r="F211" s="38">
        <f t="shared" si="57"/>
        <v>0.18750000000000006</v>
      </c>
      <c r="G211" s="37">
        <v>0.5625</v>
      </c>
      <c r="H211" s="37">
        <v>0.70833333333333304</v>
      </c>
      <c r="I211" s="38">
        <f t="shared" si="58"/>
        <v>0.14583333333333304</v>
      </c>
      <c r="J211" s="39">
        <f t="shared" si="59"/>
        <v>0.33333333333333309</v>
      </c>
      <c r="K211" s="39"/>
      <c r="L211" s="39"/>
      <c r="M211" s="48">
        <f t="shared" si="60"/>
        <v>0.33333333333333309</v>
      </c>
    </row>
    <row r="212" spans="1:13">
      <c r="A212" s="73" t="str">
        <f t="shared" si="52"/>
        <v>N</v>
      </c>
      <c r="B212" s="29" t="str">
        <f t="shared" si="55"/>
        <v/>
      </c>
      <c r="C212" s="28">
        <f t="shared" si="56"/>
        <v>43760</v>
      </c>
      <c r="D212" s="36">
        <v>0.33333333333333298</v>
      </c>
      <c r="E212" s="37">
        <v>0.52083333333333304</v>
      </c>
      <c r="F212" s="38">
        <f t="shared" si="57"/>
        <v>0.18750000000000006</v>
      </c>
      <c r="G212" s="37">
        <v>0.5625</v>
      </c>
      <c r="H212" s="37">
        <v>0.70833333333333304</v>
      </c>
      <c r="I212" s="38">
        <f t="shared" si="58"/>
        <v>0.14583333333333304</v>
      </c>
      <c r="J212" s="39">
        <f t="shared" si="59"/>
        <v>0.33333333333333309</v>
      </c>
      <c r="K212" s="39"/>
      <c r="L212" s="39"/>
      <c r="M212" s="48">
        <f t="shared" si="60"/>
        <v>0.33333333333333309</v>
      </c>
    </row>
    <row r="213" spans="1:13">
      <c r="A213" s="73" t="str">
        <f t="shared" si="52"/>
        <v>N</v>
      </c>
      <c r="B213" s="29" t="str">
        <f t="shared" si="55"/>
        <v/>
      </c>
      <c r="C213" s="28">
        <f t="shared" si="56"/>
        <v>43761</v>
      </c>
      <c r="D213" s="36">
        <v>0.33333333333333298</v>
      </c>
      <c r="E213" s="37">
        <v>0.52083333333333304</v>
      </c>
      <c r="F213" s="38">
        <f t="shared" si="57"/>
        <v>0.18750000000000006</v>
      </c>
      <c r="G213" s="37">
        <v>0.5625</v>
      </c>
      <c r="H213" s="37">
        <v>0.70833333333333304</v>
      </c>
      <c r="I213" s="38">
        <f t="shared" si="58"/>
        <v>0.14583333333333304</v>
      </c>
      <c r="J213" s="39">
        <f t="shared" si="59"/>
        <v>0.33333333333333309</v>
      </c>
      <c r="K213" s="39"/>
      <c r="L213" s="39"/>
      <c r="M213" s="48">
        <f t="shared" si="60"/>
        <v>0.33333333333333309</v>
      </c>
    </row>
    <row r="214" spans="1:13">
      <c r="A214" s="73" t="str">
        <f t="shared" si="52"/>
        <v>N</v>
      </c>
      <c r="B214" s="29" t="str">
        <f t="shared" si="55"/>
        <v/>
      </c>
      <c r="C214" s="28">
        <f t="shared" si="56"/>
        <v>43762</v>
      </c>
      <c r="D214" s="36">
        <v>0.33333333333333298</v>
      </c>
      <c r="E214" s="37">
        <v>0.52083333333333304</v>
      </c>
      <c r="F214" s="38">
        <f t="shared" si="57"/>
        <v>0.18750000000000006</v>
      </c>
      <c r="G214" s="37">
        <v>0.5625</v>
      </c>
      <c r="H214" s="37">
        <v>0.70833333333333304</v>
      </c>
      <c r="I214" s="38">
        <f t="shared" si="58"/>
        <v>0.14583333333333304</v>
      </c>
      <c r="J214" s="39">
        <f t="shared" si="59"/>
        <v>0.33333333333333309</v>
      </c>
      <c r="K214" s="39"/>
      <c r="L214" s="39"/>
      <c r="M214" s="48">
        <f t="shared" si="60"/>
        <v>0.33333333333333309</v>
      </c>
    </row>
    <row r="215" spans="1:13">
      <c r="A215" s="73" t="str">
        <f t="shared" si="52"/>
        <v>N</v>
      </c>
      <c r="B215" s="29" t="str">
        <f t="shared" si="55"/>
        <v/>
      </c>
      <c r="C215" s="28">
        <f t="shared" si="56"/>
        <v>43763</v>
      </c>
      <c r="D215" s="36">
        <v>0.33333333333333298</v>
      </c>
      <c r="E215" s="37">
        <v>0.52083333333333304</v>
      </c>
      <c r="F215" s="38">
        <f t="shared" si="57"/>
        <v>0.18750000000000006</v>
      </c>
      <c r="G215" s="37">
        <v>0.5625</v>
      </c>
      <c r="H215" s="37">
        <v>0.70833333333333304</v>
      </c>
      <c r="I215" s="38">
        <f t="shared" si="58"/>
        <v>0.14583333333333304</v>
      </c>
      <c r="J215" s="39">
        <f t="shared" si="59"/>
        <v>0.33333333333333309</v>
      </c>
      <c r="K215" s="39"/>
      <c r="L215" s="39"/>
      <c r="M215" s="48">
        <f t="shared" si="60"/>
        <v>0.33333333333333309</v>
      </c>
    </row>
    <row r="216" spans="1:13">
      <c r="A216" s="73" t="str">
        <f t="shared" si="52"/>
        <v>N</v>
      </c>
      <c r="B216" s="29" t="str">
        <f t="shared" si="55"/>
        <v/>
      </c>
      <c r="C216" s="28">
        <f t="shared" si="56"/>
        <v>43764</v>
      </c>
      <c r="D216" s="36">
        <v>0.33333333333333298</v>
      </c>
      <c r="E216" s="37">
        <v>0.52083333333333304</v>
      </c>
      <c r="F216" s="38">
        <f t="shared" si="57"/>
        <v>0.18750000000000006</v>
      </c>
      <c r="G216" s="37">
        <v>0.5625</v>
      </c>
      <c r="H216" s="37">
        <v>0.70833333333333304</v>
      </c>
      <c r="I216" s="38">
        <f t="shared" si="58"/>
        <v>0.14583333333333304</v>
      </c>
      <c r="J216" s="39">
        <f t="shared" si="59"/>
        <v>0.33333333333333309</v>
      </c>
      <c r="K216" s="39"/>
      <c r="L216" s="39"/>
      <c r="M216" s="48">
        <f t="shared" si="60"/>
        <v>0.33333333333333309</v>
      </c>
    </row>
    <row r="217" spans="1:13">
      <c r="A217" s="73" t="str">
        <f t="shared" si="52"/>
        <v>N</v>
      </c>
      <c r="B217" s="29" t="str">
        <f t="shared" si="55"/>
        <v/>
      </c>
      <c r="C217" s="28">
        <f t="shared" si="56"/>
        <v>43765</v>
      </c>
      <c r="D217" s="36">
        <v>0.33333333333333298</v>
      </c>
      <c r="E217" s="37">
        <v>0.52083333333333304</v>
      </c>
      <c r="F217" s="38">
        <f t="shared" si="57"/>
        <v>0.18750000000000006</v>
      </c>
      <c r="G217" s="37">
        <v>0.5625</v>
      </c>
      <c r="H217" s="37">
        <v>0.70833333333333304</v>
      </c>
      <c r="I217" s="38">
        <f t="shared" si="58"/>
        <v>0.14583333333333304</v>
      </c>
      <c r="J217" s="39">
        <f t="shared" si="59"/>
        <v>0.33333333333333309</v>
      </c>
      <c r="K217" s="39"/>
      <c r="L217" s="39"/>
      <c r="M217" s="48">
        <f t="shared" si="60"/>
        <v>0.33333333333333309</v>
      </c>
    </row>
    <row r="218" spans="1:13">
      <c r="A218" s="73" t="str">
        <f t="shared" si="52"/>
        <v>N</v>
      </c>
      <c r="B218" s="29"/>
      <c r="C218" s="28"/>
      <c r="D218" s="36"/>
      <c r="E218" s="37"/>
      <c r="F218" s="38"/>
      <c r="G218" s="37"/>
      <c r="H218" s="37"/>
      <c r="I218" s="38"/>
      <c r="J218" s="39"/>
      <c r="K218" s="39"/>
      <c r="L218" s="39"/>
      <c r="M218" s="48"/>
    </row>
    <row r="219" spans="1:13">
      <c r="A219" s="73" t="str">
        <f t="shared" ref="A219:A282" si="61">IF(COUNTIF(JoursFeries,$C219),"O","N")</f>
        <v>N</v>
      </c>
      <c r="B219" s="29">
        <f t="shared" si="55"/>
        <v>44</v>
      </c>
      <c r="C219" s="28">
        <f>C217+1</f>
        <v>43766</v>
      </c>
      <c r="D219" s="36">
        <v>0.33333333333333298</v>
      </c>
      <c r="E219" s="37">
        <v>0.52083333333333304</v>
      </c>
      <c r="F219" s="38">
        <f t="shared" si="57"/>
        <v>0.18750000000000006</v>
      </c>
      <c r="G219" s="37">
        <v>0.5625</v>
      </c>
      <c r="H219" s="37">
        <v>0.70833333333333304</v>
      </c>
      <c r="I219" s="38">
        <f t="shared" si="58"/>
        <v>0.14583333333333304</v>
      </c>
      <c r="J219" s="39">
        <f t="shared" si="59"/>
        <v>0.33333333333333309</v>
      </c>
      <c r="K219" s="39"/>
      <c r="L219" s="39"/>
      <c r="M219" s="48">
        <f t="shared" si="60"/>
        <v>0.33333333333333309</v>
      </c>
    </row>
    <row r="220" spans="1:13">
      <c r="A220" s="73" t="str">
        <f t="shared" si="61"/>
        <v>N</v>
      </c>
      <c r="B220" s="29" t="str">
        <f t="shared" si="55"/>
        <v/>
      </c>
      <c r="C220" s="28">
        <f t="shared" si="56"/>
        <v>43767</v>
      </c>
      <c r="D220" s="36">
        <v>0.33333333333333298</v>
      </c>
      <c r="E220" s="37">
        <v>0.52083333333333304</v>
      </c>
      <c r="F220" s="38">
        <f t="shared" si="57"/>
        <v>0.18750000000000006</v>
      </c>
      <c r="G220" s="37">
        <v>0.5625</v>
      </c>
      <c r="H220" s="37">
        <v>0.70833333333333304</v>
      </c>
      <c r="I220" s="38">
        <f t="shared" si="58"/>
        <v>0.14583333333333304</v>
      </c>
      <c r="J220" s="39">
        <f t="shared" si="59"/>
        <v>0.33333333333333309</v>
      </c>
      <c r="K220" s="39"/>
      <c r="L220" s="39"/>
      <c r="M220" s="48">
        <f t="shared" si="60"/>
        <v>0.33333333333333309</v>
      </c>
    </row>
    <row r="221" spans="1:13">
      <c r="A221" s="73" t="str">
        <f t="shared" si="61"/>
        <v>N</v>
      </c>
      <c r="B221" s="29" t="str">
        <f t="shared" si="55"/>
        <v/>
      </c>
      <c r="C221" s="28">
        <f t="shared" si="56"/>
        <v>43768</v>
      </c>
      <c r="D221" s="36">
        <v>0.33333333333333298</v>
      </c>
      <c r="E221" s="37">
        <v>0.52083333333333304</v>
      </c>
      <c r="F221" s="38">
        <f t="shared" si="57"/>
        <v>0.18750000000000006</v>
      </c>
      <c r="G221" s="37">
        <v>0.5625</v>
      </c>
      <c r="H221" s="37">
        <v>0.70833333333333304</v>
      </c>
      <c r="I221" s="38">
        <f t="shared" si="58"/>
        <v>0.14583333333333304</v>
      </c>
      <c r="J221" s="39">
        <f t="shared" si="59"/>
        <v>0.33333333333333309</v>
      </c>
      <c r="K221" s="39"/>
      <c r="L221" s="39"/>
      <c r="M221" s="48">
        <f t="shared" si="60"/>
        <v>0.33333333333333309</v>
      </c>
    </row>
    <row r="222" spans="1:13">
      <c r="A222" s="73" t="str">
        <f t="shared" si="61"/>
        <v>N</v>
      </c>
      <c r="B222" s="29" t="str">
        <f t="shared" si="55"/>
        <v/>
      </c>
      <c r="C222" s="28">
        <f t="shared" si="56"/>
        <v>43769</v>
      </c>
      <c r="D222" s="36">
        <v>0.33333333333333298</v>
      </c>
      <c r="E222" s="37">
        <v>0.52083333333333304</v>
      </c>
      <c r="F222" s="38">
        <f t="shared" si="57"/>
        <v>0.18750000000000006</v>
      </c>
      <c r="G222" s="37">
        <v>0.5625</v>
      </c>
      <c r="H222" s="37">
        <v>0.70833333333333304</v>
      </c>
      <c r="I222" s="38">
        <f t="shared" si="58"/>
        <v>0.14583333333333304</v>
      </c>
      <c r="J222" s="39">
        <f t="shared" si="59"/>
        <v>0.33333333333333309</v>
      </c>
      <c r="K222" s="39"/>
      <c r="L222" s="39"/>
      <c r="M222" s="48">
        <f t="shared" si="60"/>
        <v>0.33333333333333309</v>
      </c>
    </row>
    <row r="223" spans="1:13">
      <c r="A223" s="73" t="str">
        <f t="shared" si="61"/>
        <v>O</v>
      </c>
      <c r="B223" s="29" t="str">
        <f t="shared" si="55"/>
        <v/>
      </c>
      <c r="C223" s="28">
        <f t="shared" si="56"/>
        <v>43770</v>
      </c>
      <c r="D223" s="36">
        <v>0.33333333333333298</v>
      </c>
      <c r="E223" s="37">
        <v>0.52083333333333304</v>
      </c>
      <c r="F223" s="38">
        <f t="shared" si="57"/>
        <v>0.18750000000000006</v>
      </c>
      <c r="G223" s="37">
        <v>0.5625</v>
      </c>
      <c r="H223" s="37">
        <v>0.70833333333333304</v>
      </c>
      <c r="I223" s="38">
        <f t="shared" si="58"/>
        <v>0.14583333333333304</v>
      </c>
      <c r="J223" s="39">
        <f t="shared" si="59"/>
        <v>0.33333333333333309</v>
      </c>
      <c r="K223" s="39"/>
      <c r="L223" s="39"/>
      <c r="M223" s="48">
        <f t="shared" si="60"/>
        <v>0.33333333333333309</v>
      </c>
    </row>
    <row r="224" spans="1:13">
      <c r="A224" s="73" t="str">
        <f t="shared" si="61"/>
        <v>N</v>
      </c>
      <c r="B224" s="29" t="str">
        <f t="shared" si="55"/>
        <v/>
      </c>
      <c r="C224" s="28">
        <f t="shared" si="56"/>
        <v>43771</v>
      </c>
      <c r="D224" s="36">
        <v>0.33333333333333298</v>
      </c>
      <c r="E224" s="37">
        <v>0.52083333333333304</v>
      </c>
      <c r="F224" s="38">
        <f t="shared" si="57"/>
        <v>0.18750000000000006</v>
      </c>
      <c r="G224" s="37">
        <v>0.5625</v>
      </c>
      <c r="H224" s="37">
        <v>0.70833333333333304</v>
      </c>
      <c r="I224" s="38">
        <f t="shared" si="58"/>
        <v>0.14583333333333304</v>
      </c>
      <c r="J224" s="39">
        <f t="shared" si="59"/>
        <v>0.33333333333333309</v>
      </c>
      <c r="K224" s="39"/>
      <c r="L224" s="39"/>
      <c r="M224" s="48">
        <f t="shared" si="60"/>
        <v>0.33333333333333309</v>
      </c>
    </row>
    <row r="225" spans="1:13">
      <c r="A225" s="73" t="str">
        <f t="shared" si="61"/>
        <v>N</v>
      </c>
      <c r="B225" s="29" t="str">
        <f t="shared" si="55"/>
        <v/>
      </c>
      <c r="C225" s="28">
        <f t="shared" si="56"/>
        <v>43772</v>
      </c>
      <c r="D225" s="36">
        <v>0.33333333333333298</v>
      </c>
      <c r="E225" s="37">
        <v>0.52083333333333304</v>
      </c>
      <c r="F225" s="38">
        <f t="shared" si="57"/>
        <v>0.18750000000000006</v>
      </c>
      <c r="G225" s="37">
        <v>0.5625</v>
      </c>
      <c r="H225" s="37">
        <v>0.70833333333333304</v>
      </c>
      <c r="I225" s="38">
        <f t="shared" si="58"/>
        <v>0.14583333333333304</v>
      </c>
      <c r="J225" s="39">
        <f t="shared" si="59"/>
        <v>0.33333333333333309</v>
      </c>
      <c r="K225" s="39"/>
      <c r="L225" s="39"/>
      <c r="M225" s="48">
        <f t="shared" si="60"/>
        <v>0.33333333333333309</v>
      </c>
    </row>
    <row r="226" spans="1:13">
      <c r="A226" s="73" t="str">
        <f t="shared" si="61"/>
        <v>N</v>
      </c>
      <c r="B226" s="29"/>
      <c r="C226" s="28"/>
      <c r="D226" s="36"/>
      <c r="E226" s="37"/>
      <c r="F226" s="38"/>
      <c r="G226" s="37"/>
      <c r="H226" s="37"/>
      <c r="I226" s="38"/>
      <c r="J226" s="39"/>
      <c r="K226" s="39"/>
      <c r="L226" s="39"/>
      <c r="M226" s="48"/>
    </row>
    <row r="227" spans="1:13">
      <c r="A227" s="73" t="str">
        <f t="shared" si="61"/>
        <v>N</v>
      </c>
      <c r="B227" s="29">
        <f t="shared" si="55"/>
        <v>45</v>
      </c>
      <c r="C227" s="28">
        <f>C225+1</f>
        <v>43773</v>
      </c>
      <c r="D227" s="36">
        <v>0.33333333333333298</v>
      </c>
      <c r="E227" s="37">
        <v>0.52083333333333304</v>
      </c>
      <c r="F227" s="38">
        <f t="shared" si="57"/>
        <v>0.18750000000000006</v>
      </c>
      <c r="G227" s="37">
        <v>0.5625</v>
      </c>
      <c r="H227" s="37">
        <v>0.70833333333333304</v>
      </c>
      <c r="I227" s="38">
        <f t="shared" si="58"/>
        <v>0.14583333333333304</v>
      </c>
      <c r="J227" s="39">
        <f t="shared" si="59"/>
        <v>0.33333333333333309</v>
      </c>
      <c r="K227" s="39"/>
      <c r="L227" s="39"/>
      <c r="M227" s="48">
        <f t="shared" si="60"/>
        <v>0.33333333333333309</v>
      </c>
    </row>
    <row r="228" spans="1:13">
      <c r="A228" s="73" t="str">
        <f t="shared" si="61"/>
        <v>N</v>
      </c>
      <c r="B228" s="29" t="str">
        <f t="shared" si="55"/>
        <v/>
      </c>
      <c r="C228" s="28">
        <f t="shared" si="56"/>
        <v>43774</v>
      </c>
      <c r="D228" s="36">
        <v>0.33333333333333298</v>
      </c>
      <c r="E228" s="37">
        <v>0.52083333333333304</v>
      </c>
      <c r="F228" s="38">
        <f t="shared" si="57"/>
        <v>0.18750000000000006</v>
      </c>
      <c r="G228" s="37">
        <v>0.5625</v>
      </c>
      <c r="H228" s="37">
        <v>0.70833333333333304</v>
      </c>
      <c r="I228" s="38">
        <f t="shared" si="58"/>
        <v>0.14583333333333304</v>
      </c>
      <c r="J228" s="39">
        <f t="shared" si="59"/>
        <v>0.33333333333333309</v>
      </c>
      <c r="K228" s="39"/>
      <c r="L228" s="39"/>
      <c r="M228" s="48">
        <f t="shared" si="60"/>
        <v>0.33333333333333309</v>
      </c>
    </row>
    <row r="229" spans="1:13">
      <c r="A229" s="73" t="str">
        <f t="shared" si="61"/>
        <v>N</v>
      </c>
      <c r="B229" s="29" t="str">
        <f t="shared" si="55"/>
        <v/>
      </c>
      <c r="C229" s="28">
        <f t="shared" si="56"/>
        <v>43775</v>
      </c>
      <c r="D229" s="36">
        <v>0.33333333333333298</v>
      </c>
      <c r="E229" s="37">
        <v>0.52083333333333304</v>
      </c>
      <c r="F229" s="38">
        <f t="shared" si="57"/>
        <v>0.18750000000000006</v>
      </c>
      <c r="G229" s="37">
        <v>0.5625</v>
      </c>
      <c r="H229" s="37">
        <v>0.70833333333333304</v>
      </c>
      <c r="I229" s="38">
        <f t="shared" si="58"/>
        <v>0.14583333333333304</v>
      </c>
      <c r="J229" s="39">
        <f t="shared" si="59"/>
        <v>0.33333333333333309</v>
      </c>
      <c r="K229" s="39"/>
      <c r="L229" s="39"/>
      <c r="M229" s="48">
        <f t="shared" si="60"/>
        <v>0.33333333333333309</v>
      </c>
    </row>
    <row r="230" spans="1:13">
      <c r="A230" s="73" t="str">
        <f t="shared" si="61"/>
        <v>N</v>
      </c>
      <c r="B230" s="29" t="str">
        <f t="shared" si="55"/>
        <v/>
      </c>
      <c r="C230" s="28">
        <f t="shared" si="56"/>
        <v>43776</v>
      </c>
      <c r="D230" s="36">
        <v>0.33333333333333298</v>
      </c>
      <c r="E230" s="37">
        <v>0.52083333333333304</v>
      </c>
      <c r="F230" s="38">
        <f t="shared" si="57"/>
        <v>0.18750000000000006</v>
      </c>
      <c r="G230" s="37">
        <v>0.5625</v>
      </c>
      <c r="H230" s="37">
        <v>0.70833333333333304</v>
      </c>
      <c r="I230" s="38">
        <f t="shared" si="58"/>
        <v>0.14583333333333304</v>
      </c>
      <c r="J230" s="39">
        <f t="shared" si="59"/>
        <v>0.33333333333333309</v>
      </c>
      <c r="K230" s="39"/>
      <c r="L230" s="39"/>
      <c r="M230" s="48">
        <f t="shared" si="60"/>
        <v>0.33333333333333309</v>
      </c>
    </row>
    <row r="231" spans="1:13">
      <c r="A231" s="73" t="str">
        <f t="shared" si="61"/>
        <v>N</v>
      </c>
      <c r="B231" s="29" t="str">
        <f t="shared" si="55"/>
        <v/>
      </c>
      <c r="C231" s="28">
        <f t="shared" si="56"/>
        <v>43777</v>
      </c>
      <c r="D231" s="36">
        <v>0.33333333333333298</v>
      </c>
      <c r="E231" s="37">
        <v>0.52083333333333304</v>
      </c>
      <c r="F231" s="38">
        <f t="shared" si="57"/>
        <v>0.18750000000000006</v>
      </c>
      <c r="G231" s="37">
        <v>0.5625</v>
      </c>
      <c r="H231" s="37">
        <v>0.70833333333333304</v>
      </c>
      <c r="I231" s="38">
        <f t="shared" si="58"/>
        <v>0.14583333333333304</v>
      </c>
      <c r="J231" s="39">
        <f t="shared" si="59"/>
        <v>0.33333333333333309</v>
      </c>
      <c r="K231" s="39"/>
      <c r="L231" s="39"/>
      <c r="M231" s="48">
        <f t="shared" si="60"/>
        <v>0.33333333333333309</v>
      </c>
    </row>
    <row r="232" spans="1:13">
      <c r="A232" s="73" t="str">
        <f t="shared" si="61"/>
        <v>N</v>
      </c>
      <c r="B232" s="29" t="str">
        <f t="shared" si="55"/>
        <v/>
      </c>
      <c r="C232" s="28">
        <f t="shared" si="56"/>
        <v>43778</v>
      </c>
      <c r="D232" s="36">
        <v>0.33333333333333298</v>
      </c>
      <c r="E232" s="37">
        <v>0.52083333333333304</v>
      </c>
      <c r="F232" s="38">
        <f t="shared" si="57"/>
        <v>0.18750000000000006</v>
      </c>
      <c r="G232" s="37">
        <v>0.5625</v>
      </c>
      <c r="H232" s="37">
        <v>0.70833333333333304</v>
      </c>
      <c r="I232" s="38">
        <f t="shared" si="58"/>
        <v>0.14583333333333304</v>
      </c>
      <c r="J232" s="39">
        <f t="shared" si="59"/>
        <v>0.33333333333333309</v>
      </c>
      <c r="K232" s="39"/>
      <c r="L232" s="39"/>
      <c r="M232" s="48">
        <f t="shared" si="60"/>
        <v>0.33333333333333309</v>
      </c>
    </row>
    <row r="233" spans="1:13">
      <c r="A233" s="73" t="str">
        <f t="shared" si="61"/>
        <v>N</v>
      </c>
      <c r="B233" s="29" t="str">
        <f t="shared" si="55"/>
        <v/>
      </c>
      <c r="C233" s="28">
        <f t="shared" si="56"/>
        <v>43779</v>
      </c>
      <c r="D233" s="36">
        <v>0.33333333333333298</v>
      </c>
      <c r="E233" s="37">
        <v>0.52083333333333304</v>
      </c>
      <c r="F233" s="38">
        <f t="shared" si="57"/>
        <v>0.18750000000000006</v>
      </c>
      <c r="G233" s="37">
        <v>0.5625</v>
      </c>
      <c r="H233" s="37">
        <v>0.70833333333333304</v>
      </c>
      <c r="I233" s="38">
        <f t="shared" si="58"/>
        <v>0.14583333333333304</v>
      </c>
      <c r="J233" s="39">
        <f t="shared" si="59"/>
        <v>0.33333333333333309</v>
      </c>
      <c r="K233" s="39"/>
      <c r="L233" s="39"/>
      <c r="M233" s="48">
        <f t="shared" si="60"/>
        <v>0.33333333333333309</v>
      </c>
    </row>
    <row r="234" spans="1:13">
      <c r="A234" s="73" t="str">
        <f t="shared" si="61"/>
        <v>N</v>
      </c>
      <c r="B234" s="29"/>
      <c r="C234" s="28"/>
      <c r="D234" s="36"/>
      <c r="E234" s="37"/>
      <c r="F234" s="38"/>
      <c r="G234" s="37"/>
      <c r="H234" s="37"/>
      <c r="I234" s="38"/>
      <c r="J234" s="39"/>
      <c r="K234" s="39"/>
      <c r="L234" s="39"/>
      <c r="M234" s="48"/>
    </row>
    <row r="235" spans="1:13">
      <c r="A235" s="73" t="str">
        <f t="shared" si="61"/>
        <v>O</v>
      </c>
      <c r="B235" s="29">
        <f t="shared" si="55"/>
        <v>46</v>
      </c>
      <c r="C235" s="28">
        <f>C233+1</f>
        <v>43780</v>
      </c>
      <c r="D235" s="36">
        <v>0.33333333333333298</v>
      </c>
      <c r="E235" s="37">
        <v>0.52083333333333304</v>
      </c>
      <c r="F235" s="38">
        <f t="shared" si="57"/>
        <v>0.18750000000000006</v>
      </c>
      <c r="G235" s="37">
        <v>0.5625</v>
      </c>
      <c r="H235" s="37">
        <v>0.70833333333333304</v>
      </c>
      <c r="I235" s="38">
        <f t="shared" si="58"/>
        <v>0.14583333333333304</v>
      </c>
      <c r="J235" s="39">
        <f t="shared" si="59"/>
        <v>0.33333333333333309</v>
      </c>
      <c r="K235" s="39"/>
      <c r="L235" s="39"/>
      <c r="M235" s="48">
        <f t="shared" si="60"/>
        <v>0.33333333333333309</v>
      </c>
    </row>
    <row r="236" spans="1:13">
      <c r="A236" s="73" t="str">
        <f t="shared" si="61"/>
        <v>N</v>
      </c>
      <c r="B236" s="29" t="str">
        <f t="shared" si="55"/>
        <v/>
      </c>
      <c r="C236" s="28">
        <f t="shared" si="56"/>
        <v>43781</v>
      </c>
      <c r="D236" s="36">
        <v>0.33333333333333298</v>
      </c>
      <c r="E236" s="37">
        <v>0.52083333333333304</v>
      </c>
      <c r="F236" s="38">
        <f t="shared" si="57"/>
        <v>0.18750000000000006</v>
      </c>
      <c r="G236" s="37">
        <v>0.5625</v>
      </c>
      <c r="H236" s="37">
        <v>0.70833333333333304</v>
      </c>
      <c r="I236" s="38">
        <f t="shared" si="58"/>
        <v>0.14583333333333304</v>
      </c>
      <c r="J236" s="39">
        <f t="shared" si="59"/>
        <v>0.33333333333333309</v>
      </c>
      <c r="K236" s="39"/>
      <c r="L236" s="39"/>
      <c r="M236" s="48">
        <f t="shared" si="60"/>
        <v>0.33333333333333309</v>
      </c>
    </row>
    <row r="237" spans="1:13">
      <c r="A237" s="73" t="str">
        <f t="shared" si="61"/>
        <v>N</v>
      </c>
      <c r="B237" s="29" t="str">
        <f t="shared" si="55"/>
        <v/>
      </c>
      <c r="C237" s="28">
        <f t="shared" si="56"/>
        <v>43782</v>
      </c>
      <c r="D237" s="36">
        <v>0.33333333333333298</v>
      </c>
      <c r="E237" s="37">
        <v>0.52083333333333304</v>
      </c>
      <c r="F237" s="38">
        <f t="shared" si="57"/>
        <v>0.18750000000000006</v>
      </c>
      <c r="G237" s="37">
        <v>0.5625</v>
      </c>
      <c r="H237" s="37">
        <v>0.70833333333333304</v>
      </c>
      <c r="I237" s="38">
        <f t="shared" si="58"/>
        <v>0.14583333333333304</v>
      </c>
      <c r="J237" s="39">
        <f t="shared" si="59"/>
        <v>0.33333333333333309</v>
      </c>
      <c r="K237" s="39"/>
      <c r="L237" s="39"/>
      <c r="M237" s="48">
        <f t="shared" si="60"/>
        <v>0.33333333333333309</v>
      </c>
    </row>
    <row r="238" spans="1:13">
      <c r="A238" s="73" t="str">
        <f t="shared" si="61"/>
        <v>N</v>
      </c>
      <c r="B238" s="29" t="str">
        <f t="shared" si="55"/>
        <v/>
      </c>
      <c r="C238" s="28">
        <f t="shared" si="56"/>
        <v>43783</v>
      </c>
      <c r="D238" s="36">
        <v>0.33333333333333298</v>
      </c>
      <c r="E238" s="37">
        <v>0.52083333333333304</v>
      </c>
      <c r="F238" s="38">
        <f t="shared" si="57"/>
        <v>0.18750000000000006</v>
      </c>
      <c r="G238" s="37">
        <v>0.5625</v>
      </c>
      <c r="H238" s="37">
        <v>0.70833333333333304</v>
      </c>
      <c r="I238" s="38">
        <f t="shared" si="58"/>
        <v>0.14583333333333304</v>
      </c>
      <c r="J238" s="39">
        <f t="shared" si="59"/>
        <v>0.33333333333333309</v>
      </c>
      <c r="K238" s="39"/>
      <c r="L238" s="39"/>
      <c r="M238" s="48">
        <f t="shared" si="60"/>
        <v>0.33333333333333309</v>
      </c>
    </row>
    <row r="239" spans="1:13">
      <c r="A239" s="73" t="str">
        <f t="shared" si="61"/>
        <v>N</v>
      </c>
      <c r="B239" s="29" t="str">
        <f t="shared" si="55"/>
        <v/>
      </c>
      <c r="C239" s="28">
        <f t="shared" si="56"/>
        <v>43784</v>
      </c>
      <c r="D239" s="36">
        <v>0.33333333333333298</v>
      </c>
      <c r="E239" s="37">
        <v>0.52083333333333304</v>
      </c>
      <c r="F239" s="38">
        <f t="shared" si="57"/>
        <v>0.18750000000000006</v>
      </c>
      <c r="G239" s="37">
        <v>0.5625</v>
      </c>
      <c r="H239" s="37">
        <v>0.70833333333333304</v>
      </c>
      <c r="I239" s="38">
        <f t="shared" si="58"/>
        <v>0.14583333333333304</v>
      </c>
      <c r="J239" s="39">
        <f t="shared" si="59"/>
        <v>0.33333333333333309</v>
      </c>
      <c r="K239" s="39"/>
      <c r="L239" s="39"/>
      <c r="M239" s="48">
        <f t="shared" si="60"/>
        <v>0.33333333333333309</v>
      </c>
    </row>
    <row r="240" spans="1:13">
      <c r="A240" s="73" t="str">
        <f t="shared" si="61"/>
        <v>N</v>
      </c>
      <c r="B240" s="29" t="str">
        <f t="shared" si="55"/>
        <v/>
      </c>
      <c r="C240" s="28">
        <f t="shared" si="56"/>
        <v>43785</v>
      </c>
      <c r="D240" s="36">
        <v>0.33333333333333298</v>
      </c>
      <c r="E240" s="37">
        <v>0.52083333333333304</v>
      </c>
      <c r="F240" s="38">
        <f t="shared" si="57"/>
        <v>0.18750000000000006</v>
      </c>
      <c r="G240" s="37">
        <v>0.5625</v>
      </c>
      <c r="H240" s="37">
        <v>0.70833333333333304</v>
      </c>
      <c r="I240" s="38">
        <f t="shared" si="58"/>
        <v>0.14583333333333304</v>
      </c>
      <c r="J240" s="39">
        <f t="shared" si="59"/>
        <v>0.33333333333333309</v>
      </c>
      <c r="K240" s="39"/>
      <c r="L240" s="39"/>
      <c r="M240" s="48">
        <f t="shared" si="60"/>
        <v>0.33333333333333309</v>
      </c>
    </row>
    <row r="241" spans="1:13">
      <c r="A241" s="73" t="str">
        <f t="shared" si="61"/>
        <v>N</v>
      </c>
      <c r="B241" s="29" t="str">
        <f t="shared" si="55"/>
        <v/>
      </c>
      <c r="C241" s="28">
        <f t="shared" si="56"/>
        <v>43786</v>
      </c>
      <c r="D241" s="36">
        <v>0.33333333333333298</v>
      </c>
      <c r="E241" s="37">
        <v>0.52083333333333304</v>
      </c>
      <c r="F241" s="38">
        <f t="shared" si="57"/>
        <v>0.18750000000000006</v>
      </c>
      <c r="G241" s="37">
        <v>0.5625</v>
      </c>
      <c r="H241" s="37">
        <v>0.70833333333333304</v>
      </c>
      <c r="I241" s="38">
        <f t="shared" si="58"/>
        <v>0.14583333333333304</v>
      </c>
      <c r="J241" s="39">
        <f t="shared" si="59"/>
        <v>0.33333333333333309</v>
      </c>
      <c r="K241" s="39"/>
      <c r="L241" s="39"/>
      <c r="M241" s="48">
        <f t="shared" si="60"/>
        <v>0.33333333333333309</v>
      </c>
    </row>
    <row r="242" spans="1:13">
      <c r="A242" s="73" t="str">
        <f t="shared" si="61"/>
        <v>N</v>
      </c>
      <c r="B242" s="29"/>
      <c r="C242" s="28"/>
      <c r="D242" s="36"/>
      <c r="E242" s="37"/>
      <c r="F242" s="38"/>
      <c r="G242" s="37"/>
      <c r="H242" s="37"/>
      <c r="I242" s="38"/>
      <c r="J242" s="39"/>
      <c r="K242" s="39"/>
      <c r="L242" s="39"/>
      <c r="M242" s="48"/>
    </row>
    <row r="243" spans="1:13">
      <c r="A243" s="73" t="str">
        <f t="shared" si="61"/>
        <v>N</v>
      </c>
      <c r="B243" s="29">
        <f t="shared" si="55"/>
        <v>47</v>
      </c>
      <c r="C243" s="28">
        <f>C241+1</f>
        <v>43787</v>
      </c>
      <c r="D243" s="36">
        <v>0.33333333333333298</v>
      </c>
      <c r="E243" s="37">
        <v>0.52083333333333304</v>
      </c>
      <c r="F243" s="38">
        <f t="shared" si="57"/>
        <v>0.18750000000000006</v>
      </c>
      <c r="G243" s="37">
        <v>0.5625</v>
      </c>
      <c r="H243" s="37">
        <v>0.70833333333333304</v>
      </c>
      <c r="I243" s="38">
        <f t="shared" si="58"/>
        <v>0.14583333333333304</v>
      </c>
      <c r="J243" s="39">
        <f t="shared" si="59"/>
        <v>0.33333333333333309</v>
      </c>
      <c r="K243" s="39"/>
      <c r="L243" s="39"/>
      <c r="M243" s="48">
        <f t="shared" si="60"/>
        <v>0.33333333333333309</v>
      </c>
    </row>
    <row r="244" spans="1:13">
      <c r="A244" s="73" t="str">
        <f t="shared" si="61"/>
        <v>N</v>
      </c>
      <c r="B244" s="29" t="str">
        <f t="shared" si="55"/>
        <v/>
      </c>
      <c r="C244" s="28">
        <f t="shared" si="56"/>
        <v>43788</v>
      </c>
      <c r="D244" s="36">
        <v>0.33333333333333298</v>
      </c>
      <c r="E244" s="37">
        <v>0.52083333333333304</v>
      </c>
      <c r="F244" s="38">
        <f t="shared" si="57"/>
        <v>0.18750000000000006</v>
      </c>
      <c r="G244" s="37">
        <v>0.5625</v>
      </c>
      <c r="H244" s="37">
        <v>0.70833333333333304</v>
      </c>
      <c r="I244" s="38">
        <f t="shared" si="58"/>
        <v>0.14583333333333304</v>
      </c>
      <c r="J244" s="39">
        <f t="shared" si="59"/>
        <v>0.33333333333333309</v>
      </c>
      <c r="K244" s="39"/>
      <c r="L244" s="39"/>
      <c r="M244" s="48">
        <f t="shared" si="60"/>
        <v>0.33333333333333309</v>
      </c>
    </row>
    <row r="245" spans="1:13">
      <c r="A245" s="73" t="str">
        <f t="shared" si="61"/>
        <v>N</v>
      </c>
      <c r="B245" s="29" t="str">
        <f t="shared" si="55"/>
        <v/>
      </c>
      <c r="C245" s="28">
        <f t="shared" si="56"/>
        <v>43789</v>
      </c>
      <c r="D245" s="36">
        <v>0.33333333333333298</v>
      </c>
      <c r="E245" s="37">
        <v>0.52083333333333304</v>
      </c>
      <c r="F245" s="38">
        <f t="shared" si="57"/>
        <v>0.18750000000000006</v>
      </c>
      <c r="G245" s="37">
        <v>0.5625</v>
      </c>
      <c r="H245" s="37">
        <v>0.70833333333333304</v>
      </c>
      <c r="I245" s="38">
        <f t="shared" si="58"/>
        <v>0.14583333333333304</v>
      </c>
      <c r="J245" s="39">
        <f t="shared" si="59"/>
        <v>0.33333333333333309</v>
      </c>
      <c r="K245" s="39"/>
      <c r="L245" s="39"/>
      <c r="M245" s="48">
        <f t="shared" si="60"/>
        <v>0.33333333333333309</v>
      </c>
    </row>
    <row r="246" spans="1:13">
      <c r="A246" s="73" t="str">
        <f t="shared" si="61"/>
        <v>N</v>
      </c>
      <c r="B246" s="29" t="str">
        <f t="shared" si="55"/>
        <v/>
      </c>
      <c r="C246" s="28">
        <f t="shared" si="56"/>
        <v>43790</v>
      </c>
      <c r="D246" s="36">
        <v>0.33333333333333298</v>
      </c>
      <c r="E246" s="37">
        <v>0.52083333333333304</v>
      </c>
      <c r="F246" s="38">
        <f t="shared" si="57"/>
        <v>0.18750000000000006</v>
      </c>
      <c r="G246" s="37">
        <v>0.5625</v>
      </c>
      <c r="H246" s="37">
        <v>0.70833333333333304</v>
      </c>
      <c r="I246" s="38">
        <f t="shared" si="58"/>
        <v>0.14583333333333304</v>
      </c>
      <c r="J246" s="39">
        <f t="shared" si="59"/>
        <v>0.33333333333333309</v>
      </c>
      <c r="K246" s="39"/>
      <c r="L246" s="39"/>
      <c r="M246" s="48">
        <f t="shared" si="60"/>
        <v>0.33333333333333309</v>
      </c>
    </row>
    <row r="247" spans="1:13">
      <c r="A247" s="73" t="str">
        <f t="shared" si="61"/>
        <v>N</v>
      </c>
      <c r="B247" s="29" t="str">
        <f t="shared" si="55"/>
        <v/>
      </c>
      <c r="C247" s="28">
        <f t="shared" si="56"/>
        <v>43791</v>
      </c>
      <c r="D247" s="36">
        <v>0.33333333333333298</v>
      </c>
      <c r="E247" s="37">
        <v>0.52083333333333304</v>
      </c>
      <c r="F247" s="38">
        <f t="shared" si="57"/>
        <v>0.18750000000000006</v>
      </c>
      <c r="G247" s="37">
        <v>0.5625</v>
      </c>
      <c r="H247" s="37">
        <v>0.70833333333333304</v>
      </c>
      <c r="I247" s="38">
        <f t="shared" si="58"/>
        <v>0.14583333333333304</v>
      </c>
      <c r="J247" s="39">
        <f t="shared" si="59"/>
        <v>0.33333333333333309</v>
      </c>
      <c r="K247" s="39"/>
      <c r="L247" s="39"/>
      <c r="M247" s="48">
        <f t="shared" si="60"/>
        <v>0.33333333333333309</v>
      </c>
    </row>
    <row r="248" spans="1:13">
      <c r="A248" s="73" t="str">
        <f t="shared" si="61"/>
        <v>N</v>
      </c>
      <c r="B248" s="29" t="str">
        <f t="shared" si="55"/>
        <v/>
      </c>
      <c r="C248" s="28">
        <f t="shared" si="56"/>
        <v>43792</v>
      </c>
      <c r="D248" s="36">
        <v>0.33333333333333298</v>
      </c>
      <c r="E248" s="37">
        <v>0.52083333333333304</v>
      </c>
      <c r="F248" s="38">
        <f t="shared" si="57"/>
        <v>0.18750000000000006</v>
      </c>
      <c r="G248" s="37">
        <v>0.5625</v>
      </c>
      <c r="H248" s="37">
        <v>0.70833333333333304</v>
      </c>
      <c r="I248" s="38">
        <f t="shared" si="58"/>
        <v>0.14583333333333304</v>
      </c>
      <c r="J248" s="39">
        <f t="shared" si="59"/>
        <v>0.33333333333333309</v>
      </c>
      <c r="K248" s="39"/>
      <c r="L248" s="39"/>
      <c r="M248" s="48">
        <f t="shared" si="60"/>
        <v>0.33333333333333309</v>
      </c>
    </row>
    <row r="249" spans="1:13">
      <c r="A249" s="73" t="str">
        <f t="shared" si="61"/>
        <v>N</v>
      </c>
      <c r="B249" s="29" t="str">
        <f t="shared" si="55"/>
        <v/>
      </c>
      <c r="C249" s="28">
        <f t="shared" si="56"/>
        <v>43793</v>
      </c>
      <c r="D249" s="36">
        <v>0.33333333333333298</v>
      </c>
      <c r="E249" s="37">
        <v>0.52083333333333304</v>
      </c>
      <c r="F249" s="38">
        <f t="shared" si="57"/>
        <v>0.18750000000000006</v>
      </c>
      <c r="G249" s="37">
        <v>0.5625</v>
      </c>
      <c r="H249" s="37">
        <v>0.70833333333333304</v>
      </c>
      <c r="I249" s="38">
        <f t="shared" si="58"/>
        <v>0.14583333333333304</v>
      </c>
      <c r="J249" s="39">
        <f t="shared" si="59"/>
        <v>0.33333333333333309</v>
      </c>
      <c r="K249" s="39"/>
      <c r="L249" s="39"/>
      <c r="M249" s="48">
        <f t="shared" si="60"/>
        <v>0.33333333333333309</v>
      </c>
    </row>
    <row r="250" spans="1:13">
      <c r="A250" s="73" t="str">
        <f t="shared" si="61"/>
        <v>N</v>
      </c>
      <c r="B250" s="29"/>
      <c r="C250" s="28"/>
      <c r="D250" s="36"/>
      <c r="E250" s="37"/>
      <c r="F250" s="38"/>
      <c r="G250" s="37"/>
      <c r="H250" s="37"/>
      <c r="I250" s="38"/>
      <c r="J250" s="39"/>
      <c r="K250" s="39"/>
      <c r="L250" s="39"/>
      <c r="M250" s="48"/>
    </row>
    <row r="251" spans="1:13">
      <c r="A251" s="73" t="str">
        <f t="shared" si="61"/>
        <v>N</v>
      </c>
      <c r="B251" s="29">
        <f t="shared" si="55"/>
        <v>48</v>
      </c>
      <c r="C251" s="28">
        <f>C249+1</f>
        <v>43794</v>
      </c>
      <c r="D251" s="36">
        <v>0.33333333333333298</v>
      </c>
      <c r="E251" s="37">
        <v>0.52083333333333304</v>
      </c>
      <c r="F251" s="38">
        <f t="shared" si="57"/>
        <v>0.18750000000000006</v>
      </c>
      <c r="G251" s="37">
        <v>0.5625</v>
      </c>
      <c r="H251" s="37">
        <v>0.70833333333333304</v>
      </c>
      <c r="I251" s="38">
        <f t="shared" si="58"/>
        <v>0.14583333333333304</v>
      </c>
      <c r="J251" s="39">
        <f t="shared" si="59"/>
        <v>0.33333333333333309</v>
      </c>
      <c r="K251" s="39"/>
      <c r="L251" s="39"/>
      <c r="M251" s="48">
        <f t="shared" si="60"/>
        <v>0.33333333333333309</v>
      </c>
    </row>
    <row r="252" spans="1:13">
      <c r="A252" s="73" t="str">
        <f t="shared" si="61"/>
        <v>N</v>
      </c>
      <c r="B252" s="29" t="str">
        <f t="shared" si="55"/>
        <v/>
      </c>
      <c r="C252" s="28">
        <f t="shared" ref="C252:C289" si="62">C251+1</f>
        <v>43795</v>
      </c>
      <c r="D252" s="36">
        <v>0.33333333333333298</v>
      </c>
      <c r="E252" s="37">
        <v>0.52083333333333304</v>
      </c>
      <c r="F252" s="38">
        <f t="shared" si="57"/>
        <v>0.18750000000000006</v>
      </c>
      <c r="G252" s="37">
        <v>0.5625</v>
      </c>
      <c r="H252" s="37">
        <v>0.70833333333333304</v>
      </c>
      <c r="I252" s="38">
        <f t="shared" si="58"/>
        <v>0.14583333333333304</v>
      </c>
      <c r="J252" s="39">
        <f t="shared" si="59"/>
        <v>0.33333333333333309</v>
      </c>
      <c r="K252" s="39"/>
      <c r="L252" s="39"/>
      <c r="M252" s="48">
        <f t="shared" si="60"/>
        <v>0.33333333333333309</v>
      </c>
    </row>
    <row r="253" spans="1:13">
      <c r="A253" s="73" t="str">
        <f t="shared" si="61"/>
        <v>N</v>
      </c>
      <c r="B253" s="29" t="str">
        <f t="shared" si="55"/>
        <v/>
      </c>
      <c r="C253" s="28">
        <f t="shared" si="62"/>
        <v>43796</v>
      </c>
      <c r="D253" s="36">
        <v>0.33333333333333298</v>
      </c>
      <c r="E253" s="37">
        <v>0.52083333333333304</v>
      </c>
      <c r="F253" s="38">
        <f t="shared" si="57"/>
        <v>0.18750000000000006</v>
      </c>
      <c r="G253" s="37">
        <v>0.5625</v>
      </c>
      <c r="H253" s="37">
        <v>0.70833333333333304</v>
      </c>
      <c r="I253" s="38">
        <f t="shared" si="58"/>
        <v>0.14583333333333304</v>
      </c>
      <c r="J253" s="39">
        <f t="shared" si="59"/>
        <v>0.33333333333333309</v>
      </c>
      <c r="K253" s="39"/>
      <c r="L253" s="39"/>
      <c r="M253" s="48">
        <f t="shared" si="60"/>
        <v>0.33333333333333309</v>
      </c>
    </row>
    <row r="254" spans="1:13">
      <c r="A254" s="73" t="str">
        <f t="shared" si="61"/>
        <v>N</v>
      </c>
      <c r="B254" s="29" t="str">
        <f t="shared" si="55"/>
        <v/>
      </c>
      <c r="C254" s="28">
        <f t="shared" si="62"/>
        <v>43797</v>
      </c>
      <c r="D254" s="36">
        <v>0.33333333333333298</v>
      </c>
      <c r="E254" s="37">
        <v>0.52083333333333304</v>
      </c>
      <c r="F254" s="38">
        <f t="shared" si="57"/>
        <v>0.18750000000000006</v>
      </c>
      <c r="G254" s="37">
        <v>0.5625</v>
      </c>
      <c r="H254" s="37">
        <v>0.70833333333333304</v>
      </c>
      <c r="I254" s="38">
        <f t="shared" si="58"/>
        <v>0.14583333333333304</v>
      </c>
      <c r="J254" s="39">
        <f t="shared" si="59"/>
        <v>0.33333333333333309</v>
      </c>
      <c r="K254" s="39"/>
      <c r="L254" s="39"/>
      <c r="M254" s="48">
        <f t="shared" si="60"/>
        <v>0.33333333333333309</v>
      </c>
    </row>
    <row r="255" spans="1:13">
      <c r="A255" s="73" t="str">
        <f t="shared" si="61"/>
        <v>N</v>
      </c>
      <c r="B255" s="29" t="str">
        <f t="shared" si="55"/>
        <v/>
      </c>
      <c r="C255" s="28">
        <f t="shared" si="62"/>
        <v>43798</v>
      </c>
      <c r="D255" s="36">
        <v>0.33333333333333298</v>
      </c>
      <c r="E255" s="37">
        <v>0.52083333333333304</v>
      </c>
      <c r="F255" s="38">
        <f t="shared" si="57"/>
        <v>0.18750000000000006</v>
      </c>
      <c r="G255" s="37">
        <v>0.5625</v>
      </c>
      <c r="H255" s="37">
        <v>0.70833333333333304</v>
      </c>
      <c r="I255" s="38">
        <f t="shared" si="58"/>
        <v>0.14583333333333304</v>
      </c>
      <c r="J255" s="39">
        <f t="shared" si="59"/>
        <v>0.33333333333333309</v>
      </c>
      <c r="K255" s="39"/>
      <c r="L255" s="39"/>
      <c r="M255" s="48">
        <f t="shared" si="60"/>
        <v>0.33333333333333309</v>
      </c>
    </row>
    <row r="256" spans="1:13">
      <c r="A256" s="73" t="str">
        <f t="shared" si="61"/>
        <v>N</v>
      </c>
      <c r="B256" s="29" t="str">
        <f t="shared" si="55"/>
        <v/>
      </c>
      <c r="C256" s="28">
        <f t="shared" si="62"/>
        <v>43799</v>
      </c>
      <c r="D256" s="36">
        <v>0.33333333333333298</v>
      </c>
      <c r="E256" s="37">
        <v>0.52083333333333304</v>
      </c>
      <c r="F256" s="38">
        <f t="shared" si="57"/>
        <v>0.18750000000000006</v>
      </c>
      <c r="G256" s="37">
        <v>0.5625</v>
      </c>
      <c r="H256" s="37">
        <v>0.70833333333333304</v>
      </c>
      <c r="I256" s="38">
        <f t="shared" si="58"/>
        <v>0.14583333333333304</v>
      </c>
      <c r="J256" s="39">
        <f t="shared" si="59"/>
        <v>0.33333333333333309</v>
      </c>
      <c r="K256" s="39"/>
      <c r="L256" s="39"/>
      <c r="M256" s="48">
        <f t="shared" si="60"/>
        <v>0.33333333333333309</v>
      </c>
    </row>
    <row r="257" spans="1:13">
      <c r="A257" s="73" t="str">
        <f t="shared" si="61"/>
        <v>N</v>
      </c>
      <c r="B257" s="29" t="str">
        <f t="shared" si="55"/>
        <v/>
      </c>
      <c r="C257" s="28">
        <f t="shared" si="62"/>
        <v>43800</v>
      </c>
      <c r="D257" s="36">
        <v>0.33333333333333298</v>
      </c>
      <c r="E257" s="37">
        <v>0.52083333333333304</v>
      </c>
      <c r="F257" s="38">
        <f t="shared" si="57"/>
        <v>0.18750000000000006</v>
      </c>
      <c r="G257" s="37">
        <v>0.5625</v>
      </c>
      <c r="H257" s="37">
        <v>0.70833333333333304</v>
      </c>
      <c r="I257" s="38">
        <f t="shared" si="58"/>
        <v>0.14583333333333304</v>
      </c>
      <c r="J257" s="39">
        <f t="shared" si="59"/>
        <v>0.33333333333333309</v>
      </c>
      <c r="K257" s="39"/>
      <c r="L257" s="39"/>
      <c r="M257" s="48">
        <f t="shared" si="60"/>
        <v>0.33333333333333309</v>
      </c>
    </row>
    <row r="258" spans="1:13">
      <c r="A258" s="73" t="str">
        <f t="shared" si="61"/>
        <v>N</v>
      </c>
      <c r="B258" s="29"/>
      <c r="C258" s="28"/>
      <c r="D258" s="36"/>
      <c r="E258" s="37"/>
      <c r="F258" s="38"/>
      <c r="G258" s="37"/>
      <c r="H258" s="37"/>
      <c r="I258" s="38"/>
      <c r="J258" s="39"/>
      <c r="K258" s="39"/>
      <c r="L258" s="39"/>
      <c r="M258" s="48"/>
    </row>
    <row r="259" spans="1:13">
      <c r="A259" s="73" t="str">
        <f t="shared" si="61"/>
        <v>N</v>
      </c>
      <c r="B259" s="29">
        <f t="shared" si="55"/>
        <v>49</v>
      </c>
      <c r="C259" s="28">
        <f>C257+1</f>
        <v>43801</v>
      </c>
      <c r="D259" s="36">
        <v>0.33333333333333298</v>
      </c>
      <c r="E259" s="37">
        <v>0.52083333333333304</v>
      </c>
      <c r="F259" s="38">
        <f t="shared" si="57"/>
        <v>0.18750000000000006</v>
      </c>
      <c r="G259" s="37">
        <v>0.5625</v>
      </c>
      <c r="H259" s="37">
        <v>0.70833333333333304</v>
      </c>
      <c r="I259" s="38">
        <f t="shared" si="58"/>
        <v>0.14583333333333304</v>
      </c>
      <c r="J259" s="39">
        <f t="shared" si="59"/>
        <v>0.33333333333333309</v>
      </c>
      <c r="K259" s="39"/>
      <c r="L259" s="39"/>
      <c r="M259" s="48">
        <f t="shared" si="60"/>
        <v>0.33333333333333309</v>
      </c>
    </row>
    <row r="260" spans="1:13">
      <c r="A260" s="73" t="str">
        <f t="shared" si="61"/>
        <v>N</v>
      </c>
      <c r="B260" s="29" t="str">
        <f t="shared" si="55"/>
        <v/>
      </c>
      <c r="C260" s="28">
        <f t="shared" si="62"/>
        <v>43802</v>
      </c>
      <c r="D260" s="36">
        <v>0.33333333333333298</v>
      </c>
      <c r="E260" s="37">
        <v>0.52083333333333304</v>
      </c>
      <c r="F260" s="38">
        <f t="shared" si="57"/>
        <v>0.18750000000000006</v>
      </c>
      <c r="G260" s="37">
        <v>0.5625</v>
      </c>
      <c r="H260" s="37">
        <v>0.70833333333333304</v>
      </c>
      <c r="I260" s="38">
        <f t="shared" si="58"/>
        <v>0.14583333333333304</v>
      </c>
      <c r="J260" s="39">
        <f t="shared" si="59"/>
        <v>0.33333333333333309</v>
      </c>
      <c r="K260" s="39"/>
      <c r="L260" s="39"/>
      <c r="M260" s="48">
        <f t="shared" si="60"/>
        <v>0.33333333333333309</v>
      </c>
    </row>
    <row r="261" spans="1:13">
      <c r="A261" s="73" t="str">
        <f t="shared" si="61"/>
        <v>N</v>
      </c>
      <c r="B261" s="29" t="str">
        <f t="shared" ref="B261:B289" si="63">IF(WEEKDAY(C261)=2,INT(MOD(INT((C261-2)/7)+0.6,52+5/28))+1,"")</f>
        <v/>
      </c>
      <c r="C261" s="28">
        <f t="shared" si="62"/>
        <v>43803</v>
      </c>
      <c r="D261" s="36">
        <v>0.33333333333333298</v>
      </c>
      <c r="E261" s="37">
        <v>0.52083333333333304</v>
      </c>
      <c r="F261" s="38">
        <f t="shared" ref="F261:F289" si="64">E261-D261</f>
        <v>0.18750000000000006</v>
      </c>
      <c r="G261" s="37">
        <v>0.5625</v>
      </c>
      <c r="H261" s="37">
        <v>0.70833333333333304</v>
      </c>
      <c r="I261" s="38">
        <f t="shared" ref="I261:I289" si="65">H261-G261</f>
        <v>0.14583333333333304</v>
      </c>
      <c r="J261" s="39">
        <f t="shared" ref="J261:J289" si="66">F261+I261</f>
        <v>0.33333333333333309</v>
      </c>
      <c r="K261" s="39"/>
      <c r="L261" s="39"/>
      <c r="M261" s="48">
        <f t="shared" si="60"/>
        <v>0.33333333333333309</v>
      </c>
    </row>
    <row r="262" spans="1:13">
      <c r="A262" s="73" t="str">
        <f t="shared" si="61"/>
        <v>N</v>
      </c>
      <c r="B262" s="29" t="str">
        <f t="shared" si="63"/>
        <v/>
      </c>
      <c r="C262" s="28">
        <f t="shared" si="62"/>
        <v>43804</v>
      </c>
      <c r="D262" s="36">
        <v>0.33333333333333298</v>
      </c>
      <c r="E262" s="37">
        <v>0.52083333333333304</v>
      </c>
      <c r="F262" s="38">
        <f t="shared" si="64"/>
        <v>0.18750000000000006</v>
      </c>
      <c r="G262" s="37">
        <v>0.5625</v>
      </c>
      <c r="H262" s="37">
        <v>0.70833333333333304</v>
      </c>
      <c r="I262" s="38">
        <f t="shared" si="65"/>
        <v>0.14583333333333304</v>
      </c>
      <c r="J262" s="39">
        <f t="shared" si="66"/>
        <v>0.33333333333333309</v>
      </c>
      <c r="K262" s="39"/>
      <c r="L262" s="39"/>
      <c r="M262" s="48">
        <f t="shared" si="60"/>
        <v>0.33333333333333309</v>
      </c>
    </row>
    <row r="263" spans="1:13">
      <c r="A263" s="73" t="str">
        <f t="shared" si="61"/>
        <v>N</v>
      </c>
      <c r="B263" s="29" t="str">
        <f t="shared" si="63"/>
        <v/>
      </c>
      <c r="C263" s="28">
        <f t="shared" si="62"/>
        <v>43805</v>
      </c>
      <c r="D263" s="36">
        <v>0.33333333333333298</v>
      </c>
      <c r="E263" s="37">
        <v>0.52083333333333304</v>
      </c>
      <c r="F263" s="38">
        <f t="shared" si="64"/>
        <v>0.18750000000000006</v>
      </c>
      <c r="G263" s="37">
        <v>0.5625</v>
      </c>
      <c r="H263" s="37">
        <v>0.70833333333333304</v>
      </c>
      <c r="I263" s="38">
        <f t="shared" si="65"/>
        <v>0.14583333333333304</v>
      </c>
      <c r="J263" s="39">
        <f t="shared" si="66"/>
        <v>0.33333333333333309</v>
      </c>
      <c r="K263" s="39"/>
      <c r="L263" s="39"/>
      <c r="M263" s="48">
        <f t="shared" si="60"/>
        <v>0.33333333333333309</v>
      </c>
    </row>
    <row r="264" spans="1:13">
      <c r="A264" s="73" t="str">
        <f t="shared" si="61"/>
        <v>N</v>
      </c>
      <c r="B264" s="29" t="str">
        <f t="shared" si="63"/>
        <v/>
      </c>
      <c r="C264" s="28">
        <f t="shared" si="62"/>
        <v>43806</v>
      </c>
      <c r="D264" s="36">
        <v>0.33333333333333298</v>
      </c>
      <c r="E264" s="37">
        <v>0.52083333333333304</v>
      </c>
      <c r="F264" s="38">
        <f t="shared" si="64"/>
        <v>0.18750000000000006</v>
      </c>
      <c r="G264" s="37">
        <v>0.5625</v>
      </c>
      <c r="H264" s="37">
        <v>0.70833333333333304</v>
      </c>
      <c r="I264" s="38">
        <f t="shared" si="65"/>
        <v>0.14583333333333304</v>
      </c>
      <c r="J264" s="39">
        <f t="shared" si="66"/>
        <v>0.33333333333333309</v>
      </c>
      <c r="K264" s="39"/>
      <c r="L264" s="39"/>
      <c r="M264" s="48">
        <f t="shared" si="60"/>
        <v>0.33333333333333309</v>
      </c>
    </row>
    <row r="265" spans="1:13">
      <c r="A265" s="73" t="str">
        <f t="shared" si="61"/>
        <v>N</v>
      </c>
      <c r="B265" s="29" t="str">
        <f t="shared" si="63"/>
        <v/>
      </c>
      <c r="C265" s="28">
        <f t="shared" si="62"/>
        <v>43807</v>
      </c>
      <c r="D265" s="36">
        <v>0.33333333333333298</v>
      </c>
      <c r="E265" s="37">
        <v>0.52083333333333304</v>
      </c>
      <c r="F265" s="38">
        <f t="shared" si="64"/>
        <v>0.18750000000000006</v>
      </c>
      <c r="G265" s="37">
        <v>0.5625</v>
      </c>
      <c r="H265" s="37">
        <v>0.70833333333333304</v>
      </c>
      <c r="I265" s="38">
        <f t="shared" si="65"/>
        <v>0.14583333333333304</v>
      </c>
      <c r="J265" s="39">
        <f t="shared" si="66"/>
        <v>0.33333333333333309</v>
      </c>
      <c r="K265" s="39"/>
      <c r="L265" s="39"/>
      <c r="M265" s="48">
        <f t="shared" si="60"/>
        <v>0.33333333333333309</v>
      </c>
    </row>
    <row r="266" spans="1:13">
      <c r="A266" s="73" t="str">
        <f t="shared" si="61"/>
        <v>N</v>
      </c>
      <c r="B266" s="29"/>
      <c r="C266" s="28"/>
      <c r="D266" s="36"/>
      <c r="E266" s="37"/>
      <c r="F266" s="38"/>
      <c r="G266" s="37"/>
      <c r="H266" s="37"/>
      <c r="I266" s="38"/>
      <c r="J266" s="39"/>
      <c r="K266" s="39"/>
      <c r="L266" s="39"/>
      <c r="M266" s="48"/>
    </row>
    <row r="267" spans="1:13">
      <c r="A267" s="73" t="str">
        <f t="shared" si="61"/>
        <v>N</v>
      </c>
      <c r="B267" s="29">
        <f t="shared" si="63"/>
        <v>50</v>
      </c>
      <c r="C267" s="28">
        <f>C265+1</f>
        <v>43808</v>
      </c>
      <c r="D267" s="36">
        <v>0.33333333333333298</v>
      </c>
      <c r="E267" s="37">
        <v>0.52083333333333304</v>
      </c>
      <c r="F267" s="38">
        <f t="shared" si="64"/>
        <v>0.18750000000000006</v>
      </c>
      <c r="G267" s="37">
        <v>0.5625</v>
      </c>
      <c r="H267" s="37">
        <v>0.70833333333333304</v>
      </c>
      <c r="I267" s="38">
        <f t="shared" si="65"/>
        <v>0.14583333333333304</v>
      </c>
      <c r="J267" s="39">
        <f t="shared" si="66"/>
        <v>0.33333333333333309</v>
      </c>
      <c r="K267" s="39"/>
      <c r="L267" s="39"/>
      <c r="M267" s="48">
        <f t="shared" si="60"/>
        <v>0.33333333333333309</v>
      </c>
    </row>
    <row r="268" spans="1:13">
      <c r="A268" s="73" t="str">
        <f t="shared" si="61"/>
        <v>N</v>
      </c>
      <c r="B268" s="29" t="str">
        <f t="shared" si="63"/>
        <v/>
      </c>
      <c r="C268" s="28">
        <f t="shared" si="62"/>
        <v>43809</v>
      </c>
      <c r="D268" s="36">
        <v>0.33333333333333298</v>
      </c>
      <c r="E268" s="37">
        <v>0.52083333333333304</v>
      </c>
      <c r="F268" s="38">
        <f t="shared" si="64"/>
        <v>0.18750000000000006</v>
      </c>
      <c r="G268" s="37">
        <v>0.5625</v>
      </c>
      <c r="H268" s="37">
        <v>0.70833333333333304</v>
      </c>
      <c r="I268" s="38">
        <f t="shared" si="65"/>
        <v>0.14583333333333304</v>
      </c>
      <c r="J268" s="39">
        <f t="shared" si="66"/>
        <v>0.33333333333333309</v>
      </c>
      <c r="K268" s="39"/>
      <c r="L268" s="39"/>
      <c r="M268" s="48">
        <f t="shared" si="60"/>
        <v>0.33333333333333309</v>
      </c>
    </row>
    <row r="269" spans="1:13">
      <c r="A269" s="73" t="str">
        <f t="shared" si="61"/>
        <v>N</v>
      </c>
      <c r="B269" s="29" t="str">
        <f t="shared" si="63"/>
        <v/>
      </c>
      <c r="C269" s="28">
        <f t="shared" si="62"/>
        <v>43810</v>
      </c>
      <c r="D269" s="36">
        <v>0.33333333333333298</v>
      </c>
      <c r="E269" s="37">
        <v>0.52083333333333304</v>
      </c>
      <c r="F269" s="38">
        <f t="shared" si="64"/>
        <v>0.18750000000000006</v>
      </c>
      <c r="G269" s="37">
        <v>0.5625</v>
      </c>
      <c r="H269" s="37">
        <v>0.70833333333333304</v>
      </c>
      <c r="I269" s="38">
        <f t="shared" si="65"/>
        <v>0.14583333333333304</v>
      </c>
      <c r="J269" s="39">
        <f t="shared" si="66"/>
        <v>0.33333333333333309</v>
      </c>
      <c r="K269" s="39"/>
      <c r="L269" s="39"/>
      <c r="M269" s="48">
        <f t="shared" si="60"/>
        <v>0.33333333333333309</v>
      </c>
    </row>
    <row r="270" spans="1:13">
      <c r="A270" s="73" t="str">
        <f t="shared" si="61"/>
        <v>N</v>
      </c>
      <c r="B270" s="29" t="str">
        <f t="shared" si="63"/>
        <v/>
      </c>
      <c r="C270" s="28">
        <f t="shared" si="62"/>
        <v>43811</v>
      </c>
      <c r="D270" s="36">
        <v>0.33333333333333298</v>
      </c>
      <c r="E270" s="37">
        <v>0.52083333333333304</v>
      </c>
      <c r="F270" s="38">
        <f t="shared" si="64"/>
        <v>0.18750000000000006</v>
      </c>
      <c r="G270" s="37">
        <v>0.5625</v>
      </c>
      <c r="H270" s="37">
        <v>0.70833333333333304</v>
      </c>
      <c r="I270" s="38">
        <f t="shared" si="65"/>
        <v>0.14583333333333304</v>
      </c>
      <c r="J270" s="39">
        <f t="shared" si="66"/>
        <v>0.33333333333333309</v>
      </c>
      <c r="K270" s="39"/>
      <c r="L270" s="39"/>
      <c r="M270" s="48">
        <f t="shared" si="60"/>
        <v>0.33333333333333309</v>
      </c>
    </row>
    <row r="271" spans="1:13">
      <c r="A271" s="73" t="str">
        <f t="shared" si="61"/>
        <v>N</v>
      </c>
      <c r="B271" s="29" t="str">
        <f t="shared" si="63"/>
        <v/>
      </c>
      <c r="C271" s="28">
        <f t="shared" si="62"/>
        <v>43812</v>
      </c>
      <c r="D271" s="36">
        <v>0.33333333333333298</v>
      </c>
      <c r="E271" s="37">
        <v>0.52083333333333304</v>
      </c>
      <c r="F271" s="38">
        <f t="shared" si="64"/>
        <v>0.18750000000000006</v>
      </c>
      <c r="G271" s="37">
        <v>0.5625</v>
      </c>
      <c r="H271" s="37">
        <v>0.70833333333333304</v>
      </c>
      <c r="I271" s="38">
        <f t="shared" si="65"/>
        <v>0.14583333333333304</v>
      </c>
      <c r="J271" s="39">
        <f t="shared" si="66"/>
        <v>0.33333333333333309</v>
      </c>
      <c r="K271" s="39"/>
      <c r="L271" s="39"/>
      <c r="M271" s="48">
        <f t="shared" si="60"/>
        <v>0.33333333333333309</v>
      </c>
    </row>
    <row r="272" spans="1:13">
      <c r="A272" s="73" t="str">
        <f t="shared" si="61"/>
        <v>N</v>
      </c>
      <c r="B272" s="29" t="str">
        <f t="shared" si="63"/>
        <v/>
      </c>
      <c r="C272" s="28">
        <f t="shared" si="62"/>
        <v>43813</v>
      </c>
      <c r="D272" s="36">
        <v>0.33333333333333298</v>
      </c>
      <c r="E272" s="37">
        <v>0.52083333333333304</v>
      </c>
      <c r="F272" s="38">
        <f t="shared" si="64"/>
        <v>0.18750000000000006</v>
      </c>
      <c r="G272" s="37">
        <v>0.5625</v>
      </c>
      <c r="H272" s="37">
        <v>0.70833333333333304</v>
      </c>
      <c r="I272" s="38">
        <f t="shared" si="65"/>
        <v>0.14583333333333304</v>
      </c>
      <c r="J272" s="39">
        <f t="shared" si="66"/>
        <v>0.33333333333333309</v>
      </c>
      <c r="K272" s="39"/>
      <c r="L272" s="39"/>
      <c r="M272" s="48">
        <f t="shared" si="60"/>
        <v>0.33333333333333309</v>
      </c>
    </row>
    <row r="273" spans="1:13">
      <c r="A273" s="73" t="str">
        <f t="shared" si="61"/>
        <v>N</v>
      </c>
      <c r="B273" s="29" t="str">
        <f t="shared" si="63"/>
        <v/>
      </c>
      <c r="C273" s="28">
        <f t="shared" si="62"/>
        <v>43814</v>
      </c>
      <c r="D273" s="36">
        <v>0.33333333333333298</v>
      </c>
      <c r="E273" s="37">
        <v>0.52083333333333304</v>
      </c>
      <c r="F273" s="38">
        <f t="shared" si="64"/>
        <v>0.18750000000000006</v>
      </c>
      <c r="G273" s="37">
        <v>0.5625</v>
      </c>
      <c r="H273" s="37">
        <v>0.70833333333333304</v>
      </c>
      <c r="I273" s="38">
        <f t="shared" si="65"/>
        <v>0.14583333333333304</v>
      </c>
      <c r="J273" s="39">
        <f t="shared" si="66"/>
        <v>0.33333333333333309</v>
      </c>
      <c r="K273" s="39"/>
      <c r="L273" s="39"/>
      <c r="M273" s="48">
        <f t="shared" si="60"/>
        <v>0.33333333333333309</v>
      </c>
    </row>
    <row r="274" spans="1:13">
      <c r="A274" s="73" t="str">
        <f t="shared" si="61"/>
        <v>N</v>
      </c>
      <c r="B274" s="29"/>
      <c r="C274" s="28"/>
      <c r="D274" s="36"/>
      <c r="E274" s="37"/>
      <c r="F274" s="38"/>
      <c r="G274" s="37"/>
      <c r="H274" s="37"/>
      <c r="I274" s="38"/>
      <c r="J274" s="39"/>
      <c r="K274" s="39"/>
      <c r="L274" s="39"/>
      <c r="M274" s="48"/>
    </row>
    <row r="275" spans="1:13">
      <c r="A275" s="73" t="str">
        <f t="shared" si="61"/>
        <v>N</v>
      </c>
      <c r="B275" s="29">
        <f t="shared" si="63"/>
        <v>51</v>
      </c>
      <c r="C275" s="28">
        <f>C273+1</f>
        <v>43815</v>
      </c>
      <c r="D275" s="36">
        <v>0.33333333333333298</v>
      </c>
      <c r="E275" s="37">
        <v>0.52083333333333304</v>
      </c>
      <c r="F275" s="38">
        <f t="shared" si="64"/>
        <v>0.18750000000000006</v>
      </c>
      <c r="G275" s="37">
        <v>0.5625</v>
      </c>
      <c r="H275" s="37">
        <v>0.70833333333333304</v>
      </c>
      <c r="I275" s="38">
        <f t="shared" si="65"/>
        <v>0.14583333333333304</v>
      </c>
      <c r="J275" s="39">
        <f t="shared" si="66"/>
        <v>0.33333333333333309</v>
      </c>
      <c r="K275" s="39"/>
      <c r="L275" s="39"/>
      <c r="M275" s="48">
        <f t="shared" si="60"/>
        <v>0.33333333333333309</v>
      </c>
    </row>
    <row r="276" spans="1:13">
      <c r="A276" s="73" t="str">
        <f t="shared" si="61"/>
        <v>N</v>
      </c>
      <c r="B276" s="29" t="str">
        <f t="shared" si="63"/>
        <v/>
      </c>
      <c r="C276" s="28">
        <f t="shared" si="62"/>
        <v>43816</v>
      </c>
      <c r="D276" s="36">
        <v>0.33333333333333298</v>
      </c>
      <c r="E276" s="37">
        <v>0.52083333333333304</v>
      </c>
      <c r="F276" s="38">
        <f t="shared" si="64"/>
        <v>0.18750000000000006</v>
      </c>
      <c r="G276" s="37">
        <v>0.5625</v>
      </c>
      <c r="H276" s="37">
        <v>0.70833333333333304</v>
      </c>
      <c r="I276" s="38">
        <f t="shared" si="65"/>
        <v>0.14583333333333304</v>
      </c>
      <c r="J276" s="39">
        <f t="shared" si="66"/>
        <v>0.33333333333333309</v>
      </c>
      <c r="K276" s="39"/>
      <c r="L276" s="39"/>
      <c r="M276" s="48">
        <f t="shared" si="60"/>
        <v>0.33333333333333309</v>
      </c>
    </row>
    <row r="277" spans="1:13">
      <c r="A277" s="73" t="str">
        <f t="shared" si="61"/>
        <v>N</v>
      </c>
      <c r="B277" s="29" t="str">
        <f t="shared" si="63"/>
        <v/>
      </c>
      <c r="C277" s="28">
        <f t="shared" si="62"/>
        <v>43817</v>
      </c>
      <c r="D277" s="36">
        <v>0.33333333333333298</v>
      </c>
      <c r="E277" s="37">
        <v>0.52083333333333304</v>
      </c>
      <c r="F277" s="38">
        <f t="shared" si="64"/>
        <v>0.18750000000000006</v>
      </c>
      <c r="G277" s="37">
        <v>0.5625</v>
      </c>
      <c r="H277" s="37">
        <v>0.70833333333333304</v>
      </c>
      <c r="I277" s="38">
        <f t="shared" si="65"/>
        <v>0.14583333333333304</v>
      </c>
      <c r="J277" s="39">
        <f t="shared" si="66"/>
        <v>0.33333333333333309</v>
      </c>
      <c r="K277" s="39"/>
      <c r="L277" s="39"/>
      <c r="M277" s="48">
        <f t="shared" ref="M277:M289" si="67">IF(AND(D277=0,J277=0),"",IF(HOUR(J277)&gt;=K277,J277-K277,0))</f>
        <v>0.33333333333333309</v>
      </c>
    </row>
    <row r="278" spans="1:13">
      <c r="A278" s="73" t="str">
        <f t="shared" si="61"/>
        <v>N</v>
      </c>
      <c r="B278" s="29" t="str">
        <f t="shared" si="63"/>
        <v/>
      </c>
      <c r="C278" s="28">
        <f t="shared" si="62"/>
        <v>43818</v>
      </c>
      <c r="D278" s="36">
        <v>0.33333333333333298</v>
      </c>
      <c r="E278" s="37">
        <v>0.52083333333333304</v>
      </c>
      <c r="F278" s="38">
        <f t="shared" si="64"/>
        <v>0.18750000000000006</v>
      </c>
      <c r="G278" s="37">
        <v>0.5625</v>
      </c>
      <c r="H278" s="37">
        <v>0.70833333333333304</v>
      </c>
      <c r="I278" s="38">
        <f t="shared" si="65"/>
        <v>0.14583333333333304</v>
      </c>
      <c r="J278" s="39">
        <f t="shared" si="66"/>
        <v>0.33333333333333309</v>
      </c>
      <c r="K278" s="39"/>
      <c r="L278" s="39"/>
      <c r="M278" s="48">
        <f t="shared" si="67"/>
        <v>0.33333333333333309</v>
      </c>
    </row>
    <row r="279" spans="1:13">
      <c r="A279" s="73" t="str">
        <f t="shared" si="61"/>
        <v>N</v>
      </c>
      <c r="B279" s="29" t="str">
        <f t="shared" si="63"/>
        <v/>
      </c>
      <c r="C279" s="28">
        <f t="shared" si="62"/>
        <v>43819</v>
      </c>
      <c r="D279" s="36">
        <v>0.33333333333333298</v>
      </c>
      <c r="E279" s="37">
        <v>0.52083333333333304</v>
      </c>
      <c r="F279" s="38">
        <f t="shared" si="64"/>
        <v>0.18750000000000006</v>
      </c>
      <c r="G279" s="37">
        <v>0.5625</v>
      </c>
      <c r="H279" s="37">
        <v>0.70833333333333304</v>
      </c>
      <c r="I279" s="38">
        <f t="shared" si="65"/>
        <v>0.14583333333333304</v>
      </c>
      <c r="J279" s="39">
        <f t="shared" si="66"/>
        <v>0.33333333333333309</v>
      </c>
      <c r="K279" s="39"/>
      <c r="L279" s="39"/>
      <c r="M279" s="48">
        <f t="shared" si="67"/>
        <v>0.33333333333333309</v>
      </c>
    </row>
    <row r="280" spans="1:13">
      <c r="A280" s="73" t="str">
        <f t="shared" si="61"/>
        <v>N</v>
      </c>
      <c r="B280" s="29" t="str">
        <f t="shared" si="63"/>
        <v/>
      </c>
      <c r="C280" s="28">
        <f t="shared" si="62"/>
        <v>43820</v>
      </c>
      <c r="D280" s="36">
        <v>0.33333333333333298</v>
      </c>
      <c r="E280" s="37">
        <v>0.52083333333333304</v>
      </c>
      <c r="F280" s="38">
        <f t="shared" si="64"/>
        <v>0.18750000000000006</v>
      </c>
      <c r="G280" s="37">
        <v>0.5625</v>
      </c>
      <c r="H280" s="37">
        <v>0.70833333333333304</v>
      </c>
      <c r="I280" s="38">
        <f t="shared" si="65"/>
        <v>0.14583333333333304</v>
      </c>
      <c r="J280" s="39">
        <f t="shared" si="66"/>
        <v>0.33333333333333309</v>
      </c>
      <c r="K280" s="39"/>
      <c r="L280" s="39"/>
      <c r="M280" s="48">
        <f t="shared" si="67"/>
        <v>0.33333333333333309</v>
      </c>
    </row>
    <row r="281" spans="1:13">
      <c r="A281" s="73" t="str">
        <f t="shared" si="61"/>
        <v>N</v>
      </c>
      <c r="B281" s="29" t="str">
        <f t="shared" si="63"/>
        <v/>
      </c>
      <c r="C281" s="28">
        <f t="shared" si="62"/>
        <v>43821</v>
      </c>
      <c r="D281" s="36">
        <v>0.33333333333333298</v>
      </c>
      <c r="E281" s="37">
        <v>0.52083333333333304</v>
      </c>
      <c r="F281" s="38">
        <f t="shared" si="64"/>
        <v>0.18750000000000006</v>
      </c>
      <c r="G281" s="37">
        <v>0.5625</v>
      </c>
      <c r="H281" s="37">
        <v>0.70833333333333304</v>
      </c>
      <c r="I281" s="38">
        <f t="shared" si="65"/>
        <v>0.14583333333333304</v>
      </c>
      <c r="J281" s="39">
        <f t="shared" si="66"/>
        <v>0.33333333333333309</v>
      </c>
      <c r="K281" s="39"/>
      <c r="L281" s="39"/>
      <c r="M281" s="48">
        <f t="shared" si="67"/>
        <v>0.33333333333333309</v>
      </c>
    </row>
    <row r="282" spans="1:13">
      <c r="A282" s="73" t="str">
        <f t="shared" si="61"/>
        <v>N</v>
      </c>
      <c r="B282" s="29"/>
      <c r="C282" s="28"/>
      <c r="D282" s="36"/>
      <c r="E282" s="37"/>
      <c r="F282" s="38"/>
      <c r="G282" s="37"/>
      <c r="H282" s="37"/>
      <c r="I282" s="38"/>
      <c r="J282" s="39"/>
      <c r="K282" s="39"/>
      <c r="L282" s="39"/>
      <c r="M282" s="48"/>
    </row>
    <row r="283" spans="1:13">
      <c r="A283" s="73" t="str">
        <f t="shared" ref="A283:A346" si="68">IF(COUNTIF(JoursFeries,$C283),"O","N")</f>
        <v>N</v>
      </c>
      <c r="B283" s="29">
        <f t="shared" si="63"/>
        <v>52</v>
      </c>
      <c r="C283" s="28">
        <f>C281+1</f>
        <v>43822</v>
      </c>
      <c r="D283" s="36">
        <v>0.33333333333333298</v>
      </c>
      <c r="E283" s="37">
        <v>0.52083333333333304</v>
      </c>
      <c r="F283" s="38">
        <f t="shared" si="64"/>
        <v>0.18750000000000006</v>
      </c>
      <c r="G283" s="37">
        <v>0.5625</v>
      </c>
      <c r="H283" s="37">
        <v>0.70833333333333304</v>
      </c>
      <c r="I283" s="38">
        <f t="shared" si="65"/>
        <v>0.14583333333333304</v>
      </c>
      <c r="J283" s="39">
        <f t="shared" si="66"/>
        <v>0.33333333333333309</v>
      </c>
      <c r="K283" s="39"/>
      <c r="L283" s="39"/>
      <c r="M283" s="48">
        <f t="shared" si="67"/>
        <v>0.33333333333333309</v>
      </c>
    </row>
    <row r="284" spans="1:13">
      <c r="A284" s="73" t="str">
        <f t="shared" si="68"/>
        <v>N</v>
      </c>
      <c r="B284" s="29" t="str">
        <f t="shared" si="63"/>
        <v/>
      </c>
      <c r="C284" s="28">
        <f t="shared" si="62"/>
        <v>43823</v>
      </c>
      <c r="D284" s="36">
        <v>0.33333333333333298</v>
      </c>
      <c r="E284" s="37">
        <v>0.52083333333333304</v>
      </c>
      <c r="F284" s="38">
        <f t="shared" si="64"/>
        <v>0.18750000000000006</v>
      </c>
      <c r="G284" s="37">
        <v>0.5625</v>
      </c>
      <c r="H284" s="37">
        <v>0.70833333333333304</v>
      </c>
      <c r="I284" s="38">
        <f t="shared" si="65"/>
        <v>0.14583333333333304</v>
      </c>
      <c r="J284" s="39">
        <f t="shared" si="66"/>
        <v>0.33333333333333309</v>
      </c>
      <c r="K284" s="39"/>
      <c r="L284" s="39"/>
      <c r="M284" s="48">
        <f t="shared" si="67"/>
        <v>0.33333333333333309</v>
      </c>
    </row>
    <row r="285" spans="1:13">
      <c r="A285" s="73" t="str">
        <f t="shared" si="68"/>
        <v>O</v>
      </c>
      <c r="B285" s="29" t="str">
        <f t="shared" si="63"/>
        <v/>
      </c>
      <c r="C285" s="28">
        <f t="shared" si="62"/>
        <v>43824</v>
      </c>
      <c r="D285" s="36">
        <v>0.33333333333333298</v>
      </c>
      <c r="E285" s="37">
        <v>0.52083333333333304</v>
      </c>
      <c r="F285" s="38">
        <f t="shared" si="64"/>
        <v>0.18750000000000006</v>
      </c>
      <c r="G285" s="37">
        <v>0.5625</v>
      </c>
      <c r="H285" s="37">
        <v>0.70833333333333304</v>
      </c>
      <c r="I285" s="38">
        <f t="shared" si="65"/>
        <v>0.14583333333333304</v>
      </c>
      <c r="J285" s="39">
        <f t="shared" si="66"/>
        <v>0.33333333333333309</v>
      </c>
      <c r="K285" s="39"/>
      <c r="L285" s="39"/>
      <c r="M285" s="48">
        <f t="shared" si="67"/>
        <v>0.33333333333333309</v>
      </c>
    </row>
    <row r="286" spans="1:13">
      <c r="A286" s="73" t="str">
        <f t="shared" si="68"/>
        <v>N</v>
      </c>
      <c r="B286" s="29" t="str">
        <f t="shared" si="63"/>
        <v/>
      </c>
      <c r="C286" s="28">
        <f t="shared" si="62"/>
        <v>43825</v>
      </c>
      <c r="D286" s="36">
        <v>0.33333333333333298</v>
      </c>
      <c r="E286" s="37">
        <v>0.52083333333333304</v>
      </c>
      <c r="F286" s="38">
        <f t="shared" si="64"/>
        <v>0.18750000000000006</v>
      </c>
      <c r="G286" s="37">
        <v>0.5625</v>
      </c>
      <c r="H286" s="37">
        <v>0.70833333333333304</v>
      </c>
      <c r="I286" s="38">
        <f t="shared" si="65"/>
        <v>0.14583333333333304</v>
      </c>
      <c r="J286" s="39">
        <f t="shared" si="66"/>
        <v>0.33333333333333309</v>
      </c>
      <c r="K286" s="39"/>
      <c r="L286" s="39"/>
      <c r="M286" s="48">
        <f t="shared" si="67"/>
        <v>0.33333333333333309</v>
      </c>
    </row>
    <row r="287" spans="1:13">
      <c r="A287" s="73" t="str">
        <f t="shared" si="68"/>
        <v>N</v>
      </c>
      <c r="B287" s="29" t="str">
        <f t="shared" si="63"/>
        <v/>
      </c>
      <c r="C287" s="28">
        <f t="shared" si="62"/>
        <v>43826</v>
      </c>
      <c r="D287" s="36">
        <v>0.33333333333333298</v>
      </c>
      <c r="E287" s="37">
        <v>0.52083333333333304</v>
      </c>
      <c r="F287" s="38">
        <f t="shared" si="64"/>
        <v>0.18750000000000006</v>
      </c>
      <c r="G287" s="37">
        <v>0.5625</v>
      </c>
      <c r="H287" s="37">
        <v>0.70833333333333304</v>
      </c>
      <c r="I287" s="38">
        <f t="shared" si="65"/>
        <v>0.14583333333333304</v>
      </c>
      <c r="J287" s="39">
        <f t="shared" si="66"/>
        <v>0.33333333333333309</v>
      </c>
      <c r="K287" s="39"/>
      <c r="L287" s="39"/>
      <c r="M287" s="48">
        <f t="shared" si="67"/>
        <v>0.33333333333333309</v>
      </c>
    </row>
    <row r="288" spans="1:13">
      <c r="A288" s="73" t="str">
        <f t="shared" si="68"/>
        <v>N</v>
      </c>
      <c r="B288" s="29" t="str">
        <f t="shared" si="63"/>
        <v/>
      </c>
      <c r="C288" s="28">
        <f t="shared" si="62"/>
        <v>43827</v>
      </c>
      <c r="D288" s="36">
        <v>0.33333333333333298</v>
      </c>
      <c r="E288" s="37">
        <v>0.52083333333333304</v>
      </c>
      <c r="F288" s="38">
        <f t="shared" si="64"/>
        <v>0.18750000000000006</v>
      </c>
      <c r="G288" s="37">
        <v>0.5625</v>
      </c>
      <c r="H288" s="37">
        <v>0.70833333333333304</v>
      </c>
      <c r="I288" s="38">
        <f t="shared" si="65"/>
        <v>0.14583333333333304</v>
      </c>
      <c r="J288" s="39">
        <f t="shared" si="66"/>
        <v>0.33333333333333309</v>
      </c>
      <c r="K288" s="39"/>
      <c r="L288" s="39"/>
      <c r="M288" s="48">
        <f t="shared" si="67"/>
        <v>0.33333333333333309</v>
      </c>
    </row>
    <row r="289" spans="1:13">
      <c r="A289" s="73" t="str">
        <f t="shared" si="68"/>
        <v>N</v>
      </c>
      <c r="B289" s="29" t="str">
        <f t="shared" si="63"/>
        <v/>
      </c>
      <c r="C289" s="28">
        <f t="shared" si="62"/>
        <v>43828</v>
      </c>
      <c r="D289" s="36">
        <v>0.33333333333333298</v>
      </c>
      <c r="E289" s="37">
        <v>0.52083333333333304</v>
      </c>
      <c r="F289" s="38">
        <f t="shared" si="64"/>
        <v>0.18750000000000006</v>
      </c>
      <c r="G289" s="37">
        <v>0.5625</v>
      </c>
      <c r="H289" s="37">
        <v>0.70833333333333304</v>
      </c>
      <c r="I289" s="38">
        <f t="shared" si="65"/>
        <v>0.14583333333333304</v>
      </c>
      <c r="J289" s="39">
        <f t="shared" si="66"/>
        <v>0.33333333333333309</v>
      </c>
      <c r="K289" s="39"/>
      <c r="L289" s="39"/>
      <c r="M289" s="48">
        <f t="shared" si="67"/>
        <v>0.33333333333333309</v>
      </c>
    </row>
    <row r="290" spans="1:13">
      <c r="A290" s="73" t="str">
        <f t="shared" si="68"/>
        <v>N</v>
      </c>
      <c r="B290" s="29"/>
      <c r="C290" s="28"/>
      <c r="D290" s="36"/>
      <c r="E290" s="37"/>
      <c r="F290" s="38"/>
      <c r="G290" s="37"/>
      <c r="H290" s="37"/>
      <c r="I290" s="38"/>
      <c r="J290" s="39"/>
      <c r="K290" s="39"/>
      <c r="L290" s="39"/>
      <c r="M290" s="48"/>
    </row>
    <row r="291" spans="1:13">
      <c r="A291" s="73" t="str">
        <f t="shared" si="68"/>
        <v>N</v>
      </c>
      <c r="B291" s="29">
        <f t="shared" ref="B291:B359" si="69">IF(WEEKDAY(C291)=2,INT(MOD(INT((C291-2)/7)+0.6,52+5/28))+1,"")</f>
        <v>1</v>
      </c>
      <c r="C291" s="28">
        <f>C289+1</f>
        <v>43829</v>
      </c>
      <c r="D291" s="36">
        <v>0.33333333333333298</v>
      </c>
      <c r="E291" s="37">
        <v>0.52083333333333304</v>
      </c>
      <c r="F291" s="38">
        <f t="shared" ref="F291:F359" si="70">E291-D291</f>
        <v>0.18750000000000006</v>
      </c>
      <c r="G291" s="37">
        <v>0.5625</v>
      </c>
      <c r="H291" s="37">
        <v>0.70833333333333304</v>
      </c>
      <c r="I291" s="38">
        <f t="shared" ref="I291:I359" si="71">H291-G291</f>
        <v>0.14583333333333304</v>
      </c>
      <c r="J291" s="39">
        <f t="shared" ref="J291:J359" si="72">F291+I291</f>
        <v>0.33333333333333309</v>
      </c>
      <c r="K291" s="39"/>
      <c r="L291" s="39"/>
      <c r="M291" s="48">
        <f t="shared" ref="M291:M359" si="73">IF(AND(D291=0,J291=0),"",IF(HOUR(J291)&gt;=K291,J291-K291,0))</f>
        <v>0.33333333333333309</v>
      </c>
    </row>
    <row r="292" spans="1:13">
      <c r="A292" s="73" t="str">
        <f t="shared" si="68"/>
        <v>N</v>
      </c>
      <c r="B292" s="29" t="str">
        <f t="shared" si="69"/>
        <v/>
      </c>
      <c r="C292" s="28">
        <f t="shared" ref="C292:C353" si="74">C291+1</f>
        <v>43830</v>
      </c>
      <c r="D292" s="36">
        <v>0.33333333333333298</v>
      </c>
      <c r="E292" s="37">
        <v>0.52083333333333304</v>
      </c>
      <c r="F292" s="38">
        <f t="shared" si="70"/>
        <v>0.18750000000000006</v>
      </c>
      <c r="G292" s="37">
        <v>0.5625</v>
      </c>
      <c r="H292" s="37">
        <v>0.70833333333333304</v>
      </c>
      <c r="I292" s="38">
        <f t="shared" si="71"/>
        <v>0.14583333333333304</v>
      </c>
      <c r="J292" s="39">
        <f t="shared" si="72"/>
        <v>0.33333333333333309</v>
      </c>
      <c r="K292" s="39"/>
      <c r="L292" s="39"/>
      <c r="M292" s="48">
        <f t="shared" si="73"/>
        <v>0.33333333333333309</v>
      </c>
    </row>
    <row r="293" spans="1:13">
      <c r="A293" s="73" t="str">
        <f t="shared" si="68"/>
        <v>O</v>
      </c>
      <c r="B293" s="29" t="str">
        <f t="shared" si="69"/>
        <v/>
      </c>
      <c r="C293" s="28">
        <f t="shared" si="74"/>
        <v>43831</v>
      </c>
      <c r="D293" s="36">
        <v>0.33333333333333298</v>
      </c>
      <c r="E293" s="37">
        <v>0.52083333333333304</v>
      </c>
      <c r="F293" s="38">
        <f t="shared" si="70"/>
        <v>0.18750000000000006</v>
      </c>
      <c r="G293" s="37">
        <v>0.5625</v>
      </c>
      <c r="H293" s="37">
        <v>0.70833333333333304</v>
      </c>
      <c r="I293" s="38">
        <f t="shared" si="71"/>
        <v>0.14583333333333304</v>
      </c>
      <c r="J293" s="39">
        <f t="shared" si="72"/>
        <v>0.33333333333333309</v>
      </c>
      <c r="K293" s="39"/>
      <c r="L293" s="39"/>
      <c r="M293" s="48">
        <f t="shared" si="73"/>
        <v>0.33333333333333309</v>
      </c>
    </row>
    <row r="294" spans="1:13">
      <c r="A294" s="73" t="str">
        <f t="shared" si="68"/>
        <v>N</v>
      </c>
      <c r="B294" s="29" t="str">
        <f t="shared" si="69"/>
        <v/>
      </c>
      <c r="C294" s="28">
        <f t="shared" si="74"/>
        <v>43832</v>
      </c>
      <c r="D294" s="36">
        <v>0.33333333333333298</v>
      </c>
      <c r="E294" s="37">
        <v>0.52083333333333304</v>
      </c>
      <c r="F294" s="38">
        <f t="shared" si="70"/>
        <v>0.18750000000000006</v>
      </c>
      <c r="G294" s="37">
        <v>0.5625</v>
      </c>
      <c r="H294" s="37">
        <v>0.70833333333333304</v>
      </c>
      <c r="I294" s="38">
        <f t="shared" si="71"/>
        <v>0.14583333333333304</v>
      </c>
      <c r="J294" s="39">
        <f t="shared" si="72"/>
        <v>0.33333333333333309</v>
      </c>
      <c r="K294" s="39"/>
      <c r="L294" s="39"/>
      <c r="M294" s="48">
        <f t="shared" si="73"/>
        <v>0.33333333333333309</v>
      </c>
    </row>
    <row r="295" spans="1:13">
      <c r="A295" s="73" t="str">
        <f t="shared" si="68"/>
        <v>N</v>
      </c>
      <c r="B295" s="29" t="str">
        <f t="shared" si="69"/>
        <v/>
      </c>
      <c r="C295" s="28">
        <f t="shared" si="74"/>
        <v>43833</v>
      </c>
      <c r="D295" s="36">
        <v>0.33333333333333298</v>
      </c>
      <c r="E295" s="37">
        <v>0.52083333333333304</v>
      </c>
      <c r="F295" s="38">
        <f t="shared" si="70"/>
        <v>0.18750000000000006</v>
      </c>
      <c r="G295" s="37">
        <v>0.5625</v>
      </c>
      <c r="H295" s="37">
        <v>0.70833333333333304</v>
      </c>
      <c r="I295" s="38">
        <f t="shared" si="71"/>
        <v>0.14583333333333304</v>
      </c>
      <c r="J295" s="39">
        <f t="shared" si="72"/>
        <v>0.33333333333333309</v>
      </c>
      <c r="K295" s="39"/>
      <c r="L295" s="39"/>
      <c r="M295" s="48">
        <f t="shared" si="73"/>
        <v>0.33333333333333309</v>
      </c>
    </row>
    <row r="296" spans="1:13">
      <c r="A296" s="73" t="str">
        <f t="shared" si="68"/>
        <v>N</v>
      </c>
      <c r="B296" s="29" t="str">
        <f t="shared" si="69"/>
        <v/>
      </c>
      <c r="C296" s="28">
        <f t="shared" si="74"/>
        <v>43834</v>
      </c>
      <c r="D296" s="36">
        <v>0.33333333333333298</v>
      </c>
      <c r="E296" s="37">
        <v>0.52083333333333304</v>
      </c>
      <c r="F296" s="38">
        <f t="shared" si="70"/>
        <v>0.18750000000000006</v>
      </c>
      <c r="G296" s="37">
        <v>0.5625</v>
      </c>
      <c r="H296" s="37">
        <v>0.70833333333333304</v>
      </c>
      <c r="I296" s="38">
        <f t="shared" si="71"/>
        <v>0.14583333333333304</v>
      </c>
      <c r="J296" s="39">
        <f t="shared" si="72"/>
        <v>0.33333333333333309</v>
      </c>
      <c r="K296" s="39"/>
      <c r="L296" s="39"/>
      <c r="M296" s="48">
        <f t="shared" si="73"/>
        <v>0.33333333333333309</v>
      </c>
    </row>
    <row r="297" spans="1:13">
      <c r="A297" s="73" t="str">
        <f t="shared" si="68"/>
        <v>N</v>
      </c>
      <c r="B297" s="29" t="str">
        <f t="shared" si="69"/>
        <v/>
      </c>
      <c r="C297" s="28">
        <f t="shared" si="74"/>
        <v>43835</v>
      </c>
      <c r="D297" s="36">
        <v>0.33333333333333298</v>
      </c>
      <c r="E297" s="37">
        <v>0.52083333333333304</v>
      </c>
      <c r="F297" s="38">
        <f t="shared" si="70"/>
        <v>0.18750000000000006</v>
      </c>
      <c r="G297" s="37">
        <v>0.5625</v>
      </c>
      <c r="H297" s="37">
        <v>0.70833333333333304</v>
      </c>
      <c r="I297" s="38">
        <f t="shared" si="71"/>
        <v>0.14583333333333304</v>
      </c>
      <c r="J297" s="39">
        <f t="shared" si="72"/>
        <v>0.33333333333333309</v>
      </c>
      <c r="K297" s="39"/>
      <c r="L297" s="39"/>
      <c r="M297" s="48">
        <f t="shared" si="73"/>
        <v>0.33333333333333309</v>
      </c>
    </row>
    <row r="298" spans="1:13">
      <c r="A298" s="73" t="str">
        <f t="shared" si="68"/>
        <v>N</v>
      </c>
      <c r="B298" s="29"/>
      <c r="C298" s="28"/>
      <c r="D298" s="36"/>
      <c r="E298" s="37"/>
      <c r="F298" s="38"/>
      <c r="G298" s="37"/>
      <c r="H298" s="37"/>
      <c r="I298" s="38"/>
      <c r="J298" s="39"/>
      <c r="K298" s="39"/>
      <c r="L298" s="39"/>
      <c r="M298" s="48"/>
    </row>
    <row r="299" spans="1:13">
      <c r="A299" s="73" t="str">
        <f t="shared" si="68"/>
        <v>N</v>
      </c>
      <c r="B299" s="29">
        <f t="shared" si="69"/>
        <v>2</v>
      </c>
      <c r="C299" s="28">
        <f>C297+1</f>
        <v>43836</v>
      </c>
      <c r="D299" s="36">
        <v>0.33333333333333298</v>
      </c>
      <c r="E299" s="37">
        <v>0.52083333333333304</v>
      </c>
      <c r="F299" s="38">
        <f t="shared" si="70"/>
        <v>0.18750000000000006</v>
      </c>
      <c r="G299" s="37">
        <v>0.5625</v>
      </c>
      <c r="H299" s="37">
        <v>0.70833333333333304</v>
      </c>
      <c r="I299" s="38">
        <f t="shared" si="71"/>
        <v>0.14583333333333304</v>
      </c>
      <c r="J299" s="39">
        <f t="shared" si="72"/>
        <v>0.33333333333333309</v>
      </c>
      <c r="K299" s="39"/>
      <c r="L299" s="39"/>
      <c r="M299" s="48">
        <f t="shared" si="73"/>
        <v>0.33333333333333309</v>
      </c>
    </row>
    <row r="300" spans="1:13">
      <c r="A300" s="73" t="str">
        <f t="shared" si="68"/>
        <v>N</v>
      </c>
      <c r="B300" s="29" t="str">
        <f t="shared" si="69"/>
        <v/>
      </c>
      <c r="C300" s="28">
        <f t="shared" si="74"/>
        <v>43837</v>
      </c>
      <c r="D300" s="36">
        <v>0.33333333333333298</v>
      </c>
      <c r="E300" s="37">
        <v>0.52083333333333304</v>
      </c>
      <c r="F300" s="38">
        <f t="shared" si="70"/>
        <v>0.18750000000000006</v>
      </c>
      <c r="G300" s="37">
        <v>0.5625</v>
      </c>
      <c r="H300" s="37">
        <v>0.70833333333333304</v>
      </c>
      <c r="I300" s="38">
        <f t="shared" si="71"/>
        <v>0.14583333333333304</v>
      </c>
      <c r="J300" s="39">
        <f t="shared" si="72"/>
        <v>0.33333333333333309</v>
      </c>
      <c r="K300" s="39"/>
      <c r="L300" s="39"/>
      <c r="M300" s="48">
        <f t="shared" si="73"/>
        <v>0.33333333333333309</v>
      </c>
    </row>
    <row r="301" spans="1:13">
      <c r="A301" s="73" t="str">
        <f t="shared" si="68"/>
        <v>N</v>
      </c>
      <c r="B301" s="29" t="str">
        <f t="shared" si="69"/>
        <v/>
      </c>
      <c r="C301" s="28">
        <f t="shared" si="74"/>
        <v>43838</v>
      </c>
      <c r="D301" s="36">
        <v>0.33333333333333298</v>
      </c>
      <c r="E301" s="37">
        <v>0.52083333333333304</v>
      </c>
      <c r="F301" s="38">
        <f t="shared" si="70"/>
        <v>0.18750000000000006</v>
      </c>
      <c r="G301" s="37">
        <v>0.5625</v>
      </c>
      <c r="H301" s="37">
        <v>0.70833333333333304</v>
      </c>
      <c r="I301" s="38">
        <f t="shared" si="71"/>
        <v>0.14583333333333304</v>
      </c>
      <c r="J301" s="39">
        <f t="shared" si="72"/>
        <v>0.33333333333333309</v>
      </c>
      <c r="K301" s="39"/>
      <c r="L301" s="39"/>
      <c r="M301" s="48">
        <f t="shared" si="73"/>
        <v>0.33333333333333309</v>
      </c>
    </row>
    <row r="302" spans="1:13">
      <c r="A302" s="73" t="str">
        <f t="shared" si="68"/>
        <v>N</v>
      </c>
      <c r="B302" s="29" t="str">
        <f t="shared" si="69"/>
        <v/>
      </c>
      <c r="C302" s="28">
        <f t="shared" si="74"/>
        <v>43839</v>
      </c>
      <c r="D302" s="36">
        <v>0.33333333333333298</v>
      </c>
      <c r="E302" s="37">
        <v>0.52083333333333304</v>
      </c>
      <c r="F302" s="38">
        <f t="shared" si="70"/>
        <v>0.18750000000000006</v>
      </c>
      <c r="G302" s="37">
        <v>0.5625</v>
      </c>
      <c r="H302" s="37">
        <v>0.70833333333333304</v>
      </c>
      <c r="I302" s="38">
        <f t="shared" si="71"/>
        <v>0.14583333333333304</v>
      </c>
      <c r="J302" s="39">
        <f t="shared" si="72"/>
        <v>0.33333333333333309</v>
      </c>
      <c r="K302" s="39"/>
      <c r="L302" s="39"/>
      <c r="M302" s="48">
        <f t="shared" si="73"/>
        <v>0.33333333333333309</v>
      </c>
    </row>
    <row r="303" spans="1:13">
      <c r="A303" s="73" t="str">
        <f t="shared" si="68"/>
        <v>N</v>
      </c>
      <c r="B303" s="29" t="str">
        <f t="shared" si="69"/>
        <v/>
      </c>
      <c r="C303" s="28">
        <f t="shared" si="74"/>
        <v>43840</v>
      </c>
      <c r="D303" s="36">
        <v>0.33333333333333298</v>
      </c>
      <c r="E303" s="37">
        <v>0.52083333333333304</v>
      </c>
      <c r="F303" s="38">
        <f t="shared" si="70"/>
        <v>0.18750000000000006</v>
      </c>
      <c r="G303" s="37">
        <v>0.5625</v>
      </c>
      <c r="H303" s="37">
        <v>0.70833333333333304</v>
      </c>
      <c r="I303" s="38">
        <f t="shared" si="71"/>
        <v>0.14583333333333304</v>
      </c>
      <c r="J303" s="39">
        <f t="shared" si="72"/>
        <v>0.33333333333333309</v>
      </c>
      <c r="K303" s="39"/>
      <c r="L303" s="39"/>
      <c r="M303" s="48">
        <f t="shared" si="73"/>
        <v>0.33333333333333309</v>
      </c>
    </row>
    <row r="304" spans="1:13">
      <c r="A304" s="73" t="str">
        <f t="shared" si="68"/>
        <v>N</v>
      </c>
      <c r="B304" s="29" t="str">
        <f t="shared" si="69"/>
        <v/>
      </c>
      <c r="C304" s="28">
        <f t="shared" si="74"/>
        <v>43841</v>
      </c>
      <c r="D304" s="36">
        <v>0.33333333333333298</v>
      </c>
      <c r="E304" s="37">
        <v>0.52083333333333304</v>
      </c>
      <c r="F304" s="38">
        <f t="shared" si="70"/>
        <v>0.18750000000000006</v>
      </c>
      <c r="G304" s="37">
        <v>0.5625</v>
      </c>
      <c r="H304" s="37">
        <v>0.70833333333333304</v>
      </c>
      <c r="I304" s="38">
        <f t="shared" si="71"/>
        <v>0.14583333333333304</v>
      </c>
      <c r="J304" s="39">
        <f t="shared" si="72"/>
        <v>0.33333333333333309</v>
      </c>
      <c r="K304" s="39"/>
      <c r="L304" s="39"/>
      <c r="M304" s="48">
        <f t="shared" si="73"/>
        <v>0.33333333333333309</v>
      </c>
    </row>
    <row r="305" spans="1:13">
      <c r="A305" s="73" t="str">
        <f t="shared" si="68"/>
        <v>N</v>
      </c>
      <c r="B305" s="29" t="str">
        <f t="shared" si="69"/>
        <v/>
      </c>
      <c r="C305" s="28">
        <f t="shared" si="74"/>
        <v>43842</v>
      </c>
      <c r="D305" s="36">
        <v>0.33333333333333298</v>
      </c>
      <c r="E305" s="37">
        <v>0.52083333333333304</v>
      </c>
      <c r="F305" s="38">
        <f t="shared" si="70"/>
        <v>0.18750000000000006</v>
      </c>
      <c r="G305" s="37">
        <v>0.5625</v>
      </c>
      <c r="H305" s="37">
        <v>0.70833333333333304</v>
      </c>
      <c r="I305" s="38">
        <f t="shared" si="71"/>
        <v>0.14583333333333304</v>
      </c>
      <c r="J305" s="39">
        <f t="shared" si="72"/>
        <v>0.33333333333333309</v>
      </c>
      <c r="K305" s="39"/>
      <c r="L305" s="39"/>
      <c r="M305" s="48">
        <f t="shared" si="73"/>
        <v>0.33333333333333309</v>
      </c>
    </row>
    <row r="306" spans="1:13">
      <c r="A306" s="73" t="str">
        <f t="shared" si="68"/>
        <v>N</v>
      </c>
      <c r="B306" s="29"/>
      <c r="C306" s="28"/>
      <c r="D306" s="36"/>
      <c r="E306" s="37"/>
      <c r="F306" s="38"/>
      <c r="G306" s="37"/>
      <c r="H306" s="37"/>
      <c r="I306" s="38"/>
      <c r="J306" s="39"/>
      <c r="K306" s="39"/>
      <c r="L306" s="39"/>
      <c r="M306" s="48"/>
    </row>
    <row r="307" spans="1:13">
      <c r="A307" s="73" t="str">
        <f t="shared" si="68"/>
        <v>N</v>
      </c>
      <c r="B307" s="29">
        <f t="shared" si="69"/>
        <v>3</v>
      </c>
      <c r="C307" s="28">
        <f>C305+1</f>
        <v>43843</v>
      </c>
      <c r="D307" s="36">
        <v>0.33333333333333298</v>
      </c>
      <c r="E307" s="37">
        <v>0.52083333333333304</v>
      </c>
      <c r="F307" s="38">
        <f t="shared" si="70"/>
        <v>0.18750000000000006</v>
      </c>
      <c r="G307" s="37">
        <v>0.5625</v>
      </c>
      <c r="H307" s="37">
        <v>0.70833333333333304</v>
      </c>
      <c r="I307" s="38">
        <f t="shared" si="71"/>
        <v>0.14583333333333304</v>
      </c>
      <c r="J307" s="39">
        <f t="shared" si="72"/>
        <v>0.33333333333333309</v>
      </c>
      <c r="K307" s="39"/>
      <c r="L307" s="39"/>
      <c r="M307" s="48">
        <f t="shared" si="73"/>
        <v>0.33333333333333309</v>
      </c>
    </row>
    <row r="308" spans="1:13">
      <c r="A308" s="73" t="str">
        <f t="shared" si="68"/>
        <v>N</v>
      </c>
      <c r="B308" s="29" t="str">
        <f t="shared" si="69"/>
        <v/>
      </c>
      <c r="C308" s="28">
        <f t="shared" si="74"/>
        <v>43844</v>
      </c>
      <c r="D308" s="36">
        <v>0.33333333333333298</v>
      </c>
      <c r="E308" s="37">
        <v>0.52083333333333304</v>
      </c>
      <c r="F308" s="38">
        <f t="shared" si="70"/>
        <v>0.18750000000000006</v>
      </c>
      <c r="G308" s="37">
        <v>0.5625</v>
      </c>
      <c r="H308" s="37">
        <v>0.70833333333333304</v>
      </c>
      <c r="I308" s="38">
        <f t="shared" si="71"/>
        <v>0.14583333333333304</v>
      </c>
      <c r="J308" s="39">
        <f t="shared" si="72"/>
        <v>0.33333333333333309</v>
      </c>
      <c r="K308" s="39"/>
      <c r="L308" s="39"/>
      <c r="M308" s="48">
        <f t="shared" si="73"/>
        <v>0.33333333333333309</v>
      </c>
    </row>
    <row r="309" spans="1:13">
      <c r="A309" s="73" t="str">
        <f t="shared" si="68"/>
        <v>N</v>
      </c>
      <c r="B309" s="29" t="str">
        <f t="shared" si="69"/>
        <v/>
      </c>
      <c r="C309" s="28">
        <f t="shared" si="74"/>
        <v>43845</v>
      </c>
      <c r="D309" s="36">
        <v>0.33333333333333298</v>
      </c>
      <c r="E309" s="37">
        <v>0.52083333333333304</v>
      </c>
      <c r="F309" s="38">
        <f t="shared" si="70"/>
        <v>0.18750000000000006</v>
      </c>
      <c r="G309" s="37">
        <v>0.5625</v>
      </c>
      <c r="H309" s="37">
        <v>0.70833333333333304</v>
      </c>
      <c r="I309" s="38">
        <f t="shared" si="71"/>
        <v>0.14583333333333304</v>
      </c>
      <c r="J309" s="39">
        <f t="shared" si="72"/>
        <v>0.33333333333333309</v>
      </c>
      <c r="K309" s="39"/>
      <c r="L309" s="39"/>
      <c r="M309" s="48">
        <f t="shared" si="73"/>
        <v>0.33333333333333309</v>
      </c>
    </row>
    <row r="310" spans="1:13">
      <c r="A310" s="73" t="str">
        <f t="shared" si="68"/>
        <v>N</v>
      </c>
      <c r="B310" s="29" t="str">
        <f t="shared" si="69"/>
        <v/>
      </c>
      <c r="C310" s="28">
        <f t="shared" si="74"/>
        <v>43846</v>
      </c>
      <c r="D310" s="36">
        <v>0.33333333333333298</v>
      </c>
      <c r="E310" s="37">
        <v>0.52083333333333304</v>
      </c>
      <c r="F310" s="38">
        <f t="shared" si="70"/>
        <v>0.18750000000000006</v>
      </c>
      <c r="G310" s="37">
        <v>0.5625</v>
      </c>
      <c r="H310" s="37">
        <v>0.70833333333333304</v>
      </c>
      <c r="I310" s="38">
        <f t="shared" si="71"/>
        <v>0.14583333333333304</v>
      </c>
      <c r="J310" s="39">
        <f t="shared" si="72"/>
        <v>0.33333333333333309</v>
      </c>
      <c r="K310" s="39"/>
      <c r="L310" s="39"/>
      <c r="M310" s="48">
        <f t="shared" si="73"/>
        <v>0.33333333333333309</v>
      </c>
    </row>
    <row r="311" spans="1:13">
      <c r="A311" s="73" t="str">
        <f t="shared" si="68"/>
        <v>N</v>
      </c>
      <c r="B311" s="29" t="str">
        <f t="shared" si="69"/>
        <v/>
      </c>
      <c r="C311" s="28">
        <f t="shared" si="74"/>
        <v>43847</v>
      </c>
      <c r="D311" s="36">
        <v>0.33333333333333298</v>
      </c>
      <c r="E311" s="37">
        <v>0.52083333333333304</v>
      </c>
      <c r="F311" s="38">
        <f t="shared" si="70"/>
        <v>0.18750000000000006</v>
      </c>
      <c r="G311" s="37">
        <v>0.5625</v>
      </c>
      <c r="H311" s="37">
        <v>0.70833333333333304</v>
      </c>
      <c r="I311" s="38">
        <f t="shared" si="71"/>
        <v>0.14583333333333304</v>
      </c>
      <c r="J311" s="39">
        <f t="shared" si="72"/>
        <v>0.33333333333333309</v>
      </c>
      <c r="K311" s="39"/>
      <c r="L311" s="39"/>
      <c r="M311" s="48">
        <f t="shared" si="73"/>
        <v>0.33333333333333309</v>
      </c>
    </row>
    <row r="312" spans="1:13">
      <c r="A312" s="73" t="str">
        <f t="shared" si="68"/>
        <v>N</v>
      </c>
      <c r="B312" s="29" t="str">
        <f t="shared" si="69"/>
        <v/>
      </c>
      <c r="C312" s="28">
        <f t="shared" si="74"/>
        <v>43848</v>
      </c>
      <c r="D312" s="36">
        <v>0.33333333333333298</v>
      </c>
      <c r="E312" s="37">
        <v>0.52083333333333304</v>
      </c>
      <c r="F312" s="38">
        <f t="shared" si="70"/>
        <v>0.18750000000000006</v>
      </c>
      <c r="G312" s="37">
        <v>0.5625</v>
      </c>
      <c r="H312" s="37">
        <v>0.70833333333333304</v>
      </c>
      <c r="I312" s="38">
        <f t="shared" si="71"/>
        <v>0.14583333333333304</v>
      </c>
      <c r="J312" s="39">
        <f t="shared" si="72"/>
        <v>0.33333333333333309</v>
      </c>
      <c r="K312" s="39"/>
      <c r="L312" s="39"/>
      <c r="M312" s="48">
        <f t="shared" si="73"/>
        <v>0.33333333333333309</v>
      </c>
    </row>
    <row r="313" spans="1:13">
      <c r="A313" s="73" t="str">
        <f t="shared" si="68"/>
        <v>N</v>
      </c>
      <c r="B313" s="29" t="str">
        <f t="shared" si="69"/>
        <v/>
      </c>
      <c r="C313" s="28">
        <f t="shared" si="74"/>
        <v>43849</v>
      </c>
      <c r="D313" s="36">
        <v>0.33333333333333298</v>
      </c>
      <c r="E313" s="37">
        <v>0.52083333333333304</v>
      </c>
      <c r="F313" s="38">
        <f t="shared" si="70"/>
        <v>0.18750000000000006</v>
      </c>
      <c r="G313" s="37">
        <v>0.5625</v>
      </c>
      <c r="H313" s="37">
        <v>0.70833333333333304</v>
      </c>
      <c r="I313" s="38">
        <f t="shared" si="71"/>
        <v>0.14583333333333304</v>
      </c>
      <c r="J313" s="39">
        <f t="shared" si="72"/>
        <v>0.33333333333333309</v>
      </c>
      <c r="K313" s="39"/>
      <c r="L313" s="39"/>
      <c r="M313" s="48">
        <f t="shared" si="73"/>
        <v>0.33333333333333309</v>
      </c>
    </row>
    <row r="314" spans="1:13">
      <c r="A314" s="73" t="str">
        <f t="shared" si="68"/>
        <v>N</v>
      </c>
      <c r="B314" s="29"/>
      <c r="C314" s="28"/>
      <c r="D314" s="36"/>
      <c r="E314" s="37"/>
      <c r="F314" s="38"/>
      <c r="G314" s="37"/>
      <c r="H314" s="37"/>
      <c r="I314" s="38"/>
      <c r="J314" s="39"/>
      <c r="K314" s="39"/>
      <c r="L314" s="39"/>
      <c r="M314" s="48"/>
    </row>
    <row r="315" spans="1:13">
      <c r="A315" s="73" t="str">
        <f t="shared" si="68"/>
        <v>N</v>
      </c>
      <c r="B315" s="29">
        <f t="shared" si="69"/>
        <v>4</v>
      </c>
      <c r="C315" s="28">
        <f>C313+1</f>
        <v>43850</v>
      </c>
      <c r="D315" s="36">
        <v>0.33333333333333298</v>
      </c>
      <c r="E315" s="37">
        <v>0.52083333333333304</v>
      </c>
      <c r="F315" s="38">
        <f t="shared" si="70"/>
        <v>0.18750000000000006</v>
      </c>
      <c r="G315" s="37">
        <v>0.5625</v>
      </c>
      <c r="H315" s="37">
        <v>0.70833333333333304</v>
      </c>
      <c r="I315" s="38">
        <f t="shared" si="71"/>
        <v>0.14583333333333304</v>
      </c>
      <c r="J315" s="39">
        <f t="shared" si="72"/>
        <v>0.33333333333333309</v>
      </c>
      <c r="K315" s="39"/>
      <c r="L315" s="39"/>
      <c r="M315" s="48">
        <f t="shared" si="73"/>
        <v>0.33333333333333309</v>
      </c>
    </row>
    <row r="316" spans="1:13">
      <c r="A316" s="73" t="str">
        <f t="shared" si="68"/>
        <v>N</v>
      </c>
      <c r="B316" s="29" t="str">
        <f t="shared" si="69"/>
        <v/>
      </c>
      <c r="C316" s="28">
        <f t="shared" si="74"/>
        <v>43851</v>
      </c>
      <c r="D316" s="36">
        <v>0.33333333333333298</v>
      </c>
      <c r="E316" s="37">
        <v>0.52083333333333304</v>
      </c>
      <c r="F316" s="38">
        <f t="shared" si="70"/>
        <v>0.18750000000000006</v>
      </c>
      <c r="G316" s="37">
        <v>0.5625</v>
      </c>
      <c r="H316" s="37">
        <v>0.70833333333333304</v>
      </c>
      <c r="I316" s="38">
        <f t="shared" si="71"/>
        <v>0.14583333333333304</v>
      </c>
      <c r="J316" s="39">
        <f t="shared" si="72"/>
        <v>0.33333333333333309</v>
      </c>
      <c r="K316" s="39"/>
      <c r="L316" s="39"/>
      <c r="M316" s="48">
        <f t="shared" si="73"/>
        <v>0.33333333333333309</v>
      </c>
    </row>
    <row r="317" spans="1:13">
      <c r="A317" s="73" t="str">
        <f t="shared" si="68"/>
        <v>N</v>
      </c>
      <c r="B317" s="29" t="str">
        <f t="shared" si="69"/>
        <v/>
      </c>
      <c r="C317" s="28">
        <f t="shared" si="74"/>
        <v>43852</v>
      </c>
      <c r="D317" s="36">
        <v>0.33333333333333298</v>
      </c>
      <c r="E317" s="37">
        <v>0.52083333333333304</v>
      </c>
      <c r="F317" s="38">
        <f t="shared" si="70"/>
        <v>0.18750000000000006</v>
      </c>
      <c r="G317" s="37">
        <v>0.5625</v>
      </c>
      <c r="H317" s="37">
        <v>0.70833333333333304</v>
      </c>
      <c r="I317" s="38">
        <f t="shared" si="71"/>
        <v>0.14583333333333304</v>
      </c>
      <c r="J317" s="39">
        <f t="shared" si="72"/>
        <v>0.33333333333333309</v>
      </c>
      <c r="K317" s="39"/>
      <c r="L317" s="39"/>
      <c r="M317" s="48">
        <f t="shared" si="73"/>
        <v>0.33333333333333309</v>
      </c>
    </row>
    <row r="318" spans="1:13">
      <c r="A318" s="73" t="str">
        <f t="shared" si="68"/>
        <v>N</v>
      </c>
      <c r="B318" s="29" t="str">
        <f t="shared" si="69"/>
        <v/>
      </c>
      <c r="C318" s="28">
        <f t="shared" si="74"/>
        <v>43853</v>
      </c>
      <c r="D318" s="36">
        <v>0.33333333333333298</v>
      </c>
      <c r="E318" s="37">
        <v>0.52083333333333304</v>
      </c>
      <c r="F318" s="38">
        <f t="shared" si="70"/>
        <v>0.18750000000000006</v>
      </c>
      <c r="G318" s="37">
        <v>0.5625</v>
      </c>
      <c r="H318" s="37">
        <v>0.70833333333333304</v>
      </c>
      <c r="I318" s="38">
        <f t="shared" si="71"/>
        <v>0.14583333333333304</v>
      </c>
      <c r="J318" s="39">
        <f t="shared" si="72"/>
        <v>0.33333333333333309</v>
      </c>
      <c r="K318" s="39"/>
      <c r="L318" s="39"/>
      <c r="M318" s="48">
        <f t="shared" si="73"/>
        <v>0.33333333333333309</v>
      </c>
    </row>
    <row r="319" spans="1:13">
      <c r="A319" s="73" t="str">
        <f t="shared" si="68"/>
        <v>N</v>
      </c>
      <c r="B319" s="29" t="str">
        <f t="shared" si="69"/>
        <v/>
      </c>
      <c r="C319" s="28">
        <f t="shared" si="74"/>
        <v>43854</v>
      </c>
      <c r="D319" s="36">
        <v>0.33333333333333298</v>
      </c>
      <c r="E319" s="37">
        <v>0.52083333333333304</v>
      </c>
      <c r="F319" s="38">
        <f t="shared" si="70"/>
        <v>0.18750000000000006</v>
      </c>
      <c r="G319" s="37">
        <v>0.5625</v>
      </c>
      <c r="H319" s="37">
        <v>0.70833333333333304</v>
      </c>
      <c r="I319" s="38">
        <f t="shared" si="71"/>
        <v>0.14583333333333304</v>
      </c>
      <c r="J319" s="39">
        <f t="shared" si="72"/>
        <v>0.33333333333333309</v>
      </c>
      <c r="K319" s="39"/>
      <c r="L319" s="39"/>
      <c r="M319" s="48">
        <f t="shared" si="73"/>
        <v>0.33333333333333309</v>
      </c>
    </row>
    <row r="320" spans="1:13">
      <c r="A320" s="73" t="str">
        <f t="shared" si="68"/>
        <v>N</v>
      </c>
      <c r="B320" s="29" t="str">
        <f t="shared" si="69"/>
        <v/>
      </c>
      <c r="C320" s="28">
        <f t="shared" si="74"/>
        <v>43855</v>
      </c>
      <c r="D320" s="36">
        <v>0.33333333333333298</v>
      </c>
      <c r="E320" s="37">
        <v>0.52083333333333304</v>
      </c>
      <c r="F320" s="38">
        <f t="shared" si="70"/>
        <v>0.18750000000000006</v>
      </c>
      <c r="G320" s="37">
        <v>0.5625</v>
      </c>
      <c r="H320" s="37">
        <v>0.70833333333333304</v>
      </c>
      <c r="I320" s="38">
        <f t="shared" si="71"/>
        <v>0.14583333333333304</v>
      </c>
      <c r="J320" s="39">
        <f t="shared" si="72"/>
        <v>0.33333333333333309</v>
      </c>
      <c r="K320" s="39"/>
      <c r="L320" s="39"/>
      <c r="M320" s="48">
        <f t="shared" si="73"/>
        <v>0.33333333333333309</v>
      </c>
    </row>
    <row r="321" spans="1:16">
      <c r="A321" s="73" t="str">
        <f t="shared" si="68"/>
        <v>N</v>
      </c>
      <c r="B321" s="29" t="str">
        <f t="shared" si="69"/>
        <v/>
      </c>
      <c r="C321" s="28">
        <f t="shared" si="74"/>
        <v>43856</v>
      </c>
      <c r="D321" s="36">
        <v>0.33333333333333298</v>
      </c>
      <c r="E321" s="37">
        <v>0.52083333333333304</v>
      </c>
      <c r="F321" s="38">
        <f t="shared" si="70"/>
        <v>0.18750000000000006</v>
      </c>
      <c r="G321" s="37">
        <v>0.5625</v>
      </c>
      <c r="H321" s="37">
        <v>0.70833333333333304</v>
      </c>
      <c r="I321" s="38">
        <f t="shared" si="71"/>
        <v>0.14583333333333304</v>
      </c>
      <c r="J321" s="39">
        <f t="shared" si="72"/>
        <v>0.33333333333333309</v>
      </c>
      <c r="K321" s="39"/>
      <c r="L321" s="39"/>
      <c r="M321" s="48">
        <f t="shared" si="73"/>
        <v>0.33333333333333309</v>
      </c>
    </row>
    <row r="322" spans="1:16">
      <c r="A322" s="73" t="str">
        <f t="shared" si="68"/>
        <v>N</v>
      </c>
      <c r="B322" s="29"/>
      <c r="C322" s="28"/>
      <c r="D322" s="36"/>
      <c r="E322" s="37"/>
      <c r="F322" s="38"/>
      <c r="G322" s="37"/>
      <c r="H322" s="37"/>
      <c r="I322" s="38"/>
      <c r="J322" s="39"/>
      <c r="K322" s="39"/>
      <c r="L322" s="39"/>
      <c r="M322" s="48"/>
    </row>
    <row r="323" spans="1:16">
      <c r="A323" s="73" t="str">
        <f t="shared" si="68"/>
        <v>N</v>
      </c>
      <c r="B323" s="29">
        <f t="shared" si="69"/>
        <v>5</v>
      </c>
      <c r="C323" s="28">
        <f>C321+1</f>
        <v>43857</v>
      </c>
      <c r="D323" s="36"/>
      <c r="E323" s="37"/>
      <c r="F323" s="38">
        <f t="shared" si="70"/>
        <v>0</v>
      </c>
      <c r="G323" s="37"/>
      <c r="H323" s="37"/>
      <c r="I323" s="38">
        <f t="shared" si="71"/>
        <v>0</v>
      </c>
      <c r="J323" s="39">
        <f t="shared" si="72"/>
        <v>0</v>
      </c>
      <c r="K323" s="39"/>
      <c r="L323" s="39"/>
      <c r="M323" s="48" t="str">
        <f t="shared" si="73"/>
        <v/>
      </c>
    </row>
    <row r="324" spans="1:16">
      <c r="A324" s="73" t="str">
        <f t="shared" si="68"/>
        <v>N</v>
      </c>
      <c r="B324" s="29" t="str">
        <f t="shared" si="69"/>
        <v/>
      </c>
      <c r="C324" s="28">
        <f t="shared" si="74"/>
        <v>43858</v>
      </c>
      <c r="D324" s="36">
        <v>0.34722222222222227</v>
      </c>
      <c r="E324" s="37">
        <v>0.52083333333333304</v>
      </c>
      <c r="F324" s="38">
        <f t="shared" si="70"/>
        <v>0.17361111111111077</v>
      </c>
      <c r="G324" s="37">
        <v>0.5625</v>
      </c>
      <c r="H324" s="37">
        <v>0.95833333333333337</v>
      </c>
      <c r="I324" s="38">
        <f t="shared" si="71"/>
        <v>0.39583333333333337</v>
      </c>
      <c r="J324" s="39">
        <f t="shared" si="72"/>
        <v>0.5694444444444442</v>
      </c>
      <c r="K324" s="39"/>
      <c r="L324" s="39"/>
      <c r="M324" s="48">
        <f t="shared" si="73"/>
        <v>0.5694444444444442</v>
      </c>
    </row>
    <row r="325" spans="1:16">
      <c r="A325" s="73" t="str">
        <f t="shared" si="68"/>
        <v>N</v>
      </c>
      <c r="B325" s="29" t="str">
        <f t="shared" si="69"/>
        <v/>
      </c>
      <c r="C325" s="28">
        <f t="shared" si="74"/>
        <v>43859</v>
      </c>
      <c r="D325" s="36">
        <v>0.34722222222222227</v>
      </c>
      <c r="E325" s="37">
        <v>0.52083333333333304</v>
      </c>
      <c r="F325" s="38">
        <f t="shared" si="70"/>
        <v>0.17361111111111077</v>
      </c>
      <c r="G325" s="37">
        <v>0.5625</v>
      </c>
      <c r="H325" s="37">
        <v>0.875</v>
      </c>
      <c r="I325" s="38">
        <f t="shared" si="71"/>
        <v>0.3125</v>
      </c>
      <c r="J325" s="39">
        <f t="shared" si="72"/>
        <v>0.48611111111111077</v>
      </c>
      <c r="K325" s="39"/>
      <c r="L325" s="39"/>
      <c r="M325" s="48">
        <f t="shared" si="73"/>
        <v>0.48611111111111077</v>
      </c>
    </row>
    <row r="326" spans="1:16">
      <c r="A326" s="73" t="str">
        <f t="shared" si="68"/>
        <v>N</v>
      </c>
      <c r="B326" s="29" t="str">
        <f t="shared" si="69"/>
        <v/>
      </c>
      <c r="C326" s="28">
        <f t="shared" si="74"/>
        <v>43860</v>
      </c>
      <c r="D326" s="36">
        <v>0.34722222222222227</v>
      </c>
      <c r="E326" s="37">
        <v>0.52083333333333304</v>
      </c>
      <c r="F326" s="38">
        <f t="shared" si="70"/>
        <v>0.17361111111111077</v>
      </c>
      <c r="G326" s="37">
        <v>0.5625</v>
      </c>
      <c r="H326" s="37">
        <v>0.91666666666666663</v>
      </c>
      <c r="I326" s="38">
        <f t="shared" si="71"/>
        <v>0.35416666666666663</v>
      </c>
      <c r="J326" s="39">
        <f t="shared" si="72"/>
        <v>0.52777777777777746</v>
      </c>
      <c r="K326" s="39"/>
      <c r="L326" s="39"/>
      <c r="M326" s="48">
        <f t="shared" si="73"/>
        <v>0.52777777777777746</v>
      </c>
    </row>
    <row r="327" spans="1:16">
      <c r="A327" s="73" t="str">
        <f t="shared" si="68"/>
        <v>N</v>
      </c>
      <c r="B327" s="29" t="str">
        <f t="shared" si="69"/>
        <v/>
      </c>
      <c r="C327" s="28">
        <f t="shared" si="74"/>
        <v>43861</v>
      </c>
      <c r="D327" s="36">
        <v>0.33333333333333298</v>
      </c>
      <c r="E327" s="37">
        <v>0.5</v>
      </c>
      <c r="F327" s="38">
        <f t="shared" si="70"/>
        <v>0.16666666666666702</v>
      </c>
      <c r="G327" s="37">
        <v>0.5625</v>
      </c>
      <c r="H327" s="37">
        <v>0.8125</v>
      </c>
      <c r="I327" s="38">
        <f t="shared" si="71"/>
        <v>0.25</v>
      </c>
      <c r="J327" s="39">
        <f t="shared" si="72"/>
        <v>0.41666666666666702</v>
      </c>
      <c r="K327" s="39"/>
      <c r="L327" s="39"/>
      <c r="M327" s="48">
        <f t="shared" si="73"/>
        <v>0.41666666666666702</v>
      </c>
    </row>
    <row r="328" spans="1:16">
      <c r="A328" s="73" t="str">
        <f t="shared" si="68"/>
        <v>N</v>
      </c>
      <c r="B328" s="29" t="str">
        <f t="shared" si="69"/>
        <v/>
      </c>
      <c r="C328" s="28">
        <f t="shared" si="74"/>
        <v>43862</v>
      </c>
      <c r="D328" s="36">
        <v>0.39583333333333331</v>
      </c>
      <c r="E328" s="37">
        <v>0.52083333333333304</v>
      </c>
      <c r="F328" s="38">
        <f t="shared" si="70"/>
        <v>0.12499999999999972</v>
      </c>
      <c r="G328" s="37">
        <v>0.5625</v>
      </c>
      <c r="H328" s="37">
        <v>0.70833333333333304</v>
      </c>
      <c r="I328" s="38">
        <f t="shared" si="71"/>
        <v>0.14583333333333304</v>
      </c>
      <c r="J328" s="39">
        <f t="shared" si="72"/>
        <v>0.27083333333333276</v>
      </c>
      <c r="K328" s="39"/>
      <c r="L328" s="39"/>
      <c r="M328" s="48">
        <f t="shared" si="73"/>
        <v>0.27083333333333276</v>
      </c>
    </row>
    <row r="329" spans="1:16">
      <c r="A329" s="73" t="str">
        <f t="shared" si="68"/>
        <v>N</v>
      </c>
      <c r="B329" s="29" t="str">
        <f t="shared" si="69"/>
        <v/>
      </c>
      <c r="C329" s="28">
        <f t="shared" si="74"/>
        <v>43863</v>
      </c>
      <c r="D329" s="36">
        <v>0.35416666666666669</v>
      </c>
      <c r="E329" s="37">
        <v>0.54166666666666663</v>
      </c>
      <c r="F329" s="38">
        <f t="shared" si="70"/>
        <v>0.18749999999999994</v>
      </c>
      <c r="G329" s="37"/>
      <c r="H329" s="37"/>
      <c r="I329" s="38">
        <f t="shared" si="71"/>
        <v>0</v>
      </c>
      <c r="J329" s="39">
        <f t="shared" si="72"/>
        <v>0.18749999999999994</v>
      </c>
      <c r="K329" s="39"/>
      <c r="L329" s="39"/>
      <c r="M329" s="48">
        <f t="shared" si="73"/>
        <v>0.18749999999999994</v>
      </c>
    </row>
    <row r="330" spans="1:16">
      <c r="A330" s="73" t="str">
        <f t="shared" si="68"/>
        <v>N</v>
      </c>
      <c r="B330" s="29"/>
      <c r="C330" s="32" t="str">
        <f>"Total sem "&amp;B323</f>
        <v>Total sem 5</v>
      </c>
      <c r="D330" s="43"/>
      <c r="E330" s="44"/>
      <c r="F330" s="45"/>
      <c r="G330" s="44"/>
      <c r="H330" s="44"/>
      <c r="I330" s="45"/>
      <c r="J330" s="46">
        <f>SUM(J323:J329)</f>
        <v>2.4583333333333321</v>
      </c>
      <c r="K330" s="46"/>
      <c r="L330" s="55"/>
      <c r="M330" s="47">
        <f>IF(J330&gt;K330,J330-K330,0)</f>
        <v>2.4583333333333321</v>
      </c>
      <c r="N330" s="34"/>
      <c r="O330" s="23"/>
      <c r="P330" s="34"/>
    </row>
    <row r="331" spans="1:16">
      <c r="A331" s="73" t="str">
        <f t="shared" si="68"/>
        <v>N</v>
      </c>
      <c r="B331" s="29">
        <f t="shared" si="69"/>
        <v>6</v>
      </c>
      <c r="C331" s="28">
        <f>C329+1</f>
        <v>43864</v>
      </c>
      <c r="D331" s="36">
        <v>0.34722222222222227</v>
      </c>
      <c r="E331" s="37">
        <v>0.52083333333333304</v>
      </c>
      <c r="F331" s="38">
        <f t="shared" ref="F331:F344" si="75">E331-D331</f>
        <v>0.17361111111111077</v>
      </c>
      <c r="G331" s="37">
        <v>0.5625</v>
      </c>
      <c r="H331" s="37">
        <v>0.875</v>
      </c>
      <c r="I331" s="38">
        <f t="shared" ref="I331:I344" si="76">H331-G331</f>
        <v>0.3125</v>
      </c>
      <c r="J331" s="39">
        <f t="shared" si="72"/>
        <v>0.48611111111111077</v>
      </c>
      <c r="K331" s="39"/>
      <c r="L331" s="39"/>
      <c r="M331" s="48">
        <f t="shared" si="73"/>
        <v>0.48611111111111077</v>
      </c>
    </row>
    <row r="332" spans="1:16">
      <c r="A332" s="73" t="str">
        <f t="shared" si="68"/>
        <v>N</v>
      </c>
      <c r="B332" s="29" t="str">
        <f t="shared" si="69"/>
        <v/>
      </c>
      <c r="C332" s="28">
        <f t="shared" si="74"/>
        <v>43865</v>
      </c>
      <c r="D332" s="36">
        <v>0.34722222222222227</v>
      </c>
      <c r="E332" s="37">
        <v>0.52083333333333304</v>
      </c>
      <c r="F332" s="38">
        <f t="shared" si="75"/>
        <v>0.17361111111111077</v>
      </c>
      <c r="G332" s="37">
        <v>0.5625</v>
      </c>
      <c r="H332" s="37">
        <v>0.89583333333333337</v>
      </c>
      <c r="I332" s="38">
        <f t="shared" si="76"/>
        <v>0.33333333333333337</v>
      </c>
      <c r="J332" s="39">
        <f t="shared" si="72"/>
        <v>0.5069444444444442</v>
      </c>
      <c r="K332" s="39"/>
      <c r="L332" s="39"/>
      <c r="M332" s="48">
        <f t="shared" si="73"/>
        <v>0.5069444444444442</v>
      </c>
    </row>
    <row r="333" spans="1:16">
      <c r="A333" s="73" t="str">
        <f t="shared" si="68"/>
        <v>N</v>
      </c>
      <c r="B333" s="29" t="str">
        <f t="shared" si="69"/>
        <v/>
      </c>
      <c r="C333" s="28">
        <f t="shared" si="74"/>
        <v>43866</v>
      </c>
      <c r="D333" s="36">
        <v>0.34722222222222227</v>
      </c>
      <c r="E333" s="37">
        <v>0.52083333333333304</v>
      </c>
      <c r="F333" s="38">
        <f t="shared" si="75"/>
        <v>0.17361111111111077</v>
      </c>
      <c r="G333" s="37">
        <v>0.5625</v>
      </c>
      <c r="H333" s="37">
        <v>0.75</v>
      </c>
      <c r="I333" s="38">
        <f t="shared" si="76"/>
        <v>0.1875</v>
      </c>
      <c r="J333" s="39">
        <f t="shared" si="72"/>
        <v>0.36111111111111077</v>
      </c>
      <c r="K333" s="39"/>
      <c r="L333" s="39"/>
      <c r="M333" s="48">
        <f t="shared" si="73"/>
        <v>0.36111111111111077</v>
      </c>
    </row>
    <row r="334" spans="1:16">
      <c r="A334" s="73" t="str">
        <f t="shared" si="68"/>
        <v>N</v>
      </c>
      <c r="B334" s="29" t="str">
        <f t="shared" si="69"/>
        <v/>
      </c>
      <c r="C334" s="28">
        <f t="shared" si="74"/>
        <v>43867</v>
      </c>
      <c r="D334" s="36">
        <v>0.34722222222222227</v>
      </c>
      <c r="E334" s="37">
        <v>0.52083333333333304</v>
      </c>
      <c r="F334" s="38">
        <f t="shared" si="75"/>
        <v>0.17361111111111077</v>
      </c>
      <c r="G334" s="37">
        <v>0.5625</v>
      </c>
      <c r="H334" s="37">
        <v>0.8125</v>
      </c>
      <c r="I334" s="38">
        <f t="shared" si="76"/>
        <v>0.25</v>
      </c>
      <c r="J334" s="39">
        <f t="shared" si="72"/>
        <v>0.42361111111111077</v>
      </c>
      <c r="K334" s="39"/>
      <c r="L334" s="39"/>
      <c r="M334" s="48">
        <f t="shared" si="73"/>
        <v>0.42361111111111077</v>
      </c>
    </row>
    <row r="335" spans="1:16">
      <c r="A335" s="73" t="str">
        <f t="shared" si="68"/>
        <v>N</v>
      </c>
      <c r="B335" s="29" t="str">
        <f t="shared" si="69"/>
        <v/>
      </c>
      <c r="C335" s="28">
        <f t="shared" si="74"/>
        <v>43868</v>
      </c>
      <c r="D335" s="36">
        <v>0.33333333333333298</v>
      </c>
      <c r="E335" s="37">
        <v>0.5</v>
      </c>
      <c r="F335" s="38">
        <f t="shared" si="75"/>
        <v>0.16666666666666702</v>
      </c>
      <c r="G335" s="37">
        <v>0.5625</v>
      </c>
      <c r="H335" s="37">
        <v>0.8125</v>
      </c>
      <c r="I335" s="38">
        <f t="shared" si="76"/>
        <v>0.25</v>
      </c>
      <c r="J335" s="39">
        <f t="shared" si="72"/>
        <v>0.41666666666666702</v>
      </c>
      <c r="K335" s="39"/>
      <c r="L335" s="39"/>
      <c r="M335" s="48">
        <f t="shared" si="73"/>
        <v>0.41666666666666702</v>
      </c>
    </row>
    <row r="336" spans="1:16">
      <c r="A336" s="73" t="str">
        <f t="shared" si="68"/>
        <v>N</v>
      </c>
      <c r="B336" s="29" t="str">
        <f t="shared" si="69"/>
        <v/>
      </c>
      <c r="C336" s="28">
        <f t="shared" si="74"/>
        <v>43869</v>
      </c>
      <c r="D336" s="36">
        <v>0.39583333333333331</v>
      </c>
      <c r="E336" s="37">
        <v>0.52083333333333304</v>
      </c>
      <c r="F336" s="38">
        <f t="shared" si="75"/>
        <v>0.12499999999999972</v>
      </c>
      <c r="G336" s="37">
        <v>0.5625</v>
      </c>
      <c r="H336" s="37">
        <v>0.70833333333333304</v>
      </c>
      <c r="I336" s="38">
        <f t="shared" si="76"/>
        <v>0.14583333333333304</v>
      </c>
      <c r="J336" s="39">
        <f t="shared" si="72"/>
        <v>0.27083333333333276</v>
      </c>
      <c r="K336" s="39"/>
      <c r="L336" s="39"/>
      <c r="M336" s="48">
        <f t="shared" si="73"/>
        <v>0.27083333333333276</v>
      </c>
    </row>
    <row r="337" spans="1:13">
      <c r="A337" s="73" t="str">
        <f t="shared" si="68"/>
        <v>N</v>
      </c>
      <c r="B337" s="29" t="str">
        <f t="shared" si="69"/>
        <v/>
      </c>
      <c r="C337" s="28">
        <f t="shared" si="74"/>
        <v>43870</v>
      </c>
      <c r="D337" s="36"/>
      <c r="E337" s="37"/>
      <c r="F337" s="38">
        <f t="shared" si="75"/>
        <v>0</v>
      </c>
      <c r="G337" s="37"/>
      <c r="H337" s="37"/>
      <c r="I337" s="38">
        <f t="shared" si="76"/>
        <v>0</v>
      </c>
      <c r="J337" s="39">
        <f t="shared" si="72"/>
        <v>0</v>
      </c>
      <c r="K337" s="39"/>
      <c r="L337" s="39"/>
      <c r="M337" s="48" t="str">
        <f t="shared" si="73"/>
        <v/>
      </c>
    </row>
    <row r="338" spans="1:13">
      <c r="A338" s="73" t="str">
        <f t="shared" si="68"/>
        <v>N</v>
      </c>
      <c r="B338" s="29"/>
      <c r="C338" s="35" t="str">
        <f>"Total sem "&amp;B331</f>
        <v>Total sem 6</v>
      </c>
      <c r="D338" s="36"/>
      <c r="E338" s="37"/>
      <c r="F338" s="38">
        <f t="shared" si="75"/>
        <v>0</v>
      </c>
      <c r="G338" s="37"/>
      <c r="H338" s="37"/>
      <c r="I338" s="38">
        <f t="shared" si="76"/>
        <v>0</v>
      </c>
      <c r="J338" s="49">
        <f>IF(WEEKDAY($C337,2)=7,SUM(J331:J337),"")</f>
        <v>2.4652777777777759</v>
      </c>
      <c r="K338" s="50"/>
      <c r="L338" s="56"/>
      <c r="M338" s="51">
        <f>IF(WEEKDAY($C337,2)=7,SUM(M331:M337),"")</f>
        <v>2.4652777777777759</v>
      </c>
    </row>
    <row r="339" spans="1:13">
      <c r="A339" s="73" t="str">
        <f t="shared" si="68"/>
        <v>N</v>
      </c>
      <c r="B339" s="29">
        <f t="shared" si="69"/>
        <v>7</v>
      </c>
      <c r="C339" s="28">
        <f>C337+1</f>
        <v>43871</v>
      </c>
      <c r="D339" s="36">
        <v>0.34722222222222227</v>
      </c>
      <c r="E339" s="37">
        <v>0.52083333333333304</v>
      </c>
      <c r="F339" s="38">
        <f t="shared" si="75"/>
        <v>0.17361111111111077</v>
      </c>
      <c r="G339" s="37">
        <v>0.5625</v>
      </c>
      <c r="H339" s="37">
        <v>0.875</v>
      </c>
      <c r="I339" s="38">
        <f t="shared" si="76"/>
        <v>0.3125</v>
      </c>
      <c r="J339" s="39">
        <f t="shared" si="72"/>
        <v>0.48611111111111077</v>
      </c>
      <c r="K339" s="39"/>
      <c r="L339" s="39"/>
      <c r="M339" s="48">
        <f t="shared" si="73"/>
        <v>0.48611111111111077</v>
      </c>
    </row>
    <row r="340" spans="1:13">
      <c r="A340" s="73" t="str">
        <f t="shared" si="68"/>
        <v>N</v>
      </c>
      <c r="B340" s="29" t="str">
        <f t="shared" si="69"/>
        <v/>
      </c>
      <c r="C340" s="28">
        <f t="shared" si="74"/>
        <v>43872</v>
      </c>
      <c r="D340" s="36">
        <v>0.34722222222222227</v>
      </c>
      <c r="E340" s="37">
        <v>0.52083333333333304</v>
      </c>
      <c r="F340" s="38">
        <f t="shared" si="75"/>
        <v>0.17361111111111077</v>
      </c>
      <c r="G340" s="37">
        <v>0.5625</v>
      </c>
      <c r="H340" s="37">
        <v>0.89583333333333337</v>
      </c>
      <c r="I340" s="38">
        <f t="shared" si="76"/>
        <v>0.33333333333333337</v>
      </c>
      <c r="J340" s="39">
        <f t="shared" si="72"/>
        <v>0.5069444444444442</v>
      </c>
      <c r="K340" s="39"/>
      <c r="L340" s="39"/>
      <c r="M340" s="48">
        <f t="shared" si="73"/>
        <v>0.5069444444444442</v>
      </c>
    </row>
    <row r="341" spans="1:13">
      <c r="A341" s="73" t="str">
        <f t="shared" si="68"/>
        <v>N</v>
      </c>
      <c r="B341" s="29" t="str">
        <f t="shared" si="69"/>
        <v/>
      </c>
      <c r="C341" s="28">
        <f t="shared" si="74"/>
        <v>43873</v>
      </c>
      <c r="D341" s="36">
        <v>0.34722222222222227</v>
      </c>
      <c r="E341" s="37">
        <v>0.52083333333333304</v>
      </c>
      <c r="F341" s="38">
        <f t="shared" si="75"/>
        <v>0.17361111111111077</v>
      </c>
      <c r="G341" s="37">
        <v>0.5625</v>
      </c>
      <c r="H341" s="37">
        <v>0.75</v>
      </c>
      <c r="I341" s="38">
        <f t="shared" si="76"/>
        <v>0.1875</v>
      </c>
      <c r="J341" s="39">
        <f t="shared" si="72"/>
        <v>0.36111111111111077</v>
      </c>
      <c r="K341" s="39"/>
      <c r="L341" s="39"/>
      <c r="M341" s="48">
        <f t="shared" si="73"/>
        <v>0.36111111111111077</v>
      </c>
    </row>
    <row r="342" spans="1:13">
      <c r="A342" s="73" t="str">
        <f t="shared" si="68"/>
        <v>N</v>
      </c>
      <c r="B342" s="29" t="str">
        <f t="shared" si="69"/>
        <v/>
      </c>
      <c r="C342" s="28">
        <f t="shared" si="74"/>
        <v>43874</v>
      </c>
      <c r="D342" s="36">
        <v>0.34722222222222227</v>
      </c>
      <c r="E342" s="37">
        <v>0.52083333333333304</v>
      </c>
      <c r="F342" s="38">
        <f t="shared" si="75"/>
        <v>0.17361111111111077</v>
      </c>
      <c r="G342" s="37">
        <v>0.5625</v>
      </c>
      <c r="H342" s="37">
        <v>0.8125</v>
      </c>
      <c r="I342" s="38">
        <f t="shared" si="76"/>
        <v>0.25</v>
      </c>
      <c r="J342" s="39">
        <f t="shared" si="72"/>
        <v>0.42361111111111077</v>
      </c>
      <c r="K342" s="39"/>
      <c r="L342" s="39"/>
      <c r="M342" s="48">
        <f t="shared" si="73"/>
        <v>0.42361111111111077</v>
      </c>
    </row>
    <row r="343" spans="1:13">
      <c r="A343" s="73" t="str">
        <f t="shared" si="68"/>
        <v>N</v>
      </c>
      <c r="B343" s="29" t="str">
        <f t="shared" si="69"/>
        <v/>
      </c>
      <c r="C343" s="28">
        <f t="shared" si="74"/>
        <v>43875</v>
      </c>
      <c r="D343" s="36">
        <v>0.33333333333333298</v>
      </c>
      <c r="E343" s="37">
        <v>0.5</v>
      </c>
      <c r="F343" s="38">
        <f t="shared" si="75"/>
        <v>0.16666666666666702</v>
      </c>
      <c r="G343" s="37">
        <v>0.5625</v>
      </c>
      <c r="H343" s="37">
        <v>0.8125</v>
      </c>
      <c r="I343" s="38">
        <f t="shared" si="76"/>
        <v>0.25</v>
      </c>
      <c r="J343" s="39">
        <f t="shared" si="72"/>
        <v>0.41666666666666702</v>
      </c>
      <c r="K343" s="39"/>
      <c r="L343" s="39"/>
      <c r="M343" s="48">
        <f t="shared" si="73"/>
        <v>0.41666666666666702</v>
      </c>
    </row>
    <row r="344" spans="1:13">
      <c r="A344" s="73" t="str">
        <f t="shared" si="68"/>
        <v>N</v>
      </c>
      <c r="B344" s="29" t="str">
        <f t="shared" si="69"/>
        <v/>
      </c>
      <c r="C344" s="28">
        <f t="shared" si="74"/>
        <v>43876</v>
      </c>
      <c r="D344" s="36">
        <v>0.39583333333333331</v>
      </c>
      <c r="E344" s="37">
        <v>0.52083333333333304</v>
      </c>
      <c r="F344" s="38">
        <f t="shared" si="75"/>
        <v>0.12499999999999972</v>
      </c>
      <c r="G344" s="37">
        <v>0.5625</v>
      </c>
      <c r="H344" s="37">
        <v>0.70833333333333304</v>
      </c>
      <c r="I344" s="38">
        <f t="shared" si="76"/>
        <v>0.14583333333333304</v>
      </c>
      <c r="J344" s="39">
        <f t="shared" si="72"/>
        <v>0.27083333333333276</v>
      </c>
      <c r="K344" s="39"/>
      <c r="L344" s="39"/>
      <c r="M344" s="48">
        <f t="shared" si="73"/>
        <v>0.27083333333333276</v>
      </c>
    </row>
    <row r="345" spans="1:13">
      <c r="A345" s="73" t="str">
        <f t="shared" si="68"/>
        <v>N</v>
      </c>
      <c r="B345" s="29" t="str">
        <f t="shared" si="69"/>
        <v/>
      </c>
      <c r="C345" s="28">
        <f t="shared" si="74"/>
        <v>43877</v>
      </c>
      <c r="D345" s="36"/>
      <c r="E345" s="37"/>
      <c r="F345" s="38">
        <f t="shared" si="70"/>
        <v>0</v>
      </c>
      <c r="G345" s="37"/>
      <c r="H345" s="37"/>
      <c r="I345" s="38">
        <f t="shared" si="71"/>
        <v>0</v>
      </c>
      <c r="J345" s="39">
        <f t="shared" si="72"/>
        <v>0</v>
      </c>
      <c r="K345" s="39"/>
      <c r="L345" s="39"/>
      <c r="M345" s="48" t="str">
        <f t="shared" si="73"/>
        <v/>
      </c>
    </row>
    <row r="346" spans="1:13">
      <c r="A346" s="73" t="str">
        <f t="shared" si="68"/>
        <v>N</v>
      </c>
      <c r="B346" s="29"/>
      <c r="C346" s="35" t="str">
        <f>"Total sem "&amp;B339</f>
        <v>Total sem 7</v>
      </c>
      <c r="D346" s="36"/>
      <c r="E346" s="37"/>
      <c r="F346" s="38">
        <f t="shared" si="70"/>
        <v>0</v>
      </c>
      <c r="G346" s="37"/>
      <c r="H346" s="37"/>
      <c r="I346" s="38">
        <f t="shared" si="71"/>
        <v>0</v>
      </c>
      <c r="J346" s="49">
        <f>IF(WEEKDAY($C345,2)=7,SUM(J339:J345),"")</f>
        <v>2.4652777777777759</v>
      </c>
      <c r="K346" s="50"/>
      <c r="L346" s="56"/>
      <c r="M346" s="51">
        <f>IF(WEEKDAY($C345,2)=7,SUM(M339:M345),"")</f>
        <v>2.4652777777777759</v>
      </c>
    </row>
    <row r="347" spans="1:13">
      <c r="A347" s="73" t="str">
        <f t="shared" ref="A347:A410" si="77">IF(COUNTIF(JoursFeries,$C347),"O","N")</f>
        <v>N</v>
      </c>
      <c r="B347" s="29">
        <f t="shared" si="69"/>
        <v>8</v>
      </c>
      <c r="C347" s="28">
        <f>C345+1</f>
        <v>43878</v>
      </c>
      <c r="D347" s="36">
        <v>0.34722222222222227</v>
      </c>
      <c r="E347" s="37">
        <v>0.52083333333333304</v>
      </c>
      <c r="F347" s="38">
        <f t="shared" si="70"/>
        <v>0.17361111111111077</v>
      </c>
      <c r="G347" s="37">
        <v>0.5625</v>
      </c>
      <c r="H347" s="37">
        <v>0.875</v>
      </c>
      <c r="I347" s="38">
        <f t="shared" si="71"/>
        <v>0.3125</v>
      </c>
      <c r="J347" s="39">
        <f t="shared" si="72"/>
        <v>0.48611111111111077</v>
      </c>
      <c r="K347" s="39"/>
      <c r="L347" s="39"/>
      <c r="M347" s="48">
        <f t="shared" si="73"/>
        <v>0.48611111111111077</v>
      </c>
    </row>
    <row r="348" spans="1:13">
      <c r="A348" s="73" t="str">
        <f t="shared" si="77"/>
        <v>N</v>
      </c>
      <c r="B348" s="29" t="str">
        <f t="shared" si="69"/>
        <v/>
      </c>
      <c r="C348" s="28">
        <f t="shared" si="74"/>
        <v>43879</v>
      </c>
      <c r="D348" s="36">
        <v>0.34722222222222227</v>
      </c>
      <c r="E348" s="37">
        <v>0.52083333333333304</v>
      </c>
      <c r="F348" s="38">
        <f t="shared" si="70"/>
        <v>0.17361111111111077</v>
      </c>
      <c r="G348" s="37">
        <v>0.5625</v>
      </c>
      <c r="H348" s="37">
        <v>0.89583333333333337</v>
      </c>
      <c r="I348" s="38">
        <f t="shared" si="71"/>
        <v>0.33333333333333337</v>
      </c>
      <c r="J348" s="39">
        <f t="shared" si="72"/>
        <v>0.5069444444444442</v>
      </c>
      <c r="K348" s="39"/>
      <c r="L348" s="39"/>
      <c r="M348" s="48">
        <f t="shared" si="73"/>
        <v>0.5069444444444442</v>
      </c>
    </row>
    <row r="349" spans="1:13">
      <c r="A349" s="73" t="str">
        <f t="shared" si="77"/>
        <v>N</v>
      </c>
      <c r="B349" s="29" t="str">
        <f t="shared" si="69"/>
        <v/>
      </c>
      <c r="C349" s="28">
        <f t="shared" si="74"/>
        <v>43880</v>
      </c>
      <c r="D349" s="36">
        <v>0.34722222222222227</v>
      </c>
      <c r="E349" s="37">
        <v>0.52083333333333304</v>
      </c>
      <c r="F349" s="38">
        <f t="shared" si="70"/>
        <v>0.17361111111111077</v>
      </c>
      <c r="G349" s="37">
        <v>0.5625</v>
      </c>
      <c r="H349" s="37">
        <v>0.75</v>
      </c>
      <c r="I349" s="38">
        <f t="shared" si="71"/>
        <v>0.1875</v>
      </c>
      <c r="J349" s="39">
        <f t="shared" si="72"/>
        <v>0.36111111111111077</v>
      </c>
      <c r="K349" s="39"/>
      <c r="L349" s="39"/>
      <c r="M349" s="48">
        <f t="shared" si="73"/>
        <v>0.36111111111111077</v>
      </c>
    </row>
    <row r="350" spans="1:13">
      <c r="A350" s="73" t="str">
        <f t="shared" si="77"/>
        <v>N</v>
      </c>
      <c r="B350" s="29" t="str">
        <f t="shared" si="69"/>
        <v/>
      </c>
      <c r="C350" s="28">
        <f t="shared" si="74"/>
        <v>43881</v>
      </c>
      <c r="D350" s="36">
        <v>0.34722222222222227</v>
      </c>
      <c r="E350" s="37">
        <v>0.52083333333333304</v>
      </c>
      <c r="F350" s="38">
        <f t="shared" si="70"/>
        <v>0.17361111111111077</v>
      </c>
      <c r="G350" s="37">
        <v>0.5625</v>
      </c>
      <c r="H350" s="37">
        <v>0.8125</v>
      </c>
      <c r="I350" s="38">
        <f t="shared" si="71"/>
        <v>0.25</v>
      </c>
      <c r="J350" s="39">
        <f t="shared" si="72"/>
        <v>0.42361111111111077</v>
      </c>
      <c r="K350" s="39"/>
      <c r="L350" s="39"/>
      <c r="M350" s="48">
        <f t="shared" si="73"/>
        <v>0.42361111111111077</v>
      </c>
    </row>
    <row r="351" spans="1:13">
      <c r="A351" s="73" t="str">
        <f t="shared" si="77"/>
        <v>N</v>
      </c>
      <c r="B351" s="29" t="str">
        <f t="shared" si="69"/>
        <v/>
      </c>
      <c r="C351" s="28">
        <f t="shared" si="74"/>
        <v>43882</v>
      </c>
      <c r="D351" s="36">
        <v>0.33333333333333298</v>
      </c>
      <c r="E351" s="37">
        <v>0.5</v>
      </c>
      <c r="F351" s="38">
        <f t="shared" si="70"/>
        <v>0.16666666666666702</v>
      </c>
      <c r="G351" s="37">
        <v>0.5625</v>
      </c>
      <c r="H351" s="37">
        <v>0.8125</v>
      </c>
      <c r="I351" s="38">
        <f t="shared" si="71"/>
        <v>0.25</v>
      </c>
      <c r="J351" s="39">
        <f t="shared" si="72"/>
        <v>0.41666666666666702</v>
      </c>
      <c r="K351" s="39"/>
      <c r="L351" s="39"/>
      <c r="M351" s="48">
        <f t="shared" si="73"/>
        <v>0.41666666666666702</v>
      </c>
    </row>
    <row r="352" spans="1:13">
      <c r="A352" s="73" t="str">
        <f t="shared" si="77"/>
        <v>N</v>
      </c>
      <c r="B352" s="29" t="str">
        <f t="shared" si="69"/>
        <v/>
      </c>
      <c r="C352" s="28">
        <f t="shared" si="74"/>
        <v>43883</v>
      </c>
      <c r="D352" s="36">
        <v>0.39583333333333331</v>
      </c>
      <c r="E352" s="37">
        <v>0.52083333333333304</v>
      </c>
      <c r="F352" s="38">
        <f t="shared" si="70"/>
        <v>0.12499999999999972</v>
      </c>
      <c r="G352" s="37">
        <v>0.5625</v>
      </c>
      <c r="H352" s="37">
        <v>0.70833333333333304</v>
      </c>
      <c r="I352" s="38">
        <f t="shared" si="71"/>
        <v>0.14583333333333304</v>
      </c>
      <c r="J352" s="39">
        <f t="shared" si="72"/>
        <v>0.27083333333333276</v>
      </c>
      <c r="K352" s="39"/>
      <c r="L352" s="39"/>
      <c r="M352" s="48">
        <f t="shared" si="73"/>
        <v>0.27083333333333276</v>
      </c>
    </row>
    <row r="353" spans="1:18">
      <c r="A353" s="73" t="str">
        <f t="shared" si="77"/>
        <v>N</v>
      </c>
      <c r="B353" s="29" t="str">
        <f t="shared" si="69"/>
        <v/>
      </c>
      <c r="C353" s="28">
        <f t="shared" si="74"/>
        <v>43884</v>
      </c>
      <c r="D353" s="36"/>
      <c r="E353" s="37"/>
      <c r="F353" s="38">
        <f t="shared" si="70"/>
        <v>0</v>
      </c>
      <c r="G353" s="37"/>
      <c r="H353" s="37"/>
      <c r="I353" s="38">
        <f t="shared" si="71"/>
        <v>0</v>
      </c>
      <c r="J353" s="39">
        <f t="shared" si="72"/>
        <v>0</v>
      </c>
      <c r="K353" s="39"/>
      <c r="L353" s="39"/>
      <c r="M353" s="48" t="str">
        <f t="shared" si="73"/>
        <v/>
      </c>
    </row>
    <row r="354" spans="1:18">
      <c r="A354" s="73" t="str">
        <f t="shared" si="77"/>
        <v>N</v>
      </c>
      <c r="B354" s="29"/>
      <c r="C354" s="35" t="str">
        <f>"Total sem "&amp;B347</f>
        <v>Total sem 8</v>
      </c>
      <c r="D354" s="36"/>
      <c r="E354" s="37"/>
      <c r="F354" s="38">
        <f t="shared" si="70"/>
        <v>0</v>
      </c>
      <c r="G354" s="37"/>
      <c r="H354" s="37"/>
      <c r="I354" s="38">
        <f t="shared" si="71"/>
        <v>0</v>
      </c>
      <c r="J354" s="49">
        <f>IF(WEEKDAY($C353,2)=7,SUM(J347:J353),"")</f>
        <v>2.4652777777777759</v>
      </c>
      <c r="K354" s="50"/>
      <c r="L354" s="56"/>
      <c r="M354" s="51">
        <f>IF(WEEKDAY($C353,2)=7,SUM(M347:M353),"")</f>
        <v>2.4652777777777759</v>
      </c>
      <c r="N354" s="34"/>
      <c r="O354" s="34"/>
      <c r="P354" s="34"/>
      <c r="R354" s="34"/>
    </row>
    <row r="355" spans="1:18">
      <c r="A355" s="73" t="str">
        <f t="shared" si="77"/>
        <v>N</v>
      </c>
      <c r="B355" s="29">
        <f t="shared" si="69"/>
        <v>9</v>
      </c>
      <c r="C355" s="28">
        <f>C353+1</f>
        <v>43885</v>
      </c>
      <c r="D355" s="36">
        <v>0.34722222222222227</v>
      </c>
      <c r="E355" s="37">
        <v>0.52083333333333304</v>
      </c>
      <c r="F355" s="38">
        <f t="shared" si="70"/>
        <v>0.17361111111111077</v>
      </c>
      <c r="G355" s="37">
        <v>0.5625</v>
      </c>
      <c r="H355" s="37">
        <v>0.875</v>
      </c>
      <c r="I355" s="38">
        <f t="shared" si="71"/>
        <v>0.3125</v>
      </c>
      <c r="J355" s="39">
        <f t="shared" si="72"/>
        <v>0.48611111111111077</v>
      </c>
      <c r="K355" s="39"/>
      <c r="L355" s="39"/>
      <c r="M355" s="48">
        <f t="shared" si="73"/>
        <v>0.48611111111111077</v>
      </c>
      <c r="R355" s="34"/>
    </row>
    <row r="356" spans="1:18">
      <c r="A356" s="73" t="str">
        <f t="shared" si="77"/>
        <v>N</v>
      </c>
      <c r="B356" s="29" t="str">
        <f t="shared" si="69"/>
        <v/>
      </c>
      <c r="C356" s="28">
        <f t="shared" ref="C356:C417" si="78">C355+1</f>
        <v>43886</v>
      </c>
      <c r="D356" s="36">
        <v>0.34722222222222227</v>
      </c>
      <c r="E356" s="37">
        <v>0.52083333333333304</v>
      </c>
      <c r="F356" s="38">
        <f t="shared" si="70"/>
        <v>0.17361111111111077</v>
      </c>
      <c r="G356" s="37">
        <v>0.5625</v>
      </c>
      <c r="H356" s="37">
        <v>0.89583333333333337</v>
      </c>
      <c r="I356" s="38">
        <f t="shared" si="71"/>
        <v>0.33333333333333337</v>
      </c>
      <c r="J356" s="39">
        <f t="shared" si="72"/>
        <v>0.5069444444444442</v>
      </c>
      <c r="K356" s="39"/>
      <c r="L356" s="39"/>
      <c r="M356" s="48">
        <f t="shared" si="73"/>
        <v>0.5069444444444442</v>
      </c>
    </row>
    <row r="357" spans="1:18">
      <c r="A357" s="73" t="str">
        <f t="shared" si="77"/>
        <v>N</v>
      </c>
      <c r="B357" s="29" t="str">
        <f t="shared" si="69"/>
        <v/>
      </c>
      <c r="C357" s="28">
        <f t="shared" si="78"/>
        <v>43887</v>
      </c>
      <c r="D357" s="36">
        <v>0.34722222222222227</v>
      </c>
      <c r="E357" s="37">
        <v>0.52083333333333304</v>
      </c>
      <c r="F357" s="38">
        <f t="shared" si="70"/>
        <v>0.17361111111111077</v>
      </c>
      <c r="G357" s="37">
        <v>0.5625</v>
      </c>
      <c r="H357" s="37">
        <v>0.75</v>
      </c>
      <c r="I357" s="38">
        <f t="shared" si="71"/>
        <v>0.1875</v>
      </c>
      <c r="J357" s="39">
        <f t="shared" si="72"/>
        <v>0.36111111111111077</v>
      </c>
      <c r="K357" s="39"/>
      <c r="L357" s="39"/>
      <c r="M357" s="48">
        <f t="shared" si="73"/>
        <v>0.36111111111111077</v>
      </c>
      <c r="N357" s="23"/>
    </row>
    <row r="358" spans="1:18">
      <c r="A358" s="73" t="str">
        <f t="shared" si="77"/>
        <v>N</v>
      </c>
      <c r="B358" s="29" t="str">
        <f t="shared" si="69"/>
        <v/>
      </c>
      <c r="C358" s="28">
        <f t="shared" si="78"/>
        <v>43888</v>
      </c>
      <c r="D358" s="36">
        <v>0.34722222222222227</v>
      </c>
      <c r="E358" s="37">
        <v>0.52083333333333304</v>
      </c>
      <c r="F358" s="38">
        <f t="shared" si="70"/>
        <v>0.17361111111111077</v>
      </c>
      <c r="G358" s="37">
        <v>0.5625</v>
      </c>
      <c r="H358" s="37">
        <v>0.8125</v>
      </c>
      <c r="I358" s="38">
        <f t="shared" si="71"/>
        <v>0.25</v>
      </c>
      <c r="J358" s="39">
        <f t="shared" si="72"/>
        <v>0.42361111111111077</v>
      </c>
      <c r="K358" s="39"/>
      <c r="L358" s="39"/>
      <c r="M358" s="48">
        <f t="shared" si="73"/>
        <v>0.42361111111111077</v>
      </c>
      <c r="N358" s="34"/>
      <c r="O358" s="34"/>
      <c r="P358" s="34"/>
    </row>
    <row r="359" spans="1:18">
      <c r="A359" s="73" t="str">
        <f t="shared" si="77"/>
        <v>N</v>
      </c>
      <c r="B359" s="29" t="str">
        <f t="shared" si="69"/>
        <v/>
      </c>
      <c r="C359" s="28">
        <f t="shared" si="78"/>
        <v>43889</v>
      </c>
      <c r="D359" s="36"/>
      <c r="E359" s="37"/>
      <c r="F359" s="38">
        <f t="shared" si="70"/>
        <v>0</v>
      </c>
      <c r="G359" s="37"/>
      <c r="H359" s="37"/>
      <c r="I359" s="38">
        <f t="shared" si="71"/>
        <v>0</v>
      </c>
      <c r="J359" s="39">
        <f t="shared" si="72"/>
        <v>0</v>
      </c>
      <c r="K359" s="39"/>
      <c r="L359" s="39"/>
      <c r="M359" s="48" t="str">
        <f t="shared" si="73"/>
        <v/>
      </c>
      <c r="O359" s="23"/>
      <c r="P359" s="34"/>
    </row>
    <row r="360" spans="1:18">
      <c r="A360" s="73" t="str">
        <f t="shared" si="77"/>
        <v>N</v>
      </c>
      <c r="B360" s="29" t="str">
        <f t="shared" ref="B360:B428" si="79">IF(WEEKDAY(C360)=2,INT(MOD(INT((C360-2)/7)+0.6,52+5/28))+1,"")</f>
        <v/>
      </c>
      <c r="C360" s="28">
        <f t="shared" si="78"/>
        <v>43890</v>
      </c>
      <c r="D360" s="36"/>
      <c r="E360" s="37"/>
      <c r="F360" s="38">
        <f t="shared" ref="F360:F428" si="80">E360-D360</f>
        <v>0</v>
      </c>
      <c r="G360" s="37"/>
      <c r="H360" s="37"/>
      <c r="I360" s="38">
        <f t="shared" ref="I360:I428" si="81">H360-G360</f>
        <v>0</v>
      </c>
      <c r="J360" s="39">
        <f t="shared" ref="J360:J428" si="82">F360+I360</f>
        <v>0</v>
      </c>
      <c r="K360" s="39"/>
      <c r="L360" s="39"/>
      <c r="M360" s="48" t="str">
        <f t="shared" ref="M360:M428" si="83">IF(AND(D360=0,J360=0),"",IF(HOUR(J360)&gt;=K360,J360-K360,0))</f>
        <v/>
      </c>
      <c r="N360" s="34"/>
      <c r="O360" s="34"/>
      <c r="P360" s="34"/>
    </row>
    <row r="361" spans="1:18">
      <c r="A361" s="73" t="str">
        <f t="shared" si="77"/>
        <v>N</v>
      </c>
      <c r="B361" s="29" t="str">
        <f t="shared" si="79"/>
        <v/>
      </c>
      <c r="C361" s="28">
        <f t="shared" si="78"/>
        <v>43891</v>
      </c>
      <c r="D361" s="36"/>
      <c r="E361" s="37"/>
      <c r="F361" s="38">
        <f t="shared" si="80"/>
        <v>0</v>
      </c>
      <c r="G361" s="37"/>
      <c r="H361" s="37"/>
      <c r="I361" s="38">
        <f t="shared" si="81"/>
        <v>0</v>
      </c>
      <c r="J361" s="39">
        <f t="shared" si="82"/>
        <v>0</v>
      </c>
      <c r="K361" s="39"/>
      <c r="L361" s="39"/>
      <c r="M361" s="48" t="str">
        <f t="shared" si="83"/>
        <v/>
      </c>
      <c r="O361" s="34"/>
    </row>
    <row r="362" spans="1:18">
      <c r="A362" s="73" t="str">
        <f t="shared" si="77"/>
        <v>N</v>
      </c>
      <c r="B362" s="29"/>
      <c r="C362" s="35" t="str">
        <f>"Total sem "&amp;B355</f>
        <v>Total sem 9</v>
      </c>
      <c r="D362" s="36"/>
      <c r="E362" s="37"/>
      <c r="F362" s="38">
        <f t="shared" si="80"/>
        <v>0</v>
      </c>
      <c r="G362" s="37"/>
      <c r="H362" s="37"/>
      <c r="I362" s="38">
        <f t="shared" si="81"/>
        <v>0</v>
      </c>
      <c r="J362" s="49">
        <f>IF(WEEKDAY($C361,2)=7,SUM(J355:J361),"")</f>
        <v>1.7777777777777763</v>
      </c>
      <c r="K362" s="50"/>
      <c r="L362" s="56"/>
      <c r="M362" s="51">
        <f>IF(WEEKDAY($C361,2)=7,SUM(M355:M361),"")</f>
        <v>1.7777777777777763</v>
      </c>
    </row>
    <row r="363" spans="1:18">
      <c r="A363" s="73" t="str">
        <f t="shared" si="77"/>
        <v>N</v>
      </c>
      <c r="B363" s="29">
        <f t="shared" si="79"/>
        <v>10</v>
      </c>
      <c r="C363" s="28">
        <f>C361+1</f>
        <v>43892</v>
      </c>
      <c r="D363" s="36">
        <v>0.33333333333333298</v>
      </c>
      <c r="E363" s="37">
        <v>0.52083333333333304</v>
      </c>
      <c r="F363" s="38">
        <f t="shared" si="80"/>
        <v>0.18750000000000006</v>
      </c>
      <c r="G363" s="37">
        <v>0.5625</v>
      </c>
      <c r="H363" s="37">
        <v>0.70833333333333304</v>
      </c>
      <c r="I363" s="38">
        <f t="shared" si="81"/>
        <v>0.14583333333333304</v>
      </c>
      <c r="J363" s="39">
        <f t="shared" si="82"/>
        <v>0.33333333333333309</v>
      </c>
      <c r="K363" s="39"/>
      <c r="L363" s="39"/>
      <c r="M363" s="48">
        <f t="shared" si="83"/>
        <v>0.33333333333333309</v>
      </c>
    </row>
    <row r="364" spans="1:18">
      <c r="A364" s="73" t="str">
        <f t="shared" si="77"/>
        <v>N</v>
      </c>
      <c r="B364" s="29" t="str">
        <f t="shared" si="79"/>
        <v/>
      </c>
      <c r="C364" s="28">
        <f t="shared" si="78"/>
        <v>43893</v>
      </c>
      <c r="D364" s="36">
        <v>0.33333333333333298</v>
      </c>
      <c r="E364" s="37">
        <v>0.52083333333333304</v>
      </c>
      <c r="F364" s="38">
        <f t="shared" si="80"/>
        <v>0.18750000000000006</v>
      </c>
      <c r="G364" s="37">
        <v>0.5625</v>
      </c>
      <c r="H364" s="37">
        <v>0.70833333333333304</v>
      </c>
      <c r="I364" s="38">
        <f t="shared" si="81"/>
        <v>0.14583333333333304</v>
      </c>
      <c r="J364" s="39">
        <f t="shared" si="82"/>
        <v>0.33333333333333309</v>
      </c>
      <c r="K364" s="39"/>
      <c r="L364" s="39"/>
      <c r="M364" s="48">
        <f t="shared" si="83"/>
        <v>0.33333333333333309</v>
      </c>
    </row>
    <row r="365" spans="1:18">
      <c r="A365" s="73" t="str">
        <f t="shared" si="77"/>
        <v>N</v>
      </c>
      <c r="B365" s="29" t="str">
        <f t="shared" si="79"/>
        <v/>
      </c>
      <c r="C365" s="28">
        <f t="shared" si="78"/>
        <v>43894</v>
      </c>
      <c r="D365" s="36">
        <v>0.33333333333333298</v>
      </c>
      <c r="E365" s="37">
        <v>0.52083333333333304</v>
      </c>
      <c r="F365" s="38">
        <f t="shared" si="80"/>
        <v>0.18750000000000006</v>
      </c>
      <c r="G365" s="37">
        <v>0.5625</v>
      </c>
      <c r="H365" s="37">
        <v>0.70833333333333304</v>
      </c>
      <c r="I365" s="38">
        <f t="shared" si="81"/>
        <v>0.14583333333333304</v>
      </c>
      <c r="J365" s="39">
        <f t="shared" si="82"/>
        <v>0.33333333333333309</v>
      </c>
      <c r="K365" s="39"/>
      <c r="L365" s="39"/>
      <c r="M365" s="48">
        <f t="shared" si="83"/>
        <v>0.33333333333333309</v>
      </c>
    </row>
    <row r="366" spans="1:18">
      <c r="A366" s="73" t="str">
        <f t="shared" si="77"/>
        <v>N</v>
      </c>
      <c r="B366" s="29" t="str">
        <f t="shared" si="79"/>
        <v/>
      </c>
      <c r="C366" s="28">
        <f t="shared" si="78"/>
        <v>43895</v>
      </c>
      <c r="D366" s="36">
        <v>0.33333333333333298</v>
      </c>
      <c r="E366" s="37">
        <v>0.52083333333333304</v>
      </c>
      <c r="F366" s="38">
        <f t="shared" si="80"/>
        <v>0.18750000000000006</v>
      </c>
      <c r="G366" s="37">
        <v>0.5625</v>
      </c>
      <c r="H366" s="37">
        <v>0.70833333333333304</v>
      </c>
      <c r="I366" s="38">
        <f t="shared" si="81"/>
        <v>0.14583333333333304</v>
      </c>
      <c r="J366" s="39">
        <f t="shared" si="82"/>
        <v>0.33333333333333309</v>
      </c>
      <c r="K366" s="39"/>
      <c r="L366" s="39"/>
      <c r="M366" s="48">
        <f t="shared" si="83"/>
        <v>0.33333333333333309</v>
      </c>
    </row>
    <row r="367" spans="1:18">
      <c r="A367" s="73" t="str">
        <f t="shared" si="77"/>
        <v>N</v>
      </c>
      <c r="B367" s="29" t="str">
        <f t="shared" si="79"/>
        <v/>
      </c>
      <c r="C367" s="28">
        <f t="shared" si="78"/>
        <v>43896</v>
      </c>
      <c r="D367" s="36">
        <v>0.33333333333333298</v>
      </c>
      <c r="E367" s="37">
        <v>0.52083333333333304</v>
      </c>
      <c r="F367" s="38">
        <f t="shared" si="80"/>
        <v>0.18750000000000006</v>
      </c>
      <c r="G367" s="37">
        <v>0.5625</v>
      </c>
      <c r="H367" s="37">
        <v>0.70833333333333304</v>
      </c>
      <c r="I367" s="38">
        <f t="shared" si="81"/>
        <v>0.14583333333333304</v>
      </c>
      <c r="J367" s="39">
        <f t="shared" si="82"/>
        <v>0.33333333333333309</v>
      </c>
      <c r="K367" s="39"/>
      <c r="L367" s="39"/>
      <c r="M367" s="48">
        <f t="shared" si="83"/>
        <v>0.33333333333333309</v>
      </c>
    </row>
    <row r="368" spans="1:18">
      <c r="A368" s="73" t="str">
        <f t="shared" si="77"/>
        <v>N</v>
      </c>
      <c r="B368" s="29" t="str">
        <f t="shared" si="79"/>
        <v/>
      </c>
      <c r="C368" s="28">
        <f t="shared" si="78"/>
        <v>43897</v>
      </c>
      <c r="D368" s="36">
        <v>0.33333333333333298</v>
      </c>
      <c r="E368" s="37">
        <v>0.52083333333333304</v>
      </c>
      <c r="F368" s="38">
        <f t="shared" si="80"/>
        <v>0.18750000000000006</v>
      </c>
      <c r="G368" s="37">
        <v>0.5625</v>
      </c>
      <c r="H368" s="37">
        <v>0.70833333333333304</v>
      </c>
      <c r="I368" s="38">
        <f t="shared" si="81"/>
        <v>0.14583333333333304</v>
      </c>
      <c r="J368" s="39">
        <f t="shared" si="82"/>
        <v>0.33333333333333309</v>
      </c>
      <c r="K368" s="39"/>
      <c r="L368" s="39"/>
      <c r="M368" s="48">
        <f t="shared" si="83"/>
        <v>0.33333333333333309</v>
      </c>
    </row>
    <row r="369" spans="1:13">
      <c r="A369" s="73" t="str">
        <f t="shared" si="77"/>
        <v>N</v>
      </c>
      <c r="B369" s="29" t="str">
        <f t="shared" si="79"/>
        <v/>
      </c>
      <c r="C369" s="28">
        <f t="shared" si="78"/>
        <v>43898</v>
      </c>
      <c r="D369" s="36">
        <v>0.33333333333333298</v>
      </c>
      <c r="E369" s="37">
        <v>0.52083333333333304</v>
      </c>
      <c r="F369" s="38">
        <f t="shared" si="80"/>
        <v>0.18750000000000006</v>
      </c>
      <c r="G369" s="37">
        <v>0.5625</v>
      </c>
      <c r="H369" s="37">
        <v>0.70833333333333304</v>
      </c>
      <c r="I369" s="38">
        <f t="shared" si="81"/>
        <v>0.14583333333333304</v>
      </c>
      <c r="J369" s="39">
        <f t="shared" si="82"/>
        <v>0.33333333333333309</v>
      </c>
      <c r="K369" s="39"/>
      <c r="L369" s="39"/>
      <c r="M369" s="48">
        <f t="shared" si="83"/>
        <v>0.33333333333333309</v>
      </c>
    </row>
    <row r="370" spans="1:13">
      <c r="A370" s="73" t="str">
        <f t="shared" si="77"/>
        <v>N</v>
      </c>
      <c r="B370" s="29"/>
      <c r="C370" s="28"/>
      <c r="D370" s="36"/>
      <c r="E370" s="37"/>
      <c r="F370" s="38"/>
      <c r="G370" s="37"/>
      <c r="H370" s="37"/>
      <c r="I370" s="38"/>
      <c r="J370" s="39"/>
      <c r="K370" s="39"/>
      <c r="L370" s="39"/>
      <c r="M370" s="48"/>
    </row>
    <row r="371" spans="1:13">
      <c r="A371" s="73" t="str">
        <f t="shared" si="77"/>
        <v>N</v>
      </c>
      <c r="B371" s="29">
        <f t="shared" si="79"/>
        <v>11</v>
      </c>
      <c r="C371" s="28">
        <f>C369+1</f>
        <v>43899</v>
      </c>
      <c r="D371" s="36">
        <v>0.33333333333333298</v>
      </c>
      <c r="E371" s="37">
        <v>0.52083333333333304</v>
      </c>
      <c r="F371" s="38">
        <f t="shared" si="80"/>
        <v>0.18750000000000006</v>
      </c>
      <c r="G371" s="37">
        <v>0.5625</v>
      </c>
      <c r="H371" s="37">
        <v>0.70833333333333304</v>
      </c>
      <c r="I371" s="38">
        <f t="shared" si="81"/>
        <v>0.14583333333333304</v>
      </c>
      <c r="J371" s="39">
        <f t="shared" si="82"/>
        <v>0.33333333333333309</v>
      </c>
      <c r="K371" s="39"/>
      <c r="L371" s="39"/>
      <c r="M371" s="48">
        <f t="shared" si="83"/>
        <v>0.33333333333333309</v>
      </c>
    </row>
    <row r="372" spans="1:13">
      <c r="A372" s="73" t="str">
        <f t="shared" si="77"/>
        <v>N</v>
      </c>
      <c r="B372" s="29" t="str">
        <f t="shared" si="79"/>
        <v/>
      </c>
      <c r="C372" s="28">
        <f t="shared" si="78"/>
        <v>43900</v>
      </c>
      <c r="D372" s="36">
        <v>0.33333333333333298</v>
      </c>
      <c r="E372" s="37">
        <v>0.52083333333333304</v>
      </c>
      <c r="F372" s="38">
        <f t="shared" si="80"/>
        <v>0.18750000000000006</v>
      </c>
      <c r="G372" s="37">
        <v>0.5625</v>
      </c>
      <c r="H372" s="37">
        <v>0.70833333333333304</v>
      </c>
      <c r="I372" s="38">
        <f t="shared" si="81"/>
        <v>0.14583333333333304</v>
      </c>
      <c r="J372" s="39">
        <f t="shared" si="82"/>
        <v>0.33333333333333309</v>
      </c>
      <c r="K372" s="39"/>
      <c r="L372" s="39"/>
      <c r="M372" s="48">
        <f t="shared" si="83"/>
        <v>0.33333333333333309</v>
      </c>
    </row>
    <row r="373" spans="1:13">
      <c r="A373" s="73" t="str">
        <f t="shared" si="77"/>
        <v>N</v>
      </c>
      <c r="B373" s="29" t="str">
        <f t="shared" si="79"/>
        <v/>
      </c>
      <c r="C373" s="28">
        <f t="shared" si="78"/>
        <v>43901</v>
      </c>
      <c r="D373" s="36">
        <v>0.33333333333333298</v>
      </c>
      <c r="E373" s="37">
        <v>0.52083333333333304</v>
      </c>
      <c r="F373" s="38">
        <f t="shared" si="80"/>
        <v>0.18750000000000006</v>
      </c>
      <c r="G373" s="37">
        <v>0.5625</v>
      </c>
      <c r="H373" s="37">
        <v>0.70833333333333304</v>
      </c>
      <c r="I373" s="38">
        <f t="shared" si="81"/>
        <v>0.14583333333333304</v>
      </c>
      <c r="J373" s="39">
        <f t="shared" si="82"/>
        <v>0.33333333333333309</v>
      </c>
      <c r="K373" s="39"/>
      <c r="L373" s="39"/>
      <c r="M373" s="48">
        <f t="shared" si="83"/>
        <v>0.33333333333333309</v>
      </c>
    </row>
    <row r="374" spans="1:13">
      <c r="A374" s="73" t="str">
        <f t="shared" si="77"/>
        <v>N</v>
      </c>
      <c r="B374" s="29" t="str">
        <f t="shared" si="79"/>
        <v/>
      </c>
      <c r="C374" s="28">
        <f t="shared" si="78"/>
        <v>43902</v>
      </c>
      <c r="D374" s="36">
        <v>0.33333333333333298</v>
      </c>
      <c r="E374" s="37">
        <v>0.52083333333333304</v>
      </c>
      <c r="F374" s="38">
        <f t="shared" si="80"/>
        <v>0.18750000000000006</v>
      </c>
      <c r="G374" s="37">
        <v>0.5625</v>
      </c>
      <c r="H374" s="37">
        <v>0.70833333333333304</v>
      </c>
      <c r="I374" s="38">
        <f t="shared" si="81"/>
        <v>0.14583333333333304</v>
      </c>
      <c r="J374" s="39">
        <f t="shared" si="82"/>
        <v>0.33333333333333309</v>
      </c>
      <c r="K374" s="39"/>
      <c r="L374" s="39"/>
      <c r="M374" s="48">
        <f t="shared" si="83"/>
        <v>0.33333333333333309</v>
      </c>
    </row>
    <row r="375" spans="1:13">
      <c r="A375" s="73" t="str">
        <f t="shared" si="77"/>
        <v>N</v>
      </c>
      <c r="B375" s="29" t="str">
        <f t="shared" si="79"/>
        <v/>
      </c>
      <c r="C375" s="28">
        <f t="shared" si="78"/>
        <v>43903</v>
      </c>
      <c r="D375" s="36">
        <v>0.33333333333333298</v>
      </c>
      <c r="E375" s="37">
        <v>0.52083333333333304</v>
      </c>
      <c r="F375" s="38">
        <f t="shared" si="80"/>
        <v>0.18750000000000006</v>
      </c>
      <c r="G375" s="37">
        <v>0.5625</v>
      </c>
      <c r="H375" s="37">
        <v>0.70833333333333304</v>
      </c>
      <c r="I375" s="38">
        <f t="shared" si="81"/>
        <v>0.14583333333333304</v>
      </c>
      <c r="J375" s="39">
        <f t="shared" si="82"/>
        <v>0.33333333333333309</v>
      </c>
      <c r="K375" s="39"/>
      <c r="L375" s="39"/>
      <c r="M375" s="48">
        <f t="shared" si="83"/>
        <v>0.33333333333333309</v>
      </c>
    </row>
    <row r="376" spans="1:13">
      <c r="A376" s="73" t="str">
        <f t="shared" si="77"/>
        <v>N</v>
      </c>
      <c r="B376" s="29" t="str">
        <f t="shared" si="79"/>
        <v/>
      </c>
      <c r="C376" s="28">
        <f t="shared" si="78"/>
        <v>43904</v>
      </c>
      <c r="D376" s="36">
        <v>0.33333333333333298</v>
      </c>
      <c r="E376" s="37">
        <v>0.52083333333333304</v>
      </c>
      <c r="F376" s="38">
        <f t="shared" si="80"/>
        <v>0.18750000000000006</v>
      </c>
      <c r="G376" s="37">
        <v>0.5625</v>
      </c>
      <c r="H376" s="37">
        <v>0.70833333333333304</v>
      </c>
      <c r="I376" s="38">
        <f t="shared" si="81"/>
        <v>0.14583333333333304</v>
      </c>
      <c r="J376" s="39">
        <f t="shared" si="82"/>
        <v>0.33333333333333309</v>
      </c>
      <c r="K376" s="39"/>
      <c r="L376" s="39"/>
      <c r="M376" s="48">
        <f t="shared" si="83"/>
        <v>0.33333333333333309</v>
      </c>
    </row>
    <row r="377" spans="1:13">
      <c r="A377" s="73" t="str">
        <f t="shared" si="77"/>
        <v>N</v>
      </c>
      <c r="B377" s="29" t="str">
        <f t="shared" si="79"/>
        <v/>
      </c>
      <c r="C377" s="28">
        <f t="shared" si="78"/>
        <v>43905</v>
      </c>
      <c r="D377" s="36">
        <v>0.33333333333333298</v>
      </c>
      <c r="E377" s="37">
        <v>0.52083333333333304</v>
      </c>
      <c r="F377" s="38">
        <f t="shared" si="80"/>
        <v>0.18750000000000006</v>
      </c>
      <c r="G377" s="37">
        <v>0.5625</v>
      </c>
      <c r="H377" s="37">
        <v>0.70833333333333304</v>
      </c>
      <c r="I377" s="38">
        <f t="shared" si="81"/>
        <v>0.14583333333333304</v>
      </c>
      <c r="J377" s="39">
        <f t="shared" si="82"/>
        <v>0.33333333333333309</v>
      </c>
      <c r="K377" s="39"/>
      <c r="L377" s="39"/>
      <c r="M377" s="48">
        <f t="shared" si="83"/>
        <v>0.33333333333333309</v>
      </c>
    </row>
    <row r="378" spans="1:13">
      <c r="A378" s="73" t="str">
        <f t="shared" si="77"/>
        <v>N</v>
      </c>
      <c r="B378" s="29"/>
      <c r="C378" s="28"/>
      <c r="D378" s="36"/>
      <c r="E378" s="37"/>
      <c r="F378" s="38"/>
      <c r="G378" s="37"/>
      <c r="H378" s="37"/>
      <c r="I378" s="38"/>
      <c r="J378" s="39"/>
      <c r="K378" s="39"/>
      <c r="L378" s="39"/>
      <c r="M378" s="48"/>
    </row>
    <row r="379" spans="1:13">
      <c r="A379" s="73" t="str">
        <f t="shared" si="77"/>
        <v>N</v>
      </c>
      <c r="B379" s="29">
        <f t="shared" si="79"/>
        <v>12</v>
      </c>
      <c r="C379" s="28">
        <f>C377+1</f>
        <v>43906</v>
      </c>
      <c r="D379" s="36">
        <v>0.33333333333333298</v>
      </c>
      <c r="E379" s="37">
        <v>0.52083333333333304</v>
      </c>
      <c r="F379" s="38">
        <f t="shared" si="80"/>
        <v>0.18750000000000006</v>
      </c>
      <c r="G379" s="37">
        <v>0.5625</v>
      </c>
      <c r="H379" s="37">
        <v>0.70833333333333304</v>
      </c>
      <c r="I379" s="38">
        <f t="shared" si="81"/>
        <v>0.14583333333333304</v>
      </c>
      <c r="J379" s="39">
        <f t="shared" si="82"/>
        <v>0.33333333333333309</v>
      </c>
      <c r="K379" s="39"/>
      <c r="L379" s="39"/>
      <c r="M379" s="48">
        <f t="shared" si="83"/>
        <v>0.33333333333333309</v>
      </c>
    </row>
    <row r="380" spans="1:13">
      <c r="A380" s="73" t="str">
        <f t="shared" si="77"/>
        <v>N</v>
      </c>
      <c r="B380" s="29" t="str">
        <f t="shared" si="79"/>
        <v/>
      </c>
      <c r="C380" s="28">
        <f t="shared" si="78"/>
        <v>43907</v>
      </c>
      <c r="D380" s="36">
        <v>0.33333333333333298</v>
      </c>
      <c r="E380" s="37">
        <v>0.52083333333333304</v>
      </c>
      <c r="F380" s="38">
        <f t="shared" si="80"/>
        <v>0.18750000000000006</v>
      </c>
      <c r="G380" s="37">
        <v>0.5625</v>
      </c>
      <c r="H380" s="37">
        <v>0.70833333333333304</v>
      </c>
      <c r="I380" s="38">
        <f t="shared" si="81"/>
        <v>0.14583333333333304</v>
      </c>
      <c r="J380" s="39">
        <f t="shared" si="82"/>
        <v>0.33333333333333309</v>
      </c>
      <c r="K380" s="39"/>
      <c r="L380" s="39"/>
      <c r="M380" s="48">
        <f t="shared" si="83"/>
        <v>0.33333333333333309</v>
      </c>
    </row>
    <row r="381" spans="1:13">
      <c r="A381" s="73" t="str">
        <f t="shared" si="77"/>
        <v>N</v>
      </c>
      <c r="B381" s="29" t="str">
        <f t="shared" si="79"/>
        <v/>
      </c>
      <c r="C381" s="28">
        <f t="shared" si="78"/>
        <v>43908</v>
      </c>
      <c r="D381" s="36">
        <v>0.33333333333333298</v>
      </c>
      <c r="E381" s="37">
        <v>0.52083333333333304</v>
      </c>
      <c r="F381" s="38">
        <f t="shared" si="80"/>
        <v>0.18750000000000006</v>
      </c>
      <c r="G381" s="37">
        <v>0.5625</v>
      </c>
      <c r="H381" s="37">
        <v>0.70833333333333304</v>
      </c>
      <c r="I381" s="38">
        <f t="shared" si="81"/>
        <v>0.14583333333333304</v>
      </c>
      <c r="J381" s="39">
        <f t="shared" si="82"/>
        <v>0.33333333333333309</v>
      </c>
      <c r="K381" s="39"/>
      <c r="L381" s="39"/>
      <c r="M381" s="48">
        <f t="shared" si="83"/>
        <v>0.33333333333333309</v>
      </c>
    </row>
    <row r="382" spans="1:13">
      <c r="A382" s="73" t="str">
        <f t="shared" si="77"/>
        <v>N</v>
      </c>
      <c r="B382" s="29" t="str">
        <f t="shared" si="79"/>
        <v/>
      </c>
      <c r="C382" s="28">
        <f t="shared" si="78"/>
        <v>43909</v>
      </c>
      <c r="D382" s="36">
        <v>0.33333333333333298</v>
      </c>
      <c r="E382" s="37">
        <v>0.52083333333333304</v>
      </c>
      <c r="F382" s="38">
        <f t="shared" si="80"/>
        <v>0.18750000000000006</v>
      </c>
      <c r="G382" s="37">
        <v>0.5625</v>
      </c>
      <c r="H382" s="37">
        <v>0.70833333333333304</v>
      </c>
      <c r="I382" s="38">
        <f t="shared" si="81"/>
        <v>0.14583333333333304</v>
      </c>
      <c r="J382" s="39">
        <f t="shared" si="82"/>
        <v>0.33333333333333309</v>
      </c>
      <c r="K382" s="39"/>
      <c r="L382" s="39"/>
      <c r="M382" s="48">
        <f t="shared" si="83"/>
        <v>0.33333333333333309</v>
      </c>
    </row>
    <row r="383" spans="1:13">
      <c r="A383" s="73" t="str">
        <f t="shared" si="77"/>
        <v>N</v>
      </c>
      <c r="B383" s="29" t="str">
        <f t="shared" si="79"/>
        <v/>
      </c>
      <c r="C383" s="28">
        <f t="shared" si="78"/>
        <v>43910</v>
      </c>
      <c r="D383" s="36">
        <v>0.33333333333333298</v>
      </c>
      <c r="E383" s="37">
        <v>0.52083333333333304</v>
      </c>
      <c r="F383" s="38">
        <f t="shared" si="80"/>
        <v>0.18750000000000006</v>
      </c>
      <c r="G383" s="37">
        <v>0.5625</v>
      </c>
      <c r="H383" s="37">
        <v>0.70833333333333304</v>
      </c>
      <c r="I383" s="38">
        <f t="shared" si="81"/>
        <v>0.14583333333333304</v>
      </c>
      <c r="J383" s="39">
        <f t="shared" si="82"/>
        <v>0.33333333333333309</v>
      </c>
      <c r="K383" s="39"/>
      <c r="L383" s="39"/>
      <c r="M383" s="48">
        <f t="shared" si="83"/>
        <v>0.33333333333333309</v>
      </c>
    </row>
    <row r="384" spans="1:13">
      <c r="A384" s="73" t="str">
        <f t="shared" si="77"/>
        <v>N</v>
      </c>
      <c r="B384" s="29" t="str">
        <f t="shared" si="79"/>
        <v/>
      </c>
      <c r="C384" s="28">
        <f t="shared" si="78"/>
        <v>43911</v>
      </c>
      <c r="D384" s="36">
        <v>0.33333333333333298</v>
      </c>
      <c r="E384" s="37">
        <v>0.52083333333333304</v>
      </c>
      <c r="F384" s="38">
        <f t="shared" si="80"/>
        <v>0.18750000000000006</v>
      </c>
      <c r="G384" s="37">
        <v>0.5625</v>
      </c>
      <c r="H384" s="37">
        <v>0.70833333333333304</v>
      </c>
      <c r="I384" s="38">
        <f t="shared" si="81"/>
        <v>0.14583333333333304</v>
      </c>
      <c r="J384" s="39">
        <f t="shared" si="82"/>
        <v>0.33333333333333309</v>
      </c>
      <c r="K384" s="39"/>
      <c r="L384" s="39"/>
      <c r="M384" s="48">
        <f t="shared" si="83"/>
        <v>0.33333333333333309</v>
      </c>
    </row>
    <row r="385" spans="1:13">
      <c r="A385" s="73" t="str">
        <f t="shared" si="77"/>
        <v>N</v>
      </c>
      <c r="B385" s="29" t="str">
        <f t="shared" si="79"/>
        <v/>
      </c>
      <c r="C385" s="28">
        <f t="shared" si="78"/>
        <v>43912</v>
      </c>
      <c r="D385" s="36">
        <v>0.33333333333333298</v>
      </c>
      <c r="E385" s="37">
        <v>0.52083333333333304</v>
      </c>
      <c r="F385" s="38">
        <f t="shared" si="80"/>
        <v>0.18750000000000006</v>
      </c>
      <c r="G385" s="37">
        <v>0.5625</v>
      </c>
      <c r="H385" s="37">
        <v>0.70833333333333304</v>
      </c>
      <c r="I385" s="38">
        <f t="shared" si="81"/>
        <v>0.14583333333333304</v>
      </c>
      <c r="J385" s="39">
        <f t="shared" si="82"/>
        <v>0.33333333333333309</v>
      </c>
      <c r="K385" s="39"/>
      <c r="L385" s="39"/>
      <c r="M385" s="48">
        <f t="shared" si="83"/>
        <v>0.33333333333333309</v>
      </c>
    </row>
    <row r="386" spans="1:13">
      <c r="A386" s="73" t="str">
        <f t="shared" si="77"/>
        <v>N</v>
      </c>
      <c r="B386" s="29"/>
      <c r="C386" s="28"/>
      <c r="D386" s="36"/>
      <c r="E386" s="37"/>
      <c r="F386" s="38"/>
      <c r="G386" s="37"/>
      <c r="H386" s="37"/>
      <c r="I386" s="38"/>
      <c r="J386" s="39"/>
      <c r="K386" s="39"/>
      <c r="L386" s="39"/>
      <c r="M386" s="48"/>
    </row>
    <row r="387" spans="1:13">
      <c r="A387" s="73" t="str">
        <f t="shared" si="77"/>
        <v>N</v>
      </c>
      <c r="B387" s="29">
        <f t="shared" si="79"/>
        <v>13</v>
      </c>
      <c r="C387" s="28">
        <f>C385+1</f>
        <v>43913</v>
      </c>
      <c r="D387" s="36">
        <v>0.33333333333333298</v>
      </c>
      <c r="E387" s="37">
        <v>0.52083333333333304</v>
      </c>
      <c r="F387" s="38">
        <f t="shared" si="80"/>
        <v>0.18750000000000006</v>
      </c>
      <c r="G387" s="37">
        <v>0.5625</v>
      </c>
      <c r="H387" s="37">
        <v>0.70833333333333304</v>
      </c>
      <c r="I387" s="38">
        <f t="shared" si="81"/>
        <v>0.14583333333333304</v>
      </c>
      <c r="J387" s="39">
        <f t="shared" si="82"/>
        <v>0.33333333333333309</v>
      </c>
      <c r="K387" s="39"/>
      <c r="L387" s="39"/>
      <c r="M387" s="48">
        <f t="shared" si="83"/>
        <v>0.33333333333333309</v>
      </c>
    </row>
    <row r="388" spans="1:13">
      <c r="A388" s="73" t="str">
        <f t="shared" si="77"/>
        <v>N</v>
      </c>
      <c r="B388" s="29" t="str">
        <f t="shared" si="79"/>
        <v/>
      </c>
      <c r="C388" s="28">
        <f t="shared" si="78"/>
        <v>43914</v>
      </c>
      <c r="D388" s="36">
        <v>0.33333333333333298</v>
      </c>
      <c r="E388" s="37">
        <v>0.52083333333333304</v>
      </c>
      <c r="F388" s="38">
        <f t="shared" si="80"/>
        <v>0.18750000000000006</v>
      </c>
      <c r="G388" s="37">
        <v>0.5625</v>
      </c>
      <c r="H388" s="37">
        <v>0.70833333333333304</v>
      </c>
      <c r="I388" s="38">
        <f t="shared" si="81"/>
        <v>0.14583333333333304</v>
      </c>
      <c r="J388" s="39">
        <f t="shared" si="82"/>
        <v>0.33333333333333309</v>
      </c>
      <c r="K388" s="39"/>
      <c r="L388" s="39"/>
      <c r="M388" s="48">
        <f t="shared" si="83"/>
        <v>0.33333333333333309</v>
      </c>
    </row>
    <row r="389" spans="1:13">
      <c r="A389" s="73" t="str">
        <f t="shared" si="77"/>
        <v>N</v>
      </c>
      <c r="B389" s="29" t="str">
        <f t="shared" si="79"/>
        <v/>
      </c>
      <c r="C389" s="28">
        <f t="shared" si="78"/>
        <v>43915</v>
      </c>
      <c r="D389" s="36">
        <v>0.33333333333333298</v>
      </c>
      <c r="E389" s="37">
        <v>0.52083333333333304</v>
      </c>
      <c r="F389" s="38">
        <f t="shared" si="80"/>
        <v>0.18750000000000006</v>
      </c>
      <c r="G389" s="37">
        <v>0.5625</v>
      </c>
      <c r="H389" s="37">
        <v>0.70833333333333304</v>
      </c>
      <c r="I389" s="38">
        <f t="shared" si="81"/>
        <v>0.14583333333333304</v>
      </c>
      <c r="J389" s="39">
        <f t="shared" si="82"/>
        <v>0.33333333333333309</v>
      </c>
      <c r="K389" s="39"/>
      <c r="L389" s="39"/>
      <c r="M389" s="48">
        <f t="shared" si="83"/>
        <v>0.33333333333333309</v>
      </c>
    </row>
    <row r="390" spans="1:13">
      <c r="A390" s="73" t="str">
        <f t="shared" si="77"/>
        <v>N</v>
      </c>
      <c r="B390" s="29" t="str">
        <f t="shared" si="79"/>
        <v/>
      </c>
      <c r="C390" s="28">
        <f t="shared" si="78"/>
        <v>43916</v>
      </c>
      <c r="D390" s="36">
        <v>0.33333333333333298</v>
      </c>
      <c r="E390" s="37">
        <v>0.52083333333333304</v>
      </c>
      <c r="F390" s="38">
        <f t="shared" si="80"/>
        <v>0.18750000000000006</v>
      </c>
      <c r="G390" s="37">
        <v>0.5625</v>
      </c>
      <c r="H390" s="37">
        <v>0.70833333333333304</v>
      </c>
      <c r="I390" s="38">
        <f t="shared" si="81"/>
        <v>0.14583333333333304</v>
      </c>
      <c r="J390" s="39">
        <f t="shared" si="82"/>
        <v>0.33333333333333309</v>
      </c>
      <c r="K390" s="39"/>
      <c r="L390" s="39"/>
      <c r="M390" s="48">
        <f t="shared" si="83"/>
        <v>0.33333333333333309</v>
      </c>
    </row>
    <row r="391" spans="1:13">
      <c r="A391" s="73" t="str">
        <f t="shared" si="77"/>
        <v>N</v>
      </c>
      <c r="B391" s="29" t="str">
        <f t="shared" si="79"/>
        <v/>
      </c>
      <c r="C391" s="28">
        <f t="shared" si="78"/>
        <v>43917</v>
      </c>
      <c r="D391" s="36">
        <v>0.33333333333333298</v>
      </c>
      <c r="E391" s="37">
        <v>0.52083333333333304</v>
      </c>
      <c r="F391" s="38">
        <f t="shared" si="80"/>
        <v>0.18750000000000006</v>
      </c>
      <c r="G391" s="37">
        <v>0.5625</v>
      </c>
      <c r="H391" s="37">
        <v>0.70833333333333304</v>
      </c>
      <c r="I391" s="38">
        <f t="shared" si="81"/>
        <v>0.14583333333333304</v>
      </c>
      <c r="J391" s="39">
        <f t="shared" si="82"/>
        <v>0.33333333333333309</v>
      </c>
      <c r="K391" s="39"/>
      <c r="L391" s="39"/>
      <c r="M391" s="48">
        <f t="shared" si="83"/>
        <v>0.33333333333333309</v>
      </c>
    </row>
    <row r="392" spans="1:13">
      <c r="A392" s="73" t="str">
        <f t="shared" si="77"/>
        <v>N</v>
      </c>
      <c r="B392" s="29" t="str">
        <f t="shared" si="79"/>
        <v/>
      </c>
      <c r="C392" s="28">
        <f t="shared" si="78"/>
        <v>43918</v>
      </c>
      <c r="D392" s="36">
        <v>0.33333333333333298</v>
      </c>
      <c r="E392" s="37">
        <v>0.52083333333333304</v>
      </c>
      <c r="F392" s="38">
        <f t="shared" si="80"/>
        <v>0.18750000000000006</v>
      </c>
      <c r="G392" s="37">
        <v>0.5625</v>
      </c>
      <c r="H392" s="37">
        <v>0.70833333333333304</v>
      </c>
      <c r="I392" s="38">
        <f t="shared" si="81"/>
        <v>0.14583333333333304</v>
      </c>
      <c r="J392" s="39">
        <f t="shared" si="82"/>
        <v>0.33333333333333309</v>
      </c>
      <c r="K392" s="39"/>
      <c r="L392" s="39"/>
      <c r="M392" s="48">
        <f t="shared" si="83"/>
        <v>0.33333333333333309</v>
      </c>
    </row>
    <row r="393" spans="1:13">
      <c r="A393" s="73" t="str">
        <f t="shared" si="77"/>
        <v>N</v>
      </c>
      <c r="B393" s="29" t="str">
        <f t="shared" si="79"/>
        <v/>
      </c>
      <c r="C393" s="28">
        <f t="shared" si="78"/>
        <v>43919</v>
      </c>
      <c r="D393" s="36">
        <v>0.33333333333333298</v>
      </c>
      <c r="E393" s="37">
        <v>0.52083333333333304</v>
      </c>
      <c r="F393" s="38">
        <f t="shared" si="80"/>
        <v>0.18750000000000006</v>
      </c>
      <c r="G393" s="37">
        <v>0.5625</v>
      </c>
      <c r="H393" s="37">
        <v>0.70833333333333304</v>
      </c>
      <c r="I393" s="38">
        <f t="shared" si="81"/>
        <v>0.14583333333333304</v>
      </c>
      <c r="J393" s="39">
        <f t="shared" si="82"/>
        <v>0.33333333333333309</v>
      </c>
      <c r="K393" s="39"/>
      <c r="L393" s="39"/>
      <c r="M393" s="48">
        <f t="shared" si="83"/>
        <v>0.33333333333333309</v>
      </c>
    </row>
    <row r="394" spans="1:13">
      <c r="A394" s="73" t="str">
        <f t="shared" si="77"/>
        <v>N</v>
      </c>
      <c r="B394" s="29"/>
      <c r="C394" s="28"/>
      <c r="D394" s="36"/>
      <c r="E394" s="37"/>
      <c r="F394" s="38"/>
      <c r="G394" s="37"/>
      <c r="H394" s="37"/>
      <c r="I394" s="38"/>
      <c r="J394" s="39"/>
      <c r="K394" s="39"/>
      <c r="L394" s="39"/>
      <c r="M394" s="48"/>
    </row>
    <row r="395" spans="1:13">
      <c r="A395" s="73" t="str">
        <f t="shared" si="77"/>
        <v>N</v>
      </c>
      <c r="B395" s="29">
        <f t="shared" si="79"/>
        <v>14</v>
      </c>
      <c r="C395" s="28">
        <f>C393+1</f>
        <v>43920</v>
      </c>
      <c r="D395" s="36">
        <v>0.33333333333333298</v>
      </c>
      <c r="E395" s="37">
        <v>0.52083333333333304</v>
      </c>
      <c r="F395" s="38">
        <f t="shared" si="80"/>
        <v>0.18750000000000006</v>
      </c>
      <c r="G395" s="37">
        <v>0.5625</v>
      </c>
      <c r="H395" s="37">
        <v>0.70833333333333304</v>
      </c>
      <c r="I395" s="38">
        <f t="shared" si="81"/>
        <v>0.14583333333333304</v>
      </c>
      <c r="J395" s="39">
        <f t="shared" si="82"/>
        <v>0.33333333333333309</v>
      </c>
      <c r="K395" s="39"/>
      <c r="L395" s="39"/>
      <c r="M395" s="48">
        <f t="shared" si="83"/>
        <v>0.33333333333333309</v>
      </c>
    </row>
    <row r="396" spans="1:13">
      <c r="A396" s="73" t="str">
        <f t="shared" si="77"/>
        <v>N</v>
      </c>
      <c r="B396" s="29" t="str">
        <f t="shared" si="79"/>
        <v/>
      </c>
      <c r="C396" s="28">
        <f t="shared" si="78"/>
        <v>43921</v>
      </c>
      <c r="D396" s="36">
        <v>0.33333333333333298</v>
      </c>
      <c r="E396" s="37">
        <v>0.52083333333333304</v>
      </c>
      <c r="F396" s="38">
        <f t="shared" si="80"/>
        <v>0.18750000000000006</v>
      </c>
      <c r="G396" s="37">
        <v>0.5625</v>
      </c>
      <c r="H396" s="37">
        <v>0.70833333333333304</v>
      </c>
      <c r="I396" s="38">
        <f t="shared" si="81"/>
        <v>0.14583333333333304</v>
      </c>
      <c r="J396" s="39">
        <f t="shared" si="82"/>
        <v>0.33333333333333309</v>
      </c>
      <c r="K396" s="39"/>
      <c r="L396" s="39"/>
      <c r="M396" s="48">
        <f t="shared" si="83"/>
        <v>0.33333333333333309</v>
      </c>
    </row>
    <row r="397" spans="1:13">
      <c r="A397" s="73" t="str">
        <f t="shared" si="77"/>
        <v>N</v>
      </c>
      <c r="B397" s="29" t="str">
        <f t="shared" si="79"/>
        <v/>
      </c>
      <c r="C397" s="28">
        <f t="shared" si="78"/>
        <v>43922</v>
      </c>
      <c r="D397" s="36">
        <v>0.33333333333333298</v>
      </c>
      <c r="E397" s="37">
        <v>0.52083333333333304</v>
      </c>
      <c r="F397" s="38">
        <f t="shared" si="80"/>
        <v>0.18750000000000006</v>
      </c>
      <c r="G397" s="37">
        <v>0.5625</v>
      </c>
      <c r="H397" s="37">
        <v>0.70833333333333304</v>
      </c>
      <c r="I397" s="38">
        <f t="shared" si="81"/>
        <v>0.14583333333333304</v>
      </c>
      <c r="J397" s="39">
        <f t="shared" si="82"/>
        <v>0.33333333333333309</v>
      </c>
      <c r="K397" s="39"/>
      <c r="L397" s="39"/>
      <c r="M397" s="48">
        <f t="shared" si="83"/>
        <v>0.33333333333333309</v>
      </c>
    </row>
    <row r="398" spans="1:13">
      <c r="A398" s="73" t="str">
        <f t="shared" si="77"/>
        <v>N</v>
      </c>
      <c r="B398" s="29" t="str">
        <f t="shared" si="79"/>
        <v/>
      </c>
      <c r="C398" s="28">
        <f t="shared" si="78"/>
        <v>43923</v>
      </c>
      <c r="D398" s="36">
        <v>0.33333333333333298</v>
      </c>
      <c r="E398" s="37">
        <v>0.52083333333333304</v>
      </c>
      <c r="F398" s="38">
        <f t="shared" si="80"/>
        <v>0.18750000000000006</v>
      </c>
      <c r="G398" s="37">
        <v>0.5625</v>
      </c>
      <c r="H398" s="37">
        <v>0.70833333333333304</v>
      </c>
      <c r="I398" s="38">
        <f t="shared" si="81"/>
        <v>0.14583333333333304</v>
      </c>
      <c r="J398" s="39">
        <f t="shared" si="82"/>
        <v>0.33333333333333309</v>
      </c>
      <c r="K398" s="39"/>
      <c r="L398" s="39"/>
      <c r="M398" s="48">
        <f t="shared" si="83"/>
        <v>0.33333333333333309</v>
      </c>
    </row>
    <row r="399" spans="1:13">
      <c r="A399" s="73" t="str">
        <f t="shared" si="77"/>
        <v>N</v>
      </c>
      <c r="B399" s="29" t="str">
        <f t="shared" si="79"/>
        <v/>
      </c>
      <c r="C399" s="28">
        <f t="shared" si="78"/>
        <v>43924</v>
      </c>
      <c r="D399" s="36">
        <v>0.33333333333333298</v>
      </c>
      <c r="E399" s="37">
        <v>0.52083333333333304</v>
      </c>
      <c r="F399" s="38">
        <f t="shared" si="80"/>
        <v>0.18750000000000006</v>
      </c>
      <c r="G399" s="37">
        <v>0.5625</v>
      </c>
      <c r="H399" s="37">
        <v>0.70833333333333304</v>
      </c>
      <c r="I399" s="38">
        <f t="shared" si="81"/>
        <v>0.14583333333333304</v>
      </c>
      <c r="J399" s="39">
        <f t="shared" si="82"/>
        <v>0.33333333333333309</v>
      </c>
      <c r="K399" s="39"/>
      <c r="L399" s="39"/>
      <c r="M399" s="48">
        <f t="shared" si="83"/>
        <v>0.33333333333333309</v>
      </c>
    </row>
    <row r="400" spans="1:13">
      <c r="A400" s="73" t="str">
        <f t="shared" si="77"/>
        <v>N</v>
      </c>
      <c r="B400" s="29" t="str">
        <f t="shared" si="79"/>
        <v/>
      </c>
      <c r="C400" s="28">
        <f t="shared" si="78"/>
        <v>43925</v>
      </c>
      <c r="D400" s="36">
        <v>0.33333333333333298</v>
      </c>
      <c r="E400" s="37">
        <v>0.52083333333333304</v>
      </c>
      <c r="F400" s="38">
        <f t="shared" si="80"/>
        <v>0.18750000000000006</v>
      </c>
      <c r="G400" s="37">
        <v>0.5625</v>
      </c>
      <c r="H400" s="37">
        <v>0.70833333333333304</v>
      </c>
      <c r="I400" s="38">
        <f t="shared" si="81"/>
        <v>0.14583333333333304</v>
      </c>
      <c r="J400" s="39">
        <f t="shared" si="82"/>
        <v>0.33333333333333309</v>
      </c>
      <c r="K400" s="39"/>
      <c r="L400" s="39"/>
      <c r="M400" s="48">
        <f t="shared" si="83"/>
        <v>0.33333333333333309</v>
      </c>
    </row>
    <row r="401" spans="1:13">
      <c r="A401" s="73" t="str">
        <f t="shared" si="77"/>
        <v>N</v>
      </c>
      <c r="B401" s="29" t="str">
        <f t="shared" si="79"/>
        <v/>
      </c>
      <c r="C401" s="28">
        <f t="shared" si="78"/>
        <v>43926</v>
      </c>
      <c r="D401" s="36">
        <v>0.33333333333333298</v>
      </c>
      <c r="E401" s="37">
        <v>0.52083333333333304</v>
      </c>
      <c r="F401" s="38">
        <f t="shared" si="80"/>
        <v>0.18750000000000006</v>
      </c>
      <c r="G401" s="37">
        <v>0.5625</v>
      </c>
      <c r="H401" s="37">
        <v>0.70833333333333304</v>
      </c>
      <c r="I401" s="38">
        <f t="shared" si="81"/>
        <v>0.14583333333333304</v>
      </c>
      <c r="J401" s="39">
        <f t="shared" si="82"/>
        <v>0.33333333333333309</v>
      </c>
      <c r="K401" s="39"/>
      <c r="L401" s="39"/>
      <c r="M401" s="48">
        <f t="shared" si="83"/>
        <v>0.33333333333333309</v>
      </c>
    </row>
    <row r="402" spans="1:13">
      <c r="A402" s="73" t="str">
        <f t="shared" si="77"/>
        <v>N</v>
      </c>
      <c r="B402" s="29"/>
      <c r="C402" s="28"/>
      <c r="D402" s="36"/>
      <c r="E402" s="37"/>
      <c r="F402" s="38"/>
      <c r="G402" s="37"/>
      <c r="H402" s="37"/>
      <c r="I402" s="38"/>
      <c r="J402" s="39"/>
      <c r="K402" s="39"/>
      <c r="L402" s="39"/>
      <c r="M402" s="48"/>
    </row>
    <row r="403" spans="1:13">
      <c r="A403" s="73" t="str">
        <f t="shared" si="77"/>
        <v>N</v>
      </c>
      <c r="B403" s="29">
        <f t="shared" si="79"/>
        <v>15</v>
      </c>
      <c r="C403" s="28">
        <f>C401+1</f>
        <v>43927</v>
      </c>
      <c r="D403" s="36">
        <v>0.33333333333333298</v>
      </c>
      <c r="E403" s="37">
        <v>0.52083333333333304</v>
      </c>
      <c r="F403" s="38">
        <f t="shared" si="80"/>
        <v>0.18750000000000006</v>
      </c>
      <c r="G403" s="37">
        <v>0.5625</v>
      </c>
      <c r="H403" s="37">
        <v>0.70833333333333304</v>
      </c>
      <c r="I403" s="38">
        <f t="shared" si="81"/>
        <v>0.14583333333333304</v>
      </c>
      <c r="J403" s="39">
        <f t="shared" si="82"/>
        <v>0.33333333333333309</v>
      </c>
      <c r="K403" s="39"/>
      <c r="L403" s="39"/>
      <c r="M403" s="48">
        <f t="shared" si="83"/>
        <v>0.33333333333333309</v>
      </c>
    </row>
    <row r="404" spans="1:13">
      <c r="A404" s="73" t="str">
        <f t="shared" si="77"/>
        <v>N</v>
      </c>
      <c r="B404" s="29" t="str">
        <f t="shared" si="79"/>
        <v/>
      </c>
      <c r="C404" s="28">
        <f t="shared" si="78"/>
        <v>43928</v>
      </c>
      <c r="D404" s="36">
        <v>0.33333333333333298</v>
      </c>
      <c r="E404" s="37">
        <v>0.52083333333333304</v>
      </c>
      <c r="F404" s="38">
        <f t="shared" si="80"/>
        <v>0.18750000000000006</v>
      </c>
      <c r="G404" s="37">
        <v>0.5625</v>
      </c>
      <c r="H404" s="37">
        <v>0.70833333333333304</v>
      </c>
      <c r="I404" s="38">
        <f t="shared" si="81"/>
        <v>0.14583333333333304</v>
      </c>
      <c r="J404" s="39">
        <f t="shared" si="82"/>
        <v>0.33333333333333309</v>
      </c>
      <c r="K404" s="39"/>
      <c r="L404" s="39"/>
      <c r="M404" s="48">
        <f t="shared" si="83"/>
        <v>0.33333333333333309</v>
      </c>
    </row>
    <row r="405" spans="1:13">
      <c r="A405" s="73" t="str">
        <f t="shared" si="77"/>
        <v>N</v>
      </c>
      <c r="B405" s="29" t="str">
        <f t="shared" si="79"/>
        <v/>
      </c>
      <c r="C405" s="28">
        <f t="shared" si="78"/>
        <v>43929</v>
      </c>
      <c r="D405" s="36">
        <v>0.33333333333333298</v>
      </c>
      <c r="E405" s="37">
        <v>0.52083333333333304</v>
      </c>
      <c r="F405" s="38">
        <f t="shared" si="80"/>
        <v>0.18750000000000006</v>
      </c>
      <c r="G405" s="37">
        <v>0.5625</v>
      </c>
      <c r="H405" s="37">
        <v>0.70833333333333304</v>
      </c>
      <c r="I405" s="38">
        <f t="shared" si="81"/>
        <v>0.14583333333333304</v>
      </c>
      <c r="J405" s="39">
        <f t="shared" si="82"/>
        <v>0.33333333333333309</v>
      </c>
      <c r="K405" s="39"/>
      <c r="L405" s="39"/>
      <c r="M405" s="48">
        <f t="shared" si="83"/>
        <v>0.33333333333333309</v>
      </c>
    </row>
    <row r="406" spans="1:13">
      <c r="A406" s="73" t="str">
        <f t="shared" si="77"/>
        <v>N</v>
      </c>
      <c r="B406" s="29" t="str">
        <f t="shared" si="79"/>
        <v/>
      </c>
      <c r="C406" s="28">
        <f t="shared" si="78"/>
        <v>43930</v>
      </c>
      <c r="D406" s="36">
        <v>0.33333333333333298</v>
      </c>
      <c r="E406" s="37">
        <v>0.52083333333333304</v>
      </c>
      <c r="F406" s="38">
        <f t="shared" si="80"/>
        <v>0.18750000000000006</v>
      </c>
      <c r="G406" s="37">
        <v>0.5625</v>
      </c>
      <c r="H406" s="37">
        <v>0.70833333333333304</v>
      </c>
      <c r="I406" s="38">
        <f t="shared" si="81"/>
        <v>0.14583333333333304</v>
      </c>
      <c r="J406" s="39">
        <f t="shared" si="82"/>
        <v>0.33333333333333309</v>
      </c>
      <c r="K406" s="39"/>
      <c r="L406" s="39"/>
      <c r="M406" s="48">
        <f t="shared" si="83"/>
        <v>0.33333333333333309</v>
      </c>
    </row>
    <row r="407" spans="1:13">
      <c r="A407" s="73" t="str">
        <f t="shared" si="77"/>
        <v>N</v>
      </c>
      <c r="B407" s="29" t="str">
        <f t="shared" si="79"/>
        <v/>
      </c>
      <c r="C407" s="28">
        <f t="shared" si="78"/>
        <v>43931</v>
      </c>
      <c r="D407" s="36">
        <v>0.33333333333333298</v>
      </c>
      <c r="E407" s="37">
        <v>0.52083333333333304</v>
      </c>
      <c r="F407" s="38">
        <f t="shared" si="80"/>
        <v>0.18750000000000006</v>
      </c>
      <c r="G407" s="37">
        <v>0.5625</v>
      </c>
      <c r="H407" s="37">
        <v>0.70833333333333304</v>
      </c>
      <c r="I407" s="38">
        <f t="shared" si="81"/>
        <v>0.14583333333333304</v>
      </c>
      <c r="J407" s="39">
        <f t="shared" si="82"/>
        <v>0.33333333333333309</v>
      </c>
      <c r="K407" s="39"/>
      <c r="L407" s="39"/>
      <c r="M407" s="48">
        <f t="shared" si="83"/>
        <v>0.33333333333333309</v>
      </c>
    </row>
    <row r="408" spans="1:13">
      <c r="A408" s="73" t="str">
        <f t="shared" si="77"/>
        <v>N</v>
      </c>
      <c r="B408" s="29" t="str">
        <f t="shared" si="79"/>
        <v/>
      </c>
      <c r="C408" s="28">
        <f t="shared" si="78"/>
        <v>43932</v>
      </c>
      <c r="D408" s="36">
        <v>0.33333333333333298</v>
      </c>
      <c r="E408" s="37">
        <v>0.52083333333333304</v>
      </c>
      <c r="F408" s="38">
        <f t="shared" si="80"/>
        <v>0.18750000000000006</v>
      </c>
      <c r="G408" s="37">
        <v>0.5625</v>
      </c>
      <c r="H408" s="37">
        <v>0.70833333333333304</v>
      </c>
      <c r="I408" s="38">
        <f t="shared" si="81"/>
        <v>0.14583333333333304</v>
      </c>
      <c r="J408" s="39">
        <f t="shared" si="82"/>
        <v>0.33333333333333309</v>
      </c>
      <c r="K408" s="39"/>
      <c r="L408" s="39"/>
      <c r="M408" s="48">
        <f t="shared" si="83"/>
        <v>0.33333333333333309</v>
      </c>
    </row>
    <row r="409" spans="1:13">
      <c r="A409" s="73" t="str">
        <f t="shared" si="77"/>
        <v>O</v>
      </c>
      <c r="B409" s="29" t="str">
        <f t="shared" si="79"/>
        <v/>
      </c>
      <c r="C409" s="28">
        <f t="shared" si="78"/>
        <v>43933</v>
      </c>
      <c r="D409" s="36">
        <v>0.33333333333333298</v>
      </c>
      <c r="E409" s="37">
        <v>0.52083333333333304</v>
      </c>
      <c r="F409" s="38">
        <f t="shared" si="80"/>
        <v>0.18750000000000006</v>
      </c>
      <c r="G409" s="37">
        <v>0.5625</v>
      </c>
      <c r="H409" s="37">
        <v>0.70833333333333304</v>
      </c>
      <c r="I409" s="38">
        <f t="shared" si="81"/>
        <v>0.14583333333333304</v>
      </c>
      <c r="J409" s="39">
        <f t="shared" si="82"/>
        <v>0.33333333333333309</v>
      </c>
      <c r="K409" s="39"/>
      <c r="L409" s="39"/>
      <c r="M409" s="48">
        <f t="shared" si="83"/>
        <v>0.33333333333333309</v>
      </c>
    </row>
    <row r="410" spans="1:13">
      <c r="A410" s="73" t="str">
        <f t="shared" si="77"/>
        <v>N</v>
      </c>
      <c r="B410" s="29"/>
      <c r="C410" s="28"/>
      <c r="D410" s="36"/>
      <c r="E410" s="37"/>
      <c r="F410" s="38"/>
      <c r="G410" s="37"/>
      <c r="H410" s="37"/>
      <c r="I410" s="38"/>
      <c r="J410" s="39"/>
      <c r="K410" s="39"/>
      <c r="L410" s="39"/>
      <c r="M410" s="48"/>
    </row>
    <row r="411" spans="1:13">
      <c r="A411" s="73" t="str">
        <f t="shared" ref="A411:A428" si="84">IF(COUNTIF(JoursFeries,$C411),"O","N")</f>
        <v>O</v>
      </c>
      <c r="B411" s="29">
        <f t="shared" si="79"/>
        <v>16</v>
      </c>
      <c r="C411" s="28">
        <f>C409+1</f>
        <v>43934</v>
      </c>
      <c r="D411" s="36">
        <v>0.33333333333333298</v>
      </c>
      <c r="E411" s="37">
        <v>0.52083333333333304</v>
      </c>
      <c r="F411" s="38">
        <f t="shared" si="80"/>
        <v>0.18750000000000006</v>
      </c>
      <c r="G411" s="37">
        <v>0.5625</v>
      </c>
      <c r="H411" s="37">
        <v>0.70833333333333304</v>
      </c>
      <c r="I411" s="38">
        <f t="shared" si="81"/>
        <v>0.14583333333333304</v>
      </c>
      <c r="J411" s="39">
        <f t="shared" si="82"/>
        <v>0.33333333333333309</v>
      </c>
      <c r="K411" s="39"/>
      <c r="L411" s="39"/>
      <c r="M411" s="48">
        <f t="shared" si="83"/>
        <v>0.33333333333333309</v>
      </c>
    </row>
    <row r="412" spans="1:13">
      <c r="A412" s="73" t="str">
        <f t="shared" si="84"/>
        <v>N</v>
      </c>
      <c r="B412" s="29" t="str">
        <f t="shared" si="79"/>
        <v/>
      </c>
      <c r="C412" s="28">
        <f t="shared" si="78"/>
        <v>43935</v>
      </c>
      <c r="D412" s="36">
        <v>0.33333333333333298</v>
      </c>
      <c r="E412" s="37">
        <v>0.52083333333333304</v>
      </c>
      <c r="F412" s="38">
        <f t="shared" si="80"/>
        <v>0.18750000000000006</v>
      </c>
      <c r="G412" s="37">
        <v>0.5625</v>
      </c>
      <c r="H412" s="37">
        <v>0.70833333333333304</v>
      </c>
      <c r="I412" s="38">
        <f t="shared" si="81"/>
        <v>0.14583333333333304</v>
      </c>
      <c r="J412" s="39">
        <f t="shared" si="82"/>
        <v>0.33333333333333309</v>
      </c>
      <c r="K412" s="39"/>
      <c r="L412" s="39"/>
      <c r="M412" s="48">
        <f t="shared" si="83"/>
        <v>0.33333333333333309</v>
      </c>
    </row>
    <row r="413" spans="1:13">
      <c r="A413" s="73" t="str">
        <f t="shared" si="84"/>
        <v>N</v>
      </c>
      <c r="B413" s="29" t="str">
        <f t="shared" si="79"/>
        <v/>
      </c>
      <c r="C413" s="28">
        <f t="shared" si="78"/>
        <v>43936</v>
      </c>
      <c r="D413" s="36">
        <v>0.33333333333333298</v>
      </c>
      <c r="E413" s="37">
        <v>0.52083333333333304</v>
      </c>
      <c r="F413" s="38">
        <f t="shared" si="80"/>
        <v>0.18750000000000006</v>
      </c>
      <c r="G413" s="37">
        <v>0.5625</v>
      </c>
      <c r="H413" s="37">
        <v>0.70833333333333304</v>
      </c>
      <c r="I413" s="38">
        <f t="shared" si="81"/>
        <v>0.14583333333333304</v>
      </c>
      <c r="J413" s="39">
        <f t="shared" si="82"/>
        <v>0.33333333333333309</v>
      </c>
      <c r="K413" s="39"/>
      <c r="L413" s="39"/>
      <c r="M413" s="48">
        <f t="shared" si="83"/>
        <v>0.33333333333333309</v>
      </c>
    </row>
    <row r="414" spans="1:13">
      <c r="A414" s="73" t="str">
        <f t="shared" si="84"/>
        <v>N</v>
      </c>
      <c r="B414" s="29" t="str">
        <f t="shared" si="79"/>
        <v/>
      </c>
      <c r="C414" s="28">
        <f t="shared" si="78"/>
        <v>43937</v>
      </c>
      <c r="D414" s="36">
        <v>0.33333333333333298</v>
      </c>
      <c r="E414" s="37">
        <v>0.52083333333333304</v>
      </c>
      <c r="F414" s="38">
        <f t="shared" si="80"/>
        <v>0.18750000000000006</v>
      </c>
      <c r="G414" s="37">
        <v>0.5625</v>
      </c>
      <c r="H414" s="37">
        <v>0.70833333333333304</v>
      </c>
      <c r="I414" s="38">
        <f t="shared" si="81"/>
        <v>0.14583333333333304</v>
      </c>
      <c r="J414" s="39">
        <f t="shared" si="82"/>
        <v>0.33333333333333309</v>
      </c>
      <c r="K414" s="39"/>
      <c r="L414" s="39"/>
      <c r="M414" s="48">
        <f t="shared" si="83"/>
        <v>0.33333333333333309</v>
      </c>
    </row>
    <row r="415" spans="1:13">
      <c r="A415" s="73" t="str">
        <f t="shared" si="84"/>
        <v>N</v>
      </c>
      <c r="B415" s="29" t="str">
        <f t="shared" si="79"/>
        <v/>
      </c>
      <c r="C415" s="28">
        <f t="shared" si="78"/>
        <v>43938</v>
      </c>
      <c r="D415" s="36">
        <v>0.33333333333333298</v>
      </c>
      <c r="E415" s="37">
        <v>0.52083333333333304</v>
      </c>
      <c r="F415" s="38">
        <f t="shared" si="80"/>
        <v>0.18750000000000006</v>
      </c>
      <c r="G415" s="37">
        <v>0.5625</v>
      </c>
      <c r="H415" s="37">
        <v>0.70833333333333304</v>
      </c>
      <c r="I415" s="38">
        <f t="shared" si="81"/>
        <v>0.14583333333333304</v>
      </c>
      <c r="J415" s="39">
        <f t="shared" si="82"/>
        <v>0.33333333333333309</v>
      </c>
      <c r="K415" s="39"/>
      <c r="L415" s="39"/>
      <c r="M415" s="48">
        <f t="shared" si="83"/>
        <v>0.33333333333333309</v>
      </c>
    </row>
    <row r="416" spans="1:13">
      <c r="A416" s="73" t="str">
        <f t="shared" si="84"/>
        <v>N</v>
      </c>
      <c r="B416" s="29" t="str">
        <f t="shared" si="79"/>
        <v/>
      </c>
      <c r="C416" s="28">
        <f t="shared" si="78"/>
        <v>43939</v>
      </c>
      <c r="D416" s="36">
        <v>0.33333333333333298</v>
      </c>
      <c r="E416" s="37">
        <v>0.52083333333333304</v>
      </c>
      <c r="F416" s="38">
        <f t="shared" si="80"/>
        <v>0.18750000000000006</v>
      </c>
      <c r="G416" s="37">
        <v>0.5625</v>
      </c>
      <c r="H416" s="37">
        <v>0.70833333333333304</v>
      </c>
      <c r="I416" s="38">
        <f t="shared" si="81"/>
        <v>0.14583333333333304</v>
      </c>
      <c r="J416" s="39">
        <f t="shared" si="82"/>
        <v>0.33333333333333309</v>
      </c>
      <c r="K416" s="39"/>
      <c r="L416" s="39"/>
      <c r="M416" s="48">
        <f t="shared" si="83"/>
        <v>0.33333333333333309</v>
      </c>
    </row>
    <row r="417" spans="1:13">
      <c r="A417" s="73" t="str">
        <f t="shared" si="84"/>
        <v>N</v>
      </c>
      <c r="B417" s="29" t="str">
        <f t="shared" si="79"/>
        <v/>
      </c>
      <c r="C417" s="28">
        <f t="shared" si="78"/>
        <v>43940</v>
      </c>
      <c r="D417" s="36">
        <v>0.33333333333333298</v>
      </c>
      <c r="E417" s="37">
        <v>0.52083333333333304</v>
      </c>
      <c r="F417" s="38">
        <f t="shared" si="80"/>
        <v>0.18750000000000006</v>
      </c>
      <c r="G417" s="37">
        <v>0.5625</v>
      </c>
      <c r="H417" s="37">
        <v>0.70833333333333304</v>
      </c>
      <c r="I417" s="38">
        <f t="shared" si="81"/>
        <v>0.14583333333333304</v>
      </c>
      <c r="J417" s="39">
        <f t="shared" si="82"/>
        <v>0.33333333333333309</v>
      </c>
      <c r="K417" s="39"/>
      <c r="L417" s="39"/>
      <c r="M417" s="48">
        <f t="shared" si="83"/>
        <v>0.33333333333333309</v>
      </c>
    </row>
    <row r="418" spans="1:13">
      <c r="A418" s="73" t="str">
        <f t="shared" si="84"/>
        <v>N</v>
      </c>
      <c r="B418" s="29"/>
      <c r="C418" s="28"/>
      <c r="D418" s="36"/>
      <c r="E418" s="37"/>
      <c r="F418" s="38"/>
      <c r="G418" s="37"/>
      <c r="H418" s="37"/>
      <c r="I418" s="38"/>
      <c r="J418" s="39"/>
      <c r="K418" s="39"/>
      <c r="L418" s="39"/>
      <c r="M418" s="48"/>
    </row>
    <row r="419" spans="1:13">
      <c r="A419" s="73" t="str">
        <f t="shared" si="84"/>
        <v>N</v>
      </c>
      <c r="B419" s="29">
        <f t="shared" si="79"/>
        <v>17</v>
      </c>
      <c r="C419" s="28">
        <f>C417+1</f>
        <v>43941</v>
      </c>
      <c r="D419" s="36">
        <v>0.33333333333333298</v>
      </c>
      <c r="E419" s="37">
        <v>0.52083333333333304</v>
      </c>
      <c r="F419" s="38">
        <f t="shared" si="80"/>
        <v>0.18750000000000006</v>
      </c>
      <c r="G419" s="37">
        <v>0.5625</v>
      </c>
      <c r="H419" s="37">
        <v>0.70833333333333304</v>
      </c>
      <c r="I419" s="38">
        <f t="shared" si="81"/>
        <v>0.14583333333333304</v>
      </c>
      <c r="J419" s="39">
        <f t="shared" si="82"/>
        <v>0.33333333333333309</v>
      </c>
      <c r="K419" s="39"/>
      <c r="L419" s="39"/>
      <c r="M419" s="48">
        <f t="shared" si="83"/>
        <v>0.33333333333333309</v>
      </c>
    </row>
    <row r="420" spans="1:13">
      <c r="A420" s="73" t="str">
        <f t="shared" si="84"/>
        <v>N</v>
      </c>
      <c r="B420" s="29" t="str">
        <f t="shared" si="79"/>
        <v/>
      </c>
      <c r="C420" s="28">
        <f t="shared" ref="C420:C428" si="85">C419+1</f>
        <v>43942</v>
      </c>
      <c r="D420" s="36">
        <v>0.33333333333333298</v>
      </c>
      <c r="E420" s="37">
        <v>0.52083333333333304</v>
      </c>
      <c r="F420" s="38">
        <f t="shared" si="80"/>
        <v>0.18750000000000006</v>
      </c>
      <c r="G420" s="37">
        <v>0.5625</v>
      </c>
      <c r="H420" s="37">
        <v>0.70833333333333304</v>
      </c>
      <c r="I420" s="38">
        <f t="shared" si="81"/>
        <v>0.14583333333333304</v>
      </c>
      <c r="J420" s="39">
        <f t="shared" si="82"/>
        <v>0.33333333333333309</v>
      </c>
      <c r="K420" s="39"/>
      <c r="L420" s="39"/>
      <c r="M420" s="48">
        <f t="shared" si="83"/>
        <v>0.33333333333333309</v>
      </c>
    </row>
    <row r="421" spans="1:13">
      <c r="A421" s="73" t="str">
        <f t="shared" si="84"/>
        <v>N</v>
      </c>
      <c r="B421" s="29" t="str">
        <f t="shared" si="79"/>
        <v/>
      </c>
      <c r="C421" s="28">
        <f t="shared" si="85"/>
        <v>43943</v>
      </c>
      <c r="D421" s="36">
        <v>0.33333333333333298</v>
      </c>
      <c r="E421" s="37">
        <v>0.52083333333333304</v>
      </c>
      <c r="F421" s="38">
        <f t="shared" si="80"/>
        <v>0.18750000000000006</v>
      </c>
      <c r="G421" s="37">
        <v>0.5625</v>
      </c>
      <c r="H421" s="37">
        <v>0.70833333333333304</v>
      </c>
      <c r="I421" s="38">
        <f t="shared" si="81"/>
        <v>0.14583333333333304</v>
      </c>
      <c r="J421" s="39">
        <f t="shared" si="82"/>
        <v>0.33333333333333309</v>
      </c>
      <c r="K421" s="39"/>
      <c r="L421" s="39"/>
      <c r="M421" s="48">
        <f t="shared" si="83"/>
        <v>0.33333333333333309</v>
      </c>
    </row>
    <row r="422" spans="1:13">
      <c r="A422" s="73" t="str">
        <f t="shared" si="84"/>
        <v>N</v>
      </c>
      <c r="B422" s="29" t="str">
        <f t="shared" si="79"/>
        <v/>
      </c>
      <c r="C422" s="28">
        <f t="shared" si="85"/>
        <v>43944</v>
      </c>
      <c r="D422" s="36">
        <v>0.33333333333333298</v>
      </c>
      <c r="E422" s="37">
        <v>0.52083333333333304</v>
      </c>
      <c r="F422" s="38">
        <f t="shared" si="80"/>
        <v>0.18750000000000006</v>
      </c>
      <c r="G422" s="37">
        <v>0.5625</v>
      </c>
      <c r="H422" s="37">
        <v>0.70833333333333304</v>
      </c>
      <c r="I422" s="38">
        <f t="shared" si="81"/>
        <v>0.14583333333333304</v>
      </c>
      <c r="J422" s="39">
        <f t="shared" si="82"/>
        <v>0.33333333333333309</v>
      </c>
      <c r="K422" s="39"/>
      <c r="L422" s="39"/>
      <c r="M422" s="48">
        <f t="shared" si="83"/>
        <v>0.33333333333333309</v>
      </c>
    </row>
    <row r="423" spans="1:13">
      <c r="A423" s="73" t="str">
        <f t="shared" si="84"/>
        <v>N</v>
      </c>
      <c r="B423" s="29" t="str">
        <f t="shared" si="79"/>
        <v/>
      </c>
      <c r="C423" s="28">
        <f t="shared" si="85"/>
        <v>43945</v>
      </c>
      <c r="D423" s="36">
        <v>0.33333333333333298</v>
      </c>
      <c r="E423" s="37">
        <v>0.52083333333333304</v>
      </c>
      <c r="F423" s="38">
        <f t="shared" si="80"/>
        <v>0.18750000000000006</v>
      </c>
      <c r="G423" s="37">
        <v>0.5625</v>
      </c>
      <c r="H423" s="37">
        <v>0.70833333333333304</v>
      </c>
      <c r="I423" s="38">
        <f t="shared" si="81"/>
        <v>0.14583333333333304</v>
      </c>
      <c r="J423" s="39">
        <f t="shared" si="82"/>
        <v>0.33333333333333309</v>
      </c>
      <c r="K423" s="39"/>
      <c r="L423" s="39"/>
      <c r="M423" s="48">
        <f t="shared" si="83"/>
        <v>0.33333333333333309</v>
      </c>
    </row>
    <row r="424" spans="1:13">
      <c r="A424" s="73" t="str">
        <f t="shared" si="84"/>
        <v>N</v>
      </c>
      <c r="B424" s="29" t="str">
        <f t="shared" si="79"/>
        <v/>
      </c>
      <c r="C424" s="28">
        <f t="shared" si="85"/>
        <v>43946</v>
      </c>
      <c r="D424" s="36">
        <v>0.33333333333333298</v>
      </c>
      <c r="E424" s="37">
        <v>0.52083333333333304</v>
      </c>
      <c r="F424" s="38">
        <f t="shared" si="80"/>
        <v>0.18750000000000006</v>
      </c>
      <c r="G424" s="37">
        <v>0.5625</v>
      </c>
      <c r="H424" s="37">
        <v>0.70833333333333304</v>
      </c>
      <c r="I424" s="38">
        <f t="shared" si="81"/>
        <v>0.14583333333333304</v>
      </c>
      <c r="J424" s="39">
        <f t="shared" si="82"/>
        <v>0.33333333333333309</v>
      </c>
      <c r="K424" s="39"/>
      <c r="L424" s="39"/>
      <c r="M424" s="48">
        <f t="shared" si="83"/>
        <v>0.33333333333333309</v>
      </c>
    </row>
    <row r="425" spans="1:13">
      <c r="A425" s="73" t="str">
        <f t="shared" si="84"/>
        <v>N</v>
      </c>
      <c r="B425" s="29" t="str">
        <f t="shared" si="79"/>
        <v/>
      </c>
      <c r="C425" s="28">
        <f t="shared" si="85"/>
        <v>43947</v>
      </c>
      <c r="D425" s="36">
        <v>0.33333333333333298</v>
      </c>
      <c r="E425" s="37">
        <v>0.52083333333333304</v>
      </c>
      <c r="F425" s="38">
        <f t="shared" si="80"/>
        <v>0.18750000000000006</v>
      </c>
      <c r="G425" s="37">
        <v>0.5625</v>
      </c>
      <c r="H425" s="37">
        <v>0.70833333333333304</v>
      </c>
      <c r="I425" s="38">
        <f t="shared" si="81"/>
        <v>0.14583333333333304</v>
      </c>
      <c r="J425" s="39">
        <f t="shared" si="82"/>
        <v>0.33333333333333309</v>
      </c>
      <c r="K425" s="39"/>
      <c r="L425" s="39"/>
      <c r="M425" s="48">
        <f t="shared" si="83"/>
        <v>0.33333333333333309</v>
      </c>
    </row>
    <row r="426" spans="1:13">
      <c r="A426" s="73" t="str">
        <f t="shared" si="84"/>
        <v>N</v>
      </c>
      <c r="B426" s="29"/>
      <c r="C426" s="28"/>
      <c r="D426" s="36"/>
      <c r="E426" s="37"/>
      <c r="F426" s="38"/>
      <c r="G426" s="37"/>
      <c r="H426" s="37"/>
      <c r="I426" s="38"/>
      <c r="J426" s="39"/>
      <c r="K426" s="39"/>
      <c r="L426" s="39"/>
      <c r="M426" s="48"/>
    </row>
    <row r="427" spans="1:13">
      <c r="A427" s="73" t="str">
        <f t="shared" si="84"/>
        <v>N</v>
      </c>
      <c r="B427" s="29">
        <f t="shared" si="79"/>
        <v>18</v>
      </c>
      <c r="C427" s="28">
        <f>C425+1</f>
        <v>43948</v>
      </c>
      <c r="D427" s="36">
        <v>0.33333333333333298</v>
      </c>
      <c r="E427" s="37">
        <v>0.52083333333333304</v>
      </c>
      <c r="F427" s="38">
        <f t="shared" si="80"/>
        <v>0.18750000000000006</v>
      </c>
      <c r="G427" s="37">
        <v>0.5625</v>
      </c>
      <c r="H427" s="37">
        <v>0.70833333333333304</v>
      </c>
      <c r="I427" s="38">
        <f t="shared" si="81"/>
        <v>0.14583333333333304</v>
      </c>
      <c r="J427" s="39">
        <f t="shared" si="82"/>
        <v>0.33333333333333309</v>
      </c>
      <c r="K427" s="39"/>
      <c r="L427" s="39"/>
      <c r="M427" s="48">
        <f t="shared" si="83"/>
        <v>0.33333333333333309</v>
      </c>
    </row>
    <row r="428" spans="1:13">
      <c r="A428" s="73" t="str">
        <f t="shared" si="84"/>
        <v>N</v>
      </c>
      <c r="B428" s="29" t="str">
        <f t="shared" si="79"/>
        <v/>
      </c>
      <c r="C428" s="28">
        <f t="shared" si="85"/>
        <v>43949</v>
      </c>
      <c r="D428" s="36">
        <v>0.33333333333333298</v>
      </c>
      <c r="E428" s="37">
        <v>0.52083333333333304</v>
      </c>
      <c r="F428" s="38">
        <f t="shared" si="80"/>
        <v>0.18750000000000006</v>
      </c>
      <c r="G428" s="37">
        <v>0.5625</v>
      </c>
      <c r="H428" s="37">
        <v>0.70833333333333304</v>
      </c>
      <c r="I428" s="38">
        <f t="shared" si="81"/>
        <v>0.14583333333333304</v>
      </c>
      <c r="J428" s="39">
        <f t="shared" si="82"/>
        <v>0.33333333333333309</v>
      </c>
      <c r="K428" s="39"/>
      <c r="L428" s="39"/>
      <c r="M428" s="48">
        <f t="shared" si="83"/>
        <v>0.33333333333333309</v>
      </c>
    </row>
  </sheetData>
  <mergeCells count="9">
    <mergeCell ref="J2:J3"/>
    <mergeCell ref="K2:K3"/>
    <mergeCell ref="L2:L3"/>
    <mergeCell ref="K9:K10"/>
    <mergeCell ref="D9:F9"/>
    <mergeCell ref="G9:I9"/>
    <mergeCell ref="J9:J10"/>
    <mergeCell ref="M9:M10"/>
    <mergeCell ref="L9:L10"/>
  </mergeCells>
  <conditionalFormatting sqref="C18:N18 C19:M428 C11:M17">
    <cfRule type="expression" dxfId="4" priority="12">
      <formula>OR($C11=JoursFeries)</formula>
    </cfRule>
  </conditionalFormatting>
  <conditionalFormatting sqref="M11:M428">
    <cfRule type="expression" dxfId="3" priority="11">
      <formula>$D11=DATE($D$2,MONTH(1&amp;$C$9),1)</formula>
    </cfRule>
  </conditionalFormatting>
  <conditionalFormatting sqref="C11">
    <cfRule type="expression" priority="10">
      <formula>WEEKDAY($D11)=1</formula>
    </cfRule>
  </conditionalFormatting>
  <conditionalFormatting sqref="K31:L32">
    <cfRule type="expression" dxfId="2" priority="8">
      <formula>OR($C28=JoursFeries)</formula>
    </cfRule>
  </conditionalFormatting>
  <conditionalFormatting sqref="K39:L40">
    <cfRule type="expression" dxfId="1" priority="7">
      <formula>OR($C36=JoursFeries)</formula>
    </cfRule>
  </conditionalFormatting>
  <conditionalFormatting sqref="K47:L48">
    <cfRule type="expression" dxfId="0" priority="6">
      <formula>OR($C44=JoursFeries)</formula>
    </cfRule>
  </conditionalFormatting>
  <dataValidations count="2">
    <dataValidation type="list" allowBlank="1" showInputMessage="1" showErrorMessage="1" sqref="C9">
      <formula1>"Janvier,Février,Mars,Avril,Mai,Juin,Juillet,Aout,Sep,Oct,Nov,Dec"</formula1>
    </dataValidation>
    <dataValidation type="list" allowBlank="1" showInputMessage="1" showErrorMessage="1" sqref="D2">
      <formula1>"2018,2019,2020,2021"</formula1>
    </dataValidation>
  </dataValidations>
  <hyperlinks>
    <hyperlink ref="O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Feries</vt:lpstr>
      <vt:lpstr>Horaire</vt:lpstr>
      <vt:lpstr>JoursFeries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2019-10-10T12:43:18Z</dcterms:created>
  <dcterms:modified xsi:type="dcterms:W3CDTF">2019-10-10T14:54:44Z</dcterms:modified>
</cp:coreProperties>
</file>