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6290" windowHeight="12150"/>
  </bookViews>
  <sheets>
    <sheet name="Mois" sheetId="1" r:id="rId1"/>
    <sheet name="Feries" sheetId="2" r:id="rId2"/>
  </sheets>
  <definedNames>
    <definedName name="Feries">Feries!$C$5:$C$30</definedName>
  </definedNames>
  <calcPr calcId="125725"/>
</workbook>
</file>

<file path=xl/calcChain.xml><?xml version="1.0" encoding="utf-8"?>
<calcChain xmlns="http://schemas.openxmlformats.org/spreadsheetml/2006/main">
  <c r="E11" i="1"/>
  <c r="L37"/>
  <c r="K36"/>
  <c r="K37" s="1"/>
  <c r="K35"/>
  <c r="K27"/>
  <c r="K28" s="1"/>
  <c r="K9"/>
  <c r="L9"/>
  <c r="K10"/>
  <c r="K11" s="1"/>
  <c r="K6"/>
  <c r="G6"/>
  <c r="K7"/>
  <c r="L7" s="1"/>
  <c r="C25"/>
  <c r="C26"/>
  <c r="C27" s="1"/>
  <c r="C28" s="1"/>
  <c r="C29" s="1"/>
  <c r="C30" s="1"/>
  <c r="C31" s="1"/>
  <c r="C32" s="1"/>
  <c r="C33" s="1"/>
  <c r="C34" s="1"/>
  <c r="C35" s="1"/>
  <c r="C36" s="1"/>
  <c r="C37" s="1"/>
  <c r="C17"/>
  <c r="C18" s="1"/>
  <c r="C19" s="1"/>
  <c r="C20" s="1"/>
  <c r="C21" s="1"/>
  <c r="C22" s="1"/>
  <c r="C23" s="1"/>
  <c r="C24" s="1"/>
  <c r="C9"/>
  <c r="C10" s="1"/>
  <c r="C11" s="1"/>
  <c r="C12" s="1"/>
  <c r="C13" s="1"/>
  <c r="C14" s="1"/>
  <c r="C15" s="1"/>
  <c r="C16" s="1"/>
  <c r="C8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G33"/>
  <c r="G34" s="1"/>
  <c r="G35" s="1"/>
  <c r="G36" s="1"/>
  <c r="G37" s="1"/>
  <c r="G20"/>
  <c r="G21" s="1"/>
  <c r="G22" s="1"/>
  <c r="G23" s="1"/>
  <c r="G24" s="1"/>
  <c r="G25" s="1"/>
  <c r="G26" s="1"/>
  <c r="G27" s="1"/>
  <c r="G28" s="1"/>
  <c r="G29" s="1"/>
  <c r="G30" s="1"/>
  <c r="G31" s="1"/>
  <c r="G32" s="1"/>
  <c r="G9"/>
  <c r="G10" s="1"/>
  <c r="G11" s="1"/>
  <c r="G12" s="1"/>
  <c r="G13" s="1"/>
  <c r="G14" s="1"/>
  <c r="G15" s="1"/>
  <c r="G16" s="1"/>
  <c r="G17" s="1"/>
  <c r="G18" s="1"/>
  <c r="G19" s="1"/>
  <c r="G8"/>
  <c r="H7"/>
  <c r="G7"/>
  <c r="K29" l="1"/>
  <c r="L28"/>
  <c r="L27"/>
  <c r="K12"/>
  <c r="L11"/>
  <c r="L10"/>
  <c r="K8"/>
  <c r="L8" s="1"/>
  <c r="K30" l="1"/>
  <c r="L29"/>
  <c r="K13"/>
  <c r="L12"/>
  <c r="K31" l="1"/>
  <c r="L30"/>
  <c r="K14"/>
  <c r="L13"/>
  <c r="K32" l="1"/>
  <c r="L31"/>
  <c r="K15"/>
  <c r="L14"/>
  <c r="K33" l="1"/>
  <c r="L32"/>
  <c r="K16"/>
  <c r="L15"/>
  <c r="K34" l="1"/>
  <c r="L33"/>
  <c r="K17"/>
  <c r="L16"/>
  <c r="L34" l="1"/>
  <c r="K18"/>
  <c r="L17"/>
  <c r="L35" l="1"/>
  <c r="K19"/>
  <c r="L18"/>
  <c r="L36" l="1"/>
  <c r="K20"/>
  <c r="L19"/>
  <c r="K21" l="1"/>
  <c r="L20"/>
  <c r="K22" l="1"/>
  <c r="L21"/>
  <c r="K23" l="1"/>
  <c r="L22"/>
  <c r="K24" l="1"/>
  <c r="L23"/>
  <c r="K25" l="1"/>
  <c r="L24"/>
  <c r="K26" l="1"/>
  <c r="L26" s="1"/>
  <c r="L25"/>
  <c r="D17" i="2" l="1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6"/>
  <c r="E6"/>
  <c r="E5"/>
  <c r="D5"/>
  <c r="C30"/>
  <c r="C29"/>
  <c r="C28"/>
  <c r="C27"/>
  <c r="C26"/>
  <c r="C22"/>
  <c r="C21"/>
  <c r="C25"/>
  <c r="C24"/>
  <c r="C23"/>
  <c r="C20"/>
  <c r="C19"/>
  <c r="C6"/>
  <c r="C10" s="1"/>
  <c r="C18"/>
  <c r="C12"/>
  <c r="C11"/>
  <c r="C17" l="1"/>
  <c r="C16"/>
  <c r="C15"/>
  <c r="C14"/>
  <c r="C13"/>
  <c r="C9"/>
  <c r="C8"/>
  <c r="C7"/>
  <c r="C5"/>
  <c r="C2"/>
  <c r="D7" i="1"/>
  <c r="C7"/>
  <c r="C6" s="1"/>
  <c r="D8" l="1"/>
  <c r="D9"/>
  <c r="D10" l="1"/>
  <c r="D11"/>
  <c r="D12"/>
  <c r="D13" l="1"/>
  <c r="D14" l="1"/>
  <c r="D15" l="1"/>
  <c r="D16" l="1"/>
  <c r="D17" l="1"/>
  <c r="D18" l="1"/>
  <c r="D19" l="1"/>
  <c r="D20" l="1"/>
  <c r="D21" l="1"/>
  <c r="D22" l="1"/>
  <c r="D23" l="1"/>
  <c r="D24" l="1"/>
  <c r="D25" l="1"/>
  <c r="D26" l="1"/>
  <c r="D27" l="1"/>
  <c r="D28" l="1"/>
  <c r="D29" l="1"/>
  <c r="D30" l="1"/>
  <c r="D31" l="1"/>
  <c r="D32" l="1"/>
  <c r="D33" l="1"/>
  <c r="D34" l="1"/>
  <c r="D35" l="1"/>
  <c r="D36" l="1"/>
  <c r="D37"/>
</calcChain>
</file>

<file path=xl/sharedStrings.xml><?xml version="1.0" encoding="utf-8"?>
<sst xmlns="http://schemas.openxmlformats.org/spreadsheetml/2006/main" count="39" uniqueCount="24">
  <si>
    <t>Année →</t>
  </si>
  <si>
    <t>Nsem</t>
  </si>
  <si>
    <t xml:space="preserve"> </t>
  </si>
  <si>
    <t>Jours fériés</t>
  </si>
  <si>
    <t>Jour de l'An</t>
  </si>
  <si>
    <t>Pâques</t>
  </si>
  <si>
    <t>Lundi de Pâques</t>
  </si>
  <si>
    <t>Fête du travail</t>
  </si>
  <si>
    <t>Victoire 1945</t>
  </si>
  <si>
    <t>Ascenscion</t>
  </si>
  <si>
    <t>Pentecôte</t>
  </si>
  <si>
    <t>Lundi de Pentecôte</t>
  </si>
  <si>
    <t>Fête Nationale</t>
  </si>
  <si>
    <t>Assomption</t>
  </si>
  <si>
    <t>Toussaint</t>
  </si>
  <si>
    <t>Armistice de 1918</t>
  </si>
  <si>
    <t>Noël</t>
  </si>
  <si>
    <t>Année</t>
  </si>
  <si>
    <t>Date</t>
  </si>
  <si>
    <t>Le jour de Pâques est un calcul</t>
  </si>
  <si>
    <t>L'ascension c'est 39 jours après Pâques</t>
  </si>
  <si>
    <t>La Pentecôte c'est 49 jours après Pâques</t>
  </si>
  <si>
    <t>Sam Férié</t>
  </si>
  <si>
    <t>Dim Férié</t>
  </si>
</sst>
</file>

<file path=xl/styles.xml><?xml version="1.0" encoding="utf-8"?>
<styleSheet xmlns="http://schemas.openxmlformats.org/spreadsheetml/2006/main">
  <numFmts count="2">
    <numFmt numFmtId="164" formatCode="[$-40C]dddd\ d\ mmmm\ yyyy"/>
    <numFmt numFmtId="165" formatCode="ddd\ dd"/>
  </numFmts>
  <fonts count="8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  <font>
      <sz val="9"/>
      <color theme="1"/>
      <name val="Calibri"/>
      <family val="2"/>
    </font>
    <font>
      <b/>
      <sz val="11"/>
      <color theme="1"/>
      <name val="Candara"/>
      <family val="2"/>
    </font>
    <font>
      <sz val="10"/>
      <color theme="1"/>
      <name val="Candara"/>
      <family val="2"/>
    </font>
    <font>
      <b/>
      <sz val="10"/>
      <color theme="1"/>
      <name val="Calibri"/>
      <family val="2"/>
    </font>
    <font>
      <b/>
      <sz val="10"/>
      <color rgb="FFC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C00000"/>
      </left>
      <right style="hair">
        <color rgb="FFC00000"/>
      </right>
      <top style="thin">
        <color rgb="FFC00000"/>
      </top>
      <bottom style="thin">
        <color rgb="FFC00000"/>
      </bottom>
      <diagonal/>
    </border>
    <border>
      <left style="hair">
        <color rgb="FFC00000"/>
      </left>
      <right style="hair">
        <color rgb="FFC00000"/>
      </right>
      <top style="thin">
        <color rgb="FFC00000"/>
      </top>
      <bottom style="thin">
        <color rgb="FFC00000"/>
      </bottom>
      <diagonal/>
    </border>
    <border>
      <left style="hair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hair">
        <color rgb="FFC00000"/>
      </right>
      <top style="thin">
        <color rgb="FFC00000"/>
      </top>
      <bottom style="hair">
        <color rgb="FFC00000"/>
      </bottom>
      <diagonal/>
    </border>
    <border>
      <left style="hair">
        <color rgb="FFC00000"/>
      </left>
      <right style="hair">
        <color rgb="FFC00000"/>
      </right>
      <top style="thin">
        <color rgb="FFC00000"/>
      </top>
      <bottom style="hair">
        <color rgb="FFC00000"/>
      </bottom>
      <diagonal/>
    </border>
    <border>
      <left style="hair">
        <color rgb="FFC00000"/>
      </left>
      <right style="thin">
        <color rgb="FFC00000"/>
      </right>
      <top style="thin">
        <color rgb="FFC00000"/>
      </top>
      <bottom style="hair">
        <color rgb="FFC00000"/>
      </bottom>
      <diagonal/>
    </border>
    <border>
      <left style="thin">
        <color rgb="FFC00000"/>
      </left>
      <right style="hair">
        <color rgb="FFC00000"/>
      </right>
      <top style="hair">
        <color rgb="FFC00000"/>
      </top>
      <bottom style="hair">
        <color rgb="FFC00000"/>
      </bottom>
      <diagonal/>
    </border>
    <border>
      <left style="hair">
        <color rgb="FFC00000"/>
      </left>
      <right style="hair">
        <color rgb="FFC00000"/>
      </right>
      <top style="hair">
        <color rgb="FFC00000"/>
      </top>
      <bottom style="hair">
        <color rgb="FFC00000"/>
      </bottom>
      <diagonal/>
    </border>
    <border>
      <left style="hair">
        <color rgb="FFC00000"/>
      </left>
      <right style="thin">
        <color rgb="FFC00000"/>
      </right>
      <top style="hair">
        <color rgb="FFC00000"/>
      </top>
      <bottom style="hair">
        <color rgb="FFC00000"/>
      </bottom>
      <diagonal/>
    </border>
    <border>
      <left style="thin">
        <color rgb="FFC00000"/>
      </left>
      <right style="hair">
        <color rgb="FFC00000"/>
      </right>
      <top style="hair">
        <color rgb="FFC00000"/>
      </top>
      <bottom style="thin">
        <color rgb="FFC00000"/>
      </bottom>
      <diagonal/>
    </border>
    <border>
      <left style="hair">
        <color rgb="FFC00000"/>
      </left>
      <right style="hair">
        <color rgb="FFC00000"/>
      </right>
      <top style="hair">
        <color rgb="FFC00000"/>
      </top>
      <bottom style="thin">
        <color rgb="FFC00000"/>
      </bottom>
      <diagonal/>
    </border>
    <border>
      <left style="hair">
        <color rgb="FFC00000"/>
      </left>
      <right style="thin">
        <color rgb="FFC00000"/>
      </right>
      <top style="hair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65" fontId="2" fillId="0" borderId="0" xfId="0" applyNumberFormat="1" applyFont="1" applyAlignment="1">
      <alignment horizontal="right" indent="1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/>
    <xf numFmtId="0" fontId="0" fillId="0" borderId="4" xfId="0" applyBorder="1" applyAlignment="1">
      <alignment horizontal="right"/>
    </xf>
    <xf numFmtId="164" fontId="2" fillId="0" borderId="5" xfId="0" applyNumberFormat="1" applyFont="1" applyBorder="1" applyAlignment="1">
      <alignment horizontal="right" inden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 applyAlignment="1">
      <alignment horizontal="right"/>
    </xf>
    <xf numFmtId="164" fontId="2" fillId="0" borderId="8" xfId="0" applyNumberFormat="1" applyFont="1" applyBorder="1" applyAlignment="1">
      <alignment horizontal="right" inden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right"/>
    </xf>
    <xf numFmtId="164" fontId="2" fillId="0" borderId="11" xfId="0" applyNumberFormat="1" applyFont="1" applyBorder="1" applyAlignment="1">
      <alignment horizontal="right" indent="1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</cellXfs>
  <cellStyles count="1">
    <cellStyle name="Normal" xfId="0" builtinId="0"/>
  </cellStyles>
  <dxfs count="8">
    <dxf>
      <font>
        <color theme="0"/>
      </font>
      <fill>
        <patternFill>
          <bgColor rgb="FF33CC33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33CC33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33CC33"/>
        </patternFill>
      </fill>
    </dxf>
    <dxf>
      <fill>
        <gradientFill degree="90">
          <stop position="0">
            <color theme="0"/>
          </stop>
          <stop position="1">
            <color rgb="FF00C85A"/>
          </stop>
        </gradientFill>
      </fill>
    </dxf>
    <dxf>
      <fill>
        <gradientFill degree="90">
          <stop position="0">
            <color rgb="FFFFEFEF"/>
          </stop>
          <stop position="1">
            <color theme="0"/>
          </stop>
        </gradientFill>
      </fill>
    </dxf>
  </dxfs>
  <tableStyles count="0" defaultTableStyle="TableStyleMedium9" defaultPivotStyle="PivotStyleLight16"/>
  <colors>
    <mruColors>
      <color rgb="FFC00000"/>
      <color rgb="FFB61C5E"/>
      <color rgb="FF33CC33"/>
      <color rgb="FF00C85A"/>
      <color rgb="FF87B0E1"/>
      <color rgb="FF05FF76"/>
      <color rgb="FFFFEFEF"/>
      <color rgb="FFFFE1E1"/>
      <color rgb="FFFFCDCD"/>
      <color rgb="FFFF9F9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4</xdr:row>
      <xdr:rowOff>142875</xdr:rowOff>
    </xdr:from>
    <xdr:to>
      <xdr:col>4</xdr:col>
      <xdr:colOff>405525</xdr:colOff>
      <xdr:row>6</xdr:row>
      <xdr:rowOff>13875</xdr:rowOff>
    </xdr:to>
    <xdr:sp macro="" textlink="">
      <xdr:nvSpPr>
        <xdr:cNvPr id="2" name="Ellipse 1"/>
        <xdr:cNvSpPr/>
      </xdr:nvSpPr>
      <xdr:spPr>
        <a:xfrm>
          <a:off x="1666875" y="904875"/>
          <a:ext cx="396000" cy="252000"/>
        </a:xfrm>
        <a:prstGeom prst="ellipse">
          <a:avLst/>
        </a:prstGeom>
        <a:noFill/>
        <a:ln w="9525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4</xdr:row>
      <xdr:rowOff>152400</xdr:rowOff>
    </xdr:from>
    <xdr:to>
      <xdr:col>8</xdr:col>
      <xdr:colOff>396000</xdr:colOff>
      <xdr:row>6</xdr:row>
      <xdr:rowOff>23400</xdr:rowOff>
    </xdr:to>
    <xdr:sp macro="" textlink="">
      <xdr:nvSpPr>
        <xdr:cNvPr id="3" name="Ellipse 2"/>
        <xdr:cNvSpPr/>
      </xdr:nvSpPr>
      <xdr:spPr>
        <a:xfrm>
          <a:off x="4105275" y="914400"/>
          <a:ext cx="396000" cy="252000"/>
        </a:xfrm>
        <a:prstGeom prst="ellipse">
          <a:avLst/>
        </a:prstGeom>
        <a:noFill/>
        <a:ln w="9525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4</xdr:row>
      <xdr:rowOff>161925</xdr:rowOff>
    </xdr:from>
    <xdr:to>
      <xdr:col>12</xdr:col>
      <xdr:colOff>396000</xdr:colOff>
      <xdr:row>6</xdr:row>
      <xdr:rowOff>32925</xdr:rowOff>
    </xdr:to>
    <xdr:sp macro="" textlink="">
      <xdr:nvSpPr>
        <xdr:cNvPr id="4" name="Ellipse 3"/>
        <xdr:cNvSpPr/>
      </xdr:nvSpPr>
      <xdr:spPr>
        <a:xfrm>
          <a:off x="6505575" y="923925"/>
          <a:ext cx="396000" cy="252000"/>
        </a:xfrm>
        <a:prstGeom prst="ellipse">
          <a:avLst/>
        </a:prstGeom>
        <a:noFill/>
        <a:ln w="9525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6</xdr:col>
      <xdr:colOff>47625</xdr:colOff>
      <xdr:row>1</xdr:row>
      <xdr:rowOff>47625</xdr:rowOff>
    </xdr:from>
    <xdr:ext cx="2774542" cy="436786"/>
    <xdr:sp macro="" textlink="">
      <xdr:nvSpPr>
        <xdr:cNvPr id="5" name="ZoneTexte 4"/>
        <xdr:cNvSpPr txBox="1"/>
      </xdr:nvSpPr>
      <xdr:spPr>
        <a:xfrm>
          <a:off x="2952750" y="238125"/>
          <a:ext cx="2774542" cy="436786"/>
        </a:xfrm>
        <a:prstGeom prst="rect">
          <a:avLst/>
        </a:prstGeom>
        <a:noFill/>
        <a:ln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Dans ces colonnes</a:t>
          </a:r>
          <a:r>
            <a:rPr lang="fr-FR" sz="1100" baseline="0"/>
            <a:t> je dois saisir des montants</a:t>
          </a:r>
        </a:p>
        <a:p>
          <a:r>
            <a:rPr lang="fr-FR" sz="1100" baseline="0"/>
            <a:t>tous les jours</a:t>
          </a:r>
          <a:r>
            <a:rPr lang="fr-FR" sz="1100" baseline="0">
              <a:solidFill>
                <a:srgbClr val="FF0000"/>
              </a:solidFill>
            </a:rPr>
            <a:t> SAUF LE DIMANCHE &amp; FERIES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  <xdr:twoCellAnchor>
    <xdr:from>
      <xdr:col>10</xdr:col>
      <xdr:colOff>421867</xdr:colOff>
      <xdr:row>2</xdr:row>
      <xdr:rowOff>75518</xdr:rowOff>
    </xdr:from>
    <xdr:to>
      <xdr:col>12</xdr:col>
      <xdr:colOff>198000</xdr:colOff>
      <xdr:row>4</xdr:row>
      <xdr:rowOff>161925</xdr:rowOff>
    </xdr:to>
    <xdr:cxnSp macro="">
      <xdr:nvCxnSpPr>
        <xdr:cNvPr id="7" name="Connecteur droit avec flèche 6"/>
        <xdr:cNvCxnSpPr>
          <a:stCxn id="5" idx="3"/>
          <a:endCxn id="4" idx="0"/>
        </xdr:cNvCxnSpPr>
      </xdr:nvCxnSpPr>
      <xdr:spPr>
        <a:xfrm>
          <a:off x="5727292" y="456518"/>
          <a:ext cx="976283" cy="467407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347532</xdr:colOff>
      <xdr:row>2</xdr:row>
      <xdr:rowOff>75518</xdr:rowOff>
    </xdr:from>
    <xdr:to>
      <xdr:col>6</xdr:col>
      <xdr:colOff>47625</xdr:colOff>
      <xdr:row>4</xdr:row>
      <xdr:rowOff>179780</xdr:rowOff>
    </xdr:to>
    <xdr:cxnSp macro="">
      <xdr:nvCxnSpPr>
        <xdr:cNvPr id="12" name="Connecteur droit avec flèche 11"/>
        <xdr:cNvCxnSpPr>
          <a:stCxn id="5" idx="1"/>
          <a:endCxn id="2" idx="7"/>
        </xdr:cNvCxnSpPr>
      </xdr:nvCxnSpPr>
      <xdr:spPr>
        <a:xfrm flipH="1">
          <a:off x="2004882" y="456518"/>
          <a:ext cx="947868" cy="485262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198000</xdr:colOff>
      <xdr:row>3</xdr:row>
      <xdr:rowOff>103411</xdr:rowOff>
    </xdr:from>
    <xdr:to>
      <xdr:col>8</xdr:col>
      <xdr:colOff>234746</xdr:colOff>
      <xdr:row>4</xdr:row>
      <xdr:rowOff>152400</xdr:rowOff>
    </xdr:to>
    <xdr:cxnSp macro="">
      <xdr:nvCxnSpPr>
        <xdr:cNvPr id="15" name="Connecteur droit avec flèche 14"/>
        <xdr:cNvCxnSpPr>
          <a:stCxn id="5" idx="2"/>
          <a:endCxn id="3" idx="0"/>
        </xdr:cNvCxnSpPr>
      </xdr:nvCxnSpPr>
      <xdr:spPr>
        <a:xfrm flipH="1">
          <a:off x="4303275" y="674911"/>
          <a:ext cx="36746" cy="239489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142876</xdr:colOff>
      <xdr:row>7</xdr:row>
      <xdr:rowOff>152401</xdr:rowOff>
    </xdr:from>
    <xdr:ext cx="2533650" cy="876300"/>
    <xdr:sp macro="" textlink="">
      <xdr:nvSpPr>
        <xdr:cNvPr id="18" name="ZoneTexte 17"/>
        <xdr:cNvSpPr txBox="1"/>
      </xdr:nvSpPr>
      <xdr:spPr>
        <a:xfrm>
          <a:off x="7086601" y="1485901"/>
          <a:ext cx="2533650" cy="876300"/>
        </a:xfrm>
        <a:prstGeom prst="rect">
          <a:avLst/>
        </a:prstGeom>
        <a:solidFill>
          <a:srgbClr val="FFFF00"/>
        </a:solidFill>
        <a:ln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>
              <a:solidFill>
                <a:srgbClr val="C00000"/>
              </a:solidFill>
            </a:rPr>
            <a:t>Donc</a:t>
          </a:r>
          <a:r>
            <a:rPr lang="fr-FR" sz="1100" baseline="0">
              <a:solidFill>
                <a:srgbClr val="C00000"/>
              </a:solidFill>
            </a:rPr>
            <a:t> ce que je recherche  </a:t>
          </a:r>
          <a:r>
            <a:rPr lang="fr-FR" sz="1100" baseline="0">
              <a:solidFill>
                <a:sysClr val="windowText" lastClr="000000"/>
              </a:solidFill>
            </a:rPr>
            <a:t>(la formule pour avoir le total  des montants de tous  les jours )  </a:t>
          </a:r>
          <a:r>
            <a:rPr lang="fr-FR" sz="1100" baseline="0">
              <a:solidFill>
                <a:srgbClr val="C00000"/>
              </a:solidFill>
            </a:rPr>
            <a:t>dans les cellules des Dimanches</a:t>
          </a:r>
          <a:endParaRPr lang="fr-FR" sz="1100">
            <a:solidFill>
              <a:srgbClr val="C00000"/>
            </a:solidFill>
          </a:endParaRPr>
        </a:p>
      </xdr:txBody>
    </xdr:sp>
    <xdr:clientData/>
  </xdr:oneCellAnchor>
  <xdr:twoCellAnchor>
    <xdr:from>
      <xdr:col>5</xdr:col>
      <xdr:colOff>19050</xdr:colOff>
      <xdr:row>10</xdr:row>
      <xdr:rowOff>19051</xdr:rowOff>
    </xdr:from>
    <xdr:to>
      <xdr:col>13</xdr:col>
      <xdr:colOff>142876</xdr:colOff>
      <xdr:row>10</xdr:row>
      <xdr:rowOff>95250</xdr:rowOff>
    </xdr:to>
    <xdr:cxnSp macro="">
      <xdr:nvCxnSpPr>
        <xdr:cNvPr id="19" name="Connecteur droit avec flèche 18"/>
        <xdr:cNvCxnSpPr>
          <a:stCxn id="18" idx="1"/>
        </xdr:cNvCxnSpPr>
      </xdr:nvCxnSpPr>
      <xdr:spPr>
        <a:xfrm flipH="1">
          <a:off x="2162175" y="1924051"/>
          <a:ext cx="4924426" cy="76199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38"/>
  <sheetViews>
    <sheetView tabSelected="1" workbookViewId="0">
      <selection activeCell="O17" sqref="O17"/>
    </sheetView>
  </sheetViews>
  <sheetFormatPr baseColWidth="10" defaultRowHeight="15"/>
  <cols>
    <col min="1" max="2" width="3.5703125" customWidth="1"/>
    <col min="3" max="3" width="11.140625" customWidth="1"/>
    <col min="4" max="4" width="6.5703125" customWidth="1"/>
    <col min="5" max="5" width="7.28515625" customWidth="1"/>
    <col min="8" max="9" width="6.5703125" customWidth="1"/>
    <col min="12" max="13" width="6.5703125" customWidth="1"/>
  </cols>
  <sheetData>
    <row r="2" spans="2:13" ht="15" customHeight="1">
      <c r="C2" s="2" t="s">
        <v>0</v>
      </c>
      <c r="D2" s="3">
        <v>2020</v>
      </c>
    </row>
    <row r="3" spans="2:13" ht="15" customHeight="1"/>
    <row r="4" spans="2:13" ht="15" customHeight="1"/>
    <row r="5" spans="2:13" ht="15" customHeight="1"/>
    <row r="6" spans="2:13" ht="15" customHeight="1">
      <c r="C6" s="7" t="str">
        <f>PROPER(TEXT(C$7,"mmm aa"))</f>
        <v>Juil 20</v>
      </c>
      <c r="D6" s="5" t="s">
        <v>1</v>
      </c>
      <c r="E6" s="6"/>
      <c r="G6" s="7" t="str">
        <f>PROPER(TEXT(G7,"mmm"))</f>
        <v>Août</v>
      </c>
      <c r="H6" s="5" t="s">
        <v>1</v>
      </c>
      <c r="I6" s="6"/>
      <c r="K6" s="7" t="str">
        <f>PROPER(TEXT(K7,"mmm"))</f>
        <v>Sept</v>
      </c>
      <c r="L6" s="5" t="s">
        <v>1</v>
      </c>
    </row>
    <row r="7" spans="2:13">
      <c r="B7" s="9">
        <v>1</v>
      </c>
      <c r="C7" s="4">
        <f>DATE(D2,7,1)</f>
        <v>44013</v>
      </c>
      <c r="D7" s="6">
        <f>IF(WEEKDAY(C7)=1,WEEKNUM(C7)-1,WEEKNUM(C7))</f>
        <v>27</v>
      </c>
      <c r="E7" s="8">
        <v>1.2</v>
      </c>
      <c r="G7" s="4">
        <f>DATE(YEAR(C7),MONTH(C7)+1,1)</f>
        <v>44044</v>
      </c>
      <c r="H7" s="6">
        <f>IF(WEEKDAY(G7)=1,WEEKNUM(G7)-1,WEEKNUM(G7))</f>
        <v>31</v>
      </c>
      <c r="I7" s="8">
        <v>2.2999999999999998</v>
      </c>
      <c r="K7" s="4">
        <f>DATE(YEAR(G7),MONTH(G7)+1,1)</f>
        <v>44075</v>
      </c>
      <c r="L7" s="6">
        <f>IF(WEEKDAY(K7)=1,WEEKNUM(K7)-1,WEEKNUM(K7))</f>
        <v>36</v>
      </c>
      <c r="M7" s="8"/>
    </row>
    <row r="8" spans="2:13">
      <c r="B8" s="9">
        <v>2</v>
      </c>
      <c r="C8" s="4">
        <f>C7+1</f>
        <v>44014</v>
      </c>
      <c r="D8" s="6">
        <f>IF(WEEKDAY(C8)=1,WEEKNUM(C8)-1,WEEKNUM(C8))</f>
        <v>27</v>
      </c>
      <c r="E8" s="8">
        <v>1.5</v>
      </c>
      <c r="G8" s="4">
        <f>G7+1</f>
        <v>44045</v>
      </c>
      <c r="H8" s="6">
        <f t="shared" ref="H8:H37" si="0">IF(WEEKDAY(G8)=1,WEEKNUM(G8)-1,WEEKNUM(G8))</f>
        <v>31</v>
      </c>
      <c r="I8" s="27"/>
      <c r="K8" s="4">
        <f>K7+1</f>
        <v>44076</v>
      </c>
      <c r="L8" s="6">
        <f t="shared" ref="L8:L37" si="1">IF(WEEKDAY(K8)=1,WEEKNUM(K8)-1,WEEKNUM(K8))</f>
        <v>36</v>
      </c>
      <c r="M8" s="8"/>
    </row>
    <row r="9" spans="2:13">
      <c r="B9" s="9">
        <v>3</v>
      </c>
      <c r="C9" s="4">
        <f t="shared" ref="C9:C37" si="2">C8+1</f>
        <v>44015</v>
      </c>
      <c r="D9" s="6">
        <f t="shared" ref="D9:D37" si="3">IF(WEEKDAY(C9)=1,WEEKNUM(C9)-1,WEEKNUM(C9))</f>
        <v>27</v>
      </c>
      <c r="E9" s="8">
        <v>1.6</v>
      </c>
      <c r="G9" s="4">
        <f t="shared" ref="G9:G37" si="4">G8+1</f>
        <v>44046</v>
      </c>
      <c r="H9" s="6">
        <f t="shared" si="0"/>
        <v>32</v>
      </c>
      <c r="I9" s="8">
        <v>4.3</v>
      </c>
      <c r="K9" s="4">
        <f t="shared" ref="K9:K26" si="5">K8+1</f>
        <v>44077</v>
      </c>
      <c r="L9" s="6">
        <f t="shared" si="1"/>
        <v>36</v>
      </c>
      <c r="M9" s="8"/>
    </row>
    <row r="10" spans="2:13">
      <c r="B10" s="9">
        <v>4</v>
      </c>
      <c r="C10" s="4">
        <f t="shared" si="2"/>
        <v>44016</v>
      </c>
      <c r="D10" s="6">
        <f t="shared" si="3"/>
        <v>27</v>
      </c>
      <c r="E10" s="8">
        <v>1.2</v>
      </c>
      <c r="G10" s="4">
        <f t="shared" si="4"/>
        <v>44047</v>
      </c>
      <c r="H10" s="6">
        <f t="shared" si="0"/>
        <v>32</v>
      </c>
      <c r="I10" s="8"/>
      <c r="K10" s="4">
        <f t="shared" si="5"/>
        <v>44078</v>
      </c>
      <c r="L10" s="6">
        <f t="shared" si="1"/>
        <v>36</v>
      </c>
      <c r="M10" s="8"/>
    </row>
    <row r="11" spans="2:13">
      <c r="B11" s="9">
        <v>5</v>
      </c>
      <c r="C11" s="4">
        <f t="shared" si="2"/>
        <v>44017</v>
      </c>
      <c r="D11" s="6">
        <f t="shared" si="3"/>
        <v>27</v>
      </c>
      <c r="E11" s="28">
        <f>SUM(E7:E10)</f>
        <v>5.5000000000000009</v>
      </c>
      <c r="F11" t="s">
        <v>2</v>
      </c>
      <c r="G11" s="4">
        <f t="shared" si="4"/>
        <v>44048</v>
      </c>
      <c r="H11" s="6">
        <f t="shared" si="0"/>
        <v>32</v>
      </c>
      <c r="I11" s="8"/>
      <c r="K11" s="4">
        <f t="shared" si="5"/>
        <v>44079</v>
      </c>
      <c r="L11" s="6">
        <f t="shared" si="1"/>
        <v>36</v>
      </c>
      <c r="M11" s="8"/>
    </row>
    <row r="12" spans="2:13">
      <c r="B12" s="9">
        <v>6</v>
      </c>
      <c r="C12" s="4">
        <f t="shared" si="2"/>
        <v>44018</v>
      </c>
      <c r="D12" s="6">
        <f t="shared" si="3"/>
        <v>28</v>
      </c>
      <c r="E12" s="8">
        <v>4.5</v>
      </c>
      <c r="G12" s="4">
        <f t="shared" si="4"/>
        <v>44049</v>
      </c>
      <c r="H12" s="6">
        <f t="shared" si="0"/>
        <v>32</v>
      </c>
      <c r="I12" s="8"/>
      <c r="K12" s="4">
        <f t="shared" si="5"/>
        <v>44080</v>
      </c>
      <c r="L12" s="6">
        <f t="shared" si="1"/>
        <v>36</v>
      </c>
      <c r="M12" s="27"/>
    </row>
    <row r="13" spans="2:13">
      <c r="B13" s="9">
        <v>7</v>
      </c>
      <c r="C13" s="4">
        <f t="shared" si="2"/>
        <v>44019</v>
      </c>
      <c r="D13" s="6">
        <f t="shared" si="3"/>
        <v>28</v>
      </c>
      <c r="E13" s="8">
        <v>5</v>
      </c>
      <c r="G13" s="4">
        <f t="shared" si="4"/>
        <v>44050</v>
      </c>
      <c r="H13" s="6">
        <f t="shared" si="0"/>
        <v>32</v>
      </c>
      <c r="I13" s="8"/>
      <c r="K13" s="4">
        <f t="shared" si="5"/>
        <v>44081</v>
      </c>
      <c r="L13" s="6">
        <f t="shared" si="1"/>
        <v>37</v>
      </c>
      <c r="M13" s="8"/>
    </row>
    <row r="14" spans="2:13">
      <c r="B14" s="9">
        <v>8</v>
      </c>
      <c r="C14" s="4">
        <f t="shared" si="2"/>
        <v>44020</v>
      </c>
      <c r="D14" s="6">
        <f t="shared" si="3"/>
        <v>28</v>
      </c>
      <c r="E14" s="8">
        <v>6</v>
      </c>
      <c r="G14" s="4">
        <f t="shared" si="4"/>
        <v>44051</v>
      </c>
      <c r="H14" s="6">
        <f t="shared" si="0"/>
        <v>32</v>
      </c>
      <c r="I14" s="8"/>
      <c r="K14" s="4">
        <f t="shared" si="5"/>
        <v>44082</v>
      </c>
      <c r="L14" s="6">
        <f t="shared" si="1"/>
        <v>37</v>
      </c>
      <c r="M14" s="8"/>
    </row>
    <row r="15" spans="2:13">
      <c r="B15" s="9">
        <v>9</v>
      </c>
      <c r="C15" s="4">
        <f t="shared" si="2"/>
        <v>44021</v>
      </c>
      <c r="D15" s="6">
        <f t="shared" si="3"/>
        <v>28</v>
      </c>
      <c r="E15" s="8">
        <v>8</v>
      </c>
      <c r="G15" s="4">
        <f t="shared" si="4"/>
        <v>44052</v>
      </c>
      <c r="H15" s="6">
        <f t="shared" si="0"/>
        <v>32</v>
      </c>
      <c r="I15" s="27"/>
      <c r="K15" s="4">
        <f t="shared" si="5"/>
        <v>44083</v>
      </c>
      <c r="L15" s="6">
        <f t="shared" si="1"/>
        <v>37</v>
      </c>
      <c r="M15" s="8"/>
    </row>
    <row r="16" spans="2:13">
      <c r="B16" s="9">
        <v>10</v>
      </c>
      <c r="C16" s="4">
        <f t="shared" si="2"/>
        <v>44022</v>
      </c>
      <c r="D16" s="6">
        <f t="shared" si="3"/>
        <v>28</v>
      </c>
      <c r="E16" s="8">
        <v>9</v>
      </c>
      <c r="G16" s="4">
        <f t="shared" si="4"/>
        <v>44053</v>
      </c>
      <c r="H16" s="6">
        <f t="shared" si="0"/>
        <v>33</v>
      </c>
      <c r="I16" s="8"/>
      <c r="K16" s="4">
        <f t="shared" si="5"/>
        <v>44084</v>
      </c>
      <c r="L16" s="6">
        <f t="shared" si="1"/>
        <v>37</v>
      </c>
      <c r="M16" s="8"/>
    </row>
    <row r="17" spans="2:13">
      <c r="B17" s="9">
        <v>11</v>
      </c>
      <c r="C17" s="4">
        <f>C16+1</f>
        <v>44023</v>
      </c>
      <c r="D17" s="6">
        <f t="shared" si="3"/>
        <v>28</v>
      </c>
      <c r="E17" s="8">
        <v>1.2</v>
      </c>
      <c r="G17" s="4">
        <f t="shared" si="4"/>
        <v>44054</v>
      </c>
      <c r="H17" s="6">
        <f t="shared" si="0"/>
        <v>33</v>
      </c>
      <c r="I17" s="8"/>
      <c r="K17" s="4">
        <f t="shared" si="5"/>
        <v>44085</v>
      </c>
      <c r="L17" s="6">
        <f t="shared" si="1"/>
        <v>37</v>
      </c>
      <c r="M17" s="8"/>
    </row>
    <row r="18" spans="2:13">
      <c r="B18" s="9">
        <v>12</v>
      </c>
      <c r="C18" s="4">
        <f t="shared" si="2"/>
        <v>44024</v>
      </c>
      <c r="D18" s="6">
        <f t="shared" si="3"/>
        <v>28</v>
      </c>
      <c r="E18" s="27"/>
      <c r="G18" s="4">
        <f t="shared" si="4"/>
        <v>44055</v>
      </c>
      <c r="H18" s="6">
        <f t="shared" si="0"/>
        <v>33</v>
      </c>
      <c r="I18" s="8"/>
      <c r="K18" s="4">
        <f t="shared" si="5"/>
        <v>44086</v>
      </c>
      <c r="L18" s="6">
        <f t="shared" si="1"/>
        <v>37</v>
      </c>
      <c r="M18" s="8"/>
    </row>
    <row r="19" spans="2:13">
      <c r="B19" s="9">
        <v>13</v>
      </c>
      <c r="C19" s="4">
        <f t="shared" si="2"/>
        <v>44025</v>
      </c>
      <c r="D19" s="6">
        <f t="shared" si="3"/>
        <v>29</v>
      </c>
      <c r="E19" s="8">
        <v>4.5</v>
      </c>
      <c r="G19" s="4">
        <f t="shared" si="4"/>
        <v>44056</v>
      </c>
      <c r="H19" s="6">
        <f t="shared" si="0"/>
        <v>33</v>
      </c>
      <c r="I19" s="8"/>
      <c r="K19" s="4">
        <f t="shared" si="5"/>
        <v>44087</v>
      </c>
      <c r="L19" s="6">
        <f t="shared" si="1"/>
        <v>37</v>
      </c>
      <c r="M19" s="27"/>
    </row>
    <row r="20" spans="2:13">
      <c r="B20" s="9">
        <v>14</v>
      </c>
      <c r="C20" s="4">
        <f t="shared" si="2"/>
        <v>44026</v>
      </c>
      <c r="D20" s="6">
        <f t="shared" si="3"/>
        <v>29</v>
      </c>
      <c r="E20" s="8">
        <v>0</v>
      </c>
      <c r="G20" s="4">
        <f t="shared" si="4"/>
        <v>44057</v>
      </c>
      <c r="H20" s="6">
        <f t="shared" si="0"/>
        <v>33</v>
      </c>
      <c r="I20" s="8"/>
      <c r="K20" s="4">
        <f t="shared" si="5"/>
        <v>44088</v>
      </c>
      <c r="L20" s="6">
        <f t="shared" si="1"/>
        <v>38</v>
      </c>
      <c r="M20" s="8"/>
    </row>
    <row r="21" spans="2:13">
      <c r="B21" s="9">
        <v>15</v>
      </c>
      <c r="C21" s="4">
        <f t="shared" si="2"/>
        <v>44027</v>
      </c>
      <c r="D21" s="6">
        <f t="shared" si="3"/>
        <v>29</v>
      </c>
      <c r="E21" s="8">
        <v>1.2</v>
      </c>
      <c r="G21" s="4">
        <f t="shared" si="4"/>
        <v>44058</v>
      </c>
      <c r="H21" s="6">
        <f t="shared" si="0"/>
        <v>33</v>
      </c>
      <c r="I21" s="8"/>
      <c r="K21" s="4">
        <f t="shared" si="5"/>
        <v>44089</v>
      </c>
      <c r="L21" s="6">
        <f t="shared" si="1"/>
        <v>38</v>
      </c>
      <c r="M21" s="8"/>
    </row>
    <row r="22" spans="2:13">
      <c r="B22" s="9">
        <v>16</v>
      </c>
      <c r="C22" s="4">
        <f t="shared" si="2"/>
        <v>44028</v>
      </c>
      <c r="D22" s="6">
        <f t="shared" si="3"/>
        <v>29</v>
      </c>
      <c r="E22" s="8">
        <v>1.3</v>
      </c>
      <c r="G22" s="4">
        <f t="shared" si="4"/>
        <v>44059</v>
      </c>
      <c r="H22" s="6">
        <f t="shared" si="0"/>
        <v>33</v>
      </c>
      <c r="I22" s="27"/>
      <c r="K22" s="4">
        <f t="shared" si="5"/>
        <v>44090</v>
      </c>
      <c r="L22" s="6">
        <f t="shared" si="1"/>
        <v>38</v>
      </c>
      <c r="M22" s="8"/>
    </row>
    <row r="23" spans="2:13">
      <c r="B23" s="9">
        <v>17</v>
      </c>
      <c r="C23" s="4">
        <f t="shared" si="2"/>
        <v>44029</v>
      </c>
      <c r="D23" s="6">
        <f t="shared" si="3"/>
        <v>29</v>
      </c>
      <c r="E23" s="8">
        <v>1.4</v>
      </c>
      <c r="G23" s="4">
        <f t="shared" si="4"/>
        <v>44060</v>
      </c>
      <c r="H23" s="6">
        <f t="shared" si="0"/>
        <v>34</v>
      </c>
      <c r="I23" s="8"/>
      <c r="K23" s="4">
        <f t="shared" si="5"/>
        <v>44091</v>
      </c>
      <c r="L23" s="6">
        <f t="shared" si="1"/>
        <v>38</v>
      </c>
      <c r="M23" s="8"/>
    </row>
    <row r="24" spans="2:13">
      <c r="B24" s="9">
        <v>18</v>
      </c>
      <c r="C24" s="4">
        <f t="shared" si="2"/>
        <v>44030</v>
      </c>
      <c r="D24" s="6">
        <f t="shared" si="3"/>
        <v>29</v>
      </c>
      <c r="E24" s="8">
        <v>1.8</v>
      </c>
      <c r="G24" s="4">
        <f t="shared" si="4"/>
        <v>44061</v>
      </c>
      <c r="H24" s="6">
        <f t="shared" si="0"/>
        <v>34</v>
      </c>
      <c r="I24" s="8"/>
      <c r="K24" s="4">
        <f t="shared" si="5"/>
        <v>44092</v>
      </c>
      <c r="L24" s="6">
        <f t="shared" si="1"/>
        <v>38</v>
      </c>
      <c r="M24" s="8"/>
    </row>
    <row r="25" spans="2:13">
      <c r="B25" s="9">
        <v>19</v>
      </c>
      <c r="C25" s="4">
        <f t="shared" si="2"/>
        <v>44031</v>
      </c>
      <c r="D25" s="6">
        <f t="shared" si="3"/>
        <v>29</v>
      </c>
      <c r="E25" s="27"/>
      <c r="G25" s="4">
        <f t="shared" si="4"/>
        <v>44062</v>
      </c>
      <c r="H25" s="6">
        <f t="shared" si="0"/>
        <v>34</v>
      </c>
      <c r="I25" s="8"/>
      <c r="K25" s="4">
        <f t="shared" si="5"/>
        <v>44093</v>
      </c>
      <c r="L25" s="6">
        <f t="shared" si="1"/>
        <v>38</v>
      </c>
      <c r="M25" s="8"/>
    </row>
    <row r="26" spans="2:13">
      <c r="B26" s="9">
        <v>20</v>
      </c>
      <c r="C26" s="4">
        <f t="shared" si="2"/>
        <v>44032</v>
      </c>
      <c r="D26" s="6">
        <f t="shared" si="3"/>
        <v>30</v>
      </c>
      <c r="E26" s="8"/>
      <c r="G26" s="4">
        <f t="shared" si="4"/>
        <v>44063</v>
      </c>
      <c r="H26" s="6">
        <f t="shared" si="0"/>
        <v>34</v>
      </c>
      <c r="I26" s="8"/>
      <c r="K26" s="4">
        <f t="shared" si="5"/>
        <v>44094</v>
      </c>
      <c r="L26" s="6">
        <f t="shared" si="1"/>
        <v>38</v>
      </c>
      <c r="M26" s="27"/>
    </row>
    <row r="27" spans="2:13">
      <c r="B27" s="9">
        <v>21</v>
      </c>
      <c r="C27" s="4">
        <f t="shared" si="2"/>
        <v>44033</v>
      </c>
      <c r="D27" s="6">
        <f t="shared" si="3"/>
        <v>30</v>
      </c>
      <c r="E27" s="8"/>
      <c r="G27" s="4">
        <f t="shared" si="4"/>
        <v>44064</v>
      </c>
      <c r="H27" s="6">
        <f t="shared" si="0"/>
        <v>34</v>
      </c>
      <c r="I27" s="8"/>
      <c r="K27" s="4">
        <f>K26+1</f>
        <v>44095</v>
      </c>
      <c r="L27" s="6">
        <f t="shared" si="1"/>
        <v>39</v>
      </c>
      <c r="M27" s="8"/>
    </row>
    <row r="28" spans="2:13">
      <c r="B28" s="9">
        <v>22</v>
      </c>
      <c r="C28" s="4">
        <f t="shared" si="2"/>
        <v>44034</v>
      </c>
      <c r="D28" s="6">
        <f>IF(WEEKDAY(C28)=1,WEEKNUM(C28)-1,WEEKNUM(C28))</f>
        <v>30</v>
      </c>
      <c r="E28" s="8"/>
      <c r="G28" s="4">
        <f t="shared" si="4"/>
        <v>44065</v>
      </c>
      <c r="H28" s="6">
        <f t="shared" si="0"/>
        <v>34</v>
      </c>
      <c r="I28" s="8"/>
      <c r="K28" s="4">
        <f t="shared" ref="K28:K37" si="6">K27+1</f>
        <v>44096</v>
      </c>
      <c r="L28" s="6">
        <f t="shared" si="1"/>
        <v>39</v>
      </c>
      <c r="M28" s="8"/>
    </row>
    <row r="29" spans="2:13">
      <c r="B29" s="9">
        <v>23</v>
      </c>
      <c r="C29" s="4">
        <f t="shared" si="2"/>
        <v>44035</v>
      </c>
      <c r="D29" s="6">
        <f t="shared" si="3"/>
        <v>30</v>
      </c>
      <c r="E29" s="8"/>
      <c r="G29" s="4">
        <f t="shared" si="4"/>
        <v>44066</v>
      </c>
      <c r="H29" s="6">
        <f t="shared" si="0"/>
        <v>34</v>
      </c>
      <c r="I29" s="27"/>
      <c r="K29" s="4">
        <f t="shared" si="6"/>
        <v>44097</v>
      </c>
      <c r="L29" s="6">
        <f t="shared" si="1"/>
        <v>39</v>
      </c>
      <c r="M29" s="8"/>
    </row>
    <row r="30" spans="2:13">
      <c r="B30" s="9">
        <v>24</v>
      </c>
      <c r="C30" s="4">
        <f t="shared" si="2"/>
        <v>44036</v>
      </c>
      <c r="D30" s="6">
        <f t="shared" si="3"/>
        <v>30</v>
      </c>
      <c r="E30" s="8"/>
      <c r="G30" s="4">
        <f t="shared" si="4"/>
        <v>44067</v>
      </c>
      <c r="H30" s="6">
        <f t="shared" si="0"/>
        <v>35</v>
      </c>
      <c r="I30" s="8"/>
      <c r="K30" s="4">
        <f t="shared" si="6"/>
        <v>44098</v>
      </c>
      <c r="L30" s="6">
        <f t="shared" si="1"/>
        <v>39</v>
      </c>
      <c r="M30" s="8"/>
    </row>
    <row r="31" spans="2:13">
      <c r="B31" s="9">
        <v>25</v>
      </c>
      <c r="C31" s="4">
        <f t="shared" si="2"/>
        <v>44037</v>
      </c>
      <c r="D31" s="6">
        <f t="shared" si="3"/>
        <v>30</v>
      </c>
      <c r="E31" s="8"/>
      <c r="G31" s="4">
        <f t="shared" si="4"/>
        <v>44068</v>
      </c>
      <c r="H31" s="6">
        <f t="shared" si="0"/>
        <v>35</v>
      </c>
      <c r="I31" s="8"/>
      <c r="K31" s="4">
        <f t="shared" si="6"/>
        <v>44099</v>
      </c>
      <c r="L31" s="6">
        <f t="shared" si="1"/>
        <v>39</v>
      </c>
      <c r="M31" s="8"/>
    </row>
    <row r="32" spans="2:13">
      <c r="B32" s="9">
        <v>26</v>
      </c>
      <c r="C32" s="4">
        <f t="shared" si="2"/>
        <v>44038</v>
      </c>
      <c r="D32" s="6">
        <f t="shared" si="3"/>
        <v>30</v>
      </c>
      <c r="E32" s="27"/>
      <c r="G32" s="4">
        <f t="shared" si="4"/>
        <v>44069</v>
      </c>
      <c r="H32" s="6">
        <f t="shared" si="0"/>
        <v>35</v>
      </c>
      <c r="I32" s="8"/>
      <c r="K32" s="4">
        <f t="shared" si="6"/>
        <v>44100</v>
      </c>
      <c r="L32" s="6">
        <f t="shared" si="1"/>
        <v>39</v>
      </c>
      <c r="M32" s="8"/>
    </row>
    <row r="33" spans="2:13">
      <c r="B33" s="9">
        <v>27</v>
      </c>
      <c r="C33" s="4">
        <f t="shared" si="2"/>
        <v>44039</v>
      </c>
      <c r="D33" s="6">
        <f t="shared" si="3"/>
        <v>31</v>
      </c>
      <c r="E33" s="8"/>
      <c r="G33" s="4">
        <f t="shared" si="4"/>
        <v>44070</v>
      </c>
      <c r="H33" s="6">
        <f t="shared" si="0"/>
        <v>35</v>
      </c>
      <c r="I33" s="8"/>
      <c r="K33" s="4">
        <f t="shared" si="6"/>
        <v>44101</v>
      </c>
      <c r="L33" s="6">
        <f t="shared" si="1"/>
        <v>39</v>
      </c>
      <c r="M33" s="27"/>
    </row>
    <row r="34" spans="2:13">
      <c r="B34" s="9">
        <v>28</v>
      </c>
      <c r="C34" s="4">
        <f t="shared" si="2"/>
        <v>44040</v>
      </c>
      <c r="D34" s="6">
        <f t="shared" si="3"/>
        <v>31</v>
      </c>
      <c r="E34" s="8"/>
      <c r="G34" s="4">
        <f t="shared" si="4"/>
        <v>44071</v>
      </c>
      <c r="H34" s="6">
        <f t="shared" si="0"/>
        <v>35</v>
      </c>
      <c r="I34" s="8"/>
      <c r="K34" s="4">
        <f t="shared" si="6"/>
        <v>44102</v>
      </c>
      <c r="L34" s="6">
        <f t="shared" si="1"/>
        <v>40</v>
      </c>
      <c r="M34" s="8"/>
    </row>
    <row r="35" spans="2:13">
      <c r="B35" s="9">
        <v>29</v>
      </c>
      <c r="C35" s="4">
        <f t="shared" si="2"/>
        <v>44041</v>
      </c>
      <c r="D35" s="6">
        <f t="shared" si="3"/>
        <v>31</v>
      </c>
      <c r="E35" s="8"/>
      <c r="G35" s="4">
        <f t="shared" si="4"/>
        <v>44072</v>
      </c>
      <c r="H35" s="6">
        <f t="shared" si="0"/>
        <v>35</v>
      </c>
      <c r="I35" s="8"/>
      <c r="K35" s="4">
        <f>IF(K34="","",IF(MONTH(K34+1)=MONTH(K7),K34+1,""))</f>
        <v>44103</v>
      </c>
      <c r="L35" s="6">
        <f t="shared" si="1"/>
        <v>40</v>
      </c>
      <c r="M35" s="8"/>
    </row>
    <row r="36" spans="2:13">
      <c r="B36" s="9">
        <v>30</v>
      </c>
      <c r="C36" s="4">
        <f t="shared" si="2"/>
        <v>44042</v>
      </c>
      <c r="D36" s="6">
        <f t="shared" si="3"/>
        <v>31</v>
      </c>
      <c r="E36" s="8"/>
      <c r="G36" s="4">
        <f t="shared" si="4"/>
        <v>44073</v>
      </c>
      <c r="H36" s="6">
        <f t="shared" si="0"/>
        <v>35</v>
      </c>
      <c r="I36" s="27"/>
      <c r="K36" s="4">
        <f t="shared" ref="K36:K37" si="7">IF(K35="","",IF(MONTH(K35+1)=MONTH(K8),K35+1,""))</f>
        <v>44104</v>
      </c>
      <c r="L36" s="6">
        <f t="shared" si="1"/>
        <v>40</v>
      </c>
      <c r="M36" s="8"/>
    </row>
    <row r="37" spans="2:13">
      <c r="B37" s="9">
        <v>31</v>
      </c>
      <c r="C37" s="4">
        <f t="shared" si="2"/>
        <v>44043</v>
      </c>
      <c r="D37" s="6">
        <f t="shared" si="3"/>
        <v>31</v>
      </c>
      <c r="E37" s="8"/>
      <c r="G37" s="4">
        <f t="shared" si="4"/>
        <v>44074</v>
      </c>
      <c r="H37" s="6">
        <f t="shared" si="0"/>
        <v>36</v>
      </c>
      <c r="I37" s="8"/>
      <c r="K37" s="4" t="str">
        <f t="shared" si="7"/>
        <v/>
      </c>
      <c r="L37" s="6" t="str">
        <f>IFERROR(IF(WEEKDAY(K37)=1,WEEKNUM(K37)-1,WEEKNUM(K37)),"")</f>
        <v/>
      </c>
      <c r="M37" s="8"/>
    </row>
    <row r="38" spans="2:13">
      <c r="B38" s="1"/>
    </row>
  </sheetData>
  <conditionalFormatting sqref="C7:C37">
    <cfRule type="expression" dxfId="5" priority="6">
      <formula>WEEKDAY(C7,2)&gt;6</formula>
    </cfRule>
    <cfRule type="expression" dxfId="4" priority="5">
      <formula>VLOOKUP(C7,Feries,1,FALSE)</formula>
    </cfRule>
  </conditionalFormatting>
  <conditionalFormatting sqref="G7:G37">
    <cfRule type="expression" dxfId="2" priority="3">
      <formula>VLOOKUP(G7,Feries,1,FALSE)</formula>
    </cfRule>
    <cfRule type="expression" dxfId="3" priority="4">
      <formula>WEEKDAY(G7,2)&gt;6</formula>
    </cfRule>
  </conditionalFormatting>
  <conditionalFormatting sqref="K7:K37">
    <cfRule type="expression" dxfId="1" priority="1">
      <formula>VLOOKUP(K7,Feries,1,FALSE)</formula>
    </cfRule>
    <cfRule type="expression" dxfId="0" priority="2">
      <formula>WEEKDAY(K7,2)&gt;6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F30"/>
  <sheetViews>
    <sheetView showGridLines="0" showZeros="0" workbookViewId="0">
      <selection activeCell="K21" sqref="K21"/>
    </sheetView>
  </sheetViews>
  <sheetFormatPr baseColWidth="10" defaultRowHeight="15"/>
  <cols>
    <col min="1" max="1" width="2.7109375" customWidth="1"/>
    <col min="2" max="2" width="18.28515625" bestFit="1" customWidth="1"/>
    <col min="3" max="3" width="24.28515625" bestFit="1" customWidth="1"/>
    <col min="4" max="4" width="9" customWidth="1"/>
    <col min="5" max="5" width="9.42578125" customWidth="1"/>
  </cols>
  <sheetData>
    <row r="2" spans="2:6">
      <c r="B2" t="s">
        <v>17</v>
      </c>
      <c r="C2" s="10">
        <f>Mois!D2</f>
        <v>2020</v>
      </c>
    </row>
    <row r="4" spans="2:6">
      <c r="B4" s="24" t="s">
        <v>3</v>
      </c>
      <c r="C4" s="25" t="s">
        <v>18</v>
      </c>
      <c r="D4" s="25" t="s">
        <v>22</v>
      </c>
      <c r="E4" s="26" t="s">
        <v>23</v>
      </c>
    </row>
    <row r="5" spans="2:6">
      <c r="B5" s="12" t="s">
        <v>4</v>
      </c>
      <c r="C5" s="13">
        <f>DATE($C$2,1,1)</f>
        <v>43831</v>
      </c>
      <c r="D5" s="14">
        <f>IF(WEEKDAY(C5,2)=6,1,0)</f>
        <v>0</v>
      </c>
      <c r="E5" s="15">
        <f>IF(WEEKDAY(C5,2)=7,1,0)</f>
        <v>0</v>
      </c>
    </row>
    <row r="6" spans="2:6">
      <c r="B6" s="16" t="s">
        <v>5</v>
      </c>
      <c r="C6" s="17">
        <f>DATE($C$2,3,29.56+0.979*MOD(204-11*MOD($C$2,19),30)- WEEKDAY(DATE($C$2,3,28.56+0.979*MOD(204-11*MOD($C$2,19),30))))</f>
        <v>43933</v>
      </c>
      <c r="D6" s="18">
        <f>IF(WEEKDAY(C6,2)=6,1,0)</f>
        <v>0</v>
      </c>
      <c r="E6" s="19">
        <f>IF(WEEKDAY(C6,2)=7,1,0)</f>
        <v>1</v>
      </c>
      <c r="F6" s="11" t="s">
        <v>19</v>
      </c>
    </row>
    <row r="7" spans="2:6">
      <c r="B7" s="16" t="s">
        <v>6</v>
      </c>
      <c r="C7" s="17">
        <f>C6+1</f>
        <v>43934</v>
      </c>
      <c r="D7" s="18">
        <f t="shared" ref="D7:D30" si="0">IF(WEEKDAY(C7,2)=6,1,0)</f>
        <v>0</v>
      </c>
      <c r="E7" s="19">
        <f t="shared" ref="E7:E18" si="1">IF(WEEKDAY(C7,2)=7,1,0)</f>
        <v>0</v>
      </c>
      <c r="F7" s="11"/>
    </row>
    <row r="8" spans="2:6">
      <c r="B8" s="16" t="s">
        <v>7</v>
      </c>
      <c r="C8" s="17">
        <f>DATE($C$2,5,1)</f>
        <v>43952</v>
      </c>
      <c r="D8" s="18">
        <f t="shared" si="0"/>
        <v>0</v>
      </c>
      <c r="E8" s="19">
        <f t="shared" si="1"/>
        <v>0</v>
      </c>
      <c r="F8" s="11"/>
    </row>
    <row r="9" spans="2:6">
      <c r="B9" s="16" t="s">
        <v>8</v>
      </c>
      <c r="C9" s="17">
        <f>DATE($C$2,5,8)</f>
        <v>43959</v>
      </c>
      <c r="D9" s="18">
        <f t="shared" si="0"/>
        <v>0</v>
      </c>
      <c r="E9" s="19">
        <f t="shared" si="1"/>
        <v>0</v>
      </c>
      <c r="F9" s="11"/>
    </row>
    <row r="10" spans="2:6">
      <c r="B10" s="16" t="s">
        <v>9</v>
      </c>
      <c r="C10" s="17">
        <f>C6+39</f>
        <v>43972</v>
      </c>
      <c r="D10" s="18">
        <f t="shared" si="0"/>
        <v>0</v>
      </c>
      <c r="E10" s="19">
        <f t="shared" si="1"/>
        <v>0</v>
      </c>
      <c r="F10" s="11" t="s">
        <v>20</v>
      </c>
    </row>
    <row r="11" spans="2:6">
      <c r="B11" s="16" t="s">
        <v>10</v>
      </c>
      <c r="C11" s="17">
        <f>C6+49</f>
        <v>43982</v>
      </c>
      <c r="D11" s="18">
        <f t="shared" si="0"/>
        <v>0</v>
      </c>
      <c r="E11" s="19">
        <f t="shared" si="1"/>
        <v>1</v>
      </c>
      <c r="F11" s="11" t="s">
        <v>21</v>
      </c>
    </row>
    <row r="12" spans="2:6">
      <c r="B12" s="16" t="s">
        <v>11</v>
      </c>
      <c r="C12" s="17">
        <f>C11+1</f>
        <v>43983</v>
      </c>
      <c r="D12" s="18">
        <f t="shared" si="0"/>
        <v>0</v>
      </c>
      <c r="E12" s="19">
        <f t="shared" si="1"/>
        <v>0</v>
      </c>
      <c r="F12" s="11"/>
    </row>
    <row r="13" spans="2:6">
      <c r="B13" s="16" t="s">
        <v>12</v>
      </c>
      <c r="C13" s="17">
        <f>DATE($C$2,7,14)</f>
        <v>44026</v>
      </c>
      <c r="D13" s="18">
        <f t="shared" si="0"/>
        <v>0</v>
      </c>
      <c r="E13" s="19">
        <f t="shared" si="1"/>
        <v>0</v>
      </c>
      <c r="F13" s="11"/>
    </row>
    <row r="14" spans="2:6">
      <c r="B14" s="16" t="s">
        <v>13</v>
      </c>
      <c r="C14" s="17">
        <f>DATE($C$2,8,15)</f>
        <v>44058</v>
      </c>
      <c r="D14" s="18">
        <f t="shared" si="0"/>
        <v>1</v>
      </c>
      <c r="E14" s="19">
        <f t="shared" si="1"/>
        <v>0</v>
      </c>
      <c r="F14" s="11"/>
    </row>
    <row r="15" spans="2:6">
      <c r="B15" s="16" t="s">
        <v>14</v>
      </c>
      <c r="C15" s="17">
        <f>DATE($C$2,11,1)</f>
        <v>44136</v>
      </c>
      <c r="D15" s="18">
        <f t="shared" si="0"/>
        <v>0</v>
      </c>
      <c r="E15" s="19">
        <f t="shared" si="1"/>
        <v>1</v>
      </c>
      <c r="F15" s="11"/>
    </row>
    <row r="16" spans="2:6">
      <c r="B16" s="16" t="s">
        <v>15</v>
      </c>
      <c r="C16" s="17">
        <f>DATE($C$2,11,8)</f>
        <v>44143</v>
      </c>
      <c r="D16" s="18">
        <f t="shared" si="0"/>
        <v>0</v>
      </c>
      <c r="E16" s="19">
        <f t="shared" si="1"/>
        <v>1</v>
      </c>
      <c r="F16" s="11"/>
    </row>
    <row r="17" spans="2:6">
      <c r="B17" s="20" t="s">
        <v>16</v>
      </c>
      <c r="C17" s="21">
        <f>DATE($C$2,12,25)</f>
        <v>44190</v>
      </c>
      <c r="D17" s="22">
        <f t="shared" si="0"/>
        <v>0</v>
      </c>
      <c r="E17" s="23">
        <f t="shared" si="1"/>
        <v>0</v>
      </c>
      <c r="F17" s="11"/>
    </row>
    <row r="18" spans="2:6">
      <c r="B18" s="12" t="s">
        <v>4</v>
      </c>
      <c r="C18" s="13">
        <f>DATE($C$2+1,1,1)</f>
        <v>44197</v>
      </c>
      <c r="D18" s="14">
        <f t="shared" si="0"/>
        <v>0</v>
      </c>
      <c r="E18" s="15">
        <f t="shared" si="1"/>
        <v>0</v>
      </c>
      <c r="F18" s="11"/>
    </row>
    <row r="19" spans="2:6">
      <c r="B19" s="16" t="s">
        <v>5</v>
      </c>
      <c r="C19" s="17">
        <f>DATE($C$2+1,3,29.56+0.979*MOD(204-11*MOD($C$2+1,19),30)- WEEKDAY(DATE($C$2+1,3,28.56+0.979*MOD(204-11*MOD($C$2+1,19),30))))</f>
        <v>44290</v>
      </c>
      <c r="D19" s="18">
        <f t="shared" si="0"/>
        <v>0</v>
      </c>
      <c r="E19" s="19">
        <f t="shared" ref="E19:E30" si="2">IF(WEEKDAY(C19,2)=7,1,0)</f>
        <v>1</v>
      </c>
      <c r="F19" s="11"/>
    </row>
    <row r="20" spans="2:6">
      <c r="B20" s="16" t="s">
        <v>6</v>
      </c>
      <c r="C20" s="17">
        <f>C19+1</f>
        <v>44291</v>
      </c>
      <c r="D20" s="18">
        <f t="shared" si="0"/>
        <v>0</v>
      </c>
      <c r="E20" s="19">
        <f t="shared" si="2"/>
        <v>0</v>
      </c>
      <c r="F20" s="11"/>
    </row>
    <row r="21" spans="2:6">
      <c r="B21" s="16" t="s">
        <v>7</v>
      </c>
      <c r="C21" s="17">
        <f>DATE($C$2+1,5,1)</f>
        <v>44317</v>
      </c>
      <c r="D21" s="18">
        <f t="shared" si="0"/>
        <v>1</v>
      </c>
      <c r="E21" s="19">
        <f t="shared" si="2"/>
        <v>0</v>
      </c>
      <c r="F21" s="11"/>
    </row>
    <row r="22" spans="2:6">
      <c r="B22" s="16" t="s">
        <v>8</v>
      </c>
      <c r="C22" s="17">
        <f>DATE($C$2+1,5,8)</f>
        <v>44324</v>
      </c>
      <c r="D22" s="18">
        <f t="shared" si="0"/>
        <v>1</v>
      </c>
      <c r="E22" s="19">
        <f t="shared" si="2"/>
        <v>0</v>
      </c>
      <c r="F22" s="11"/>
    </row>
    <row r="23" spans="2:6">
      <c r="B23" s="16" t="s">
        <v>9</v>
      </c>
      <c r="C23" s="17">
        <f>C19+39</f>
        <v>44329</v>
      </c>
      <c r="D23" s="18">
        <f t="shared" si="0"/>
        <v>0</v>
      </c>
      <c r="E23" s="19">
        <f t="shared" si="2"/>
        <v>0</v>
      </c>
      <c r="F23" s="11"/>
    </row>
    <row r="24" spans="2:6">
      <c r="B24" s="16" t="s">
        <v>10</v>
      </c>
      <c r="C24" s="17">
        <f>C19+49</f>
        <v>44339</v>
      </c>
      <c r="D24" s="18">
        <f t="shared" si="0"/>
        <v>0</v>
      </c>
      <c r="E24" s="19">
        <f t="shared" si="2"/>
        <v>1</v>
      </c>
      <c r="F24" s="11"/>
    </row>
    <row r="25" spans="2:6">
      <c r="B25" s="16" t="s">
        <v>11</v>
      </c>
      <c r="C25" s="17">
        <f>C24+1</f>
        <v>44340</v>
      </c>
      <c r="D25" s="18">
        <f t="shared" si="0"/>
        <v>0</v>
      </c>
      <c r="E25" s="19">
        <f t="shared" si="2"/>
        <v>0</v>
      </c>
      <c r="F25" s="11"/>
    </row>
    <row r="26" spans="2:6">
      <c r="B26" s="16" t="s">
        <v>12</v>
      </c>
      <c r="C26" s="17">
        <f>DATE($C$2+1,7,14)</f>
        <v>44391</v>
      </c>
      <c r="D26" s="18">
        <f t="shared" si="0"/>
        <v>0</v>
      </c>
      <c r="E26" s="19">
        <f t="shared" si="2"/>
        <v>0</v>
      </c>
      <c r="F26" s="11"/>
    </row>
    <row r="27" spans="2:6">
      <c r="B27" s="16" t="s">
        <v>13</v>
      </c>
      <c r="C27" s="17">
        <f>DATE($C$2+1,8,15)</f>
        <v>44423</v>
      </c>
      <c r="D27" s="18">
        <f t="shared" si="0"/>
        <v>0</v>
      </c>
      <c r="E27" s="19">
        <f t="shared" si="2"/>
        <v>1</v>
      </c>
      <c r="F27" s="11"/>
    </row>
    <row r="28" spans="2:6">
      <c r="B28" s="16" t="s">
        <v>14</v>
      </c>
      <c r="C28" s="17">
        <f>DATE($C$2+1,11,1)</f>
        <v>44501</v>
      </c>
      <c r="D28" s="18">
        <f t="shared" si="0"/>
        <v>0</v>
      </c>
      <c r="E28" s="19">
        <f t="shared" si="2"/>
        <v>0</v>
      </c>
      <c r="F28" s="11"/>
    </row>
    <row r="29" spans="2:6">
      <c r="B29" s="16" t="s">
        <v>15</v>
      </c>
      <c r="C29" s="17">
        <f>DATE($C$2+1,11,8)</f>
        <v>44508</v>
      </c>
      <c r="D29" s="18">
        <f t="shared" si="0"/>
        <v>0</v>
      </c>
      <c r="E29" s="19">
        <f t="shared" si="2"/>
        <v>0</v>
      </c>
      <c r="F29" s="11"/>
    </row>
    <row r="30" spans="2:6">
      <c r="B30" s="20" t="s">
        <v>16</v>
      </c>
      <c r="C30" s="21">
        <f>DATE($C$2+1,12,25)</f>
        <v>44555</v>
      </c>
      <c r="D30" s="22">
        <f t="shared" si="0"/>
        <v>1</v>
      </c>
      <c r="E30" s="23">
        <f t="shared" si="2"/>
        <v>0</v>
      </c>
      <c r="F30" s="11"/>
    </row>
  </sheetData>
  <conditionalFormatting sqref="C5:C30">
    <cfRule type="expression" dxfId="7" priority="2" stopIfTrue="1">
      <formula>WEEKDAY(C5,2)&lt;6</formula>
    </cfRule>
    <cfRule type="expression" dxfId="6" priority="1" stopIfTrue="1">
      <formula>WEEKDAY(C5,2)&gt;5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Mois</vt:lpstr>
      <vt:lpstr>Feries</vt:lpstr>
      <vt:lpstr>Feries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</dc:creator>
  <cp:lastModifiedBy>ml</cp:lastModifiedBy>
  <dcterms:created xsi:type="dcterms:W3CDTF">2021-05-17T06:36:15Z</dcterms:created>
  <dcterms:modified xsi:type="dcterms:W3CDTF">2021-05-17T08:59:00Z</dcterms:modified>
</cp:coreProperties>
</file>