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date1904="1" codeName="ThisWorkbook"/>
  <bookViews>
    <workbookView xWindow="4905" yWindow="1395" windowWidth="12120" windowHeight="8700" activeTab="13"/>
  </bookViews>
  <sheets>
    <sheet name="Effectif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  <sheet name="Agent 1" sheetId="14" r:id="rId14"/>
  </sheets>
  <externalReferences>
    <externalReference r:id="rId15"/>
  </externalReferences>
  <definedNames>
    <definedName name="date_ligne">[1]Pointage!$B$4:$AE$4</definedName>
  </definedNames>
  <calcPr calcId="125725"/>
  <customWorkbookViews>
    <customWorkbookView name="SUSSETTO Franck - Affichage personnalisé" guid="{C102C896-6091-4F19-9AEA-46A8A6109F9E}" mergeInterval="0" personalView="1" maximized="1" windowWidth="1012" windowHeight="527" activeSheetId="2"/>
  </customWorkbookViews>
</workbook>
</file>

<file path=xl/calcChain.xml><?xml version="1.0" encoding="utf-8"?>
<calcChain xmlns="http://schemas.openxmlformats.org/spreadsheetml/2006/main">
  <c r="C7" i="14" a="1"/>
  <c r="C7" s="1"/>
  <c r="B28" i="3"/>
  <c r="B28" i="4"/>
  <c r="B28" i="5"/>
  <c r="B28" i="6"/>
  <c r="B28" i="7"/>
  <c r="B28" i="8"/>
  <c r="B28" i="9"/>
  <c r="B28" i="10"/>
  <c r="B28" i="11"/>
  <c r="B28" i="12"/>
  <c r="B28" i="13"/>
  <c r="B28" i="2"/>
  <c r="B27" i="3"/>
  <c r="B27" i="4"/>
  <c r="B27" i="5"/>
  <c r="B27" i="6"/>
  <c r="B27" i="7"/>
  <c r="B27" i="8"/>
  <c r="B27" i="9"/>
  <c r="B27" i="10"/>
  <c r="B27" i="11"/>
  <c r="B27" i="12"/>
  <c r="B27" i="13"/>
  <c r="B27" i="2"/>
  <c r="B26" i="3"/>
  <c r="B26" i="4"/>
  <c r="B26" i="5"/>
  <c r="B26" i="6"/>
  <c r="B26" i="7"/>
  <c r="B26" i="8"/>
  <c r="B26" i="9"/>
  <c r="B26" i="10"/>
  <c r="B26" i="11"/>
  <c r="B26" i="12"/>
  <c r="B26" i="13"/>
  <c r="B26" i="2"/>
  <c r="B25" i="3"/>
  <c r="B25" i="4"/>
  <c r="B25" i="5"/>
  <c r="B25" i="6"/>
  <c r="B25" i="7"/>
  <c r="B25" i="8"/>
  <c r="B25" i="9"/>
  <c r="B25" i="10"/>
  <c r="B25" i="11"/>
  <c r="B25" i="12"/>
  <c r="B25" i="13"/>
  <c r="B25" i="2"/>
  <c r="B20" i="3"/>
  <c r="B20" i="4"/>
  <c r="B20" i="5"/>
  <c r="B20" i="6"/>
  <c r="B20" i="7"/>
  <c r="B20" i="8"/>
  <c r="B20" i="9"/>
  <c r="B20" i="10"/>
  <c r="B20" i="11"/>
  <c r="B20" i="12"/>
  <c r="B20" i="13"/>
  <c r="B20" i="2"/>
  <c r="D3" i="14"/>
  <c r="I3"/>
  <c r="B11" i="3"/>
  <c r="J4" i="2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s="1"/>
  <c r="AG4" s="1"/>
  <c r="AH4" s="1"/>
  <c r="AI4" s="1"/>
  <c r="AJ4" s="1"/>
  <c r="AK4" s="1"/>
  <c r="AL4" s="1"/>
  <c r="AM4" s="1"/>
  <c r="I4" i="3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s="1"/>
  <c r="AG4" s="1"/>
  <c r="AH4" s="1"/>
  <c r="AI4" s="1"/>
  <c r="AJ4" s="1"/>
  <c r="AK4" s="1"/>
  <c r="B29" i="4"/>
  <c r="B29" i="5"/>
  <c r="B29" i="6"/>
  <c r="B29" i="7"/>
  <c r="B29" i="8"/>
  <c r="B29" i="9"/>
  <c r="B29" i="10"/>
  <c r="B29" i="11"/>
  <c r="B29" i="12"/>
  <c r="B29" i="13"/>
  <c r="B29" i="3"/>
  <c r="B24" i="4"/>
  <c r="B24" i="5"/>
  <c r="B24" i="6"/>
  <c r="B24" i="7"/>
  <c r="B24" i="8"/>
  <c r="B24" i="9"/>
  <c r="B24" i="10"/>
  <c r="B24" i="11"/>
  <c r="B24" i="12"/>
  <c r="B24" i="13"/>
  <c r="B24" i="3"/>
  <c r="B23" i="4"/>
  <c r="B23" i="5"/>
  <c r="B23" i="6"/>
  <c r="B23" i="7"/>
  <c r="B23" i="8"/>
  <c r="B23" i="9"/>
  <c r="B23" i="10"/>
  <c r="B23" i="11"/>
  <c r="B23" i="12"/>
  <c r="B23" i="13"/>
  <c r="B23" i="3"/>
  <c r="B22" i="4"/>
  <c r="B22" i="5"/>
  <c r="B22" i="6"/>
  <c r="B22" i="7"/>
  <c r="B22" i="8"/>
  <c r="B22" i="9"/>
  <c r="B22" i="10"/>
  <c r="B22" i="11"/>
  <c r="B22" i="12"/>
  <c r="B22" i="13"/>
  <c r="B22" i="3"/>
  <c r="B21" i="4"/>
  <c r="B21" i="5"/>
  <c r="B21" i="6"/>
  <c r="B21" i="7"/>
  <c r="B21" i="8"/>
  <c r="B21" i="9"/>
  <c r="B21" i="10"/>
  <c r="B21" i="11"/>
  <c r="B21" i="12"/>
  <c r="B21" i="13"/>
  <c r="B21" i="3"/>
  <c r="B18"/>
  <c r="B18" i="4"/>
  <c r="B18" i="5"/>
  <c r="B18" i="6"/>
  <c r="B18" i="7"/>
  <c r="B18" i="8"/>
  <c r="B18" i="9"/>
  <c r="B18" i="10"/>
  <c r="B18" i="11"/>
  <c r="B18" i="12"/>
  <c r="B18" i="13"/>
  <c r="B18" i="2"/>
  <c r="B17" i="3"/>
  <c r="B17" i="4"/>
  <c r="B17" i="5"/>
  <c r="B17" i="6"/>
  <c r="B17" i="7"/>
  <c r="B17" i="8"/>
  <c r="B17" i="9"/>
  <c r="B17" i="10"/>
  <c r="B17" i="11"/>
  <c r="B17" i="12"/>
  <c r="B17" i="13"/>
  <c r="B17" i="2"/>
  <c r="B24"/>
  <c r="B23"/>
  <c r="B22"/>
  <c r="B21"/>
  <c r="D34"/>
  <c r="D34" i="3" s="1"/>
  <c r="D34" i="4" s="1"/>
  <c r="D34" i="5" s="1"/>
  <c r="D34" i="6" s="1"/>
  <c r="D34" i="7" s="1"/>
  <c r="D34" i="8" s="1"/>
  <c r="D34" i="9" s="1"/>
  <c r="D34" i="10" s="1"/>
  <c r="D34" i="11" s="1"/>
  <c r="D34" i="12" s="1"/>
  <c r="D34" i="13" s="1"/>
  <c r="D33" i="2"/>
  <c r="D33" i="3" s="1"/>
  <c r="D33" i="4" s="1"/>
  <c r="D33" i="5" s="1"/>
  <c r="D33" i="6" s="1"/>
  <c r="D33" i="7" s="1"/>
  <c r="D33" i="8" s="1"/>
  <c r="D33" i="9" s="1"/>
  <c r="D33" i="10" s="1"/>
  <c r="D33" i="11" s="1"/>
  <c r="D33" i="12" s="1"/>
  <c r="D33" i="13" s="1"/>
  <c r="D32" i="2"/>
  <c r="D32" i="3" s="1"/>
  <c r="D32" i="4" s="1"/>
  <c r="D32" i="5" s="1"/>
  <c r="D32" i="6" s="1"/>
  <c r="D32" i="7" s="1"/>
  <c r="D32" i="8" s="1"/>
  <c r="D32" i="9" s="1"/>
  <c r="D32" i="10" s="1"/>
  <c r="D32" i="11" s="1"/>
  <c r="D32" i="12" s="1"/>
  <c r="D32" i="13" s="1"/>
  <c r="D31" i="2"/>
  <c r="D31" i="3" s="1"/>
  <c r="D31" i="4" s="1"/>
  <c r="D31" i="5" s="1"/>
  <c r="D31" i="6" s="1"/>
  <c r="D31" i="7" s="1"/>
  <c r="D31" i="8" s="1"/>
  <c r="D31" i="9" s="1"/>
  <c r="D31" i="10" s="1"/>
  <c r="D31" i="11" s="1"/>
  <c r="D31" i="12" s="1"/>
  <c r="D31" i="13" s="1"/>
  <c r="D30" i="2"/>
  <c r="D30" i="3" s="1"/>
  <c r="D30" i="4" s="1"/>
  <c r="D30" i="5" s="1"/>
  <c r="D30" i="6" s="1"/>
  <c r="D30" i="7" s="1"/>
  <c r="D30" i="8" s="1"/>
  <c r="D30" i="9" s="1"/>
  <c r="D30" i="10" s="1"/>
  <c r="D30" i="11" s="1"/>
  <c r="D30" i="12" s="1"/>
  <c r="D30" i="13" s="1"/>
  <c r="D29" i="2"/>
  <c r="D29" i="3" s="1"/>
  <c r="D29" i="4" s="1"/>
  <c r="D29" i="5" s="1"/>
  <c r="D29" i="6" s="1"/>
  <c r="D29" i="7" s="1"/>
  <c r="D29" i="8" s="1"/>
  <c r="D29" i="9" s="1"/>
  <c r="D29" i="10" s="1"/>
  <c r="D29" i="11" s="1"/>
  <c r="D29" i="12" s="1"/>
  <c r="D29" i="13" s="1"/>
  <c r="D28" i="2"/>
  <c r="D28" i="3" s="1"/>
  <c r="D28" i="4" s="1"/>
  <c r="D28" i="5" s="1"/>
  <c r="D28" i="6" s="1"/>
  <c r="D28" i="7" s="1"/>
  <c r="D28" i="8" s="1"/>
  <c r="D28" i="9" s="1"/>
  <c r="D28" i="10" s="1"/>
  <c r="D28" i="11" s="1"/>
  <c r="D28" i="12" s="1"/>
  <c r="D28" i="13" s="1"/>
  <c r="D27" i="2"/>
  <c r="D27" i="3" s="1"/>
  <c r="D27" i="4" s="1"/>
  <c r="D27" i="5" s="1"/>
  <c r="D27" i="6" s="1"/>
  <c r="D27" i="7" s="1"/>
  <c r="D27" i="8" s="1"/>
  <c r="D27" i="9" s="1"/>
  <c r="D27" i="10" s="1"/>
  <c r="D27" i="11" s="1"/>
  <c r="D27" i="12" s="1"/>
  <c r="D27" i="13" s="1"/>
  <c r="D26" i="2"/>
  <c r="D26" i="3" s="1"/>
  <c r="D26" i="4" s="1"/>
  <c r="D26" i="5" s="1"/>
  <c r="D26" i="6" s="1"/>
  <c r="D26" i="7" s="1"/>
  <c r="D26" i="8" s="1"/>
  <c r="D26" i="9" s="1"/>
  <c r="D26" i="10" s="1"/>
  <c r="D26" i="11" s="1"/>
  <c r="D26" i="12" s="1"/>
  <c r="D26" i="13" s="1"/>
  <c r="D25" i="2"/>
  <c r="D25" i="3"/>
  <c r="D25" i="4" s="1"/>
  <c r="D25" i="5" s="1"/>
  <c r="D25" i="6" s="1"/>
  <c r="D25" i="7" s="1"/>
  <c r="D25" i="8" s="1"/>
  <c r="D25" i="9" s="1"/>
  <c r="D25" i="10" s="1"/>
  <c r="D25" i="11" s="1"/>
  <c r="D25" i="12" s="1"/>
  <c r="D25" i="13" s="1"/>
  <c r="D24" i="2"/>
  <c r="D24" i="3"/>
  <c r="D24" i="4" s="1"/>
  <c r="D24" i="5" s="1"/>
  <c r="D24" i="6" s="1"/>
  <c r="D24" i="7" s="1"/>
  <c r="D24" i="8" s="1"/>
  <c r="D24" i="9" s="1"/>
  <c r="D24" i="10" s="1"/>
  <c r="D24" i="11" s="1"/>
  <c r="D24" i="12" s="1"/>
  <c r="D24" i="13" s="1"/>
  <c r="D23" i="2"/>
  <c r="D23" i="3"/>
  <c r="D23" i="4" s="1"/>
  <c r="D23" i="5" s="1"/>
  <c r="D23" i="6" s="1"/>
  <c r="D23" i="7" s="1"/>
  <c r="D23" i="8" s="1"/>
  <c r="D23" i="9" s="1"/>
  <c r="D23" i="10" s="1"/>
  <c r="D23" i="11" s="1"/>
  <c r="D23" i="12" s="1"/>
  <c r="D23" i="13" s="1"/>
  <c r="D22" i="2"/>
  <c r="D22" i="3"/>
  <c r="D22" i="4" s="1"/>
  <c r="D22" i="5" s="1"/>
  <c r="D22" i="6" s="1"/>
  <c r="D22" i="7" s="1"/>
  <c r="D22" i="8" s="1"/>
  <c r="D22" i="9" s="1"/>
  <c r="D22" i="10" s="1"/>
  <c r="D22" i="11" s="1"/>
  <c r="D22" i="12" s="1"/>
  <c r="D22" i="13" s="1"/>
  <c r="D21" i="2"/>
  <c r="D21" i="3" s="1"/>
  <c r="D21" i="4" s="1"/>
  <c r="D21" i="5" s="1"/>
  <c r="D21" i="6" s="1"/>
  <c r="D21" i="7" s="1"/>
  <c r="D21" i="8" s="1"/>
  <c r="D21" i="9" s="1"/>
  <c r="D21" i="10" s="1"/>
  <c r="D21" i="11" s="1"/>
  <c r="D21" i="12" s="1"/>
  <c r="D21" i="13" s="1"/>
  <c r="D20" i="2"/>
  <c r="D20" i="3" s="1"/>
  <c r="D20" i="4" s="1"/>
  <c r="D20" i="5" s="1"/>
  <c r="D20" i="6" s="1"/>
  <c r="D20" i="7" s="1"/>
  <c r="D20" i="8" s="1"/>
  <c r="D20" i="9" s="1"/>
  <c r="D20" i="10" s="1"/>
  <c r="D20" i="11" s="1"/>
  <c r="D20" i="12" s="1"/>
  <c r="D20" i="13" s="1"/>
  <c r="D19" i="2"/>
  <c r="D19" i="3" s="1"/>
  <c r="D19" i="4" s="1"/>
  <c r="D19" i="5" s="1"/>
  <c r="D19" i="6" s="1"/>
  <c r="D19" i="7" s="1"/>
  <c r="D19" i="8" s="1"/>
  <c r="D19" i="9" s="1"/>
  <c r="D19" i="10" s="1"/>
  <c r="D19" i="11" s="1"/>
  <c r="D19" i="12" s="1"/>
  <c r="D19" i="13" s="1"/>
  <c r="D18" i="2"/>
  <c r="D18" i="3" s="1"/>
  <c r="D18" i="4" s="1"/>
  <c r="D18" i="5" s="1"/>
  <c r="D18" i="6" s="1"/>
  <c r="D18" i="7" s="1"/>
  <c r="D18" i="8" s="1"/>
  <c r="D18" i="9" s="1"/>
  <c r="D18" i="10" s="1"/>
  <c r="D18" i="11" s="1"/>
  <c r="D18" i="12" s="1"/>
  <c r="D18" i="13" s="1"/>
  <c r="D17" i="2"/>
  <c r="D17" i="3" s="1"/>
  <c r="D17" i="4" s="1"/>
  <c r="D17" i="5" s="1"/>
  <c r="D17" i="6" s="1"/>
  <c r="D17" i="7" s="1"/>
  <c r="D17" i="8" s="1"/>
  <c r="D17" i="9" s="1"/>
  <c r="D17" i="10" s="1"/>
  <c r="D17" i="11" s="1"/>
  <c r="D17" i="12" s="1"/>
  <c r="D17" i="13" s="1"/>
  <c r="D16" i="2"/>
  <c r="D16" i="3" s="1"/>
  <c r="D16" i="4" s="1"/>
  <c r="D16" i="5" s="1"/>
  <c r="D16" i="6" s="1"/>
  <c r="D16" i="7" s="1"/>
  <c r="D16" i="8" s="1"/>
  <c r="D16" i="9" s="1"/>
  <c r="D16" i="10" s="1"/>
  <c r="D16" i="11" s="1"/>
  <c r="D16" i="12" s="1"/>
  <c r="D16" i="13" s="1"/>
  <c r="D15" i="2"/>
  <c r="D15" i="3" s="1"/>
  <c r="D15" i="4" s="1"/>
  <c r="D15" i="5" s="1"/>
  <c r="D15" i="6" s="1"/>
  <c r="D15" i="7" s="1"/>
  <c r="D15" i="8" s="1"/>
  <c r="D15" i="9" s="1"/>
  <c r="D15" i="10" s="1"/>
  <c r="D15" i="11" s="1"/>
  <c r="D15" i="12" s="1"/>
  <c r="D15" i="13" s="1"/>
  <c r="D14" i="2"/>
  <c r="D14" i="3" s="1"/>
  <c r="D14" i="4" s="1"/>
  <c r="D14" i="5" s="1"/>
  <c r="D14" i="6" s="1"/>
  <c r="D14" i="7" s="1"/>
  <c r="D14" i="8" s="1"/>
  <c r="D14" i="9" s="1"/>
  <c r="D14" i="10" s="1"/>
  <c r="D14" i="11" s="1"/>
  <c r="D14" i="12" s="1"/>
  <c r="D14" i="13" s="1"/>
  <c r="D13" i="2"/>
  <c r="D13" i="3"/>
  <c r="D13" i="4" s="1"/>
  <c r="D13" i="5" s="1"/>
  <c r="D13" i="6" s="1"/>
  <c r="D13" i="7" s="1"/>
  <c r="D13" i="8" s="1"/>
  <c r="D13" i="9" s="1"/>
  <c r="D13" i="10" s="1"/>
  <c r="D13" i="11" s="1"/>
  <c r="D13" i="12" s="1"/>
  <c r="D13" i="13" s="1"/>
  <c r="D12" i="2"/>
  <c r="D12" i="3" s="1"/>
  <c r="D12" i="4" s="1"/>
  <c r="D12" i="5" s="1"/>
  <c r="D12" i="6" s="1"/>
  <c r="D12" i="7" s="1"/>
  <c r="D12" i="8" s="1"/>
  <c r="D12" i="9" s="1"/>
  <c r="D12" i="10" s="1"/>
  <c r="D12" i="11" s="1"/>
  <c r="D12" i="12" s="1"/>
  <c r="D12" i="13" s="1"/>
  <c r="D11" i="2"/>
  <c r="D11" i="3" s="1"/>
  <c r="D11" i="4" s="1"/>
  <c r="D11" i="5" s="1"/>
  <c r="D11" i="6" s="1"/>
  <c r="D11" i="7" s="1"/>
  <c r="D11" i="8" s="1"/>
  <c r="D11" i="9" s="1"/>
  <c r="D11" i="10" s="1"/>
  <c r="D11" i="11" s="1"/>
  <c r="D11" i="12" s="1"/>
  <c r="D11" i="13" s="1"/>
  <c r="D10" i="2"/>
  <c r="D10" i="3" s="1"/>
  <c r="D10" i="4" s="1"/>
  <c r="D10" i="5" s="1"/>
  <c r="D10" i="6" s="1"/>
  <c r="D10" i="7" s="1"/>
  <c r="D10" i="8" s="1"/>
  <c r="D10" i="9" s="1"/>
  <c r="D10" i="10" s="1"/>
  <c r="D10" i="11" s="1"/>
  <c r="D10" i="12" s="1"/>
  <c r="D10" i="13" s="1"/>
  <c r="D9" i="2"/>
  <c r="D9" i="3" s="1"/>
  <c r="D9" i="4" s="1"/>
  <c r="D9" i="5" s="1"/>
  <c r="D9" i="6" s="1"/>
  <c r="D9" i="7" s="1"/>
  <c r="D9" i="8" s="1"/>
  <c r="D9" i="9" s="1"/>
  <c r="D9" i="10" s="1"/>
  <c r="D9" i="11" s="1"/>
  <c r="D9" i="12" s="1"/>
  <c r="D9" i="13" s="1"/>
  <c r="D8" i="2"/>
  <c r="D8" i="3" s="1"/>
  <c r="D8" i="4" s="1"/>
  <c r="D8" i="5" s="1"/>
  <c r="D8" i="6" s="1"/>
  <c r="D8" i="7" s="1"/>
  <c r="D8" i="8" s="1"/>
  <c r="D8" i="9" s="1"/>
  <c r="D8" i="10" s="1"/>
  <c r="D8" i="11" s="1"/>
  <c r="D8" i="12" s="1"/>
  <c r="D8" i="13" s="1"/>
  <c r="D7" i="2"/>
  <c r="D7" i="3" s="1"/>
  <c r="D7" i="4" s="1"/>
  <c r="D7" i="5" s="1"/>
  <c r="D7" i="6" s="1"/>
  <c r="D7" i="7" s="1"/>
  <c r="D7" i="8" s="1"/>
  <c r="D7" i="9" s="1"/>
  <c r="D7" i="10" s="1"/>
  <c r="D7" i="11" s="1"/>
  <c r="D7" i="12" s="1"/>
  <c r="D7" i="13" s="1"/>
  <c r="G34" i="2"/>
  <c r="G34" i="3" s="1"/>
  <c r="G34" i="4" s="1"/>
  <c r="G34" i="5" s="1"/>
  <c r="G34" i="6" s="1"/>
  <c r="G34" i="7" s="1"/>
  <c r="G34" i="8" s="1"/>
  <c r="G34" i="9" s="1"/>
  <c r="G34" i="10" s="1"/>
  <c r="G34" i="11" s="1"/>
  <c r="G34" i="12" s="1"/>
  <c r="G34" i="13" s="1"/>
  <c r="E34" i="2"/>
  <c r="E34" i="3" s="1"/>
  <c r="E34" i="4" s="1"/>
  <c r="E34" i="5" s="1"/>
  <c r="E34" i="6" s="1"/>
  <c r="E34" i="7" s="1"/>
  <c r="E34" i="8" s="1"/>
  <c r="E34" i="9" s="1"/>
  <c r="E34" i="10" s="1"/>
  <c r="E34" i="11" s="1"/>
  <c r="E34" i="12" s="1"/>
  <c r="E34" i="13" s="1"/>
  <c r="G33" i="2"/>
  <c r="G33" i="3" s="1"/>
  <c r="G33" i="4" s="1"/>
  <c r="G33" i="5" s="1"/>
  <c r="G33" i="6" s="1"/>
  <c r="G33" i="7" s="1"/>
  <c r="G33" i="8" s="1"/>
  <c r="G33" i="9" s="1"/>
  <c r="G33" i="10" s="1"/>
  <c r="G33" i="11" s="1"/>
  <c r="G33" i="12" s="1"/>
  <c r="G33" i="13" s="1"/>
  <c r="E33" i="2"/>
  <c r="E33" i="3" s="1"/>
  <c r="E33" i="4" s="1"/>
  <c r="E33" i="5" s="1"/>
  <c r="E33" i="6" s="1"/>
  <c r="E33" i="7" s="1"/>
  <c r="E33" i="8" s="1"/>
  <c r="E33" i="9" s="1"/>
  <c r="E33" i="10" s="1"/>
  <c r="E33" i="11" s="1"/>
  <c r="E33" i="12" s="1"/>
  <c r="E33" i="13" s="1"/>
  <c r="G32" i="2"/>
  <c r="G32" i="3" s="1"/>
  <c r="G32" i="4" s="1"/>
  <c r="G32" i="5" s="1"/>
  <c r="G32" i="6" s="1"/>
  <c r="G32" i="7" s="1"/>
  <c r="G32" i="8" s="1"/>
  <c r="G32" i="9" s="1"/>
  <c r="G32" i="10" s="1"/>
  <c r="G32" i="11" s="1"/>
  <c r="G32" i="12" s="1"/>
  <c r="G32" i="13" s="1"/>
  <c r="E32" i="2"/>
  <c r="E32" i="3" s="1"/>
  <c r="E32" i="4" s="1"/>
  <c r="E32" i="5" s="1"/>
  <c r="E32" i="6" s="1"/>
  <c r="E32" i="7" s="1"/>
  <c r="E32" i="8" s="1"/>
  <c r="E32" i="9" s="1"/>
  <c r="E32" i="10" s="1"/>
  <c r="E32" i="11" s="1"/>
  <c r="E32" i="12" s="1"/>
  <c r="E32" i="13" s="1"/>
  <c r="G31" i="2"/>
  <c r="G31" i="3" s="1"/>
  <c r="G31" i="4" s="1"/>
  <c r="G31" i="5" s="1"/>
  <c r="G31" i="6" s="1"/>
  <c r="G31" i="7" s="1"/>
  <c r="G31" i="8" s="1"/>
  <c r="G31" i="9" s="1"/>
  <c r="G31" i="10" s="1"/>
  <c r="G31" i="11" s="1"/>
  <c r="G31" i="12" s="1"/>
  <c r="G31" i="13" s="1"/>
  <c r="E31" i="2"/>
  <c r="E31" i="3" s="1"/>
  <c r="E31" i="4" s="1"/>
  <c r="E31" i="5" s="1"/>
  <c r="E31" i="6" s="1"/>
  <c r="E31" i="7" s="1"/>
  <c r="E31" i="8" s="1"/>
  <c r="E31" i="9" s="1"/>
  <c r="E31" i="10" s="1"/>
  <c r="E31" i="11" s="1"/>
  <c r="E31" i="12" s="1"/>
  <c r="E31" i="13" s="1"/>
  <c r="H30"/>
  <c r="G30" i="2"/>
  <c r="G30" i="3" s="1"/>
  <c r="G30" i="4" s="1"/>
  <c r="G30" i="5" s="1"/>
  <c r="G30" i="6" s="1"/>
  <c r="G30" i="7" s="1"/>
  <c r="G30" i="8" s="1"/>
  <c r="G30" i="9" s="1"/>
  <c r="G30" i="10" s="1"/>
  <c r="G30" i="11" s="1"/>
  <c r="G30" i="12" s="1"/>
  <c r="G30" i="13" s="1"/>
  <c r="F30" i="2"/>
  <c r="F30" i="3"/>
  <c r="F30" i="4" s="1"/>
  <c r="F30" i="5" s="1"/>
  <c r="F30" i="6" s="1"/>
  <c r="F30" i="7" s="1"/>
  <c r="F30" i="8" s="1"/>
  <c r="F30" i="9" s="1"/>
  <c r="F30" i="10" s="1"/>
  <c r="F30" i="11" s="1"/>
  <c r="F30" i="12" s="1"/>
  <c r="F30" i="13" s="1"/>
  <c r="E30" i="2"/>
  <c r="E30" i="3" s="1"/>
  <c r="E30" i="4" s="1"/>
  <c r="E30" i="5" s="1"/>
  <c r="E30" i="6" s="1"/>
  <c r="E30" i="7" s="1"/>
  <c r="E30" i="8" s="1"/>
  <c r="E30" i="9" s="1"/>
  <c r="E30" i="10" s="1"/>
  <c r="E30" i="11" s="1"/>
  <c r="E30" i="12" s="1"/>
  <c r="E30" i="13" s="1"/>
  <c r="C30" i="2"/>
  <c r="C30" i="3"/>
  <c r="C30" i="4" s="1"/>
  <c r="C30" i="5" s="1"/>
  <c r="C30" i="6" s="1"/>
  <c r="C30" i="7" s="1"/>
  <c r="C30" i="8" s="1"/>
  <c r="C30" i="9" s="1"/>
  <c r="C30" i="10" s="1"/>
  <c r="C30" i="11" s="1"/>
  <c r="C30" i="12" s="1"/>
  <c r="C30" i="13" s="1"/>
  <c r="H29"/>
  <c r="G29" i="2"/>
  <c r="G29" i="3" s="1"/>
  <c r="G29" i="4" s="1"/>
  <c r="G29" i="5" s="1"/>
  <c r="G29" i="6" s="1"/>
  <c r="G29" i="7" s="1"/>
  <c r="G29" i="8" s="1"/>
  <c r="G29" i="9" s="1"/>
  <c r="G29" i="10" s="1"/>
  <c r="G29" i="11" s="1"/>
  <c r="G29" i="12" s="1"/>
  <c r="G29" i="13" s="1"/>
  <c r="F29" i="2"/>
  <c r="F29" i="3" s="1"/>
  <c r="F29" i="4" s="1"/>
  <c r="F29" i="5" s="1"/>
  <c r="F29" i="6" s="1"/>
  <c r="F29" i="7" s="1"/>
  <c r="F29" i="8" s="1"/>
  <c r="F29" i="9" s="1"/>
  <c r="F29" i="10" s="1"/>
  <c r="F29" i="11" s="1"/>
  <c r="F29" i="12" s="1"/>
  <c r="F29" i="13" s="1"/>
  <c r="E29" i="2"/>
  <c r="E29" i="3"/>
  <c r="E29" i="4" s="1"/>
  <c r="E29" i="5" s="1"/>
  <c r="E29" i="6" s="1"/>
  <c r="E29" i="7" s="1"/>
  <c r="E29" i="8" s="1"/>
  <c r="E29" i="9" s="1"/>
  <c r="E29" i="10" s="1"/>
  <c r="E29" i="11" s="1"/>
  <c r="E29" i="12" s="1"/>
  <c r="E29" i="13" s="1"/>
  <c r="C29" i="2"/>
  <c r="C29" i="3" s="1"/>
  <c r="C29" i="4" s="1"/>
  <c r="C29" i="5" s="1"/>
  <c r="C29" i="6" s="1"/>
  <c r="C29" i="7" s="1"/>
  <c r="C29" i="8" s="1"/>
  <c r="C29" i="9" s="1"/>
  <c r="C29" i="10" s="1"/>
  <c r="C29" i="11" s="1"/>
  <c r="C29" i="12" s="1"/>
  <c r="C29" i="13" s="1"/>
  <c r="H28"/>
  <c r="G28" i="2"/>
  <c r="G28" i="3" s="1"/>
  <c r="G28" i="4" s="1"/>
  <c r="G28" i="5" s="1"/>
  <c r="G28" i="6" s="1"/>
  <c r="G28" i="7" s="1"/>
  <c r="G28" i="8" s="1"/>
  <c r="G28" i="9" s="1"/>
  <c r="G28" i="10" s="1"/>
  <c r="G28" i="11" s="1"/>
  <c r="G28" i="12" s="1"/>
  <c r="G28" i="13" s="1"/>
  <c r="F28" i="2"/>
  <c r="F28" i="3" s="1"/>
  <c r="F28" i="4" s="1"/>
  <c r="F28" i="5" s="1"/>
  <c r="F28" i="6" s="1"/>
  <c r="F28" i="7" s="1"/>
  <c r="F28" i="8" s="1"/>
  <c r="F28" i="9" s="1"/>
  <c r="F28" i="10" s="1"/>
  <c r="F28" i="11" s="1"/>
  <c r="F28" i="12" s="1"/>
  <c r="F28" i="13" s="1"/>
  <c r="E28" i="2"/>
  <c r="E28" i="3" s="1"/>
  <c r="E28" i="4" s="1"/>
  <c r="E28" i="5" s="1"/>
  <c r="E28" i="6" s="1"/>
  <c r="E28" i="7" s="1"/>
  <c r="E28" i="8" s="1"/>
  <c r="E28" i="9" s="1"/>
  <c r="E28" i="10" s="1"/>
  <c r="E28" i="11" s="1"/>
  <c r="E28" i="12" s="1"/>
  <c r="E28" i="13" s="1"/>
  <c r="C28" i="2"/>
  <c r="C28" i="3" s="1"/>
  <c r="C28" i="4" s="1"/>
  <c r="C28" i="5" s="1"/>
  <c r="C28" i="6" s="1"/>
  <c r="C28" i="7" s="1"/>
  <c r="C28" i="8" s="1"/>
  <c r="C28" i="9" s="1"/>
  <c r="C28" i="10" s="1"/>
  <c r="C28" i="11" s="1"/>
  <c r="C28" i="12" s="1"/>
  <c r="C28" i="13" s="1"/>
  <c r="H27" i="3"/>
  <c r="G27" i="2"/>
  <c r="G27" i="3" s="1"/>
  <c r="G27" i="4" s="1"/>
  <c r="G27" i="5" s="1"/>
  <c r="G27" i="6" s="1"/>
  <c r="G27" i="7" s="1"/>
  <c r="G27" i="8" s="1"/>
  <c r="G27" i="9" s="1"/>
  <c r="G27" i="10" s="1"/>
  <c r="G27" i="11" s="1"/>
  <c r="G27" i="12" s="1"/>
  <c r="G27" i="13" s="1"/>
  <c r="F27" i="2"/>
  <c r="F27" i="3"/>
  <c r="F27" i="4" s="1"/>
  <c r="F27" i="5" s="1"/>
  <c r="F27" i="6" s="1"/>
  <c r="F27" i="7" s="1"/>
  <c r="F27" i="8" s="1"/>
  <c r="F27" i="9" s="1"/>
  <c r="F27" i="10" s="1"/>
  <c r="F27" i="11" s="1"/>
  <c r="F27" i="12" s="1"/>
  <c r="F27" i="13" s="1"/>
  <c r="E27" i="2"/>
  <c r="E27" i="3"/>
  <c r="E27" i="4" s="1"/>
  <c r="E27" i="5" s="1"/>
  <c r="E27" i="6" s="1"/>
  <c r="E27" i="7" s="1"/>
  <c r="E27" i="8" s="1"/>
  <c r="E27" i="9" s="1"/>
  <c r="E27" i="10" s="1"/>
  <c r="E27" i="11" s="1"/>
  <c r="E27" i="12" s="1"/>
  <c r="E27" i="13" s="1"/>
  <c r="C27" i="2"/>
  <c r="C27" i="3"/>
  <c r="C27" i="4" s="1"/>
  <c r="C27" i="5" s="1"/>
  <c r="C27" i="6" s="1"/>
  <c r="C27" i="7" s="1"/>
  <c r="C27" i="8" s="1"/>
  <c r="C27" i="9" s="1"/>
  <c r="C27" i="10" s="1"/>
  <c r="C27" i="11" s="1"/>
  <c r="C27" i="12" s="1"/>
  <c r="C27" i="13" s="1"/>
  <c r="H26"/>
  <c r="G26" i="2"/>
  <c r="G26" i="3" s="1"/>
  <c r="G26" i="4" s="1"/>
  <c r="G26" i="5" s="1"/>
  <c r="G26" i="6" s="1"/>
  <c r="G26" i="7" s="1"/>
  <c r="G26" i="8" s="1"/>
  <c r="G26" i="9" s="1"/>
  <c r="G26" i="10" s="1"/>
  <c r="G26" i="11" s="1"/>
  <c r="G26" i="12" s="1"/>
  <c r="G26" i="13" s="1"/>
  <c r="F26" i="2"/>
  <c r="F26" i="3"/>
  <c r="F26" i="4" s="1"/>
  <c r="F26" i="5" s="1"/>
  <c r="F26" i="6" s="1"/>
  <c r="F26" i="7" s="1"/>
  <c r="F26" i="8" s="1"/>
  <c r="F26" i="9" s="1"/>
  <c r="F26" i="10" s="1"/>
  <c r="F26" i="11" s="1"/>
  <c r="F26" i="12" s="1"/>
  <c r="F26" i="13" s="1"/>
  <c r="E26" i="2"/>
  <c r="E26" i="3" s="1"/>
  <c r="E26" i="4" s="1"/>
  <c r="E26" i="5" s="1"/>
  <c r="E26" i="6" s="1"/>
  <c r="E26" i="7" s="1"/>
  <c r="E26" i="8" s="1"/>
  <c r="E26" i="9" s="1"/>
  <c r="E26" i="10" s="1"/>
  <c r="E26" i="11" s="1"/>
  <c r="E26" i="12" s="1"/>
  <c r="E26" i="13" s="1"/>
  <c r="C26" i="2"/>
  <c r="C26" i="3"/>
  <c r="C26" i="4" s="1"/>
  <c r="C26" i="5" s="1"/>
  <c r="C26" i="6" s="1"/>
  <c r="C26" i="7" s="1"/>
  <c r="C26" i="8" s="1"/>
  <c r="C26" i="9" s="1"/>
  <c r="C26" i="10" s="1"/>
  <c r="C26" i="11" s="1"/>
  <c r="C26" i="12" s="1"/>
  <c r="C26" i="13" s="1"/>
  <c r="H25"/>
  <c r="G25" i="2"/>
  <c r="G25" i="3" s="1"/>
  <c r="G25" i="4" s="1"/>
  <c r="G25" i="5" s="1"/>
  <c r="G25" i="6" s="1"/>
  <c r="G25" i="7" s="1"/>
  <c r="G25" i="8" s="1"/>
  <c r="G25" i="9" s="1"/>
  <c r="G25" i="10" s="1"/>
  <c r="G25" i="11" s="1"/>
  <c r="G25" i="12" s="1"/>
  <c r="G25" i="13" s="1"/>
  <c r="F25" i="2"/>
  <c r="F25" i="3" s="1"/>
  <c r="F25" i="4" s="1"/>
  <c r="F25" i="5" s="1"/>
  <c r="F25" i="6" s="1"/>
  <c r="F25" i="7" s="1"/>
  <c r="F25" i="8" s="1"/>
  <c r="F25" i="9" s="1"/>
  <c r="F25" i="10" s="1"/>
  <c r="F25" i="11" s="1"/>
  <c r="F25" i="12" s="1"/>
  <c r="F25" i="13" s="1"/>
  <c r="E25" i="2"/>
  <c r="E25" i="3" s="1"/>
  <c r="E25" i="4" s="1"/>
  <c r="E25" i="5" s="1"/>
  <c r="E25" i="6" s="1"/>
  <c r="E25" i="7" s="1"/>
  <c r="E25" i="8" s="1"/>
  <c r="E25" i="9" s="1"/>
  <c r="E25" i="10" s="1"/>
  <c r="E25" i="11" s="1"/>
  <c r="E25" i="12" s="1"/>
  <c r="E25" i="13" s="1"/>
  <c r="C25" i="2"/>
  <c r="C25" i="3" s="1"/>
  <c r="C25" i="4" s="1"/>
  <c r="C25" i="5" s="1"/>
  <c r="C25" i="6" s="1"/>
  <c r="C25" i="7" s="1"/>
  <c r="C25" i="8" s="1"/>
  <c r="C25" i="9" s="1"/>
  <c r="C25" i="10" s="1"/>
  <c r="C25" i="11" s="1"/>
  <c r="C25" i="12" s="1"/>
  <c r="C25" i="13" s="1"/>
  <c r="H24"/>
  <c r="G24" i="2"/>
  <c r="G24" i="3" s="1"/>
  <c r="G24" i="4" s="1"/>
  <c r="G24" i="5" s="1"/>
  <c r="G24" i="6" s="1"/>
  <c r="G24" i="7" s="1"/>
  <c r="G24" i="8" s="1"/>
  <c r="G24" i="9" s="1"/>
  <c r="G24" i="10" s="1"/>
  <c r="G24" i="11" s="1"/>
  <c r="G24" i="12" s="1"/>
  <c r="G24" i="13" s="1"/>
  <c r="F24" i="2"/>
  <c r="F24" i="3" s="1"/>
  <c r="F24" i="4" s="1"/>
  <c r="F24" i="5" s="1"/>
  <c r="F24" i="6" s="1"/>
  <c r="F24" i="7" s="1"/>
  <c r="F24" i="8" s="1"/>
  <c r="F24" i="9" s="1"/>
  <c r="F24" i="10" s="1"/>
  <c r="F24" i="11" s="1"/>
  <c r="F24" i="12" s="1"/>
  <c r="F24" i="13" s="1"/>
  <c r="E24" i="2"/>
  <c r="E24" i="3" s="1"/>
  <c r="E24" i="4" s="1"/>
  <c r="E24" i="5" s="1"/>
  <c r="E24" i="6" s="1"/>
  <c r="E24" i="7" s="1"/>
  <c r="E24" i="8" s="1"/>
  <c r="E24" i="9" s="1"/>
  <c r="E24" i="10" s="1"/>
  <c r="E24" i="11" s="1"/>
  <c r="E24" i="12" s="1"/>
  <c r="E24" i="13" s="1"/>
  <c r="C24" i="2"/>
  <c r="C24" i="3"/>
  <c r="C24" i="4" s="1"/>
  <c r="C24" i="5" s="1"/>
  <c r="C24" i="6" s="1"/>
  <c r="C24" i="7" s="1"/>
  <c r="C24" i="8" s="1"/>
  <c r="C24" i="9" s="1"/>
  <c r="C24" i="10" s="1"/>
  <c r="C24" i="11" s="1"/>
  <c r="C24" i="12" s="1"/>
  <c r="C24" i="13" s="1"/>
  <c r="H23" i="3"/>
  <c r="H23" i="4"/>
  <c r="H23" i="5"/>
  <c r="H23" i="6"/>
  <c r="H23" i="7"/>
  <c r="H23" i="8"/>
  <c r="H23" i="9"/>
  <c r="H23" i="10"/>
  <c r="H23" i="11"/>
  <c r="H23" i="12"/>
  <c r="H23" i="13"/>
  <c r="G23" i="2"/>
  <c r="G23" i="3" s="1"/>
  <c r="G23" i="4" s="1"/>
  <c r="G23" i="5" s="1"/>
  <c r="G23" i="6" s="1"/>
  <c r="G23" i="7" s="1"/>
  <c r="G23" i="8" s="1"/>
  <c r="G23" i="9" s="1"/>
  <c r="G23" i="10" s="1"/>
  <c r="G23" i="11" s="1"/>
  <c r="G23" i="12" s="1"/>
  <c r="G23" i="13" s="1"/>
  <c r="F23" i="2"/>
  <c r="F23" i="3" s="1"/>
  <c r="F23" i="4" s="1"/>
  <c r="F23" i="5" s="1"/>
  <c r="F23" i="6" s="1"/>
  <c r="F23" i="7" s="1"/>
  <c r="F23" i="8" s="1"/>
  <c r="F23" i="9" s="1"/>
  <c r="F23" i="10" s="1"/>
  <c r="F23" i="11" s="1"/>
  <c r="F23" i="12" s="1"/>
  <c r="F23" i="13" s="1"/>
  <c r="E23" i="2"/>
  <c r="E23" i="3" s="1"/>
  <c r="E23" i="4" s="1"/>
  <c r="E23" i="5" s="1"/>
  <c r="E23" i="6" s="1"/>
  <c r="E23" i="7" s="1"/>
  <c r="E23" i="8" s="1"/>
  <c r="E23" i="9" s="1"/>
  <c r="E23" i="10" s="1"/>
  <c r="E23" i="11" s="1"/>
  <c r="E23" i="12" s="1"/>
  <c r="E23" i="13" s="1"/>
  <c r="C23" i="2"/>
  <c r="C23" i="3"/>
  <c r="C23" i="4" s="1"/>
  <c r="C23" i="5" s="1"/>
  <c r="C23" i="6" s="1"/>
  <c r="C23" i="7" s="1"/>
  <c r="C23" i="8" s="1"/>
  <c r="C23" i="9" s="1"/>
  <c r="C23" i="10" s="1"/>
  <c r="C23" i="11" s="1"/>
  <c r="C23" i="12" s="1"/>
  <c r="C23" i="13" s="1"/>
  <c r="H22"/>
  <c r="G22" i="2"/>
  <c r="G22" i="3"/>
  <c r="G22" i="4" s="1"/>
  <c r="G22" i="5" s="1"/>
  <c r="G22" i="6" s="1"/>
  <c r="G22" i="7" s="1"/>
  <c r="G22" i="8" s="1"/>
  <c r="G22" i="9" s="1"/>
  <c r="G22" i="10" s="1"/>
  <c r="G22" i="11" s="1"/>
  <c r="G22" i="12" s="1"/>
  <c r="G22" i="13" s="1"/>
  <c r="F22" i="2"/>
  <c r="F22" i="3"/>
  <c r="F22" i="4" s="1"/>
  <c r="F22" i="5" s="1"/>
  <c r="F22" i="6" s="1"/>
  <c r="F22" i="7" s="1"/>
  <c r="F22" i="8" s="1"/>
  <c r="F22" i="9" s="1"/>
  <c r="F22" i="10" s="1"/>
  <c r="F22" i="11" s="1"/>
  <c r="F22" i="12" s="1"/>
  <c r="F22" i="13" s="1"/>
  <c r="E22" i="2"/>
  <c r="E22" i="3"/>
  <c r="E22" i="4" s="1"/>
  <c r="E22" i="5" s="1"/>
  <c r="E22" i="6" s="1"/>
  <c r="E22" i="7" s="1"/>
  <c r="E22" i="8" s="1"/>
  <c r="E22" i="9" s="1"/>
  <c r="E22" i="10" s="1"/>
  <c r="E22" i="11" s="1"/>
  <c r="E22" i="12" s="1"/>
  <c r="E22" i="13" s="1"/>
  <c r="C22" i="2"/>
  <c r="C22" i="3"/>
  <c r="C22" i="4" s="1"/>
  <c r="C22" i="5" s="1"/>
  <c r="C22" i="6" s="1"/>
  <c r="C22" i="7" s="1"/>
  <c r="C22" i="8" s="1"/>
  <c r="C22" i="9" s="1"/>
  <c r="C22" i="10" s="1"/>
  <c r="C22" i="11" s="1"/>
  <c r="C22" i="12" s="1"/>
  <c r="C22" i="13" s="1"/>
  <c r="H21"/>
  <c r="G21" i="2"/>
  <c r="G21" i="3"/>
  <c r="G21" i="4" s="1"/>
  <c r="G21" i="5" s="1"/>
  <c r="G21" i="6" s="1"/>
  <c r="G21" i="7" s="1"/>
  <c r="G21" i="8" s="1"/>
  <c r="G21" i="9" s="1"/>
  <c r="G21" i="10" s="1"/>
  <c r="G21" i="11" s="1"/>
  <c r="G21" i="12" s="1"/>
  <c r="G21" i="13" s="1"/>
  <c r="F21" i="2"/>
  <c r="F21" i="3" s="1"/>
  <c r="F21" i="4" s="1"/>
  <c r="F21" i="5" s="1"/>
  <c r="F21" i="6" s="1"/>
  <c r="F21" i="7" s="1"/>
  <c r="F21" i="8" s="1"/>
  <c r="F21" i="9" s="1"/>
  <c r="F21" i="10" s="1"/>
  <c r="F21" i="11" s="1"/>
  <c r="F21" i="12" s="1"/>
  <c r="F21" i="13" s="1"/>
  <c r="E21" i="2"/>
  <c r="E21" i="3" s="1"/>
  <c r="E21" i="4" s="1"/>
  <c r="E21" i="5" s="1"/>
  <c r="E21" i="6" s="1"/>
  <c r="E21" i="7" s="1"/>
  <c r="E21" i="8" s="1"/>
  <c r="E21" i="9" s="1"/>
  <c r="E21" i="10" s="1"/>
  <c r="E21" i="11" s="1"/>
  <c r="E21" i="12" s="1"/>
  <c r="E21" i="13" s="1"/>
  <c r="C21" i="2"/>
  <c r="C21" i="3" s="1"/>
  <c r="C21" i="4" s="1"/>
  <c r="C21" i="5" s="1"/>
  <c r="C21" i="6" s="1"/>
  <c r="C21" i="7" s="1"/>
  <c r="C21" i="8" s="1"/>
  <c r="C21" i="9" s="1"/>
  <c r="C21" i="10" s="1"/>
  <c r="C21" i="11" s="1"/>
  <c r="C21" i="12" s="1"/>
  <c r="C21" i="13" s="1"/>
  <c r="H20"/>
  <c r="G20" i="2"/>
  <c r="G20" i="3" s="1"/>
  <c r="G20" i="4" s="1"/>
  <c r="G20" i="5" s="1"/>
  <c r="G20" i="6" s="1"/>
  <c r="G20" i="7" s="1"/>
  <c r="G20" i="8" s="1"/>
  <c r="G20" i="9" s="1"/>
  <c r="G20" i="10" s="1"/>
  <c r="G20" i="11" s="1"/>
  <c r="G20" i="12" s="1"/>
  <c r="G20" i="13" s="1"/>
  <c r="F20" i="2"/>
  <c r="F20" i="3"/>
  <c r="F20" i="4" s="1"/>
  <c r="F20" i="5" s="1"/>
  <c r="F20" i="6" s="1"/>
  <c r="F20" i="7" s="1"/>
  <c r="F20" i="8" s="1"/>
  <c r="F20" i="9" s="1"/>
  <c r="F20" i="10" s="1"/>
  <c r="F20" i="11" s="1"/>
  <c r="F20" i="12" s="1"/>
  <c r="F20" i="13" s="1"/>
  <c r="E20" i="2"/>
  <c r="E20" i="3" s="1"/>
  <c r="E20" i="4" s="1"/>
  <c r="E20" i="5" s="1"/>
  <c r="E20" i="6" s="1"/>
  <c r="E20" i="7" s="1"/>
  <c r="E20" i="8" s="1"/>
  <c r="E20" i="9" s="1"/>
  <c r="E20" i="10" s="1"/>
  <c r="E20" i="11" s="1"/>
  <c r="E20" i="12" s="1"/>
  <c r="E20" i="13" s="1"/>
  <c r="C20" i="2"/>
  <c r="C20" i="3"/>
  <c r="C20" i="4" s="1"/>
  <c r="C20" i="5" s="1"/>
  <c r="C20" i="6" s="1"/>
  <c r="C20" i="7" s="1"/>
  <c r="C20" i="8" s="1"/>
  <c r="C20" i="9" s="1"/>
  <c r="C20" i="10" s="1"/>
  <c r="C20" i="11" s="1"/>
  <c r="C20" i="12" s="1"/>
  <c r="C20" i="13" s="1"/>
  <c r="H19"/>
  <c r="G19" i="2"/>
  <c r="G19" i="3"/>
  <c r="G19" i="4" s="1"/>
  <c r="G19" i="5" s="1"/>
  <c r="G19" i="6" s="1"/>
  <c r="G19" i="7" s="1"/>
  <c r="G19" i="8" s="1"/>
  <c r="G19" i="9" s="1"/>
  <c r="G19" i="10" s="1"/>
  <c r="G19" i="11" s="1"/>
  <c r="G19" i="12" s="1"/>
  <c r="G19" i="13" s="1"/>
  <c r="F19" i="2"/>
  <c r="F19" i="3"/>
  <c r="F19" i="4" s="1"/>
  <c r="F19" i="5" s="1"/>
  <c r="F19" i="6" s="1"/>
  <c r="F19" i="7" s="1"/>
  <c r="F19" i="8" s="1"/>
  <c r="F19" i="9" s="1"/>
  <c r="F19" i="10" s="1"/>
  <c r="F19" i="11" s="1"/>
  <c r="F19" i="12" s="1"/>
  <c r="F19" i="13" s="1"/>
  <c r="E19" i="2"/>
  <c r="E19" i="3" s="1"/>
  <c r="E19" i="4" s="1"/>
  <c r="E19" i="5" s="1"/>
  <c r="E19" i="6" s="1"/>
  <c r="E19" i="7" s="1"/>
  <c r="E19" i="8" s="1"/>
  <c r="E19" i="9" s="1"/>
  <c r="E19" i="10" s="1"/>
  <c r="E19" i="11" s="1"/>
  <c r="E19" i="12" s="1"/>
  <c r="E19" i="13" s="1"/>
  <c r="C19" i="2"/>
  <c r="C19" i="3"/>
  <c r="C19" i="4" s="1"/>
  <c r="C19" i="5" s="1"/>
  <c r="C19" i="6" s="1"/>
  <c r="C19" i="7" s="1"/>
  <c r="C19" i="8" s="1"/>
  <c r="C19" i="9" s="1"/>
  <c r="C19" i="10" s="1"/>
  <c r="C19" i="11" s="1"/>
  <c r="C19" i="12" s="1"/>
  <c r="C19" i="13" s="1"/>
  <c r="H18"/>
  <c r="G18" i="2"/>
  <c r="G18" i="3" s="1"/>
  <c r="G18" i="4" s="1"/>
  <c r="G18" i="5" s="1"/>
  <c r="G18" i="6" s="1"/>
  <c r="G18" i="7" s="1"/>
  <c r="G18" i="8" s="1"/>
  <c r="G18" i="9" s="1"/>
  <c r="G18" i="10" s="1"/>
  <c r="G18" i="11" s="1"/>
  <c r="G18" i="12" s="1"/>
  <c r="G18" i="13" s="1"/>
  <c r="F18" i="2"/>
  <c r="F18" i="3" s="1"/>
  <c r="F18" i="4" s="1"/>
  <c r="F18" i="5" s="1"/>
  <c r="F18" i="6" s="1"/>
  <c r="F18" i="7" s="1"/>
  <c r="F18" i="8" s="1"/>
  <c r="F18" i="9" s="1"/>
  <c r="F18" i="10" s="1"/>
  <c r="F18" i="11" s="1"/>
  <c r="F18" i="12" s="1"/>
  <c r="F18" i="13" s="1"/>
  <c r="E18" i="2"/>
  <c r="E18" i="3" s="1"/>
  <c r="E18" i="4" s="1"/>
  <c r="E18" i="5" s="1"/>
  <c r="E18" i="6" s="1"/>
  <c r="E18" i="7" s="1"/>
  <c r="E18" i="8" s="1"/>
  <c r="E18" i="9" s="1"/>
  <c r="E18" i="10" s="1"/>
  <c r="E18" i="11" s="1"/>
  <c r="E18" i="12" s="1"/>
  <c r="E18" i="13" s="1"/>
  <c r="C18" i="2"/>
  <c r="C18" i="3"/>
  <c r="C18" i="4" s="1"/>
  <c r="C18" i="5" s="1"/>
  <c r="C18" i="6" s="1"/>
  <c r="C18" i="7" s="1"/>
  <c r="C18" i="8" s="1"/>
  <c r="C18" i="9" s="1"/>
  <c r="C18" i="10" s="1"/>
  <c r="C18" i="11" s="1"/>
  <c r="C18" i="12" s="1"/>
  <c r="C18" i="13" s="1"/>
  <c r="H17"/>
  <c r="G17" i="2"/>
  <c r="G17" i="3"/>
  <c r="G17" i="4" s="1"/>
  <c r="G17" i="5" s="1"/>
  <c r="G17" i="6" s="1"/>
  <c r="G17" i="7" s="1"/>
  <c r="G17" i="8" s="1"/>
  <c r="G17" i="9" s="1"/>
  <c r="G17" i="10" s="1"/>
  <c r="G17" i="11" s="1"/>
  <c r="G17" i="12" s="1"/>
  <c r="G17" i="13" s="1"/>
  <c r="F17" i="2"/>
  <c r="F17" i="3"/>
  <c r="F17" i="4" s="1"/>
  <c r="F17" i="5" s="1"/>
  <c r="F17" i="6" s="1"/>
  <c r="F17" i="7" s="1"/>
  <c r="F17" i="8" s="1"/>
  <c r="F17" i="9" s="1"/>
  <c r="F17" i="10" s="1"/>
  <c r="F17" i="11" s="1"/>
  <c r="F17" i="12" s="1"/>
  <c r="F17" i="13" s="1"/>
  <c r="E17" i="2"/>
  <c r="E17" i="3" s="1"/>
  <c r="E17" i="4" s="1"/>
  <c r="E17" i="5" s="1"/>
  <c r="E17" i="6" s="1"/>
  <c r="E17" i="7" s="1"/>
  <c r="E17" i="8" s="1"/>
  <c r="E17" i="9" s="1"/>
  <c r="E17" i="10" s="1"/>
  <c r="E17" i="11" s="1"/>
  <c r="E17" i="12" s="1"/>
  <c r="E17" i="13" s="1"/>
  <c r="C17" i="2"/>
  <c r="C17" i="3" s="1"/>
  <c r="C17" i="4" s="1"/>
  <c r="C17" i="5" s="1"/>
  <c r="C17" i="6" s="1"/>
  <c r="C17" i="7" s="1"/>
  <c r="C17" i="8" s="1"/>
  <c r="C17" i="9" s="1"/>
  <c r="C17" i="10" s="1"/>
  <c r="C17" i="11" s="1"/>
  <c r="C17" i="12" s="1"/>
  <c r="C17" i="13" s="1"/>
  <c r="H16"/>
  <c r="G16" i="2"/>
  <c r="G16" i="3" s="1"/>
  <c r="G16" i="4" s="1"/>
  <c r="G16" i="5" s="1"/>
  <c r="G16" i="6" s="1"/>
  <c r="G16" i="7" s="1"/>
  <c r="G16" i="8" s="1"/>
  <c r="G16" i="9" s="1"/>
  <c r="G16" i="10" s="1"/>
  <c r="G16" i="11" s="1"/>
  <c r="G16" i="12" s="1"/>
  <c r="G16" i="13" s="1"/>
  <c r="F16" i="2"/>
  <c r="F16" i="3"/>
  <c r="F16" i="4" s="1"/>
  <c r="F16" i="5" s="1"/>
  <c r="F16" i="6" s="1"/>
  <c r="F16" i="7" s="1"/>
  <c r="F16" i="8" s="1"/>
  <c r="F16" i="9" s="1"/>
  <c r="F16" i="10" s="1"/>
  <c r="F16" i="11" s="1"/>
  <c r="F16" i="12" s="1"/>
  <c r="F16" i="13" s="1"/>
  <c r="E16" i="2"/>
  <c r="E16" i="3" s="1"/>
  <c r="E16" i="4" s="1"/>
  <c r="E16" i="5" s="1"/>
  <c r="E16" i="6" s="1"/>
  <c r="E16" i="7" s="1"/>
  <c r="E16" i="8" s="1"/>
  <c r="E16" i="9" s="1"/>
  <c r="E16" i="10" s="1"/>
  <c r="E16" i="11" s="1"/>
  <c r="E16" i="12" s="1"/>
  <c r="E16" i="13" s="1"/>
  <c r="C16" i="2"/>
  <c r="C16" i="3"/>
  <c r="C16" i="4" s="1"/>
  <c r="C16" i="5" s="1"/>
  <c r="C16" i="6" s="1"/>
  <c r="C16" i="7" s="1"/>
  <c r="C16" i="8" s="1"/>
  <c r="C16" i="9" s="1"/>
  <c r="C16" i="10" s="1"/>
  <c r="C16" i="11" s="1"/>
  <c r="C16" i="12" s="1"/>
  <c r="C16" i="13" s="1"/>
  <c r="H15"/>
  <c r="G15" i="2"/>
  <c r="G15" i="3" s="1"/>
  <c r="G15" i="4" s="1"/>
  <c r="G15" i="5" s="1"/>
  <c r="G15" i="6" s="1"/>
  <c r="G15" i="7" s="1"/>
  <c r="G15" i="8" s="1"/>
  <c r="G15" i="9" s="1"/>
  <c r="G15" i="10" s="1"/>
  <c r="G15" i="11" s="1"/>
  <c r="G15" i="12" s="1"/>
  <c r="G15" i="13" s="1"/>
  <c r="F15" i="2"/>
  <c r="F15" i="3"/>
  <c r="F15" i="4" s="1"/>
  <c r="F15" i="5" s="1"/>
  <c r="F15" i="6" s="1"/>
  <c r="F15" i="7" s="1"/>
  <c r="F15" i="8" s="1"/>
  <c r="F15" i="9" s="1"/>
  <c r="F15" i="10" s="1"/>
  <c r="F15" i="11" s="1"/>
  <c r="F15" i="12" s="1"/>
  <c r="F15" i="13" s="1"/>
  <c r="E15" i="2"/>
  <c r="E15" i="3" s="1"/>
  <c r="E15" i="4" s="1"/>
  <c r="E15" i="5" s="1"/>
  <c r="E15" i="6" s="1"/>
  <c r="E15" i="7" s="1"/>
  <c r="E15" i="8" s="1"/>
  <c r="E15" i="9" s="1"/>
  <c r="E15" i="10" s="1"/>
  <c r="E15" i="11" s="1"/>
  <c r="E15" i="12" s="1"/>
  <c r="E15" i="13" s="1"/>
  <c r="C15" i="2"/>
  <c r="C15" i="3"/>
  <c r="C15" i="4" s="1"/>
  <c r="C15" i="5" s="1"/>
  <c r="C15" i="6" s="1"/>
  <c r="C15" i="7" s="1"/>
  <c r="C15" i="8" s="1"/>
  <c r="C15" i="9" s="1"/>
  <c r="C15" i="10" s="1"/>
  <c r="C15" i="11" s="1"/>
  <c r="C15" i="12" s="1"/>
  <c r="C15" i="13" s="1"/>
  <c r="H14"/>
  <c r="G14" i="2"/>
  <c r="G14" i="3"/>
  <c r="G14" i="4" s="1"/>
  <c r="G14" i="5" s="1"/>
  <c r="G14" i="6" s="1"/>
  <c r="G14" i="7" s="1"/>
  <c r="G14" i="8" s="1"/>
  <c r="G14" i="9" s="1"/>
  <c r="G14" i="10" s="1"/>
  <c r="G14" i="11" s="1"/>
  <c r="G14" i="12" s="1"/>
  <c r="G14" i="13" s="1"/>
  <c r="F14" i="2"/>
  <c r="F14" i="3" s="1"/>
  <c r="F14" i="4" s="1"/>
  <c r="F14" i="5" s="1"/>
  <c r="F14" i="6" s="1"/>
  <c r="F14" i="7" s="1"/>
  <c r="F14" i="8" s="1"/>
  <c r="F14" i="9" s="1"/>
  <c r="F14" i="10" s="1"/>
  <c r="F14" i="11" s="1"/>
  <c r="F14" i="12" s="1"/>
  <c r="F14" i="13" s="1"/>
  <c r="E14" i="2"/>
  <c r="E14" i="3" s="1"/>
  <c r="E14" i="4" s="1"/>
  <c r="E14" i="5" s="1"/>
  <c r="E14" i="6" s="1"/>
  <c r="E14" i="7" s="1"/>
  <c r="E14" i="8" s="1"/>
  <c r="E14" i="9" s="1"/>
  <c r="E14" i="10" s="1"/>
  <c r="E14" i="11" s="1"/>
  <c r="E14" i="12" s="1"/>
  <c r="E14" i="13" s="1"/>
  <c r="C14" i="2"/>
  <c r="C14" i="3" s="1"/>
  <c r="C14" i="4" s="1"/>
  <c r="C14" i="5" s="1"/>
  <c r="C14" i="6" s="1"/>
  <c r="C14" i="7" s="1"/>
  <c r="C14" i="8" s="1"/>
  <c r="C14" i="9" s="1"/>
  <c r="C14" i="10" s="1"/>
  <c r="C14" i="11" s="1"/>
  <c r="C14" i="12" s="1"/>
  <c r="C14" i="13" s="1"/>
  <c r="H13"/>
  <c r="G13" i="2"/>
  <c r="G13" i="3"/>
  <c r="G13" i="4" s="1"/>
  <c r="G13" i="5" s="1"/>
  <c r="G13" i="6" s="1"/>
  <c r="G13" i="7" s="1"/>
  <c r="G13" i="8" s="1"/>
  <c r="G13" i="9" s="1"/>
  <c r="G13" i="10" s="1"/>
  <c r="G13" i="11" s="1"/>
  <c r="G13" i="12" s="1"/>
  <c r="G13" i="13" s="1"/>
  <c r="F13" i="2"/>
  <c r="F13" i="3"/>
  <c r="F13" i="4" s="1"/>
  <c r="F13" i="5" s="1"/>
  <c r="F13" i="6" s="1"/>
  <c r="F13" i="7" s="1"/>
  <c r="F13" i="8" s="1"/>
  <c r="F13" i="9" s="1"/>
  <c r="F13" i="10" s="1"/>
  <c r="F13" i="11" s="1"/>
  <c r="F13" i="12" s="1"/>
  <c r="F13" i="13" s="1"/>
  <c r="E13" i="2"/>
  <c r="E13" i="3" s="1"/>
  <c r="E13" i="4" s="1"/>
  <c r="E13" i="5" s="1"/>
  <c r="E13" i="6" s="1"/>
  <c r="E13" i="7" s="1"/>
  <c r="E13" i="8" s="1"/>
  <c r="E13" i="9" s="1"/>
  <c r="E13" i="10" s="1"/>
  <c r="E13" i="11" s="1"/>
  <c r="E13" i="12" s="1"/>
  <c r="E13" i="13" s="1"/>
  <c r="C13" i="2"/>
  <c r="C13" i="3" s="1"/>
  <c r="C13" i="4" s="1"/>
  <c r="C13" i="5" s="1"/>
  <c r="C13" i="6" s="1"/>
  <c r="C13" i="7" s="1"/>
  <c r="C13" i="8" s="1"/>
  <c r="C13" i="9" s="1"/>
  <c r="C13" i="10" s="1"/>
  <c r="C13" i="11" s="1"/>
  <c r="C13" i="12" s="1"/>
  <c r="C13" i="13" s="1"/>
  <c r="H12"/>
  <c r="G12" i="2"/>
  <c r="G12" i="3" s="1"/>
  <c r="G12" i="4" s="1"/>
  <c r="G12" i="5" s="1"/>
  <c r="G12" i="6" s="1"/>
  <c r="G12" i="7" s="1"/>
  <c r="G12" i="8" s="1"/>
  <c r="G12" i="9" s="1"/>
  <c r="G12" i="10" s="1"/>
  <c r="G12" i="11" s="1"/>
  <c r="G12" i="12" s="1"/>
  <c r="G12" i="13" s="1"/>
  <c r="F12" i="2"/>
  <c r="F12" i="3" s="1"/>
  <c r="F12" i="4" s="1"/>
  <c r="F12" i="5" s="1"/>
  <c r="F12" i="6" s="1"/>
  <c r="F12" i="7" s="1"/>
  <c r="F12" i="8" s="1"/>
  <c r="F12" i="9" s="1"/>
  <c r="F12" i="10" s="1"/>
  <c r="F12" i="11" s="1"/>
  <c r="F12" i="12" s="1"/>
  <c r="F12" i="13" s="1"/>
  <c r="E12" i="2"/>
  <c r="E12" i="3" s="1"/>
  <c r="E12" i="4" s="1"/>
  <c r="E12" i="5" s="1"/>
  <c r="E12" i="6" s="1"/>
  <c r="E12" i="7" s="1"/>
  <c r="E12" i="8" s="1"/>
  <c r="E12" i="9" s="1"/>
  <c r="E12" i="10" s="1"/>
  <c r="E12" i="11" s="1"/>
  <c r="E12" i="12" s="1"/>
  <c r="E12" i="13" s="1"/>
  <c r="C12" i="2"/>
  <c r="C12" i="3"/>
  <c r="C12" i="4" s="1"/>
  <c r="C12" i="5" s="1"/>
  <c r="C12" i="6" s="1"/>
  <c r="C12" i="7" s="1"/>
  <c r="C12" i="8" s="1"/>
  <c r="C12" i="9" s="1"/>
  <c r="C12" i="10" s="1"/>
  <c r="C12" i="11" s="1"/>
  <c r="C12" i="12" s="1"/>
  <c r="C12" i="13" s="1"/>
  <c r="H11"/>
  <c r="G11" i="2"/>
  <c r="G11" i="3" s="1"/>
  <c r="G11" i="4" s="1"/>
  <c r="G11" i="5" s="1"/>
  <c r="G11" i="6" s="1"/>
  <c r="G11" i="7" s="1"/>
  <c r="G11" i="8" s="1"/>
  <c r="G11" i="9" s="1"/>
  <c r="G11" i="10" s="1"/>
  <c r="G11" i="11" s="1"/>
  <c r="G11" i="12" s="1"/>
  <c r="G11" i="13" s="1"/>
  <c r="F11" i="2"/>
  <c r="F11" i="3" s="1"/>
  <c r="F11" i="4" s="1"/>
  <c r="F11" i="5" s="1"/>
  <c r="F11" i="6" s="1"/>
  <c r="F11" i="7" s="1"/>
  <c r="F11" i="8" s="1"/>
  <c r="F11" i="9" s="1"/>
  <c r="F11" i="10" s="1"/>
  <c r="F11" i="11" s="1"/>
  <c r="F11" i="12" s="1"/>
  <c r="F11" i="13" s="1"/>
  <c r="E11" i="2"/>
  <c r="E11" i="3" s="1"/>
  <c r="E11" i="4" s="1"/>
  <c r="E11" i="5" s="1"/>
  <c r="E11" i="6" s="1"/>
  <c r="E11" i="7" s="1"/>
  <c r="E11" i="8" s="1"/>
  <c r="E11" i="9" s="1"/>
  <c r="E11" i="10" s="1"/>
  <c r="E11" i="11" s="1"/>
  <c r="E11" i="12" s="1"/>
  <c r="E11" i="13" s="1"/>
  <c r="C11" i="2"/>
  <c r="C11" i="3" s="1"/>
  <c r="C11" i="4" s="1"/>
  <c r="C11" i="5" s="1"/>
  <c r="C11" i="6" s="1"/>
  <c r="C11" i="7" s="1"/>
  <c r="C11" i="8" s="1"/>
  <c r="C11" i="9" s="1"/>
  <c r="C11" i="10" s="1"/>
  <c r="C11" i="11" s="1"/>
  <c r="C11" i="12" s="1"/>
  <c r="C11" i="13" s="1"/>
  <c r="H10"/>
  <c r="G10" i="2"/>
  <c r="G10" i="3"/>
  <c r="G10" i="4" s="1"/>
  <c r="G10" i="5" s="1"/>
  <c r="G10" i="6" s="1"/>
  <c r="G10" i="7" s="1"/>
  <c r="G10" i="8" s="1"/>
  <c r="G10" i="9" s="1"/>
  <c r="G10" i="10" s="1"/>
  <c r="G10" i="11" s="1"/>
  <c r="G10" i="12" s="1"/>
  <c r="G10" i="13" s="1"/>
  <c r="F10" i="2"/>
  <c r="F10" i="3"/>
  <c r="F10" i="4" s="1"/>
  <c r="F10" i="5" s="1"/>
  <c r="F10" i="6" s="1"/>
  <c r="F10" i="7" s="1"/>
  <c r="F10" i="8" s="1"/>
  <c r="F10" i="9" s="1"/>
  <c r="F10" i="10" s="1"/>
  <c r="F10" i="11" s="1"/>
  <c r="F10" i="12" s="1"/>
  <c r="F10" i="13" s="1"/>
  <c r="E10" i="2"/>
  <c r="E10" i="3" s="1"/>
  <c r="E10" i="4" s="1"/>
  <c r="E10" i="5" s="1"/>
  <c r="E10" i="6" s="1"/>
  <c r="E10" i="7" s="1"/>
  <c r="E10" i="8" s="1"/>
  <c r="E10" i="9" s="1"/>
  <c r="E10" i="10" s="1"/>
  <c r="E10" i="11" s="1"/>
  <c r="E10" i="12" s="1"/>
  <c r="E10" i="13" s="1"/>
  <c r="C10" i="2"/>
  <c r="C10" i="3"/>
  <c r="C10" i="4" s="1"/>
  <c r="C10" i="5" s="1"/>
  <c r="C10" i="6" s="1"/>
  <c r="C10" i="7" s="1"/>
  <c r="C10" i="8" s="1"/>
  <c r="C10" i="9" s="1"/>
  <c r="C10" i="10" s="1"/>
  <c r="C10" i="11" s="1"/>
  <c r="C10" i="12" s="1"/>
  <c r="C10" i="13" s="1"/>
  <c r="H9"/>
  <c r="G9" i="2"/>
  <c r="G9" i="3"/>
  <c r="G9" i="4" s="1"/>
  <c r="G9" i="5" s="1"/>
  <c r="G9" i="6" s="1"/>
  <c r="G9" i="7" s="1"/>
  <c r="G9" i="8" s="1"/>
  <c r="G9" i="9" s="1"/>
  <c r="G9" i="10" s="1"/>
  <c r="G9" i="11" s="1"/>
  <c r="G9" i="12" s="1"/>
  <c r="G9" i="13" s="1"/>
  <c r="F9" i="2"/>
  <c r="F9" i="3" s="1"/>
  <c r="F9" i="4" s="1"/>
  <c r="F9" i="5" s="1"/>
  <c r="F9" i="6" s="1"/>
  <c r="F9" i="7" s="1"/>
  <c r="F9" i="8" s="1"/>
  <c r="F9" i="9" s="1"/>
  <c r="F9" i="10" s="1"/>
  <c r="F9" i="11" s="1"/>
  <c r="F9" i="12" s="1"/>
  <c r="F9" i="13" s="1"/>
  <c r="E9" i="2"/>
  <c r="E9" i="3" s="1"/>
  <c r="E9" i="4" s="1"/>
  <c r="E9" i="5" s="1"/>
  <c r="E9" i="6" s="1"/>
  <c r="E9" i="7" s="1"/>
  <c r="E9" i="8" s="1"/>
  <c r="E9" i="9" s="1"/>
  <c r="E9" i="10" s="1"/>
  <c r="E9" i="11" s="1"/>
  <c r="E9" i="12" s="1"/>
  <c r="E9" i="13" s="1"/>
  <c r="C9" i="2"/>
  <c r="C9" i="3"/>
  <c r="C9" i="4" s="1"/>
  <c r="C9" i="5" s="1"/>
  <c r="C9" i="6" s="1"/>
  <c r="C9" i="7" s="1"/>
  <c r="C9" i="8" s="1"/>
  <c r="C9" i="9" s="1"/>
  <c r="C9" i="10" s="1"/>
  <c r="C9" i="11" s="1"/>
  <c r="C9" i="12" s="1"/>
  <c r="C9" i="13" s="1"/>
  <c r="H8"/>
  <c r="G8" i="2"/>
  <c r="G8" i="3"/>
  <c r="G8" i="4" s="1"/>
  <c r="G8" i="5" s="1"/>
  <c r="G8" i="6" s="1"/>
  <c r="G8" i="7" s="1"/>
  <c r="G8" i="8" s="1"/>
  <c r="G8" i="9" s="1"/>
  <c r="G8" i="10" s="1"/>
  <c r="G8" i="11" s="1"/>
  <c r="G8" i="12" s="1"/>
  <c r="G8" i="13" s="1"/>
  <c r="F8" i="2"/>
  <c r="F8" i="3"/>
  <c r="F8" i="4" s="1"/>
  <c r="F8" i="5" s="1"/>
  <c r="F8" i="6" s="1"/>
  <c r="F8" i="7" s="1"/>
  <c r="F8" i="8" s="1"/>
  <c r="F8" i="9" s="1"/>
  <c r="F8" i="10" s="1"/>
  <c r="F8" i="11" s="1"/>
  <c r="F8" i="12" s="1"/>
  <c r="F8" i="13" s="1"/>
  <c r="E8" i="2"/>
  <c r="E8" i="3" s="1"/>
  <c r="E8" i="4" s="1"/>
  <c r="E8" i="5" s="1"/>
  <c r="E8" i="6" s="1"/>
  <c r="E8" i="7" s="1"/>
  <c r="E8" i="8" s="1"/>
  <c r="E8" i="9" s="1"/>
  <c r="E8" i="10" s="1"/>
  <c r="E8" i="11" s="1"/>
  <c r="E8" i="12" s="1"/>
  <c r="E8" i="13" s="1"/>
  <c r="C8" i="2"/>
  <c r="C8" i="3"/>
  <c r="C8" i="4" s="1"/>
  <c r="C8" i="5" s="1"/>
  <c r="C8" i="6" s="1"/>
  <c r="C8" i="7" s="1"/>
  <c r="C8" i="8" s="1"/>
  <c r="C8" i="9" s="1"/>
  <c r="C8" i="10" s="1"/>
  <c r="C8" i="11" s="1"/>
  <c r="C8" i="12" s="1"/>
  <c r="C8" i="13" s="1"/>
  <c r="G7" i="2"/>
  <c r="G7" i="3"/>
  <c r="G7" i="4" s="1"/>
  <c r="G7" i="5" s="1"/>
  <c r="G7" i="6" s="1"/>
  <c r="G7" i="7" s="1"/>
  <c r="G7" i="8" s="1"/>
  <c r="G7" i="9" s="1"/>
  <c r="G7" i="10" s="1"/>
  <c r="G7" i="11" s="1"/>
  <c r="G7" i="12" s="1"/>
  <c r="G7" i="13" s="1"/>
  <c r="F7" i="2"/>
  <c r="F7" i="3"/>
  <c r="F7" i="4" s="1"/>
  <c r="F7" i="5" s="1"/>
  <c r="F7" i="6" s="1"/>
  <c r="F7" i="7" s="1"/>
  <c r="F7" i="8" s="1"/>
  <c r="F7" i="9" s="1"/>
  <c r="F7" i="10" s="1"/>
  <c r="F7" i="11" s="1"/>
  <c r="F7" i="12" s="1"/>
  <c r="F7" i="13" s="1"/>
  <c r="C7" i="2"/>
  <c r="C7" i="3"/>
  <c r="C7" i="4" s="1"/>
  <c r="C7" i="5" s="1"/>
  <c r="C7" i="6" s="1"/>
  <c r="C7" i="7" s="1"/>
  <c r="C7" i="8" s="1"/>
  <c r="C7" i="9" s="1"/>
  <c r="C7" i="10" s="1"/>
  <c r="C7" i="11" s="1"/>
  <c r="C7" i="12" s="1"/>
  <c r="C7" i="13" s="1"/>
  <c r="H30" i="12"/>
  <c r="H29"/>
  <c r="H28"/>
  <c r="H26"/>
  <c r="H25"/>
  <c r="H24"/>
  <c r="H22"/>
  <c r="H21"/>
  <c r="H20"/>
  <c r="H19"/>
  <c r="H18"/>
  <c r="H17"/>
  <c r="H16"/>
  <c r="H15"/>
  <c r="H14"/>
  <c r="H13"/>
  <c r="H12"/>
  <c r="H11"/>
  <c r="H10"/>
  <c r="H9"/>
  <c r="H8"/>
  <c r="H30" i="11"/>
  <c r="H29"/>
  <c r="H28"/>
  <c r="H26"/>
  <c r="H25"/>
  <c r="H24"/>
  <c r="H22"/>
  <c r="H21"/>
  <c r="H20"/>
  <c r="H19"/>
  <c r="H18"/>
  <c r="H17"/>
  <c r="H16"/>
  <c r="H15"/>
  <c r="H14"/>
  <c r="H13"/>
  <c r="H12"/>
  <c r="H11"/>
  <c r="H10"/>
  <c r="H9"/>
  <c r="H8"/>
  <c r="H30" i="10"/>
  <c r="H29"/>
  <c r="H28"/>
  <c r="H26"/>
  <c r="H25"/>
  <c r="H24"/>
  <c r="H22"/>
  <c r="H21"/>
  <c r="H20"/>
  <c r="H19"/>
  <c r="H18"/>
  <c r="H17"/>
  <c r="H16"/>
  <c r="H15"/>
  <c r="H14"/>
  <c r="H13"/>
  <c r="H12"/>
  <c r="H11"/>
  <c r="H10"/>
  <c r="H9"/>
  <c r="H8"/>
  <c r="H30" i="9"/>
  <c r="H29"/>
  <c r="H28"/>
  <c r="H26"/>
  <c r="H25"/>
  <c r="H24"/>
  <c r="H22"/>
  <c r="H21"/>
  <c r="H20"/>
  <c r="H19"/>
  <c r="H18"/>
  <c r="H17"/>
  <c r="H16"/>
  <c r="H15"/>
  <c r="H14"/>
  <c r="H13"/>
  <c r="H12"/>
  <c r="H11"/>
  <c r="H10"/>
  <c r="H9"/>
  <c r="H8"/>
  <c r="H30" i="8"/>
  <c r="H29"/>
  <c r="H28"/>
  <c r="H26"/>
  <c r="H25"/>
  <c r="H24"/>
  <c r="H22"/>
  <c r="H21"/>
  <c r="H20"/>
  <c r="H19"/>
  <c r="H18"/>
  <c r="H17"/>
  <c r="H16"/>
  <c r="H15"/>
  <c r="H14"/>
  <c r="H13"/>
  <c r="H12"/>
  <c r="H11"/>
  <c r="H10"/>
  <c r="H9"/>
  <c r="H8"/>
  <c r="H30" i="7"/>
  <c r="H29"/>
  <c r="H28"/>
  <c r="H26"/>
  <c r="H25"/>
  <c r="H24"/>
  <c r="H22"/>
  <c r="H21"/>
  <c r="H20"/>
  <c r="H19"/>
  <c r="H18"/>
  <c r="H17"/>
  <c r="H16"/>
  <c r="H15"/>
  <c r="H14"/>
  <c r="H13"/>
  <c r="H12"/>
  <c r="H11"/>
  <c r="H10"/>
  <c r="H9"/>
  <c r="H8"/>
  <c r="H30" i="6"/>
  <c r="H29"/>
  <c r="H28"/>
  <c r="H26"/>
  <c r="H25"/>
  <c r="H24"/>
  <c r="H22"/>
  <c r="H21"/>
  <c r="H20"/>
  <c r="H19"/>
  <c r="H18"/>
  <c r="H17"/>
  <c r="H16"/>
  <c r="H15"/>
  <c r="H14"/>
  <c r="H13"/>
  <c r="H12"/>
  <c r="H11"/>
  <c r="H10"/>
  <c r="H9"/>
  <c r="H8"/>
  <c r="H30" i="5"/>
  <c r="H29"/>
  <c r="H28"/>
  <c r="H26"/>
  <c r="H25"/>
  <c r="H24"/>
  <c r="H22"/>
  <c r="H21"/>
  <c r="H20"/>
  <c r="H19"/>
  <c r="H18"/>
  <c r="H17"/>
  <c r="H16"/>
  <c r="H15"/>
  <c r="H14"/>
  <c r="H13"/>
  <c r="H12"/>
  <c r="H11"/>
  <c r="H10"/>
  <c r="H9"/>
  <c r="H8"/>
  <c r="H30" i="4"/>
  <c r="H29"/>
  <c r="H28"/>
  <c r="H26"/>
  <c r="H25"/>
  <c r="H24"/>
  <c r="H22"/>
  <c r="H21"/>
  <c r="H20"/>
  <c r="H19"/>
  <c r="H18"/>
  <c r="H17"/>
  <c r="H16"/>
  <c r="H15"/>
  <c r="H14"/>
  <c r="H13"/>
  <c r="H12"/>
  <c r="H11"/>
  <c r="H10"/>
  <c r="H9"/>
  <c r="H8"/>
  <c r="H7" i="3"/>
  <c r="H30"/>
  <c r="H29"/>
  <c r="H28"/>
  <c r="H26"/>
  <c r="H25"/>
  <c r="H24"/>
  <c r="H22"/>
  <c r="H21"/>
  <c r="H20"/>
  <c r="H19"/>
  <c r="H18"/>
  <c r="H17"/>
  <c r="H16"/>
  <c r="H15"/>
  <c r="H14"/>
  <c r="H13"/>
  <c r="H12"/>
  <c r="H11"/>
  <c r="H10"/>
  <c r="H9"/>
  <c r="H8"/>
  <c r="B1" i="13"/>
  <c r="B1" i="12"/>
  <c r="B1" i="11"/>
  <c r="B1" i="10"/>
  <c r="B1" i="9"/>
  <c r="B1" i="8"/>
  <c r="B1" i="7"/>
  <c r="B1" i="6"/>
  <c r="B1" i="5"/>
  <c r="B1" i="4"/>
  <c r="B1" i="3"/>
  <c r="E7" i="2"/>
  <c r="E7" i="3" s="1"/>
  <c r="E7" i="4" s="1"/>
  <c r="E7" i="5" s="1"/>
  <c r="E7" i="6" s="1"/>
  <c r="E7" i="7" s="1"/>
  <c r="E7" i="8" s="1"/>
  <c r="E7" i="9" s="1"/>
  <c r="E7" i="10" s="1"/>
  <c r="E7" i="11" s="1"/>
  <c r="E7" i="12" s="1"/>
  <c r="E7" i="13" s="1"/>
  <c r="H7" i="4"/>
  <c r="H7" i="5"/>
  <c r="B31" i="6"/>
  <c r="B32"/>
  <c r="B33"/>
  <c r="B34"/>
  <c r="B31" i="7"/>
  <c r="B32"/>
  <c r="B33"/>
  <c r="B34"/>
  <c r="B31" i="8"/>
  <c r="B32"/>
  <c r="B33"/>
  <c r="B34"/>
  <c r="B31" i="9"/>
  <c r="B32"/>
  <c r="B33"/>
  <c r="B34"/>
  <c r="B31" i="10"/>
  <c r="B32"/>
  <c r="B33"/>
  <c r="B34"/>
  <c r="B31" i="11"/>
  <c r="B32"/>
  <c r="B33"/>
  <c r="B34"/>
  <c r="B31" i="12"/>
  <c r="B32"/>
  <c r="B33"/>
  <c r="B34"/>
  <c r="B19" i="2"/>
  <c r="B30"/>
  <c r="B29"/>
  <c r="B34"/>
  <c r="B33"/>
  <c r="B32"/>
  <c r="B19" i="3"/>
  <c r="B19" i="4"/>
  <c r="B19" i="5"/>
  <c r="B19" i="6"/>
  <c r="B19" i="7"/>
  <c r="B19" i="8"/>
  <c r="B19" i="9"/>
  <c r="B19" i="10"/>
  <c r="B19" i="11"/>
  <c r="B19" i="12"/>
  <c r="B19" i="13"/>
  <c r="B32" i="3"/>
  <c r="B33"/>
  <c r="B34"/>
  <c r="B32" i="4"/>
  <c r="B33"/>
  <c r="B34"/>
  <c r="B32" i="5"/>
  <c r="B33"/>
  <c r="B34"/>
  <c r="B32" i="13"/>
  <c r="B33"/>
  <c r="B34"/>
  <c r="B31" i="3"/>
  <c r="B31" i="4"/>
  <c r="B31" i="5"/>
  <c r="B31" i="13"/>
  <c r="B31" i="2"/>
  <c r="J5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I5" i="3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H7" i="6"/>
  <c r="H7" i="7"/>
  <c r="H7" i="8"/>
  <c r="H7" i="9"/>
  <c r="H7" i="10"/>
  <c r="H7" i="11"/>
  <c r="H7" i="12"/>
  <c r="H7" i="13"/>
  <c r="H31" i="6"/>
  <c r="H32"/>
  <c r="H33"/>
  <c r="H34"/>
  <c r="H31" i="5"/>
  <c r="H32"/>
  <c r="H33"/>
  <c r="H34"/>
  <c r="B7" i="13"/>
  <c r="B8"/>
  <c r="B9"/>
  <c r="B10"/>
  <c r="B11"/>
  <c r="B12"/>
  <c r="B13"/>
  <c r="B14"/>
  <c r="B15"/>
  <c r="B16"/>
  <c r="B7" i="12"/>
  <c r="B8"/>
  <c r="B9"/>
  <c r="B10"/>
  <c r="B11"/>
  <c r="B12"/>
  <c r="B13"/>
  <c r="B14"/>
  <c r="B15"/>
  <c r="B16"/>
  <c r="B7" i="11"/>
  <c r="B8"/>
  <c r="B9"/>
  <c r="B10"/>
  <c r="B11"/>
  <c r="B12"/>
  <c r="B13"/>
  <c r="B14"/>
  <c r="B15"/>
  <c r="B16"/>
  <c r="B7" i="10"/>
  <c r="B8"/>
  <c r="B9"/>
  <c r="B10"/>
  <c r="B11"/>
  <c r="B12"/>
  <c r="B13"/>
  <c r="B14"/>
  <c r="B15"/>
  <c r="B16"/>
  <c r="B7" i="9"/>
  <c r="B8"/>
  <c r="B9"/>
  <c r="B10"/>
  <c r="B11"/>
  <c r="B12"/>
  <c r="B13"/>
  <c r="B14"/>
  <c r="B15"/>
  <c r="B16"/>
  <c r="B7" i="8"/>
  <c r="B8"/>
  <c r="B9"/>
  <c r="B10"/>
  <c r="B11"/>
  <c r="B12"/>
  <c r="B13"/>
  <c r="B14"/>
  <c r="B15"/>
  <c r="B16"/>
  <c r="B7" i="7"/>
  <c r="B8"/>
  <c r="B9"/>
  <c r="B10"/>
  <c r="B11"/>
  <c r="B12"/>
  <c r="B13"/>
  <c r="B14"/>
  <c r="B15"/>
  <c r="B16"/>
  <c r="B7" i="5"/>
  <c r="B8"/>
  <c r="B9"/>
  <c r="B10"/>
  <c r="B11"/>
  <c r="B12"/>
  <c r="B13"/>
  <c r="B14"/>
  <c r="B15"/>
  <c r="B16"/>
  <c r="B7" i="6"/>
  <c r="B8"/>
  <c r="B9"/>
  <c r="B10"/>
  <c r="B11"/>
  <c r="B12"/>
  <c r="B13"/>
  <c r="B14"/>
  <c r="B15"/>
  <c r="B16"/>
  <c r="H31" i="3"/>
  <c r="H32"/>
  <c r="H33"/>
  <c r="H34"/>
  <c r="B15"/>
  <c r="B16"/>
  <c r="B14"/>
  <c r="B13"/>
  <c r="B12"/>
  <c r="B10"/>
  <c r="B9"/>
  <c r="B8"/>
  <c r="B7"/>
  <c r="B15" i="2"/>
  <c r="B16"/>
  <c r="B14"/>
  <c r="B13"/>
  <c r="B12"/>
  <c r="B11"/>
  <c r="B10"/>
  <c r="B9"/>
  <c r="B8"/>
  <c r="B7"/>
  <c r="H31" i="4"/>
  <c r="H32"/>
  <c r="B15"/>
  <c r="B16"/>
  <c r="B14"/>
  <c r="B13"/>
  <c r="B12"/>
  <c r="B11"/>
  <c r="B10"/>
  <c r="B9"/>
  <c r="B8"/>
  <c r="B7"/>
  <c r="H27"/>
  <c r="H27" i="5"/>
  <c r="H27" i="6"/>
  <c r="H27" i="7"/>
  <c r="H27" i="8"/>
  <c r="H27" i="9"/>
  <c r="H27" i="10"/>
  <c r="H27" i="11"/>
  <c r="H27" i="12"/>
  <c r="H27" i="13"/>
  <c r="I4" i="4" l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s="1"/>
  <c r="AG4" s="1"/>
  <c r="AH4" s="1"/>
  <c r="AI4" s="1"/>
  <c r="AJ4" s="1"/>
  <c r="AK4" s="1"/>
  <c r="AL4" s="1"/>
  <c r="AM4" s="1"/>
  <c r="AK5" i="3"/>
  <c r="I5" i="4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I5" i="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I5" i="6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I5" i="7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I5" i="8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I5" i="9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I5" i="10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I5" i="11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I5" i="12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I5" i="13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</calcChain>
</file>

<file path=xl/comments1.xml><?xml version="1.0" encoding="utf-8"?>
<comments xmlns="http://schemas.openxmlformats.org/spreadsheetml/2006/main">
  <authors>
    <author>SUSSETTO Franck</author>
  </authors>
  <commentList>
    <comment ref="AK4" authorId="0">
      <text>
        <r>
          <rPr>
            <b/>
            <sz val="8"/>
            <color indexed="81"/>
            <rFont val="Tahoma"/>
            <family val="2"/>
          </rPr>
          <t>SUSSETTO Franck: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indiquer si 29 jours</t>
        </r>
      </text>
    </comment>
  </commentList>
</comments>
</file>

<file path=xl/sharedStrings.xml><?xml version="1.0" encoding="utf-8"?>
<sst xmlns="http://schemas.openxmlformats.org/spreadsheetml/2006/main" count="229" uniqueCount="45">
  <si>
    <t>Nom</t>
  </si>
  <si>
    <t>CP</t>
  </si>
  <si>
    <t>JTE</t>
  </si>
  <si>
    <t>JTS</t>
  </si>
  <si>
    <t>Tpci</t>
  </si>
  <si>
    <t>TS2</t>
  </si>
  <si>
    <t>TS3</t>
  </si>
  <si>
    <t>TS4</t>
  </si>
  <si>
    <t>TS5</t>
  </si>
  <si>
    <t>TS6</t>
  </si>
  <si>
    <t>C,E</t>
  </si>
  <si>
    <t>Pontier</t>
  </si>
  <si>
    <t>Rectif</t>
  </si>
  <si>
    <t>Interim</t>
  </si>
  <si>
    <t>C.E</t>
  </si>
  <si>
    <t>Pont</t>
  </si>
  <si>
    <t>Polyvalents</t>
  </si>
  <si>
    <t>interim</t>
  </si>
  <si>
    <t>CPF</t>
  </si>
  <si>
    <t>JTF</t>
  </si>
  <si>
    <t>Effectifs équipe A</t>
  </si>
  <si>
    <t>Di</t>
  </si>
  <si>
    <t xml:space="preserve">     </t>
  </si>
  <si>
    <t>TS 3</t>
  </si>
  <si>
    <t>TS 4</t>
  </si>
  <si>
    <t>TS 5</t>
  </si>
  <si>
    <t>TS 6</t>
  </si>
  <si>
    <t>PDEP</t>
  </si>
  <si>
    <t>CET</t>
  </si>
  <si>
    <t>CS</t>
  </si>
  <si>
    <t>Pas de CP avant 30/04</t>
  </si>
  <si>
    <t>16 CP entre 01/05 et 31/10 dont 12 consécutifs</t>
  </si>
  <si>
    <t>CHP</t>
  </si>
  <si>
    <t>cp</t>
  </si>
  <si>
    <t>MP : 1111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</si>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</sst>
</file>

<file path=xl/styles.xml><?xml version="1.0" encoding="utf-8"?>
<styleSheet xmlns="http://schemas.openxmlformats.org/spreadsheetml/2006/main">
  <numFmts count="5">
    <numFmt numFmtId="164" formatCode="mmmm\-yyyy"/>
    <numFmt numFmtId="165" formatCode="&quot;janvier&quot;0"/>
    <numFmt numFmtId="166" formatCode="&quot;janvier&quot;\ 0"/>
    <numFmt numFmtId="167" formatCode="dd"/>
    <numFmt numFmtId="168" formatCode="yyyy"/>
  </numFmts>
  <fonts count="26">
    <font>
      <sz val="10"/>
      <name val="Arial"/>
    </font>
    <font>
      <sz val="12"/>
      <name val="Arial"/>
      <family val="2"/>
    </font>
    <font>
      <b/>
      <sz val="12"/>
      <name val="Arial"/>
      <family val="2"/>
    </font>
    <font>
      <sz val="36"/>
      <name val="Times New Roman"/>
      <family val="1"/>
    </font>
    <font>
      <sz val="36"/>
      <name val="Arial"/>
      <family val="2"/>
    </font>
    <font>
      <b/>
      <sz val="12"/>
      <color indexed="12"/>
      <name val="Arial"/>
      <family val="2"/>
    </font>
    <font>
      <b/>
      <sz val="12"/>
      <color indexed="20"/>
      <name val="Arial"/>
      <family val="2"/>
    </font>
    <font>
      <b/>
      <sz val="12"/>
      <color indexed="17"/>
      <name val="Arial"/>
      <family val="2"/>
    </font>
    <font>
      <sz val="16"/>
      <name val="Arial"/>
      <family val="2"/>
    </font>
    <font>
      <b/>
      <i/>
      <u/>
      <sz val="18"/>
      <color indexed="12"/>
      <name val="Bookman Old Style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4"/>
      <color indexed="81"/>
      <name val="Tahoma"/>
      <family val="2"/>
    </font>
    <font>
      <sz val="14"/>
      <name val="Arial"/>
      <family val="2"/>
    </font>
    <font>
      <sz val="16"/>
      <name val="Arial"/>
      <family val="2"/>
    </font>
    <font>
      <b/>
      <sz val="12"/>
      <color indexed="10"/>
      <name val="Arial"/>
      <family val="2"/>
    </font>
    <font>
      <b/>
      <sz val="12"/>
      <color indexed="61"/>
      <name val="Arial"/>
      <family val="2"/>
    </font>
    <font>
      <b/>
      <sz val="14"/>
      <name val="Arial"/>
      <family val="2"/>
    </font>
    <font>
      <b/>
      <u/>
      <sz val="14"/>
      <name val="Arial"/>
      <family val="2"/>
    </font>
    <font>
      <b/>
      <i/>
      <u/>
      <sz val="14"/>
      <color indexed="12"/>
      <name val="Bookman Old Style"/>
      <family val="1"/>
    </font>
    <font>
      <b/>
      <u/>
      <sz val="20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b/>
      <sz val="14"/>
      <color indexed="10"/>
      <name val="Arial"/>
      <family val="2"/>
    </font>
    <font>
      <sz val="26"/>
      <name val="Arial"/>
      <family val="2"/>
    </font>
    <font>
      <sz val="10"/>
      <color indexed="12"/>
      <name val="Arial"/>
      <family val="2"/>
    </font>
  </fonts>
  <fills count="27">
    <fill>
      <patternFill patternType="none"/>
    </fill>
    <fill>
      <patternFill patternType="gray125"/>
    </fill>
    <fill>
      <patternFill patternType="lightDown">
        <fgColor indexed="18"/>
        <bgColor indexed="11"/>
      </patternFill>
    </fill>
    <fill>
      <patternFill patternType="lightDown">
        <fgColor indexed="18"/>
        <bgColor indexed="10"/>
      </patternFill>
    </fill>
    <fill>
      <patternFill patternType="lightDown">
        <fgColor indexed="18"/>
        <bgColor indexed="48"/>
      </patternFill>
    </fill>
    <fill>
      <patternFill patternType="lightDown">
        <fgColor indexed="18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lightDown">
        <fgColor indexed="48"/>
        <bgColor indexed="13"/>
      </patternFill>
    </fill>
    <fill>
      <patternFill patternType="lightDown">
        <fgColor indexed="10"/>
        <bgColor indexed="13"/>
      </patternFill>
    </fill>
    <fill>
      <patternFill patternType="lightDown">
        <fgColor indexed="11"/>
        <bgColor indexed="13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6"/>
        <bgColor indexed="64"/>
      </patternFill>
    </fill>
    <fill>
      <patternFill patternType="lightDown"/>
    </fill>
    <fill>
      <patternFill patternType="solid">
        <fgColor indexed="55"/>
        <bgColor indexed="64"/>
      </patternFill>
    </fill>
    <fill>
      <patternFill patternType="solid">
        <fgColor indexed="40"/>
        <bgColor indexed="64"/>
      </patternFill>
    </fill>
  </fills>
  <borders count="6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48"/>
      </left>
      <right style="double">
        <color indexed="48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48"/>
      </left>
      <right style="double">
        <color indexed="48"/>
      </right>
      <top style="thin">
        <color indexed="64"/>
      </top>
      <bottom style="double">
        <color indexed="1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12"/>
      </bottom>
      <diagonal/>
    </border>
    <border>
      <left style="hair">
        <color indexed="64"/>
      </left>
      <right/>
      <top style="hair">
        <color indexed="64"/>
      </top>
      <bottom style="double">
        <color indexed="12"/>
      </bottom>
      <diagonal/>
    </border>
    <border>
      <left style="double">
        <color indexed="48"/>
      </left>
      <right style="double">
        <color indexed="48"/>
      </right>
      <top/>
      <bottom style="double">
        <color indexed="12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double">
        <color indexed="12"/>
      </bottom>
      <diagonal/>
    </border>
    <border>
      <left/>
      <right style="medium">
        <color indexed="64"/>
      </right>
      <top style="hair">
        <color indexed="64"/>
      </top>
      <bottom style="double">
        <color indexed="12"/>
      </bottom>
      <diagonal/>
    </border>
    <border>
      <left style="double">
        <color indexed="12"/>
      </left>
      <right style="double">
        <color indexed="48"/>
      </right>
      <top style="thin">
        <color indexed="64"/>
      </top>
      <bottom style="double">
        <color indexed="12"/>
      </bottom>
      <diagonal/>
    </border>
    <border>
      <left style="medium">
        <color indexed="64"/>
      </left>
      <right/>
      <top style="medium">
        <color indexed="64"/>
      </top>
      <bottom style="double">
        <color indexed="12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12"/>
      </left>
      <right style="double">
        <color indexed="48"/>
      </right>
      <top style="thin">
        <color indexed="64"/>
      </top>
      <bottom style="thin">
        <color indexed="64"/>
      </bottom>
      <diagonal/>
    </border>
    <border>
      <left style="double">
        <color indexed="48"/>
      </left>
      <right style="double">
        <color indexed="4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1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12"/>
      </bottom>
      <diagonal/>
    </border>
    <border>
      <left style="double">
        <color indexed="12"/>
      </left>
      <right style="double">
        <color indexed="48"/>
      </right>
      <top style="double">
        <color indexed="12"/>
      </top>
      <bottom style="thin">
        <color indexed="64"/>
      </bottom>
      <diagonal/>
    </border>
    <border>
      <left style="double">
        <color indexed="48"/>
      </left>
      <right style="double">
        <color indexed="48"/>
      </right>
      <top style="double">
        <color indexed="12"/>
      </top>
      <bottom style="thin">
        <color indexed="64"/>
      </bottom>
      <diagonal/>
    </border>
    <border>
      <left style="double">
        <color indexed="12"/>
      </left>
      <right style="double">
        <color indexed="48"/>
      </right>
      <top style="thin">
        <color indexed="64"/>
      </top>
      <bottom/>
      <diagonal/>
    </border>
    <border>
      <left style="double">
        <color indexed="48"/>
      </left>
      <right style="double">
        <color indexed="48"/>
      </right>
      <top style="thin">
        <color indexed="64"/>
      </top>
      <bottom/>
      <diagonal/>
    </border>
    <border>
      <left/>
      <right style="double">
        <color indexed="48"/>
      </right>
      <top style="thin">
        <color indexed="64"/>
      </top>
      <bottom style="thin">
        <color indexed="64"/>
      </bottom>
      <diagonal/>
    </border>
    <border>
      <left style="double">
        <color indexed="12"/>
      </left>
      <right style="double">
        <color indexed="48"/>
      </right>
      <top style="thin">
        <color indexed="64"/>
      </top>
      <bottom style="medium">
        <color indexed="64"/>
      </bottom>
      <diagonal/>
    </border>
    <border>
      <left style="double">
        <color indexed="48"/>
      </left>
      <right style="double">
        <color indexed="48"/>
      </right>
      <top style="thin">
        <color indexed="64"/>
      </top>
      <bottom style="medium">
        <color indexed="64"/>
      </bottom>
      <diagonal/>
    </border>
    <border>
      <left style="double">
        <color indexed="48"/>
      </left>
      <right style="double">
        <color indexed="48"/>
      </right>
      <top style="double">
        <color indexed="48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12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12"/>
      </bottom>
      <diagonal/>
    </border>
    <border>
      <left style="double">
        <color indexed="48"/>
      </left>
      <right style="thin">
        <color indexed="64"/>
      </right>
      <top style="double">
        <color indexed="12"/>
      </top>
      <bottom style="thin">
        <color indexed="64"/>
      </bottom>
      <diagonal/>
    </border>
    <border>
      <left style="double">
        <color indexed="48"/>
      </left>
      <right style="thin">
        <color indexed="64"/>
      </right>
      <top style="thin">
        <color indexed="64"/>
      </top>
      <bottom style="double">
        <color indexed="12"/>
      </bottom>
      <diagonal/>
    </border>
    <border>
      <left style="double">
        <color indexed="4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4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48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12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48"/>
      </left>
      <right style="thin">
        <color indexed="64"/>
      </right>
      <top style="hair">
        <color indexed="64"/>
      </top>
      <bottom style="double">
        <color indexed="12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double">
        <color indexed="12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double">
        <color indexed="12"/>
      </right>
      <top style="double">
        <color indexed="12"/>
      </top>
      <bottom/>
      <diagonal/>
    </border>
    <border>
      <left style="medium">
        <color indexed="64"/>
      </left>
      <right style="double">
        <color indexed="12"/>
      </right>
      <top/>
      <bottom/>
      <diagonal/>
    </border>
    <border>
      <left style="medium">
        <color indexed="64"/>
      </left>
      <right style="double">
        <color indexed="12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indexed="12"/>
      </top>
      <bottom style="double">
        <color indexed="12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</borders>
  <cellStyleXfs count="1">
    <xf numFmtId="0" fontId="0" fillId="0" borderId="0">
      <alignment horizontal="center" vertical="center"/>
    </xf>
  </cellStyleXfs>
  <cellXfs count="291">
    <xf numFmtId="0" fontId="0" fillId="0" borderId="0" xfId="0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hidden="1"/>
    </xf>
    <xf numFmtId="0" fontId="0" fillId="6" borderId="9" xfId="0" applyFill="1" applyBorder="1" applyAlignment="1" applyProtection="1">
      <alignment horizontal="center" vertical="center"/>
      <protection hidden="1"/>
    </xf>
    <xf numFmtId="0" fontId="0" fillId="7" borderId="9" xfId="0" applyFill="1" applyBorder="1" applyAlignment="1" applyProtection="1">
      <alignment horizontal="center" vertical="center"/>
      <protection hidden="1"/>
    </xf>
    <xf numFmtId="0" fontId="0" fillId="8" borderId="9" xfId="0" applyFill="1" applyBorder="1" applyAlignment="1" applyProtection="1">
      <alignment horizontal="center" vertical="center"/>
      <protection hidden="1"/>
    </xf>
    <xf numFmtId="0" fontId="0" fillId="8" borderId="10" xfId="0" applyFill="1" applyBorder="1" applyAlignment="1" applyProtection="1">
      <alignment horizontal="center" vertical="center"/>
      <protection hidden="1"/>
    </xf>
    <xf numFmtId="0" fontId="0" fillId="0" borderId="9" xfId="0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0" borderId="0" xfId="0" applyFill="1" applyAlignment="1">
      <alignment horizontal="center" vertical="center"/>
    </xf>
    <xf numFmtId="0" fontId="9" fillId="0" borderId="0" xfId="0" applyFont="1" applyAlignment="1">
      <alignment horizontal="centerContinuous" vertical="center"/>
    </xf>
    <xf numFmtId="165" fontId="0" fillId="0" borderId="0" xfId="0" applyNumberFormat="1" applyFill="1" applyAlignment="1">
      <alignment horizontal="center" vertical="center"/>
    </xf>
    <xf numFmtId="0" fontId="13" fillId="0" borderId="0" xfId="0" applyFo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7" fillId="0" borderId="12" xfId="0" applyFont="1" applyFill="1" applyBorder="1" applyAlignment="1" applyProtection="1">
      <alignment horizontal="center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6" borderId="13" xfId="0" applyFont="1" applyFill="1" applyBorder="1" applyAlignment="1" applyProtection="1">
      <alignment horizontal="center" vertical="center"/>
      <protection locked="0"/>
    </xf>
    <xf numFmtId="0" fontId="2" fillId="7" borderId="13" xfId="0" applyFont="1" applyFill="1" applyBorder="1" applyAlignment="1" applyProtection="1">
      <alignment horizontal="center" vertical="center"/>
      <protection locked="0"/>
    </xf>
    <xf numFmtId="0" fontId="2" fillId="8" borderId="13" xfId="0" applyFont="1" applyFill="1" applyBorder="1" applyAlignment="1" applyProtection="1">
      <alignment horizontal="center" vertical="center"/>
      <protection locked="0"/>
    </xf>
    <xf numFmtId="0" fontId="2" fillId="8" borderId="14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hidden="1"/>
    </xf>
    <xf numFmtId="0" fontId="6" fillId="0" borderId="12" xfId="0" applyFont="1" applyFill="1" applyBorder="1" applyAlignment="1" applyProtection="1">
      <alignment horizontal="center" vertical="center"/>
      <protection hidden="1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hidden="1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6" borderId="17" xfId="0" applyFont="1" applyFill="1" applyBorder="1" applyAlignment="1" applyProtection="1">
      <alignment horizontal="center" vertical="center"/>
      <protection locked="0"/>
    </xf>
    <xf numFmtId="0" fontId="2" fillId="6" borderId="16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8" fillId="0" borderId="18" xfId="0" applyFont="1" applyFill="1" applyBorder="1" applyAlignment="1">
      <alignment horizontal="center" vertical="center"/>
    </xf>
    <xf numFmtId="0" fontId="14" fillId="9" borderId="19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2" fillId="11" borderId="3" xfId="0" applyFont="1" applyFill="1" applyBorder="1" applyAlignment="1">
      <alignment horizontal="center" vertical="center"/>
    </xf>
    <xf numFmtId="0" fontId="15" fillId="0" borderId="12" xfId="0" applyFont="1" applyFill="1" applyBorder="1" applyAlignment="1" applyProtection="1">
      <alignment horizontal="center" vertical="center"/>
      <protection hidden="1"/>
    </xf>
    <xf numFmtId="0" fontId="15" fillId="0" borderId="12" xfId="0" applyNumberFormat="1" applyFont="1" applyFill="1" applyBorder="1" applyAlignment="1" applyProtection="1">
      <alignment horizontal="center" vertical="center"/>
      <protection hidden="1"/>
    </xf>
    <xf numFmtId="0" fontId="16" fillId="0" borderId="12" xfId="0" applyFont="1" applyFill="1" applyBorder="1" applyAlignment="1" applyProtection="1">
      <alignment horizontal="center" vertical="center"/>
      <protection hidden="1"/>
    </xf>
    <xf numFmtId="0" fontId="0" fillId="12" borderId="9" xfId="0" applyFill="1" applyBorder="1" applyAlignment="1" applyProtection="1">
      <alignment horizontal="center" vertical="center"/>
      <protection hidden="1"/>
    </xf>
    <xf numFmtId="0" fontId="2" fillId="12" borderId="4" xfId="0" applyFont="1" applyFill="1" applyBorder="1" applyAlignment="1">
      <alignment horizontal="center" vertical="center"/>
    </xf>
    <xf numFmtId="0" fontId="2" fillId="12" borderId="13" xfId="0" applyFont="1" applyFill="1" applyBorder="1" applyAlignment="1" applyProtection="1">
      <alignment horizontal="center" vertical="center"/>
      <protection locked="0"/>
    </xf>
    <xf numFmtId="0" fontId="0" fillId="13" borderId="9" xfId="0" applyFill="1" applyBorder="1" applyAlignment="1" applyProtection="1">
      <alignment horizontal="center" vertical="center"/>
      <protection hidden="1"/>
    </xf>
    <xf numFmtId="0" fontId="2" fillId="13" borderId="4" xfId="0" applyFont="1" applyFill="1" applyBorder="1" applyAlignment="1">
      <alignment horizontal="center" vertical="center"/>
    </xf>
    <xf numFmtId="0" fontId="2" fillId="13" borderId="13" xfId="0" applyFont="1" applyFill="1" applyBorder="1" applyAlignment="1" applyProtection="1">
      <alignment horizontal="center" vertical="center"/>
      <protection locked="0"/>
    </xf>
    <xf numFmtId="0" fontId="0" fillId="14" borderId="9" xfId="0" applyFill="1" applyBorder="1" applyAlignment="1" applyProtection="1">
      <alignment horizontal="center" vertical="center"/>
      <protection hidden="1"/>
    </xf>
    <xf numFmtId="0" fontId="2" fillId="14" borderId="4" xfId="0" applyFont="1" applyFill="1" applyBorder="1" applyAlignment="1">
      <alignment horizontal="center" vertical="center"/>
    </xf>
    <xf numFmtId="0" fontId="2" fillId="14" borderId="13" xfId="0" applyFont="1" applyFill="1" applyBorder="1" applyAlignment="1" applyProtection="1">
      <alignment horizontal="center" vertical="center"/>
      <protection locked="0"/>
    </xf>
    <xf numFmtId="0" fontId="17" fillId="15" borderId="0" xfId="0" applyFont="1" applyFill="1" applyProtection="1">
      <alignment horizontal="center" vertical="center"/>
      <protection locked="0"/>
    </xf>
    <xf numFmtId="0" fontId="17" fillId="16" borderId="0" xfId="0" applyFont="1" applyFill="1" applyProtection="1">
      <alignment horizontal="center" vertical="center"/>
      <protection locked="0"/>
    </xf>
    <xf numFmtId="0" fontId="17" fillId="0" borderId="0" xfId="0" applyFont="1">
      <alignment horizontal="center" vertical="center"/>
    </xf>
    <xf numFmtId="0" fontId="17" fillId="17" borderId="0" xfId="0" applyFont="1" applyFill="1" applyProtection="1">
      <alignment horizontal="center" vertical="center"/>
      <protection locked="0"/>
    </xf>
    <xf numFmtId="0" fontId="17" fillId="18" borderId="0" xfId="0" applyFont="1" applyFill="1" applyProtection="1">
      <alignment horizontal="center" vertical="center"/>
      <protection locked="0"/>
    </xf>
    <xf numFmtId="0" fontId="2" fillId="0" borderId="0" xfId="0" applyFont="1">
      <alignment horizontal="center" vertical="center"/>
    </xf>
    <xf numFmtId="0" fontId="17" fillId="19" borderId="0" xfId="0" applyFont="1" applyFill="1" applyProtection="1">
      <alignment horizontal="center" vertical="center"/>
      <protection locked="0"/>
    </xf>
    <xf numFmtId="0" fontId="17" fillId="9" borderId="0" xfId="0" applyFont="1" applyFill="1" applyProtection="1">
      <alignment horizontal="center" vertical="center"/>
      <protection locked="0"/>
    </xf>
    <xf numFmtId="0" fontId="17" fillId="20" borderId="0" xfId="0" applyFont="1" applyFill="1" applyProtection="1">
      <alignment horizontal="center" vertical="center"/>
      <protection locked="0"/>
    </xf>
    <xf numFmtId="0" fontId="17" fillId="21" borderId="0" xfId="0" applyFont="1" applyFill="1" applyProtection="1">
      <alignment horizontal="center" vertical="center"/>
      <protection locked="0"/>
    </xf>
    <xf numFmtId="0" fontId="17" fillId="22" borderId="0" xfId="0" applyFont="1" applyFill="1" applyProtection="1">
      <alignment horizontal="center" vertical="center"/>
      <protection locked="0"/>
    </xf>
    <xf numFmtId="0" fontId="2" fillId="22" borderId="0" xfId="0" applyFont="1" applyFill="1" applyProtection="1">
      <alignment horizontal="center" vertical="center"/>
      <protection locked="0"/>
    </xf>
    <xf numFmtId="0" fontId="17" fillId="23" borderId="0" xfId="0" applyFont="1" applyFill="1" applyProtection="1">
      <alignment horizontal="center" vertical="center"/>
      <protection locked="0"/>
    </xf>
    <xf numFmtId="0" fontId="2" fillId="23" borderId="0" xfId="0" applyFont="1" applyFill="1" applyProtection="1">
      <alignment horizontal="center" vertical="center"/>
      <protection locked="0"/>
    </xf>
    <xf numFmtId="0" fontId="18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9" fillId="0" borderId="0" xfId="0" applyFont="1" applyAlignment="1">
      <alignment horizontal="centerContinuous" vertical="center"/>
    </xf>
    <xf numFmtId="0" fontId="20" fillId="0" borderId="0" xfId="0" applyFont="1" applyAlignment="1">
      <alignment horizontal="centerContinuous" vertical="center"/>
    </xf>
    <xf numFmtId="0" fontId="0" fillId="10" borderId="0" xfId="0" applyFill="1" applyAlignment="1">
      <alignment horizontal="center" vertical="center"/>
    </xf>
    <xf numFmtId="0" fontId="8" fillId="10" borderId="18" xfId="0" applyFont="1" applyFill="1" applyBorder="1" applyAlignment="1">
      <alignment horizontal="center" vertical="center"/>
    </xf>
    <xf numFmtId="0" fontId="5" fillId="11" borderId="12" xfId="0" applyFont="1" applyFill="1" applyBorder="1" applyAlignment="1" applyProtection="1">
      <alignment horizontal="center" vertical="center"/>
      <protection hidden="1"/>
    </xf>
    <xf numFmtId="0" fontId="6" fillId="11" borderId="12" xfId="0" applyFont="1" applyFill="1" applyBorder="1" applyAlignment="1" applyProtection="1">
      <alignment horizontal="center" vertical="center"/>
      <protection hidden="1"/>
    </xf>
    <xf numFmtId="0" fontId="7" fillId="11" borderId="12" xfId="0" applyFont="1" applyFill="1" applyBorder="1" applyAlignment="1" applyProtection="1">
      <alignment horizontal="center" vertical="center"/>
      <protection hidden="1"/>
    </xf>
    <xf numFmtId="0" fontId="8" fillId="10" borderId="21" xfId="0" applyFont="1" applyFill="1" applyBorder="1" applyAlignment="1">
      <alignment horizontal="center" vertical="center"/>
    </xf>
    <xf numFmtId="0" fontId="5" fillId="11" borderId="22" xfId="0" applyFont="1" applyFill="1" applyBorder="1" applyAlignment="1" applyProtection="1">
      <alignment horizontal="center" vertical="center"/>
      <protection hidden="1"/>
    </xf>
    <xf numFmtId="0" fontId="6" fillId="11" borderId="22" xfId="0" applyFont="1" applyFill="1" applyBorder="1" applyAlignment="1" applyProtection="1">
      <alignment horizontal="center" vertical="center"/>
      <protection hidden="1"/>
    </xf>
    <xf numFmtId="0" fontId="7" fillId="11" borderId="22" xfId="0" applyFont="1" applyFill="1" applyBorder="1" applyAlignment="1" applyProtection="1">
      <alignment horizontal="center" vertical="center"/>
      <protection hidden="1"/>
    </xf>
    <xf numFmtId="0" fontId="15" fillId="0" borderId="22" xfId="0" applyNumberFormat="1" applyFont="1" applyFill="1" applyBorder="1" applyAlignment="1" applyProtection="1">
      <alignment horizontal="center" vertical="center"/>
      <protection hidden="1"/>
    </xf>
    <xf numFmtId="0" fontId="15" fillId="0" borderId="22" xfId="0" applyFont="1" applyFill="1" applyBorder="1" applyAlignment="1" applyProtection="1">
      <alignment horizontal="center" vertical="center"/>
      <protection hidden="1"/>
    </xf>
    <xf numFmtId="0" fontId="8" fillId="0" borderId="21" xfId="0" applyFont="1" applyFill="1" applyBorder="1" applyAlignment="1">
      <alignment horizontal="center" vertical="center"/>
    </xf>
    <xf numFmtId="0" fontId="5" fillId="0" borderId="22" xfId="0" applyFont="1" applyFill="1" applyBorder="1" applyAlignment="1" applyProtection="1">
      <alignment horizontal="center" vertical="center"/>
      <protection hidden="1"/>
    </xf>
    <xf numFmtId="0" fontId="6" fillId="0" borderId="22" xfId="0" applyFont="1" applyFill="1" applyBorder="1" applyAlignment="1" applyProtection="1">
      <alignment horizontal="center" vertical="center"/>
      <protection hidden="1"/>
    </xf>
    <xf numFmtId="0" fontId="7" fillId="0" borderId="22" xfId="0" applyFont="1" applyFill="1" applyBorder="1" applyAlignment="1" applyProtection="1">
      <alignment horizontal="center" vertical="center"/>
      <protection hidden="1"/>
    </xf>
    <xf numFmtId="0" fontId="2" fillId="0" borderId="22" xfId="0" applyFont="1" applyBorder="1" applyAlignment="1" applyProtection="1">
      <alignment horizontal="center" vertical="center"/>
      <protection hidden="1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6" borderId="9" xfId="0" applyFont="1" applyFill="1" applyBorder="1" applyAlignment="1" applyProtection="1">
      <alignment horizontal="center" vertical="center"/>
      <protection locked="0"/>
    </xf>
    <xf numFmtId="0" fontId="2" fillId="7" borderId="9" xfId="0" applyFont="1" applyFill="1" applyBorder="1" applyAlignment="1" applyProtection="1">
      <alignment horizontal="center" vertical="center"/>
      <protection locked="0"/>
    </xf>
    <xf numFmtId="0" fontId="2" fillId="8" borderId="9" xfId="0" applyFont="1" applyFill="1" applyBorder="1" applyAlignment="1" applyProtection="1">
      <alignment horizontal="center" vertical="center"/>
      <protection locked="0"/>
    </xf>
    <xf numFmtId="0" fontId="2" fillId="0" borderId="23" xfId="0" applyFont="1" applyBorder="1" applyAlignment="1" applyProtection="1">
      <alignment horizontal="center" vertical="center"/>
      <protection locked="0"/>
    </xf>
    <xf numFmtId="0" fontId="2" fillId="0" borderId="24" xfId="0" applyFont="1" applyBorder="1" applyAlignment="1" applyProtection="1">
      <alignment horizontal="center" vertical="center"/>
      <protection locked="0"/>
    </xf>
    <xf numFmtId="0" fontId="2" fillId="6" borderId="24" xfId="0" applyFont="1" applyFill="1" applyBorder="1" applyAlignment="1" applyProtection="1">
      <alignment horizontal="center" vertical="center"/>
      <protection locked="0"/>
    </xf>
    <xf numFmtId="0" fontId="2" fillId="7" borderId="24" xfId="0" applyFont="1" applyFill="1" applyBorder="1" applyAlignment="1" applyProtection="1">
      <alignment horizontal="center" vertical="center"/>
      <protection locked="0"/>
    </xf>
    <xf numFmtId="0" fontId="2" fillId="8" borderId="24" xfId="0" applyFont="1" applyFill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2" fillId="6" borderId="25" xfId="0" applyFont="1" applyFill="1" applyBorder="1" applyAlignment="1" applyProtection="1">
      <alignment horizontal="center" vertical="center"/>
      <protection locked="0"/>
    </xf>
    <xf numFmtId="0" fontId="2" fillId="7" borderId="25" xfId="0" applyFont="1" applyFill="1" applyBorder="1" applyAlignment="1" applyProtection="1">
      <alignment horizontal="center" vertical="center"/>
      <protection locked="0"/>
    </xf>
    <xf numFmtId="0" fontId="2" fillId="8" borderId="25" xfId="0" applyFont="1" applyFill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/>
      <protection locked="0"/>
    </xf>
    <xf numFmtId="0" fontId="2" fillId="6" borderId="26" xfId="0" applyFont="1" applyFill="1" applyBorder="1" applyAlignment="1" applyProtection="1">
      <alignment horizontal="center" vertical="center"/>
      <protection locked="0"/>
    </xf>
    <xf numFmtId="0" fontId="2" fillId="7" borderId="26" xfId="0" applyFont="1" applyFill="1" applyBorder="1" applyAlignment="1" applyProtection="1">
      <alignment horizontal="center" vertical="center"/>
      <protection locked="0"/>
    </xf>
    <xf numFmtId="0" fontId="2" fillId="8" borderId="26" xfId="0" applyFont="1" applyFill="1" applyBorder="1" applyAlignment="1" applyProtection="1">
      <alignment horizontal="center" vertical="center"/>
      <protection locked="0"/>
    </xf>
    <xf numFmtId="0" fontId="2" fillId="0" borderId="25" xfId="0" applyFont="1" applyFill="1" applyBorder="1" applyAlignment="1" applyProtection="1">
      <alignment horizontal="center" vertical="center"/>
      <protection locked="0"/>
    </xf>
    <xf numFmtId="0" fontId="2" fillId="0" borderId="9" xfId="0" applyFont="1" applyFill="1" applyBorder="1" applyAlignment="1" applyProtection="1">
      <alignment horizontal="center" vertical="center"/>
      <protection locked="0"/>
    </xf>
    <xf numFmtId="0" fontId="2" fillId="0" borderId="26" xfId="0" applyFont="1" applyFill="1" applyBorder="1" applyAlignment="1" applyProtection="1">
      <alignment horizontal="center" vertical="center"/>
      <protection locked="0"/>
    </xf>
    <xf numFmtId="0" fontId="2" fillId="13" borderId="25" xfId="0" applyFont="1" applyFill="1" applyBorder="1" applyAlignment="1" applyProtection="1">
      <alignment horizontal="center" vertical="center"/>
      <protection locked="0"/>
    </xf>
    <xf numFmtId="0" fontId="2" fillId="13" borderId="9" xfId="0" applyFont="1" applyFill="1" applyBorder="1" applyAlignment="1" applyProtection="1">
      <alignment horizontal="center" vertical="center"/>
      <protection locked="0"/>
    </xf>
    <xf numFmtId="0" fontId="2" fillId="13" borderId="26" xfId="0" applyFont="1" applyFill="1" applyBorder="1" applyAlignment="1" applyProtection="1">
      <alignment horizontal="center" vertical="center"/>
      <protection locked="0"/>
    </xf>
    <xf numFmtId="0" fontId="2" fillId="14" borderId="25" xfId="0" applyFont="1" applyFill="1" applyBorder="1" applyAlignment="1" applyProtection="1">
      <alignment horizontal="center" vertical="center"/>
      <protection locked="0"/>
    </xf>
    <xf numFmtId="0" fontId="2" fillId="14" borderId="9" xfId="0" applyFont="1" applyFill="1" applyBorder="1" applyAlignment="1" applyProtection="1">
      <alignment horizontal="center" vertical="center"/>
      <protection locked="0"/>
    </xf>
    <xf numFmtId="0" fontId="2" fillId="14" borderId="26" xfId="0" applyFont="1" applyFill="1" applyBorder="1" applyAlignment="1" applyProtection="1">
      <alignment horizontal="center" vertical="center"/>
      <protection locked="0"/>
    </xf>
    <xf numFmtId="0" fontId="2" fillId="12" borderId="25" xfId="0" applyFont="1" applyFill="1" applyBorder="1" applyAlignment="1" applyProtection="1">
      <alignment horizontal="center" vertical="center"/>
      <protection locked="0"/>
    </xf>
    <xf numFmtId="0" fontId="2" fillId="12" borderId="9" xfId="0" applyFont="1" applyFill="1" applyBorder="1" applyAlignment="1" applyProtection="1">
      <alignment horizontal="center" vertical="center"/>
      <protection locked="0"/>
    </xf>
    <xf numFmtId="0" fontId="2" fillId="12" borderId="26" xfId="0" applyFont="1" applyFill="1" applyBorder="1" applyAlignment="1" applyProtection="1">
      <alignment horizontal="center" vertical="center"/>
      <protection locked="0"/>
    </xf>
    <xf numFmtId="0" fontId="8" fillId="10" borderId="27" xfId="0" applyFont="1" applyFill="1" applyBorder="1" applyAlignment="1">
      <alignment horizontal="center" vertical="center"/>
    </xf>
    <xf numFmtId="0" fontId="5" fillId="11" borderId="28" xfId="0" applyFont="1" applyFill="1" applyBorder="1" applyAlignment="1" applyProtection="1">
      <alignment horizontal="center" vertical="center"/>
      <protection hidden="1"/>
    </xf>
    <xf numFmtId="0" fontId="6" fillId="11" borderId="28" xfId="0" applyFont="1" applyFill="1" applyBorder="1" applyAlignment="1" applyProtection="1">
      <alignment horizontal="center" vertical="center"/>
      <protection hidden="1"/>
    </xf>
    <xf numFmtId="0" fontId="7" fillId="11" borderId="28" xfId="0" applyFont="1" applyFill="1" applyBorder="1" applyAlignment="1" applyProtection="1">
      <alignment horizontal="center" vertical="center"/>
      <protection hidden="1"/>
    </xf>
    <xf numFmtId="0" fontId="15" fillId="0" borderId="28" xfId="0" applyNumberFormat="1" applyFont="1" applyFill="1" applyBorder="1" applyAlignment="1" applyProtection="1">
      <alignment horizontal="center" vertical="center"/>
      <protection hidden="1"/>
    </xf>
    <xf numFmtId="0" fontId="15" fillId="0" borderId="28" xfId="0" applyFont="1" applyFill="1" applyBorder="1" applyAlignment="1" applyProtection="1">
      <alignment horizontal="center" vertical="center"/>
      <protection hidden="1"/>
    </xf>
    <xf numFmtId="0" fontId="2" fillId="0" borderId="28" xfId="0" applyFont="1" applyBorder="1" applyAlignment="1" applyProtection="1">
      <alignment horizontal="center" vertical="center"/>
      <protection hidden="1"/>
    </xf>
    <xf numFmtId="0" fontId="8" fillId="0" borderId="27" xfId="0" applyFont="1" applyFill="1" applyBorder="1" applyAlignment="1">
      <alignment horizontal="center" vertical="center"/>
    </xf>
    <xf numFmtId="0" fontId="5" fillId="0" borderId="28" xfId="0" applyFont="1" applyFill="1" applyBorder="1" applyAlignment="1" applyProtection="1">
      <alignment horizontal="center" vertical="center"/>
      <protection hidden="1"/>
    </xf>
    <xf numFmtId="0" fontId="6" fillId="0" borderId="28" xfId="0" applyFont="1" applyFill="1" applyBorder="1" applyAlignment="1" applyProtection="1">
      <alignment horizontal="center" vertical="center"/>
      <protection hidden="1"/>
    </xf>
    <xf numFmtId="0" fontId="7" fillId="0" borderId="28" xfId="0" applyFont="1" applyFill="1" applyBorder="1" applyAlignment="1" applyProtection="1">
      <alignment horizontal="center" vertical="center"/>
      <protection hidden="1"/>
    </xf>
    <xf numFmtId="0" fontId="8" fillId="0" borderId="29" xfId="0" applyFont="1" applyFill="1" applyBorder="1" applyAlignment="1">
      <alignment horizontal="center" vertical="center"/>
    </xf>
    <xf numFmtId="0" fontId="5" fillId="0" borderId="30" xfId="0" applyFont="1" applyFill="1" applyBorder="1" applyAlignment="1" applyProtection="1">
      <alignment horizontal="center" vertical="center"/>
      <protection hidden="1"/>
    </xf>
    <xf numFmtId="0" fontId="6" fillId="0" borderId="31" xfId="0" applyFont="1" applyFill="1" applyBorder="1" applyProtection="1">
      <alignment horizontal="center" vertical="center"/>
      <protection hidden="1"/>
    </xf>
    <xf numFmtId="0" fontId="7" fillId="0" borderId="31" xfId="0" applyFont="1" applyFill="1" applyBorder="1" applyProtection="1">
      <alignment horizontal="center" vertical="center"/>
      <protection hidden="1"/>
    </xf>
    <xf numFmtId="0" fontId="5" fillId="0" borderId="22" xfId="0" applyFont="1" applyFill="1" applyBorder="1" applyProtection="1">
      <alignment horizontal="center" vertical="center"/>
      <protection hidden="1"/>
    </xf>
    <xf numFmtId="0" fontId="5" fillId="0" borderId="30" xfId="0" applyFont="1" applyFill="1" applyBorder="1" applyProtection="1">
      <alignment horizontal="center" vertical="center"/>
      <protection hidden="1"/>
    </xf>
    <xf numFmtId="0" fontId="7" fillId="0" borderId="30" xfId="0" applyFont="1" applyFill="1" applyBorder="1" applyAlignment="1" applyProtection="1">
      <alignment horizontal="center" vertical="center"/>
      <protection hidden="1"/>
    </xf>
    <xf numFmtId="0" fontId="1" fillId="0" borderId="22" xfId="0" applyFont="1" applyFill="1" applyBorder="1" applyAlignment="1" applyProtection="1">
      <alignment horizontal="center" vertical="center"/>
      <protection hidden="1"/>
    </xf>
    <xf numFmtId="0" fontId="8" fillId="0" borderId="32" xfId="0" applyFont="1" applyFill="1" applyBorder="1" applyAlignment="1">
      <alignment horizontal="center" vertical="center"/>
    </xf>
    <xf numFmtId="0" fontId="1" fillId="0" borderId="33" xfId="0" applyFont="1" applyFill="1" applyBorder="1" applyAlignment="1" applyProtection="1">
      <alignment horizontal="center" vertical="center"/>
      <protection hidden="1"/>
    </xf>
    <xf numFmtId="0" fontId="6" fillId="0" borderId="33" xfId="0" applyFont="1" applyFill="1" applyBorder="1" applyAlignment="1" applyProtection="1">
      <alignment horizontal="center" vertical="center"/>
      <protection hidden="1"/>
    </xf>
    <xf numFmtId="0" fontId="7" fillId="0" borderId="33" xfId="0" applyFont="1" applyFill="1" applyBorder="1" applyAlignment="1" applyProtection="1">
      <alignment horizontal="center" vertical="center"/>
      <protection hidden="1"/>
    </xf>
    <xf numFmtId="0" fontId="15" fillId="0" borderId="33" xfId="0" applyFont="1" applyFill="1" applyBorder="1" applyAlignment="1" applyProtection="1">
      <alignment horizontal="center" vertical="center"/>
      <protection hidden="1"/>
    </xf>
    <xf numFmtId="0" fontId="2" fillId="0" borderId="33" xfId="0" applyFont="1" applyBorder="1" applyAlignment="1" applyProtection="1">
      <alignment horizontal="center" vertical="center"/>
      <protection hidden="1"/>
    </xf>
    <xf numFmtId="0" fontId="8" fillId="0" borderId="21" xfId="0" applyFont="1" applyFill="1" applyBorder="1">
      <alignment horizontal="center" vertical="center"/>
    </xf>
    <xf numFmtId="0" fontId="5" fillId="0" borderId="31" xfId="0" applyFont="1" applyFill="1" applyBorder="1" applyProtection="1">
      <alignment horizontal="center" vertical="center"/>
      <protection hidden="1"/>
    </xf>
    <xf numFmtId="0" fontId="15" fillId="0" borderId="30" xfId="0" applyFont="1" applyFill="1" applyBorder="1" applyAlignment="1" applyProtection="1">
      <alignment horizontal="center" vertical="center"/>
      <protection hidden="1"/>
    </xf>
    <xf numFmtId="0" fontId="1" fillId="0" borderId="28" xfId="0" applyFont="1" applyFill="1" applyBorder="1" applyAlignment="1" applyProtection="1">
      <alignment horizontal="center" vertical="center"/>
      <protection hidden="1"/>
    </xf>
    <xf numFmtId="0" fontId="15" fillId="0" borderId="34" xfId="0" applyFont="1" applyFill="1" applyBorder="1" applyAlignment="1" applyProtection="1">
      <alignment horizontal="center" vertical="center"/>
      <protection hidden="1"/>
    </xf>
    <xf numFmtId="0" fontId="2" fillId="0" borderId="35" xfId="0" applyFont="1" applyBorder="1" applyAlignment="1" applyProtection="1">
      <alignment horizontal="center" vertical="center"/>
      <protection locked="0"/>
    </xf>
    <xf numFmtId="0" fontId="2" fillId="0" borderId="36" xfId="0" applyFont="1" applyBorder="1" applyAlignment="1" applyProtection="1">
      <alignment horizontal="center" vertical="center"/>
      <protection locked="0"/>
    </xf>
    <xf numFmtId="0" fontId="2" fillId="6" borderId="37" xfId="0" applyFont="1" applyFill="1" applyBorder="1" applyAlignment="1" applyProtection="1">
      <alignment horizontal="center" vertical="center"/>
      <protection locked="0"/>
    </xf>
    <xf numFmtId="0" fontId="2" fillId="6" borderId="35" xfId="0" applyFont="1" applyFill="1" applyBorder="1" applyAlignment="1" applyProtection="1">
      <alignment horizontal="center" vertical="center"/>
      <protection locked="0"/>
    </xf>
    <xf numFmtId="0" fontId="2" fillId="6" borderId="38" xfId="0" applyFont="1" applyFill="1" applyBorder="1" applyAlignment="1" applyProtection="1">
      <alignment horizontal="center" vertical="center"/>
      <protection locked="0"/>
    </xf>
    <xf numFmtId="0" fontId="2" fillId="6" borderId="36" xfId="0" applyFont="1" applyFill="1" applyBorder="1" applyAlignment="1" applyProtection="1">
      <alignment horizontal="center" vertical="center"/>
      <protection locked="0"/>
    </xf>
    <xf numFmtId="0" fontId="2" fillId="6" borderId="39" xfId="0" applyFont="1" applyFill="1" applyBorder="1" applyAlignment="1" applyProtection="1">
      <alignment horizontal="center" vertical="center"/>
      <protection locked="0"/>
    </xf>
    <xf numFmtId="0" fontId="2" fillId="6" borderId="23" xfId="0" applyFont="1" applyFill="1" applyBorder="1" applyAlignment="1" applyProtection="1">
      <alignment horizontal="center" vertical="center"/>
      <protection locked="0"/>
    </xf>
    <xf numFmtId="0" fontId="2" fillId="6" borderId="40" xfId="0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0" fontId="2" fillId="6" borderId="41" xfId="0" applyFont="1" applyFill="1" applyBorder="1" applyAlignment="1" applyProtection="1">
      <alignment horizontal="center" vertical="center"/>
      <protection locked="0"/>
    </xf>
    <xf numFmtId="0" fontId="2" fillId="0" borderId="37" xfId="0" applyFont="1" applyFill="1" applyBorder="1" applyAlignment="1" applyProtection="1">
      <alignment horizontal="center" vertical="center"/>
      <protection locked="0"/>
    </xf>
    <xf numFmtId="0" fontId="2" fillId="0" borderId="38" xfId="0" applyFont="1" applyFill="1" applyBorder="1" applyAlignment="1" applyProtection="1">
      <alignment horizontal="center" vertical="center"/>
      <protection locked="0"/>
    </xf>
    <xf numFmtId="0" fontId="2" fillId="0" borderId="39" xfId="0" applyFont="1" applyFill="1" applyBorder="1" applyAlignment="1" applyProtection="1">
      <alignment horizontal="center" vertical="center"/>
      <protection locked="0"/>
    </xf>
    <xf numFmtId="0" fontId="2" fillId="0" borderId="40" xfId="0" applyFont="1" applyFill="1" applyBorder="1" applyAlignment="1" applyProtection="1">
      <alignment horizontal="center" vertical="center"/>
      <protection locked="0"/>
    </xf>
    <xf numFmtId="0" fontId="2" fillId="13" borderId="24" xfId="0" applyFont="1" applyFill="1" applyBorder="1" applyAlignment="1" applyProtection="1">
      <alignment horizontal="center" vertical="center"/>
      <protection locked="0"/>
    </xf>
    <xf numFmtId="0" fontId="2" fillId="0" borderId="41" xfId="0" applyFont="1" applyFill="1" applyBorder="1" applyAlignment="1" applyProtection="1">
      <alignment horizontal="center" vertical="center"/>
      <protection locked="0"/>
    </xf>
    <xf numFmtId="0" fontId="2" fillId="14" borderId="24" xfId="0" applyFont="1" applyFill="1" applyBorder="1" applyAlignment="1" applyProtection="1">
      <alignment horizontal="center" vertical="center"/>
      <protection locked="0"/>
    </xf>
    <xf numFmtId="0" fontId="2" fillId="12" borderId="24" xfId="0" applyFont="1" applyFill="1" applyBorder="1" applyAlignment="1" applyProtection="1">
      <alignment horizontal="center" vertical="center"/>
      <protection locked="0"/>
    </xf>
    <xf numFmtId="0" fontId="5" fillId="0" borderId="33" xfId="0" applyFont="1" applyFill="1" applyBorder="1" applyAlignment="1" applyProtection="1">
      <alignment horizontal="center" vertical="center"/>
      <protection hidden="1"/>
    </xf>
    <xf numFmtId="0" fontId="2" fillId="5" borderId="42" xfId="0" applyFont="1" applyFill="1" applyBorder="1" applyAlignment="1">
      <alignment horizontal="center" vertical="center"/>
    </xf>
    <xf numFmtId="0" fontId="2" fillId="5" borderId="43" xfId="0" applyFont="1" applyFill="1" applyBorder="1" applyAlignment="1">
      <alignment horizontal="center" vertical="center"/>
    </xf>
    <xf numFmtId="0" fontId="2" fillId="2" borderId="43" xfId="0" applyFont="1" applyFill="1" applyBorder="1" applyAlignment="1">
      <alignment horizontal="center" vertical="center"/>
    </xf>
    <xf numFmtId="0" fontId="2" fillId="3" borderId="43" xfId="0" applyFont="1" applyFill="1" applyBorder="1" applyAlignment="1">
      <alignment horizontal="center" vertical="center"/>
    </xf>
    <xf numFmtId="0" fontId="2" fillId="4" borderId="43" xfId="0" applyFont="1" applyFill="1" applyBorder="1" applyAlignment="1">
      <alignment horizontal="center" vertical="center"/>
    </xf>
    <xf numFmtId="0" fontId="2" fillId="0" borderId="44" xfId="0" applyFont="1" applyBorder="1" applyAlignment="1" applyProtection="1">
      <alignment horizontal="center" vertical="center"/>
      <protection locked="0"/>
    </xf>
    <xf numFmtId="0" fontId="2" fillId="6" borderId="44" xfId="0" applyFont="1" applyFill="1" applyBorder="1" applyAlignment="1" applyProtection="1">
      <alignment horizontal="center" vertical="center"/>
      <protection locked="0"/>
    </xf>
    <xf numFmtId="0" fontId="2" fillId="7" borderId="44" xfId="0" applyFont="1" applyFill="1" applyBorder="1" applyAlignment="1" applyProtection="1">
      <alignment horizontal="center" vertical="center"/>
      <protection locked="0"/>
    </xf>
    <xf numFmtId="0" fontId="2" fillId="8" borderId="44" xfId="0" applyFont="1" applyFill="1" applyBorder="1" applyAlignment="1" applyProtection="1">
      <alignment horizontal="center" vertical="center"/>
      <protection locked="0"/>
    </xf>
    <xf numFmtId="0" fontId="16" fillId="0" borderId="28" xfId="0" applyFont="1" applyFill="1" applyBorder="1" applyAlignment="1" applyProtection="1">
      <alignment horizontal="center" vertical="center"/>
      <protection hidden="1"/>
    </xf>
    <xf numFmtId="0" fontId="16" fillId="0" borderId="22" xfId="0" applyFont="1" applyFill="1" applyBorder="1" applyAlignment="1" applyProtection="1">
      <alignment horizontal="center" vertical="center"/>
      <protection hidden="1"/>
    </xf>
    <xf numFmtId="0" fontId="16" fillId="0" borderId="31" xfId="0" applyFont="1" applyFill="1" applyBorder="1" applyProtection="1">
      <alignment horizontal="center" vertical="center"/>
      <protection hidden="1"/>
    </xf>
    <xf numFmtId="0" fontId="16" fillId="0" borderId="33" xfId="0" applyFont="1" applyFill="1" applyBorder="1" applyAlignment="1" applyProtection="1">
      <alignment horizontal="center" vertical="center"/>
      <protection hidden="1"/>
    </xf>
    <xf numFmtId="0" fontId="2" fillId="5" borderId="45" xfId="0" applyFont="1" applyFill="1" applyBorder="1" applyAlignment="1">
      <alignment horizontal="center" vertical="center"/>
    </xf>
    <xf numFmtId="0" fontId="2" fillId="0" borderId="46" xfId="0" applyFont="1" applyFill="1" applyBorder="1" applyAlignment="1" applyProtection="1">
      <alignment horizontal="center" vertical="center"/>
      <protection locked="0"/>
    </xf>
    <xf numFmtId="0" fontId="2" fillId="0" borderId="44" xfId="0" applyFont="1" applyFill="1" applyBorder="1" applyAlignment="1" applyProtection="1">
      <alignment horizontal="center" vertical="center"/>
      <protection locked="0"/>
    </xf>
    <xf numFmtId="0" fontId="2" fillId="0" borderId="47" xfId="0" applyFont="1" applyFill="1" applyBorder="1" applyAlignment="1" applyProtection="1">
      <alignment horizontal="center" vertical="center"/>
      <protection locked="0"/>
    </xf>
    <xf numFmtId="0" fontId="2" fillId="0" borderId="35" xfId="0" applyFont="1" applyFill="1" applyBorder="1" applyAlignment="1" applyProtection="1">
      <alignment horizontal="center" vertical="center"/>
      <protection locked="0"/>
    </xf>
    <xf numFmtId="0" fontId="2" fillId="0" borderId="23" xfId="0" applyFont="1" applyFill="1" applyBorder="1" applyAlignment="1" applyProtection="1">
      <alignment horizontal="center" vertical="center"/>
      <protection locked="0"/>
    </xf>
    <xf numFmtId="0" fontId="2" fillId="0" borderId="36" xfId="0" applyFont="1" applyFill="1" applyBorder="1" applyAlignment="1" applyProtection="1">
      <alignment horizontal="center" vertical="center"/>
      <protection locked="0"/>
    </xf>
    <xf numFmtId="0" fontId="2" fillId="14" borderId="42" xfId="0" applyFont="1" applyFill="1" applyBorder="1" applyAlignment="1">
      <alignment horizontal="center" vertical="center"/>
    </xf>
    <xf numFmtId="0" fontId="2" fillId="14" borderId="43" xfId="0" applyFont="1" applyFill="1" applyBorder="1" applyAlignment="1">
      <alignment horizontal="center" vertical="center"/>
    </xf>
    <xf numFmtId="0" fontId="2" fillId="2" borderId="45" xfId="0" applyFont="1" applyFill="1" applyBorder="1" applyAlignment="1">
      <alignment horizontal="center" vertical="center"/>
    </xf>
    <xf numFmtId="0" fontId="2" fillId="14" borderId="46" xfId="0" applyFont="1" applyFill="1" applyBorder="1" applyAlignment="1" applyProtection="1">
      <alignment horizontal="center" vertical="center"/>
      <protection locked="0"/>
    </xf>
    <xf numFmtId="0" fontId="2" fillId="14" borderId="44" xfId="0" applyFont="1" applyFill="1" applyBorder="1" applyAlignment="1" applyProtection="1">
      <alignment horizontal="center" vertical="center"/>
      <protection locked="0"/>
    </xf>
    <xf numFmtId="0" fontId="2" fillId="6" borderId="47" xfId="0" applyFont="1" applyFill="1" applyBorder="1" applyAlignment="1" applyProtection="1">
      <alignment horizontal="center" vertical="center"/>
      <protection locked="0"/>
    </xf>
    <xf numFmtId="0" fontId="2" fillId="14" borderId="37" xfId="0" applyFont="1" applyFill="1" applyBorder="1" applyAlignment="1" applyProtection="1">
      <alignment horizontal="center" vertical="center"/>
      <protection locked="0"/>
    </xf>
    <xf numFmtId="0" fontId="2" fillId="14" borderId="39" xfId="0" applyFont="1" applyFill="1" applyBorder="1" applyAlignment="1" applyProtection="1">
      <alignment horizontal="center" vertical="center"/>
      <protection locked="0"/>
    </xf>
    <xf numFmtId="0" fontId="2" fillId="14" borderId="38" xfId="0" applyFont="1" applyFill="1" applyBorder="1" applyAlignment="1" applyProtection="1">
      <alignment horizontal="center" vertical="center"/>
      <protection locked="0"/>
    </xf>
    <xf numFmtId="0" fontId="2" fillId="14" borderId="40" xfId="0" applyFont="1" applyFill="1" applyBorder="1" applyAlignment="1" applyProtection="1">
      <alignment horizontal="center" vertical="center"/>
      <protection locked="0"/>
    </xf>
    <xf numFmtId="0" fontId="2" fillId="2" borderId="42" xfId="0" applyFont="1" applyFill="1" applyBorder="1" applyAlignment="1">
      <alignment horizontal="center" vertical="center"/>
    </xf>
    <xf numFmtId="0" fontId="2" fillId="6" borderId="46" xfId="0" applyFont="1" applyFill="1" applyBorder="1" applyAlignment="1" applyProtection="1">
      <alignment horizontal="center" vertical="center"/>
      <protection locked="0"/>
    </xf>
    <xf numFmtId="0" fontId="0" fillId="0" borderId="48" xfId="0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1" fillId="0" borderId="38" xfId="0" applyFont="1" applyFill="1" applyBorder="1" applyAlignment="1" applyProtection="1">
      <alignment horizontal="center" vertical="center"/>
      <protection locked="0"/>
    </xf>
    <xf numFmtId="0" fontId="21" fillId="0" borderId="26" xfId="0" applyFont="1" applyFill="1" applyBorder="1" applyAlignment="1" applyProtection="1">
      <alignment horizontal="center" vertical="center"/>
      <protection locked="0"/>
    </xf>
    <xf numFmtId="0" fontId="0" fillId="0" borderId="26" xfId="0" applyFill="1" applyBorder="1" applyAlignment="1">
      <alignment horizontal="center" vertical="center"/>
    </xf>
    <xf numFmtId="0" fontId="2" fillId="24" borderId="39" xfId="0" applyFont="1" applyFill="1" applyBorder="1" applyAlignment="1">
      <alignment horizontal="center" vertical="center"/>
    </xf>
    <xf numFmtId="0" fontId="2" fillId="24" borderId="9" xfId="0" applyFont="1" applyFill="1" applyBorder="1" applyAlignment="1">
      <alignment horizontal="center" vertical="center"/>
    </xf>
    <xf numFmtId="167" fontId="0" fillId="0" borderId="49" xfId="0" applyNumberFormat="1" applyFill="1" applyBorder="1" applyAlignment="1">
      <alignment horizontal="center" vertical="center"/>
    </xf>
    <xf numFmtId="167" fontId="0" fillId="0" borderId="7" xfId="0" applyNumberFormat="1" applyFill="1" applyBorder="1" applyAlignment="1">
      <alignment horizontal="center" vertical="center"/>
    </xf>
    <xf numFmtId="167" fontId="0" fillId="10" borderId="7" xfId="0" applyNumberFormat="1" applyFill="1" applyBorder="1" applyAlignment="1">
      <alignment horizontal="center" vertical="center"/>
    </xf>
    <xf numFmtId="0" fontId="16" fillId="11" borderId="28" xfId="0" applyFont="1" applyFill="1" applyBorder="1" applyAlignment="1" applyProtection="1">
      <alignment horizontal="center" vertical="center"/>
      <protection hidden="1"/>
    </xf>
    <xf numFmtId="0" fontId="0" fillId="0" borderId="0" xfId="0" applyAlignment="1"/>
    <xf numFmtId="0" fontId="2" fillId="0" borderId="0" xfId="0" applyFont="1" applyAlignment="1"/>
    <xf numFmtId="0" fontId="17" fillId="0" borderId="0" xfId="0" applyFont="1" applyFill="1" applyBorder="1" applyAlignment="1">
      <alignment horizontal="center" vertical="center"/>
    </xf>
    <xf numFmtId="0" fontId="2" fillId="25" borderId="50" xfId="0" applyFont="1" applyFill="1" applyBorder="1" applyAlignment="1">
      <alignment horizontal="center" vertical="center"/>
    </xf>
    <xf numFmtId="16" fontId="2" fillId="0" borderId="50" xfId="0" applyNumberFormat="1" applyFont="1" applyFill="1" applyBorder="1" applyAlignment="1">
      <alignment horizontal="center" vertical="center"/>
    </xf>
    <xf numFmtId="16" fontId="23" fillId="0" borderId="50" xfId="0" applyNumberFormat="1" applyFont="1" applyFill="1" applyBorder="1" applyAlignment="1">
      <alignment horizontal="center" vertical="center"/>
    </xf>
    <xf numFmtId="0" fontId="24" fillId="0" borderId="51" xfId="0" applyFont="1" applyFill="1" applyBorder="1" applyAlignment="1">
      <alignment horizontal="left" vertical="center" wrapText="1"/>
    </xf>
    <xf numFmtId="0" fontId="24" fillId="0" borderId="0" xfId="0" applyFont="1" applyFill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2" fillId="0" borderId="50" xfId="0" applyFont="1" applyBorder="1" applyAlignment="1">
      <alignment horizontal="center" vertical="center"/>
    </xf>
    <xf numFmtId="0" fontId="2" fillId="0" borderId="52" xfId="0" applyFont="1" applyFill="1" applyBorder="1" applyAlignment="1">
      <alignment horizontal="center" vertical="center"/>
    </xf>
    <xf numFmtId="0" fontId="21" fillId="0" borderId="0" xfId="0" applyFont="1" applyAlignment="1"/>
    <xf numFmtId="16" fontId="2" fillId="0" borderId="0" xfId="0" applyNumberFormat="1" applyFont="1" applyFill="1" applyBorder="1" applyAlignment="1">
      <alignment horizontal="center"/>
    </xf>
    <xf numFmtId="0" fontId="25" fillId="0" borderId="0" xfId="0" applyFont="1" applyFill="1" applyAlignment="1"/>
    <xf numFmtId="16" fontId="23" fillId="0" borderId="50" xfId="0" applyNumberFormat="1" applyFont="1" applyFill="1" applyBorder="1" applyAlignment="1">
      <alignment horizontal="center"/>
    </xf>
    <xf numFmtId="16" fontId="2" fillId="0" borderId="5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/>
    </xf>
    <xf numFmtId="0" fontId="0" fillId="0" borderId="0" xfId="0" applyBorder="1" applyAlignment="1"/>
    <xf numFmtId="16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168" fontId="2" fillId="26" borderId="50" xfId="0" applyNumberFormat="1" applyFont="1" applyFill="1" applyBorder="1" applyAlignment="1">
      <alignment horizontal="center" vertical="center"/>
    </xf>
    <xf numFmtId="0" fontId="22" fillId="0" borderId="0" xfId="0" applyFont="1" applyAlignment="1"/>
    <xf numFmtId="0" fontId="5" fillId="11" borderId="22" xfId="0" applyFont="1" applyFill="1" applyBorder="1" applyProtection="1">
      <alignment horizontal="center" vertical="center"/>
      <protection hidden="1"/>
    </xf>
    <xf numFmtId="0" fontId="14" fillId="9" borderId="53" xfId="0" applyFont="1" applyFill="1" applyBorder="1" applyAlignment="1" applyProtection="1">
      <alignment horizontal="center" vertical="center" textRotation="90"/>
      <protection locked="0"/>
    </xf>
    <xf numFmtId="0" fontId="14" fillId="9" borderId="54" xfId="0" applyFont="1" applyFill="1" applyBorder="1" applyAlignment="1" applyProtection="1">
      <alignment horizontal="center" vertical="center" textRotation="90"/>
      <protection locked="0"/>
    </xf>
    <xf numFmtId="0" fontId="0" fillId="0" borderId="54" xfId="0" applyBorder="1" applyAlignment="1" applyProtection="1">
      <alignment horizontal="center" vertical="center" textRotation="90"/>
      <protection locked="0"/>
    </xf>
    <xf numFmtId="0" fontId="0" fillId="0" borderId="55" xfId="0" applyBorder="1" applyAlignment="1" applyProtection="1">
      <alignment horizontal="center" vertical="center" textRotation="90"/>
      <protection locked="0"/>
    </xf>
    <xf numFmtId="166" fontId="3" fillId="0" borderId="0" xfId="0" applyNumberFormat="1" applyFont="1" applyFill="1" applyAlignment="1">
      <alignment horizontal="center" vertical="center"/>
    </xf>
    <xf numFmtId="166" fontId="4" fillId="0" borderId="0" xfId="0" applyNumberFormat="1" applyFont="1" applyFill="1" applyAlignment="1">
      <alignment horizontal="center" vertical="center"/>
    </xf>
    <xf numFmtId="0" fontId="8" fillId="9" borderId="56" xfId="0" applyFont="1" applyFill="1" applyBorder="1" applyAlignment="1" applyProtection="1">
      <alignment horizontal="center" vertical="center"/>
      <protection locked="0"/>
    </xf>
    <xf numFmtId="0" fontId="14" fillId="9" borderId="56" xfId="0" applyFont="1" applyFill="1" applyBorder="1" applyAlignment="1" applyProtection="1">
      <alignment horizontal="center" vertical="center"/>
      <protection locked="0"/>
    </xf>
    <xf numFmtId="0" fontId="14" fillId="9" borderId="56" xfId="0" applyFont="1" applyFill="1" applyBorder="1" applyAlignment="1" applyProtection="1">
      <alignment horizontal="center" vertical="center" textRotation="88"/>
      <protection locked="0"/>
    </xf>
    <xf numFmtId="0" fontId="8" fillId="9" borderId="56" xfId="0" applyFont="1" applyFill="1" applyBorder="1" applyAlignment="1" applyProtection="1">
      <alignment horizontal="center" vertical="center" textRotation="90"/>
      <protection locked="0"/>
    </xf>
    <xf numFmtId="0" fontId="14" fillId="9" borderId="56" xfId="0" applyFont="1" applyFill="1" applyBorder="1" applyAlignment="1" applyProtection="1">
      <alignment horizontal="center" vertical="center" textRotation="90"/>
      <protection locked="0"/>
    </xf>
    <xf numFmtId="0" fontId="8" fillId="9" borderId="53" xfId="0" applyFont="1" applyFill="1" applyBorder="1" applyAlignment="1" applyProtection="1">
      <alignment horizontal="center" vertical="center" textRotation="90"/>
      <protection locked="0"/>
    </xf>
    <xf numFmtId="164" fontId="3" fillId="0" borderId="0" xfId="0" applyNumberFormat="1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17" fillId="0" borderId="0" xfId="0" applyFont="1" applyFill="1" applyAlignment="1">
      <alignment horizontal="left" vertical="center" wrapText="1"/>
    </xf>
    <xf numFmtId="0" fontId="17" fillId="0" borderId="0" xfId="0" applyFont="1" applyFill="1" applyAlignment="1"/>
    <xf numFmtId="0" fontId="17" fillId="7" borderId="61" xfId="0" applyFont="1" applyFill="1" applyBorder="1" applyAlignment="1">
      <alignment horizontal="center" vertical="center"/>
    </xf>
    <xf numFmtId="0" fontId="17" fillId="7" borderId="63" xfId="0" applyFont="1" applyFill="1" applyBorder="1" applyAlignment="1">
      <alignment horizontal="center" vertical="center"/>
    </xf>
    <xf numFmtId="0" fontId="17" fillId="7" borderId="62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26" borderId="57" xfId="0" applyFont="1" applyFill="1" applyBorder="1" applyAlignment="1">
      <alignment horizontal="center" vertical="center"/>
    </xf>
    <xf numFmtId="0" fontId="0" fillId="26" borderId="64" xfId="0" applyFill="1" applyBorder="1" applyAlignment="1">
      <alignment horizontal="center" vertical="center"/>
    </xf>
    <xf numFmtId="0" fontId="0" fillId="26" borderId="58" xfId="0" applyFill="1" applyBorder="1" applyAlignment="1">
      <alignment horizontal="center" vertical="center"/>
    </xf>
    <xf numFmtId="0" fontId="2" fillId="26" borderId="50" xfId="0" applyFont="1" applyFill="1" applyBorder="1" applyAlignment="1">
      <alignment horizontal="center" vertical="center"/>
    </xf>
    <xf numFmtId="0" fontId="2" fillId="26" borderId="57" xfId="0" applyFont="1" applyFill="1" applyBorder="1" applyAlignment="1">
      <alignment horizontal="center" vertical="center"/>
    </xf>
    <xf numFmtId="0" fontId="2" fillId="26" borderId="58" xfId="0" applyFont="1" applyFill="1" applyBorder="1" applyAlignment="1">
      <alignment horizontal="center" vertical="center"/>
    </xf>
    <xf numFmtId="0" fontId="17" fillId="26" borderId="59" xfId="0" applyFont="1" applyFill="1" applyBorder="1" applyAlignment="1">
      <alignment horizontal="center" vertical="center"/>
    </xf>
    <xf numFmtId="0" fontId="17" fillId="26" borderId="60" xfId="0" applyFont="1" applyFill="1" applyBorder="1" applyAlignment="1">
      <alignment horizontal="center" vertical="center"/>
    </xf>
    <xf numFmtId="0" fontId="17" fillId="26" borderId="61" xfId="0" applyFont="1" applyFill="1" applyBorder="1" applyAlignment="1">
      <alignment horizontal="center" vertical="center"/>
    </xf>
    <xf numFmtId="0" fontId="17" fillId="26" borderId="62" xfId="0" applyFont="1" applyFill="1" applyBorder="1" applyAlignment="1">
      <alignment horizontal="center" vertical="center"/>
    </xf>
    <xf numFmtId="0" fontId="17" fillId="7" borderId="59" xfId="0" applyFont="1" applyFill="1" applyBorder="1" applyAlignment="1">
      <alignment horizontal="center" vertical="center"/>
    </xf>
    <xf numFmtId="0" fontId="17" fillId="7" borderId="52" xfId="0" applyFont="1" applyFill="1" applyBorder="1" applyAlignment="1">
      <alignment horizontal="center" vertical="center"/>
    </xf>
    <xf numFmtId="0" fontId="17" fillId="7" borderId="6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4" fontId="2" fillId="0" borderId="5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9"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ill>
        <patternFill>
          <bgColor indexed="45"/>
        </patternFill>
      </fill>
    </dxf>
    <dxf>
      <fill>
        <patternFill>
          <bgColor indexed="45"/>
        </patternFill>
      </fill>
    </dxf>
    <dxf>
      <fill>
        <patternFill>
          <bgColor indexed="10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51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0</xdr:row>
      <xdr:rowOff>104775</xdr:rowOff>
    </xdr:from>
    <xdr:to>
      <xdr:col>6</xdr:col>
      <xdr:colOff>190500</xdr:colOff>
      <xdr:row>3</xdr:row>
      <xdr:rowOff>180975</xdr:rowOff>
    </xdr:to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152400" y="104775"/>
          <a:ext cx="3505200" cy="857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Toutes modifications hors effectifs sont à effectuer sur Janvier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k/Documents/exemples%20excel/Pointage_Rachid(1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ointage"/>
      <sheetName val="Récapitulatif"/>
      <sheetName val="Feuil3"/>
    </sheetNames>
    <sheetDataSet>
      <sheetData sheetId="0">
        <row r="4">
          <cell r="B4">
            <v>40544</v>
          </cell>
          <cell r="C4">
            <v>40545</v>
          </cell>
          <cell r="D4">
            <v>40546</v>
          </cell>
          <cell r="E4">
            <v>40547</v>
          </cell>
          <cell r="F4">
            <v>40548</v>
          </cell>
          <cell r="G4">
            <v>40549</v>
          </cell>
          <cell r="H4">
            <v>40550</v>
          </cell>
          <cell r="I4">
            <v>40551</v>
          </cell>
          <cell r="J4">
            <v>40552</v>
          </cell>
          <cell r="K4">
            <v>40553</v>
          </cell>
          <cell r="L4">
            <v>40554</v>
          </cell>
          <cell r="M4">
            <v>40555</v>
          </cell>
          <cell r="N4">
            <v>40556</v>
          </cell>
          <cell r="O4">
            <v>40557</v>
          </cell>
          <cell r="P4">
            <v>40558</v>
          </cell>
          <cell r="Q4">
            <v>40559</v>
          </cell>
          <cell r="R4">
            <v>40560</v>
          </cell>
          <cell r="S4">
            <v>40561</v>
          </cell>
          <cell r="T4">
            <v>40562</v>
          </cell>
          <cell r="U4">
            <v>40563</v>
          </cell>
          <cell r="V4">
            <v>40564</v>
          </cell>
          <cell r="W4">
            <v>40565</v>
          </cell>
          <cell r="X4">
            <v>40566</v>
          </cell>
          <cell r="Y4">
            <v>40567</v>
          </cell>
          <cell r="Z4">
            <v>40568</v>
          </cell>
          <cell r="AA4">
            <v>40569</v>
          </cell>
          <cell r="AB4">
            <v>40570</v>
          </cell>
          <cell r="AC4">
            <v>40571</v>
          </cell>
          <cell r="AD4">
            <v>40572</v>
          </cell>
          <cell r="AE4">
            <v>40573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4.bin"/><Relationship Id="rId1" Type="http://schemas.openxmlformats.org/officeDocument/2006/relationships/printerSettings" Target="../printerSettings/printerSettings23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47"/>
  </sheetPr>
  <dimension ref="A2:AD29"/>
  <sheetViews>
    <sheetView zoomScale="85" workbookViewId="0">
      <selection activeCell="E11" sqref="E11:E14"/>
    </sheetView>
  </sheetViews>
  <sheetFormatPr baseColWidth="10" defaultRowHeight="18"/>
  <cols>
    <col min="1" max="1" width="15.7109375" style="86" customWidth="1"/>
    <col min="2" max="2" width="16.85546875" style="3" customWidth="1"/>
    <col min="3" max="3" width="11.42578125" style="3"/>
    <col min="4" max="4" width="11.42578125" style="33"/>
    <col min="5" max="5" width="17.28515625" style="76" customWidth="1"/>
    <col min="6" max="6" width="11.42578125" style="3"/>
    <col min="7" max="7" width="27.5703125" style="3" customWidth="1"/>
    <col min="8" max="8" width="11.42578125" style="3" hidden="1" customWidth="1"/>
    <col min="9" max="9" width="0.140625" style="3" customWidth="1"/>
    <col min="10" max="16384" width="11.42578125" style="3"/>
  </cols>
  <sheetData>
    <row r="2" spans="1:30" ht="25.5">
      <c r="A2" s="88" t="s">
        <v>20</v>
      </c>
      <c r="B2" s="31"/>
      <c r="C2" s="31"/>
      <c r="D2" s="87"/>
      <c r="E2" s="31"/>
      <c r="F2" s="31"/>
    </row>
    <row r="4" spans="1:30">
      <c r="A4" s="85" t="s">
        <v>10</v>
      </c>
      <c r="B4" s="71" t="s">
        <v>35</v>
      </c>
      <c r="D4" s="85"/>
      <c r="AD4" s="3">
        <v>25</v>
      </c>
    </row>
    <row r="5" spans="1:30">
      <c r="B5" s="33"/>
      <c r="D5" s="85"/>
    </row>
    <row r="6" spans="1:30">
      <c r="A6" s="85" t="s">
        <v>5</v>
      </c>
      <c r="B6" s="72"/>
      <c r="D6" s="85" t="s">
        <v>11</v>
      </c>
      <c r="E6" s="80"/>
    </row>
    <row r="7" spans="1:30">
      <c r="B7" s="72"/>
      <c r="D7" s="85"/>
      <c r="E7" s="80"/>
    </row>
    <row r="8" spans="1:30">
      <c r="B8" s="72"/>
      <c r="D8" s="85"/>
      <c r="E8" s="80"/>
    </row>
    <row r="9" spans="1:30">
      <c r="B9" s="73"/>
      <c r="D9" s="85"/>
      <c r="E9" s="73"/>
    </row>
    <row r="10" spans="1:30">
      <c r="A10" s="85" t="s">
        <v>6</v>
      </c>
      <c r="B10" s="74" t="s">
        <v>36</v>
      </c>
      <c r="D10" s="85" t="s">
        <v>12</v>
      </c>
      <c r="E10" s="81"/>
    </row>
    <row r="11" spans="1:30">
      <c r="B11" s="74" t="s">
        <v>37</v>
      </c>
      <c r="D11" s="85"/>
      <c r="E11" s="81"/>
      <c r="G11" s="3" t="s">
        <v>34</v>
      </c>
    </row>
    <row r="12" spans="1:30">
      <c r="B12" s="73"/>
      <c r="D12" s="85"/>
      <c r="E12" s="81"/>
    </row>
    <row r="13" spans="1:30">
      <c r="A13" s="85" t="s">
        <v>7</v>
      </c>
      <c r="B13" s="75" t="s">
        <v>38</v>
      </c>
      <c r="D13" s="85"/>
      <c r="E13" s="81"/>
    </row>
    <row r="14" spans="1:30">
      <c r="B14" s="75" t="s">
        <v>39</v>
      </c>
      <c r="D14" s="85"/>
      <c r="E14" s="81"/>
    </row>
    <row r="15" spans="1:30">
      <c r="B15" s="76"/>
      <c r="E15" s="82"/>
    </row>
    <row r="16" spans="1:30">
      <c r="B16" s="73"/>
    </row>
    <row r="17" spans="1:5">
      <c r="A17" s="85" t="s">
        <v>8</v>
      </c>
      <c r="B17" s="77" t="s">
        <v>40</v>
      </c>
      <c r="D17" s="85" t="s">
        <v>13</v>
      </c>
      <c r="E17" s="83"/>
    </row>
    <row r="18" spans="1:5">
      <c r="B18" s="77" t="s">
        <v>41</v>
      </c>
      <c r="D18" s="85"/>
      <c r="E18" s="83"/>
    </row>
    <row r="19" spans="1:5">
      <c r="B19" s="76"/>
      <c r="D19" s="85"/>
      <c r="E19" s="83"/>
    </row>
    <row r="20" spans="1:5">
      <c r="B20" s="73"/>
      <c r="D20" s="85"/>
      <c r="E20" s="84"/>
    </row>
    <row r="21" spans="1:5">
      <c r="A21" s="85" t="s">
        <v>9</v>
      </c>
      <c r="B21" s="78" t="s">
        <v>42</v>
      </c>
      <c r="D21" s="85"/>
    </row>
    <row r="22" spans="1:5">
      <c r="B22" s="78" t="s">
        <v>43</v>
      </c>
      <c r="D22" s="85"/>
    </row>
    <row r="23" spans="1:5">
      <c r="B23" s="78" t="s">
        <v>44</v>
      </c>
      <c r="D23" s="85"/>
    </row>
    <row r="24" spans="1:5">
      <c r="B24" s="73"/>
      <c r="D24" s="85"/>
    </row>
    <row r="25" spans="1:5">
      <c r="A25" s="85" t="s">
        <v>16</v>
      </c>
      <c r="B25" s="79"/>
      <c r="D25" s="85"/>
    </row>
    <row r="26" spans="1:5">
      <c r="B26" s="79"/>
      <c r="D26" s="85"/>
    </row>
    <row r="27" spans="1:5">
      <c r="B27" s="79"/>
      <c r="D27" s="85"/>
    </row>
    <row r="28" spans="1:5">
      <c r="B28" s="79"/>
      <c r="D28" s="85"/>
    </row>
    <row r="29" spans="1:5">
      <c r="B29" s="79"/>
    </row>
  </sheetData>
  <sheetProtection password="CC71" objects="1" scenarios="1" formatCells="0"/>
  <customSheetViews>
    <customSheetView guid="{C102C896-6091-4F19-9AEA-46A8A6109F9E}" showRuler="0">
      <selection activeCell="D22" sqref="D22"/>
      <pageMargins left="0.78740157499999996" right="0.78740157499999996" top="0.984251969" bottom="0.984251969" header="0.4921259845" footer="0.4921259845"/>
      <pageSetup paperSize="9" orientation="portrait" horizontalDpi="4294967294" verticalDpi="0" r:id="rId1"/>
      <headerFooter alignWithMargins="0"/>
    </customSheetView>
  </customSheetViews>
  <phoneticPr fontId="0" type="noConversion"/>
  <pageMargins left="0.19685039370078741" right="0.19685039370078741" top="0.19685039370078741" bottom="0.19685039370078741" header="0.51181102362204722" footer="0.51181102362204722"/>
  <pageSetup paperSize="9" scale="85" orientation="landscape" horizontalDpi="4294967294" r:id="rId2"/>
  <headerFooter alignWithMargins="0"/>
  <legacyDrawing r:id="rId3"/>
  <controls>
    <control shapeId="2051" r:id="rId4" name="CommandButton2"/>
    <control shapeId="2050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47"/>
  </sheetPr>
  <dimension ref="A1:AV37"/>
  <sheetViews>
    <sheetView zoomScaleNormal="100" workbookViewId="0">
      <pane xSplit="8" ySplit="5" topLeftCell="I6" activePane="bottomRight" state="frozen"/>
      <selection pane="topRight" activeCell="I1" sqref="I1"/>
      <selection pane="bottomLeft" activeCell="A6" sqref="A6"/>
      <selection pane="bottomRight" activeCell="B29" sqref="B29"/>
    </sheetView>
  </sheetViews>
  <sheetFormatPr baseColWidth="10" defaultRowHeight="20.25"/>
  <cols>
    <col min="1" max="1" width="11" style="34" customWidth="1"/>
    <col min="2" max="2" width="18.140625" style="1" customWidth="1"/>
    <col min="3" max="8" width="5.7109375" style="1" customWidth="1"/>
    <col min="9" max="39" width="3.7109375" style="1" customWidth="1"/>
    <col min="40" max="40" width="13.7109375" style="1" customWidth="1"/>
    <col min="41" max="41" width="0.140625" style="1" hidden="1" customWidth="1"/>
    <col min="42" max="16384" width="11.42578125" style="1"/>
  </cols>
  <sheetData>
    <row r="1" spans="1:48">
      <c r="A1" s="35"/>
      <c r="B1" s="259">
        <v>2012</v>
      </c>
      <c r="C1" s="260"/>
      <c r="D1" s="260"/>
      <c r="E1" s="260"/>
      <c r="F1" s="260"/>
      <c r="G1" s="260"/>
      <c r="H1" s="260"/>
      <c r="I1" s="260"/>
      <c r="J1" s="260"/>
      <c r="K1" s="260"/>
      <c r="L1" s="260"/>
      <c r="M1" s="260"/>
      <c r="N1" s="260"/>
      <c r="O1" s="260"/>
      <c r="P1" s="260"/>
      <c r="Q1" s="260"/>
      <c r="R1" s="260"/>
      <c r="S1" s="260"/>
      <c r="T1" s="260"/>
      <c r="U1" s="260"/>
      <c r="V1" s="260"/>
      <c r="W1" s="260"/>
      <c r="X1" s="260"/>
      <c r="Y1" s="260"/>
      <c r="Z1" s="260"/>
      <c r="AA1" s="260"/>
      <c r="AB1" s="260"/>
      <c r="AC1" s="260"/>
      <c r="AD1" s="260"/>
      <c r="AE1" s="260"/>
      <c r="AF1" s="260"/>
      <c r="AG1" s="260"/>
      <c r="AH1" s="260"/>
      <c r="AI1" s="260"/>
      <c r="AJ1" s="260"/>
      <c r="AK1" s="260"/>
      <c r="AL1" s="260"/>
      <c r="AM1" s="260"/>
      <c r="AN1" s="32"/>
      <c r="AO1" s="30"/>
      <c r="AP1" s="30"/>
      <c r="AQ1" s="30"/>
      <c r="AR1" s="30"/>
      <c r="AS1" s="30"/>
      <c r="AT1" s="30"/>
      <c r="AU1" s="30"/>
      <c r="AV1" s="30"/>
    </row>
    <row r="2" spans="1:48">
      <c r="A2" s="35"/>
      <c r="B2" s="260"/>
      <c r="C2" s="260"/>
      <c r="D2" s="260"/>
      <c r="E2" s="260"/>
      <c r="F2" s="260"/>
      <c r="G2" s="260"/>
      <c r="H2" s="260"/>
      <c r="I2" s="260"/>
      <c r="J2" s="260"/>
      <c r="K2" s="260"/>
      <c r="L2" s="260"/>
      <c r="M2" s="260"/>
      <c r="N2" s="260"/>
      <c r="O2" s="260"/>
      <c r="P2" s="260"/>
      <c r="Q2" s="260"/>
      <c r="R2" s="260"/>
      <c r="S2" s="260"/>
      <c r="T2" s="260"/>
      <c r="U2" s="260"/>
      <c r="V2" s="260"/>
      <c r="W2" s="260"/>
      <c r="X2" s="260"/>
      <c r="Y2" s="260"/>
      <c r="Z2" s="260"/>
      <c r="AA2" s="260"/>
      <c r="AB2" s="260"/>
      <c r="AC2" s="260"/>
      <c r="AD2" s="260"/>
      <c r="AE2" s="260"/>
      <c r="AF2" s="260"/>
      <c r="AG2" s="260"/>
      <c r="AH2" s="260"/>
      <c r="AI2" s="260"/>
      <c r="AJ2" s="260"/>
      <c r="AK2" s="260"/>
      <c r="AL2" s="260"/>
      <c r="AM2" s="260"/>
      <c r="AN2" s="30"/>
      <c r="AO2" s="30"/>
      <c r="AP2" s="30"/>
      <c r="AQ2" s="30"/>
      <c r="AR2" s="30"/>
      <c r="AS2" s="30"/>
      <c r="AT2" s="30"/>
      <c r="AU2" s="30"/>
      <c r="AV2" s="30"/>
    </row>
    <row r="3" spans="1:48" ht="21" thickBot="1">
      <c r="A3" s="35"/>
      <c r="B3" s="260"/>
      <c r="C3" s="260"/>
      <c r="D3" s="260"/>
      <c r="E3" s="260"/>
      <c r="F3" s="260"/>
      <c r="G3" s="260"/>
      <c r="H3" s="260"/>
      <c r="I3" s="260"/>
      <c r="J3" s="260"/>
      <c r="K3" s="260"/>
      <c r="L3" s="260"/>
      <c r="M3" s="260"/>
      <c r="N3" s="260"/>
      <c r="O3" s="260"/>
      <c r="P3" s="260"/>
      <c r="Q3" s="260"/>
      <c r="R3" s="260"/>
      <c r="S3" s="260"/>
      <c r="T3" s="260"/>
      <c r="U3" s="260"/>
      <c r="V3" s="260"/>
      <c r="W3" s="260"/>
      <c r="X3" s="260"/>
      <c r="Y3" s="260"/>
      <c r="Z3" s="260"/>
      <c r="AA3" s="260"/>
      <c r="AB3" s="260"/>
      <c r="AC3" s="260"/>
      <c r="AD3" s="260"/>
      <c r="AE3" s="260"/>
      <c r="AF3" s="260"/>
      <c r="AG3" s="260"/>
      <c r="AH3" s="260"/>
      <c r="AI3" s="260"/>
      <c r="AJ3" s="260"/>
      <c r="AK3" s="260"/>
      <c r="AL3" s="260"/>
      <c r="AM3" s="260"/>
      <c r="AN3" s="30"/>
      <c r="AO3" s="30"/>
      <c r="AP3" s="30"/>
      <c r="AQ3" s="30"/>
      <c r="AR3" s="30"/>
      <c r="AS3" s="30"/>
      <c r="AT3" s="30"/>
      <c r="AU3" s="30"/>
      <c r="AV3" s="30"/>
    </row>
    <row r="4" spans="1:48">
      <c r="A4" s="35"/>
      <c r="B4" s="89"/>
      <c r="C4" s="30"/>
      <c r="D4" s="30"/>
      <c r="E4" s="30"/>
      <c r="F4" s="30"/>
      <c r="G4" s="30"/>
      <c r="H4" s="30"/>
      <c r="I4" s="226">
        <v>39447</v>
      </c>
      <c r="J4" s="227">
        <f>I4+1</f>
        <v>39448</v>
      </c>
      <c r="K4" s="227">
        <f>J4+1</f>
        <v>39449</v>
      </c>
      <c r="L4" s="227">
        <f t="shared" ref="L4:AM4" si="0">K4+1</f>
        <v>39450</v>
      </c>
      <c r="M4" s="227">
        <f t="shared" si="0"/>
        <v>39451</v>
      </c>
      <c r="N4" s="227">
        <f t="shared" si="0"/>
        <v>39452</v>
      </c>
      <c r="O4" s="227">
        <f t="shared" si="0"/>
        <v>39453</v>
      </c>
      <c r="P4" s="227">
        <f t="shared" si="0"/>
        <v>39454</v>
      </c>
      <c r="Q4" s="227">
        <f t="shared" si="0"/>
        <v>39455</v>
      </c>
      <c r="R4" s="227">
        <f t="shared" si="0"/>
        <v>39456</v>
      </c>
      <c r="S4" s="227">
        <f t="shared" si="0"/>
        <v>39457</v>
      </c>
      <c r="T4" s="227">
        <f t="shared" si="0"/>
        <v>39458</v>
      </c>
      <c r="U4" s="227">
        <f t="shared" si="0"/>
        <v>39459</v>
      </c>
      <c r="V4" s="227">
        <f t="shared" si="0"/>
        <v>39460</v>
      </c>
      <c r="W4" s="227">
        <f t="shared" si="0"/>
        <v>39461</v>
      </c>
      <c r="X4" s="227">
        <f t="shared" si="0"/>
        <v>39462</v>
      </c>
      <c r="Y4" s="227">
        <f t="shared" si="0"/>
        <v>39463</v>
      </c>
      <c r="Z4" s="227">
        <f t="shared" si="0"/>
        <v>39464</v>
      </c>
      <c r="AA4" s="227">
        <f t="shared" si="0"/>
        <v>39465</v>
      </c>
      <c r="AB4" s="227">
        <f t="shared" si="0"/>
        <v>39466</v>
      </c>
      <c r="AC4" s="227">
        <f t="shared" si="0"/>
        <v>39467</v>
      </c>
      <c r="AD4" s="227">
        <f t="shared" si="0"/>
        <v>39468</v>
      </c>
      <c r="AE4" s="227">
        <f t="shared" si="0"/>
        <v>39469</v>
      </c>
      <c r="AF4" s="227">
        <f t="shared" si="0"/>
        <v>39470</v>
      </c>
      <c r="AG4" s="227">
        <f t="shared" si="0"/>
        <v>39471</v>
      </c>
      <c r="AH4" s="227">
        <f t="shared" si="0"/>
        <v>39472</v>
      </c>
      <c r="AI4" s="227">
        <f t="shared" si="0"/>
        <v>39473</v>
      </c>
      <c r="AJ4" s="227">
        <f t="shared" si="0"/>
        <v>39474</v>
      </c>
      <c r="AK4" s="227">
        <f t="shared" si="0"/>
        <v>39475</v>
      </c>
      <c r="AL4" s="227">
        <f t="shared" si="0"/>
        <v>39476</v>
      </c>
      <c r="AM4" s="227">
        <f t="shared" si="0"/>
        <v>39477</v>
      </c>
      <c r="AN4" s="30"/>
      <c r="AO4" s="30"/>
      <c r="AP4" s="30"/>
      <c r="AQ4" s="30"/>
      <c r="AR4" s="30"/>
      <c r="AS4" s="30"/>
      <c r="AT4" s="30"/>
      <c r="AU4" s="30"/>
      <c r="AV4" s="30"/>
    </row>
    <row r="5" spans="1:48" ht="21" thickBot="1">
      <c r="B5" s="12"/>
      <c r="C5" s="12"/>
      <c r="D5" s="12"/>
      <c r="E5" s="12"/>
      <c r="F5" s="12"/>
      <c r="G5" s="12"/>
      <c r="I5" s="26" t="s">
        <v>21</v>
      </c>
      <c r="J5" s="26" t="str">
        <f>IF(I5="Lu","Ma",IF(I5="Ma","Me",IF(I5="Me","Je",IF(I5="Je","Ve",IF(I5="Ve","Sa",IF(I5="Sa","Di",IF(I5="Di","Lu")))))))</f>
        <v>Lu</v>
      </c>
      <c r="K5" s="26" t="str">
        <f>IF(J5="Lu","Ma",IF(J5="Ma","Me",IF(J5="Me","Je",IF(J5="Je","Ve",IF(J5="Ve","Sa",IF(J5="Sa","Di",IF(J5="Di","Lu")))))))</f>
        <v>Ma</v>
      </c>
      <c r="L5" s="22" t="str">
        <f t="shared" ref="L5:AM5" si="1">IF(K5="Lu","Ma",IF(K5="Ma","Me",IF(K5="Me","Je",IF(K5="Je","Ve",IF(K5="Ve","Sa",IF(K5="Sa","Di",IF(K5="Di","Lu")))))))</f>
        <v>Me</v>
      </c>
      <c r="M5" s="22" t="str">
        <f t="shared" si="1"/>
        <v>Je</v>
      </c>
      <c r="N5" s="23" t="str">
        <f t="shared" si="1"/>
        <v>Ve</v>
      </c>
      <c r="O5" s="23" t="str">
        <f t="shared" si="1"/>
        <v>Sa</v>
      </c>
      <c r="P5" s="24" t="str">
        <f t="shared" si="1"/>
        <v>Di</v>
      </c>
      <c r="Q5" s="24" t="str">
        <f t="shared" si="1"/>
        <v>Lu</v>
      </c>
      <c r="R5" s="26" t="str">
        <f t="shared" si="1"/>
        <v>Ma</v>
      </c>
      <c r="S5" s="26" t="str">
        <f t="shared" si="1"/>
        <v>Me</v>
      </c>
      <c r="T5" s="26" t="str">
        <f t="shared" si="1"/>
        <v>Je</v>
      </c>
      <c r="U5" s="26" t="str">
        <f t="shared" si="1"/>
        <v>Ve</v>
      </c>
      <c r="V5" s="22" t="str">
        <f t="shared" si="1"/>
        <v>Sa</v>
      </c>
      <c r="W5" s="22" t="str">
        <f t="shared" si="1"/>
        <v>Di</v>
      </c>
      <c r="X5" s="23" t="str">
        <f t="shared" si="1"/>
        <v>Lu</v>
      </c>
      <c r="Y5" s="23" t="str">
        <f t="shared" si="1"/>
        <v>Ma</v>
      </c>
      <c r="Z5" s="24" t="str">
        <f t="shared" si="1"/>
        <v>Me</v>
      </c>
      <c r="AA5" s="24" t="str">
        <f t="shared" si="1"/>
        <v>Je</v>
      </c>
      <c r="AB5" s="26" t="str">
        <f t="shared" si="1"/>
        <v>Ve</v>
      </c>
      <c r="AC5" s="26" t="str">
        <f>IF(AB5="Lu","Ma",IF(AB5="Ma","Me",IF(AB5="Me","Je",IF(AB5="Je","Ve",IF(AB5="Ve","Sa",IF(AB5="Sa","Di",IF(AB5="Di","Lu")))))))</f>
        <v>Sa</v>
      </c>
      <c r="AD5" s="26" t="str">
        <f t="shared" si="1"/>
        <v>Di</v>
      </c>
      <c r="AE5" s="26" t="str">
        <f t="shared" si="1"/>
        <v>Lu</v>
      </c>
      <c r="AF5" s="22" t="str">
        <f t="shared" si="1"/>
        <v>Ma</v>
      </c>
      <c r="AG5" s="22" t="str">
        <f t="shared" si="1"/>
        <v>Me</v>
      </c>
      <c r="AH5" s="23" t="str">
        <f t="shared" si="1"/>
        <v>Je</v>
      </c>
      <c r="AI5" s="23" t="str">
        <f t="shared" si="1"/>
        <v>Ve</v>
      </c>
      <c r="AJ5" s="24" t="str">
        <f t="shared" si="1"/>
        <v>Sa</v>
      </c>
      <c r="AK5" s="24" t="str">
        <f t="shared" si="1"/>
        <v>Di</v>
      </c>
      <c r="AL5" s="26" t="str">
        <f t="shared" si="1"/>
        <v>Lu</v>
      </c>
      <c r="AM5" s="26" t="str">
        <f t="shared" si="1"/>
        <v>Ma</v>
      </c>
      <c r="AN5" s="30"/>
      <c r="AO5" s="30"/>
      <c r="AP5" s="30"/>
      <c r="AQ5" s="30"/>
      <c r="AR5" s="30"/>
      <c r="AS5" s="30"/>
      <c r="AT5" s="30"/>
      <c r="AU5" s="30"/>
      <c r="AV5" s="30"/>
    </row>
    <row r="6" spans="1:48" ht="17.100000000000001" customHeight="1" thickBot="1">
      <c r="B6" s="54" t="s">
        <v>0</v>
      </c>
      <c r="C6" s="55" t="s">
        <v>1</v>
      </c>
      <c r="D6" s="55" t="s">
        <v>2</v>
      </c>
      <c r="E6" s="55" t="s">
        <v>3</v>
      </c>
      <c r="F6" s="58" t="s">
        <v>18</v>
      </c>
      <c r="G6" s="58" t="s">
        <v>19</v>
      </c>
      <c r="H6" s="5" t="s">
        <v>4</v>
      </c>
      <c r="I6" s="224"/>
      <c r="J6" s="225"/>
      <c r="K6" s="225"/>
      <c r="L6" s="219"/>
      <c r="M6" s="219"/>
      <c r="N6" s="220"/>
      <c r="O6" s="220"/>
      <c r="P6" s="217"/>
      <c r="Q6" s="217"/>
      <c r="R6" s="225"/>
      <c r="S6" s="225"/>
      <c r="T6" s="225"/>
      <c r="U6" s="225"/>
      <c r="V6" s="219"/>
      <c r="W6" s="219"/>
      <c r="X6" s="220"/>
      <c r="Y6" s="220"/>
      <c r="Z6" s="217"/>
      <c r="AA6" s="217"/>
      <c r="AB6" s="225"/>
      <c r="AC6" s="225"/>
      <c r="AD6" s="225"/>
      <c r="AE6" s="225"/>
      <c r="AF6" s="219"/>
      <c r="AG6" s="219"/>
      <c r="AH6" s="220"/>
      <c r="AI6" s="220"/>
      <c r="AJ6" s="217"/>
      <c r="AK6" s="217"/>
      <c r="AL6" s="225"/>
      <c r="AM6" s="225"/>
    </row>
    <row r="7" spans="1:48" ht="20.100000000000001" customHeight="1" thickBot="1">
      <c r="A7" s="53" t="s">
        <v>14</v>
      </c>
      <c r="B7" s="52" t="str">
        <f>Effectif!B4</f>
        <v>Agent 1</v>
      </c>
      <c r="C7" s="43">
        <f>21-COUNTIF(I7:AM7,"cp")-COUNTIF(I7:AM7,"cpf")</f>
        <v>20</v>
      </c>
      <c r="D7" s="44">
        <f>8-COUNTIF(I7:AM7,"jte")-COUNTIF(I7:AM7,"jtf")</f>
        <v>8</v>
      </c>
      <c r="E7" s="36">
        <f>2-COUNTIF(I7:AM7,"jts")</f>
        <v>2</v>
      </c>
      <c r="F7" s="60">
        <f>5-COUNTIF(I7:AM7,"cpf")</f>
        <v>5</v>
      </c>
      <c r="G7" s="59">
        <f>1-COUNTIF(I7:AM7,"jtf")</f>
        <v>1</v>
      </c>
      <c r="H7" s="46"/>
      <c r="I7" s="221" t="s">
        <v>33</v>
      </c>
      <c r="J7" s="222"/>
      <c r="K7" s="124"/>
      <c r="L7" s="119"/>
      <c r="M7" s="119"/>
      <c r="N7" s="120"/>
      <c r="O7" s="120"/>
      <c r="P7" s="121"/>
      <c r="Q7" s="121"/>
      <c r="R7" s="124"/>
      <c r="S7" s="124"/>
      <c r="T7" s="124"/>
      <c r="U7" s="124"/>
      <c r="V7" s="119"/>
      <c r="W7" s="119"/>
      <c r="X7" s="120"/>
      <c r="Y7" s="120"/>
      <c r="Z7" s="121"/>
      <c r="AA7" s="121"/>
      <c r="AB7" s="124"/>
      <c r="AC7" s="124"/>
      <c r="AD7" s="124"/>
      <c r="AE7" s="124"/>
      <c r="AF7" s="119"/>
      <c r="AG7" s="119"/>
      <c r="AH7" s="120"/>
      <c r="AI7" s="120"/>
      <c r="AJ7" s="121"/>
      <c r="AK7" s="121"/>
      <c r="AL7" s="124"/>
      <c r="AM7" s="124"/>
      <c r="AO7" s="2"/>
    </row>
    <row r="8" spans="1:48" ht="20.100000000000001" customHeight="1" thickTop="1" thickBot="1">
      <c r="A8" s="261" t="s">
        <v>23</v>
      </c>
      <c r="B8" s="141" t="str">
        <f>Effectif!B10</f>
        <v>Agent 2</v>
      </c>
      <c r="C8" s="142">
        <f t="shared" ref="C8:C30" si="2">21-COUNTIF(I8:AM8,"cp")-COUNTIF(I8:AM8,"cpf")</f>
        <v>21</v>
      </c>
      <c r="D8" s="143">
        <f t="shared" ref="D8:D34" si="3">8-COUNTIF(I8:AM8,"jte")-COUNTIF(I8:AM8,"jtf")</f>
        <v>8</v>
      </c>
      <c r="E8" s="144">
        <f t="shared" ref="E8:E34" si="4">2-COUNTIF(I8:AM8,"jts")</f>
        <v>2</v>
      </c>
      <c r="F8" s="138">
        <f t="shared" ref="F8:F30" si="5">5-COUNTIF(I8:AM8,"cpf")</f>
        <v>5</v>
      </c>
      <c r="G8" s="139">
        <f t="shared" ref="G8:G34" si="6">1-COUNTIF(I8:AM8,"jtf")</f>
        <v>1</v>
      </c>
      <c r="H8" s="140"/>
      <c r="I8" s="122"/>
      <c r="J8" s="122"/>
      <c r="K8" s="122"/>
      <c r="L8" s="115"/>
      <c r="M8" s="115"/>
      <c r="N8" s="116"/>
      <c r="O8" s="116"/>
      <c r="P8" s="117"/>
      <c r="Q8" s="117"/>
      <c r="R8" s="122"/>
      <c r="S8" s="122"/>
      <c r="T8" s="122"/>
      <c r="U8" s="122"/>
      <c r="V8" s="115"/>
      <c r="W8" s="115"/>
      <c r="X8" s="116"/>
      <c r="Y8" s="116"/>
      <c r="Z8" s="117"/>
      <c r="AA8" s="117"/>
      <c r="AB8" s="122"/>
      <c r="AC8" s="122"/>
      <c r="AD8" s="122"/>
      <c r="AE8" s="122"/>
      <c r="AF8" s="115"/>
      <c r="AG8" s="115"/>
      <c r="AH8" s="116"/>
      <c r="AI8" s="116"/>
      <c r="AJ8" s="117"/>
      <c r="AK8" s="117"/>
      <c r="AL8" s="122"/>
      <c r="AM8" s="122"/>
    </row>
    <row r="9" spans="1:48" ht="20.100000000000001" customHeight="1" thickTop="1" thickBot="1">
      <c r="A9" s="262"/>
      <c r="B9" s="52" t="str">
        <f>Effectif!B11</f>
        <v>Agent 3</v>
      </c>
      <c r="C9" s="43">
        <f t="shared" si="2"/>
        <v>21</v>
      </c>
      <c r="D9" s="44">
        <f t="shared" si="3"/>
        <v>8</v>
      </c>
      <c r="E9" s="36">
        <f t="shared" si="4"/>
        <v>2</v>
      </c>
      <c r="F9" s="60">
        <f t="shared" si="5"/>
        <v>5</v>
      </c>
      <c r="G9" s="59">
        <f t="shared" si="6"/>
        <v>1</v>
      </c>
      <c r="H9" s="37"/>
      <c r="I9" s="124"/>
      <c r="J9" s="124"/>
      <c r="K9" s="124"/>
      <c r="L9" s="119"/>
      <c r="M9" s="119"/>
      <c r="N9" s="120"/>
      <c r="O9" s="120"/>
      <c r="P9" s="121"/>
      <c r="Q9" s="121"/>
      <c r="R9" s="124"/>
      <c r="S9" s="124"/>
      <c r="T9" s="124"/>
      <c r="U9" s="124"/>
      <c r="V9" s="119"/>
      <c r="W9" s="119"/>
      <c r="X9" s="120"/>
      <c r="Y9" s="120"/>
      <c r="Z9" s="121"/>
      <c r="AA9" s="121"/>
      <c r="AB9" s="124"/>
      <c r="AC9" s="124"/>
      <c r="AD9" s="124"/>
      <c r="AE9" s="124"/>
      <c r="AF9" s="119"/>
      <c r="AG9" s="119"/>
      <c r="AH9" s="120"/>
      <c r="AI9" s="120"/>
      <c r="AJ9" s="121"/>
      <c r="AK9" s="121"/>
      <c r="AL9" s="124"/>
      <c r="AM9" s="124"/>
    </row>
    <row r="10" spans="1:48" ht="20.100000000000001" customHeight="1" thickTop="1" thickBot="1">
      <c r="A10" s="261" t="s">
        <v>24</v>
      </c>
      <c r="B10" s="141" t="str">
        <f>Effectif!B13</f>
        <v>Agent 4</v>
      </c>
      <c r="C10" s="142">
        <f t="shared" si="2"/>
        <v>21</v>
      </c>
      <c r="D10" s="143">
        <f t="shared" si="3"/>
        <v>8</v>
      </c>
      <c r="E10" s="144">
        <f t="shared" si="4"/>
        <v>2</v>
      </c>
      <c r="F10" s="138">
        <f t="shared" si="5"/>
        <v>5</v>
      </c>
      <c r="G10" s="139">
        <f t="shared" si="6"/>
        <v>1</v>
      </c>
      <c r="H10" s="140"/>
      <c r="I10" s="122"/>
      <c r="J10" s="122"/>
      <c r="K10" s="122"/>
      <c r="L10" s="115"/>
      <c r="M10" s="115"/>
      <c r="N10" s="116"/>
      <c r="O10" s="116"/>
      <c r="P10" s="117"/>
      <c r="Q10" s="117"/>
      <c r="R10" s="122"/>
      <c r="S10" s="122"/>
      <c r="T10" s="122"/>
      <c r="U10" s="122"/>
      <c r="V10" s="115"/>
      <c r="W10" s="115"/>
      <c r="X10" s="116"/>
      <c r="Y10" s="116"/>
      <c r="Z10" s="117"/>
      <c r="AA10" s="117"/>
      <c r="AB10" s="122"/>
      <c r="AC10" s="122"/>
      <c r="AD10" s="122"/>
      <c r="AE10" s="122"/>
      <c r="AF10" s="115"/>
      <c r="AG10" s="115"/>
      <c r="AH10" s="116"/>
      <c r="AI10" s="116"/>
      <c r="AJ10" s="117"/>
      <c r="AK10" s="117"/>
      <c r="AL10" s="122"/>
      <c r="AM10" s="122"/>
    </row>
    <row r="11" spans="1:48" ht="20.100000000000001" customHeight="1" thickTop="1" thickBot="1">
      <c r="A11" s="262"/>
      <c r="B11" s="52" t="str">
        <f>Effectif!B14</f>
        <v>Agent 5</v>
      </c>
      <c r="C11" s="43">
        <f t="shared" si="2"/>
        <v>21</v>
      </c>
      <c r="D11" s="44">
        <f t="shared" si="3"/>
        <v>8</v>
      </c>
      <c r="E11" s="36">
        <f t="shared" si="4"/>
        <v>2</v>
      </c>
      <c r="F11" s="60">
        <f t="shared" si="5"/>
        <v>5</v>
      </c>
      <c r="G11" s="59">
        <f t="shared" si="6"/>
        <v>1</v>
      </c>
      <c r="H11" s="37"/>
      <c r="I11" s="124"/>
      <c r="J11" s="124"/>
      <c r="K11" s="124"/>
      <c r="L11" s="119"/>
      <c r="M11" s="119"/>
      <c r="N11" s="120"/>
      <c r="O11" s="120"/>
      <c r="P11" s="121"/>
      <c r="Q11" s="121"/>
      <c r="R11" s="124"/>
      <c r="S11" s="124"/>
      <c r="T11" s="124"/>
      <c r="U11" s="124"/>
      <c r="V11" s="119"/>
      <c r="W11" s="119"/>
      <c r="X11" s="120"/>
      <c r="Y11" s="120"/>
      <c r="Z11" s="121"/>
      <c r="AA11" s="121"/>
      <c r="AB11" s="124"/>
      <c r="AC11" s="124"/>
      <c r="AD11" s="124"/>
      <c r="AE11" s="124"/>
      <c r="AF11" s="119"/>
      <c r="AG11" s="119"/>
      <c r="AH11" s="120"/>
      <c r="AI11" s="120"/>
      <c r="AJ11" s="121"/>
      <c r="AK11" s="121"/>
      <c r="AL11" s="124"/>
      <c r="AM11" s="124"/>
    </row>
    <row r="12" spans="1:48" ht="20.100000000000001" customHeight="1" thickTop="1" thickBot="1">
      <c r="A12" s="261" t="s">
        <v>25</v>
      </c>
      <c r="B12" s="141" t="str">
        <f>Effectif!B17</f>
        <v>Agent 6</v>
      </c>
      <c r="C12" s="142">
        <f t="shared" si="2"/>
        <v>21</v>
      </c>
      <c r="D12" s="143">
        <f t="shared" si="3"/>
        <v>8</v>
      </c>
      <c r="E12" s="144">
        <f t="shared" si="4"/>
        <v>2</v>
      </c>
      <c r="F12" s="138">
        <f t="shared" si="5"/>
        <v>5</v>
      </c>
      <c r="G12" s="139">
        <f t="shared" si="6"/>
        <v>1</v>
      </c>
      <c r="H12" s="140"/>
      <c r="I12" s="122"/>
      <c r="J12" s="122"/>
      <c r="K12" s="122"/>
      <c r="L12" s="115"/>
      <c r="M12" s="115"/>
      <c r="N12" s="116"/>
      <c r="O12" s="116"/>
      <c r="P12" s="117"/>
      <c r="Q12" s="117"/>
      <c r="R12" s="122"/>
      <c r="S12" s="122"/>
      <c r="T12" s="122"/>
      <c r="U12" s="122"/>
      <c r="V12" s="115"/>
      <c r="W12" s="115"/>
      <c r="X12" s="116"/>
      <c r="Y12" s="116"/>
      <c r="Z12" s="117"/>
      <c r="AA12" s="117"/>
      <c r="AB12" s="122"/>
      <c r="AC12" s="122"/>
      <c r="AD12" s="122"/>
      <c r="AE12" s="122"/>
      <c r="AF12" s="115"/>
      <c r="AG12" s="115"/>
      <c r="AH12" s="116"/>
      <c r="AI12" s="116"/>
      <c r="AJ12" s="117"/>
      <c r="AK12" s="117"/>
      <c r="AL12" s="122"/>
      <c r="AM12" s="122"/>
    </row>
    <row r="13" spans="1:48" ht="20.100000000000001" customHeight="1" thickTop="1" thickBot="1">
      <c r="A13" s="262"/>
      <c r="B13" s="52" t="str">
        <f>Effectif!B18</f>
        <v>Agent 7</v>
      </c>
      <c r="C13" s="43">
        <f t="shared" si="2"/>
        <v>21</v>
      </c>
      <c r="D13" s="44">
        <f t="shared" si="3"/>
        <v>8</v>
      </c>
      <c r="E13" s="36">
        <f t="shared" si="4"/>
        <v>2</v>
      </c>
      <c r="F13" s="60">
        <f t="shared" si="5"/>
        <v>5</v>
      </c>
      <c r="G13" s="59">
        <f t="shared" si="6"/>
        <v>1</v>
      </c>
      <c r="H13" s="37"/>
      <c r="I13" s="124"/>
      <c r="J13" s="124"/>
      <c r="K13" s="124"/>
      <c r="L13" s="119"/>
      <c r="M13" s="119"/>
      <c r="N13" s="120"/>
      <c r="O13" s="120"/>
      <c r="P13" s="121"/>
      <c r="Q13" s="121"/>
      <c r="R13" s="124"/>
      <c r="S13" s="124"/>
      <c r="T13" s="124"/>
      <c r="U13" s="124"/>
      <c r="V13" s="119"/>
      <c r="W13" s="119"/>
      <c r="X13" s="120"/>
      <c r="Y13" s="120"/>
      <c r="Z13" s="121"/>
      <c r="AA13" s="121"/>
      <c r="AB13" s="124"/>
      <c r="AC13" s="124"/>
      <c r="AD13" s="124"/>
      <c r="AE13" s="124"/>
      <c r="AF13" s="119"/>
      <c r="AG13" s="119"/>
      <c r="AH13" s="120"/>
      <c r="AI13" s="120"/>
      <c r="AJ13" s="121"/>
      <c r="AK13" s="121"/>
      <c r="AL13" s="124"/>
      <c r="AM13" s="124"/>
    </row>
    <row r="14" spans="1:48" ht="20.100000000000001" customHeight="1" thickTop="1" thickBot="1">
      <c r="A14" s="261" t="s">
        <v>26</v>
      </c>
      <c r="B14" s="141" t="str">
        <f>Effectif!B21</f>
        <v>Agent 8</v>
      </c>
      <c r="C14" s="142">
        <f t="shared" si="2"/>
        <v>21</v>
      </c>
      <c r="D14" s="143">
        <f t="shared" si="3"/>
        <v>8</v>
      </c>
      <c r="E14" s="144">
        <f t="shared" si="4"/>
        <v>2</v>
      </c>
      <c r="F14" s="138">
        <f t="shared" si="5"/>
        <v>5</v>
      </c>
      <c r="G14" s="139">
        <f t="shared" si="6"/>
        <v>1</v>
      </c>
      <c r="H14" s="140"/>
      <c r="I14" s="122"/>
      <c r="J14" s="122"/>
      <c r="K14" s="122"/>
      <c r="L14" s="115"/>
      <c r="M14" s="115"/>
      <c r="N14" s="116"/>
      <c r="O14" s="116"/>
      <c r="P14" s="117"/>
      <c r="Q14" s="117"/>
      <c r="R14" s="122"/>
      <c r="S14" s="122"/>
      <c r="T14" s="122"/>
      <c r="U14" s="122"/>
      <c r="V14" s="115"/>
      <c r="W14" s="115"/>
      <c r="X14" s="116"/>
      <c r="Y14" s="116"/>
      <c r="Z14" s="117"/>
      <c r="AA14" s="117"/>
      <c r="AB14" s="122"/>
      <c r="AC14" s="122"/>
      <c r="AD14" s="122"/>
      <c r="AE14" s="122"/>
      <c r="AF14" s="115"/>
      <c r="AG14" s="115"/>
      <c r="AH14" s="116"/>
      <c r="AI14" s="116"/>
      <c r="AJ14" s="117"/>
      <c r="AK14" s="117"/>
      <c r="AL14" s="122"/>
      <c r="AM14" s="122"/>
    </row>
    <row r="15" spans="1:48" ht="20.100000000000001" customHeight="1" thickTop="1" thickBot="1">
      <c r="A15" s="262"/>
      <c r="B15" s="100" t="str">
        <f>Effectif!B22</f>
        <v>Agent 9</v>
      </c>
      <c r="C15" s="101">
        <f t="shared" si="2"/>
        <v>21</v>
      </c>
      <c r="D15" s="102">
        <f t="shared" si="3"/>
        <v>8</v>
      </c>
      <c r="E15" s="103">
        <f t="shared" si="4"/>
        <v>2</v>
      </c>
      <c r="F15" s="98">
        <f t="shared" si="5"/>
        <v>5</v>
      </c>
      <c r="G15" s="99">
        <f t="shared" si="6"/>
        <v>1</v>
      </c>
      <c r="H15" s="104"/>
      <c r="I15" s="123"/>
      <c r="J15" s="123"/>
      <c r="K15" s="123"/>
      <c r="L15" s="106"/>
      <c r="M15" s="106"/>
      <c r="N15" s="107"/>
      <c r="O15" s="107"/>
      <c r="P15" s="108"/>
      <c r="Q15" s="108"/>
      <c r="R15" s="123"/>
      <c r="S15" s="123"/>
      <c r="T15" s="123"/>
      <c r="U15" s="123"/>
      <c r="V15" s="106"/>
      <c r="W15" s="106"/>
      <c r="X15" s="107"/>
      <c r="Y15" s="107"/>
      <c r="Z15" s="108"/>
      <c r="AA15" s="108"/>
      <c r="AB15" s="123"/>
      <c r="AC15" s="123"/>
      <c r="AD15" s="123"/>
      <c r="AE15" s="123"/>
      <c r="AF15" s="106"/>
      <c r="AG15" s="106"/>
      <c r="AH15" s="107"/>
      <c r="AI15" s="107"/>
      <c r="AJ15" s="108"/>
      <c r="AK15" s="108"/>
      <c r="AL15" s="123"/>
      <c r="AM15" s="123"/>
    </row>
    <row r="16" spans="1:48" ht="20.100000000000001" customHeight="1" thickTop="1" thickBot="1">
      <c r="A16" s="262"/>
      <c r="B16" s="52" t="str">
        <f>Effectif!B23</f>
        <v>Agent 10</v>
      </c>
      <c r="C16" s="43">
        <f t="shared" si="2"/>
        <v>21</v>
      </c>
      <c r="D16" s="44">
        <f t="shared" si="3"/>
        <v>8</v>
      </c>
      <c r="E16" s="36">
        <f t="shared" si="4"/>
        <v>2</v>
      </c>
      <c r="F16" s="60">
        <f t="shared" si="5"/>
        <v>5</v>
      </c>
      <c r="G16" s="59">
        <f t="shared" si="6"/>
        <v>1</v>
      </c>
      <c r="H16" s="37"/>
      <c r="I16" s="124"/>
      <c r="J16" s="124"/>
      <c r="K16" s="124"/>
      <c r="L16" s="119"/>
      <c r="M16" s="119"/>
      <c r="N16" s="120"/>
      <c r="O16" s="120"/>
      <c r="P16" s="121"/>
      <c r="Q16" s="121"/>
      <c r="R16" s="124"/>
      <c r="S16" s="124"/>
      <c r="T16" s="124"/>
      <c r="U16" s="124"/>
      <c r="V16" s="119"/>
      <c r="W16" s="119"/>
      <c r="X16" s="120"/>
      <c r="Y16" s="120"/>
      <c r="Z16" s="121"/>
      <c r="AA16" s="121"/>
      <c r="AB16" s="124"/>
      <c r="AC16" s="124"/>
      <c r="AD16" s="124"/>
      <c r="AE16" s="124"/>
      <c r="AF16" s="119"/>
      <c r="AG16" s="119"/>
      <c r="AH16" s="120"/>
      <c r="AI16" s="120"/>
      <c r="AJ16" s="121"/>
      <c r="AK16" s="121"/>
      <c r="AL16" s="124"/>
      <c r="AM16" s="124"/>
    </row>
    <row r="17" spans="1:40" ht="20.100000000000001" customHeight="1" thickTop="1" thickBot="1">
      <c r="A17" s="262" t="s">
        <v>15</v>
      </c>
      <c r="B17" s="141" t="str">
        <f>Effectif!E6&amp;""</f>
        <v/>
      </c>
      <c r="C17" s="142">
        <f t="shared" si="2"/>
        <v>21</v>
      </c>
      <c r="D17" s="143">
        <f t="shared" si="3"/>
        <v>8</v>
      </c>
      <c r="E17" s="144">
        <f t="shared" si="4"/>
        <v>2</v>
      </c>
      <c r="F17" s="138">
        <f t="shared" si="5"/>
        <v>5</v>
      </c>
      <c r="G17" s="139">
        <f t="shared" si="6"/>
        <v>1</v>
      </c>
      <c r="H17" s="140"/>
      <c r="I17" s="122"/>
      <c r="J17" s="122"/>
      <c r="K17" s="122"/>
      <c r="L17" s="115"/>
      <c r="M17" s="115"/>
      <c r="N17" s="116"/>
      <c r="O17" s="116"/>
      <c r="P17" s="117"/>
      <c r="Q17" s="117"/>
      <c r="R17" s="122"/>
      <c r="S17" s="122"/>
      <c r="T17" s="122"/>
      <c r="U17" s="122"/>
      <c r="V17" s="115"/>
      <c r="W17" s="115"/>
      <c r="X17" s="116"/>
      <c r="Y17" s="116"/>
      <c r="Z17" s="117"/>
      <c r="AA17" s="117"/>
      <c r="AB17" s="122"/>
      <c r="AC17" s="122"/>
      <c r="AD17" s="122"/>
      <c r="AE17" s="122"/>
      <c r="AF17" s="115"/>
      <c r="AG17" s="115"/>
      <c r="AH17" s="116"/>
      <c r="AI17" s="116"/>
      <c r="AJ17" s="117"/>
      <c r="AK17" s="117"/>
      <c r="AL17" s="122"/>
      <c r="AM17" s="122"/>
    </row>
    <row r="18" spans="1:40" ht="20.100000000000001" customHeight="1" thickTop="1" thickBot="1">
      <c r="A18" s="262"/>
      <c r="B18" s="100" t="str">
        <f>Effectif!E7&amp;""</f>
        <v/>
      </c>
      <c r="C18" s="101">
        <f t="shared" si="2"/>
        <v>21</v>
      </c>
      <c r="D18" s="102">
        <f t="shared" si="3"/>
        <v>8</v>
      </c>
      <c r="E18" s="103">
        <f t="shared" si="4"/>
        <v>2</v>
      </c>
      <c r="F18" s="98">
        <f t="shared" si="5"/>
        <v>5</v>
      </c>
      <c r="G18" s="99">
        <f t="shared" si="6"/>
        <v>1</v>
      </c>
      <c r="H18" s="104"/>
      <c r="I18" s="123"/>
      <c r="J18" s="123"/>
      <c r="K18" s="123"/>
      <c r="L18" s="106"/>
      <c r="M18" s="106"/>
      <c r="N18" s="107"/>
      <c r="O18" s="107"/>
      <c r="P18" s="108"/>
      <c r="Q18" s="108"/>
      <c r="R18" s="123"/>
      <c r="S18" s="123"/>
      <c r="T18" s="123"/>
      <c r="U18" s="123"/>
      <c r="V18" s="106"/>
      <c r="W18" s="106"/>
      <c r="X18" s="107"/>
      <c r="Y18" s="107"/>
      <c r="Z18" s="108"/>
      <c r="AA18" s="108"/>
      <c r="AB18" s="123"/>
      <c r="AC18" s="123"/>
      <c r="AD18" s="123"/>
      <c r="AE18" s="123"/>
      <c r="AF18" s="106"/>
      <c r="AG18" s="106"/>
      <c r="AH18" s="107"/>
      <c r="AI18" s="107"/>
      <c r="AJ18" s="108"/>
      <c r="AK18" s="108"/>
      <c r="AL18" s="123"/>
      <c r="AM18" s="123"/>
    </row>
    <row r="19" spans="1:40" ht="20.100000000000001" customHeight="1" thickTop="1" thickBot="1">
      <c r="A19" s="262"/>
      <c r="B19" s="145" t="str">
        <f>Effectif!E8 &amp;""</f>
        <v/>
      </c>
      <c r="C19" s="43">
        <f t="shared" si="2"/>
        <v>21</v>
      </c>
      <c r="D19" s="44">
        <f t="shared" si="3"/>
        <v>8</v>
      </c>
      <c r="E19" s="36">
        <f t="shared" si="4"/>
        <v>2</v>
      </c>
      <c r="F19" s="60">
        <f t="shared" si="5"/>
        <v>5</v>
      </c>
      <c r="G19" s="59">
        <f t="shared" si="6"/>
        <v>1</v>
      </c>
      <c r="H19" s="37"/>
      <c r="I19" s="124"/>
      <c r="J19" s="223"/>
      <c r="K19" s="124"/>
      <c r="L19" s="119"/>
      <c r="M19" s="119"/>
      <c r="N19" s="120"/>
      <c r="O19" s="120"/>
      <c r="P19" s="121"/>
      <c r="Q19" s="121"/>
      <c r="R19" s="124"/>
      <c r="S19" s="124"/>
      <c r="T19" s="124"/>
      <c r="U19" s="124"/>
      <c r="V19" s="119"/>
      <c r="W19" s="119"/>
      <c r="X19" s="120"/>
      <c r="Y19" s="120"/>
      <c r="Z19" s="121"/>
      <c r="AA19" s="121"/>
      <c r="AB19" s="124"/>
      <c r="AC19" s="124"/>
      <c r="AD19" s="124"/>
      <c r="AE19" s="124"/>
      <c r="AF19" s="119"/>
      <c r="AG19" s="119"/>
      <c r="AH19" s="120"/>
      <c r="AI19" s="120"/>
      <c r="AJ19" s="121"/>
      <c r="AK19" s="121"/>
      <c r="AL19" s="124"/>
      <c r="AM19" s="124"/>
    </row>
    <row r="20" spans="1:40" ht="20.100000000000001" customHeight="1" thickTop="1" thickBot="1">
      <c r="A20" s="264" t="s">
        <v>16</v>
      </c>
      <c r="B20" s="141" t="str">
        <f>Effectif!B25&amp;""</f>
        <v/>
      </c>
      <c r="C20" s="142">
        <f t="shared" si="2"/>
        <v>21</v>
      </c>
      <c r="D20" s="143">
        <f t="shared" si="3"/>
        <v>8</v>
      </c>
      <c r="E20" s="144">
        <f t="shared" si="4"/>
        <v>2</v>
      </c>
      <c r="F20" s="138">
        <f t="shared" si="5"/>
        <v>5</v>
      </c>
      <c r="G20" s="139">
        <f t="shared" si="6"/>
        <v>1</v>
      </c>
      <c r="H20" s="140"/>
      <c r="I20" s="122"/>
      <c r="J20" s="122"/>
      <c r="K20" s="122"/>
      <c r="L20" s="115"/>
      <c r="M20" s="115"/>
      <c r="N20" s="116"/>
      <c r="O20" s="116"/>
      <c r="P20" s="117"/>
      <c r="Q20" s="117"/>
      <c r="R20" s="122"/>
      <c r="S20" s="122"/>
      <c r="T20" s="122"/>
      <c r="U20" s="122"/>
      <c r="V20" s="115"/>
      <c r="W20" s="115"/>
      <c r="X20" s="116"/>
      <c r="Y20" s="116"/>
      <c r="Z20" s="117"/>
      <c r="AA20" s="117"/>
      <c r="AB20" s="122"/>
      <c r="AC20" s="122"/>
      <c r="AD20" s="122"/>
      <c r="AE20" s="122"/>
      <c r="AF20" s="115"/>
      <c r="AG20" s="115"/>
      <c r="AH20" s="116"/>
      <c r="AI20" s="116"/>
      <c r="AJ20" s="117"/>
      <c r="AK20" s="117"/>
      <c r="AL20" s="122"/>
      <c r="AM20" s="122"/>
    </row>
    <row r="21" spans="1:40" ht="20.100000000000001" customHeight="1" thickTop="1" thickBot="1">
      <c r="A21" s="265"/>
      <c r="B21" s="100" t="str">
        <f>Effectif!B28&amp;""</f>
        <v/>
      </c>
      <c r="C21" s="101">
        <f t="shared" si="2"/>
        <v>21</v>
      </c>
      <c r="D21" s="102">
        <f t="shared" si="3"/>
        <v>8</v>
      </c>
      <c r="E21" s="103">
        <f t="shared" si="4"/>
        <v>2</v>
      </c>
      <c r="F21" s="98">
        <f t="shared" si="5"/>
        <v>5</v>
      </c>
      <c r="G21" s="99">
        <f t="shared" si="6"/>
        <v>1</v>
      </c>
      <c r="H21" s="104"/>
      <c r="I21" s="123"/>
      <c r="J21" s="123"/>
      <c r="K21" s="123"/>
      <c r="L21" s="106"/>
      <c r="M21" s="106"/>
      <c r="N21" s="107"/>
      <c r="O21" s="107"/>
      <c r="P21" s="108"/>
      <c r="Q21" s="108"/>
      <c r="R21" s="123"/>
      <c r="S21" s="123"/>
      <c r="T21" s="123"/>
      <c r="U21" s="123"/>
      <c r="V21" s="106"/>
      <c r="W21" s="106"/>
      <c r="X21" s="107"/>
      <c r="Y21" s="107"/>
      <c r="Z21" s="108"/>
      <c r="AA21" s="108"/>
      <c r="AB21" s="123"/>
      <c r="AC21" s="123"/>
      <c r="AD21" s="123"/>
      <c r="AE21" s="123"/>
      <c r="AF21" s="106"/>
      <c r="AG21" s="106"/>
      <c r="AH21" s="107"/>
      <c r="AI21" s="107"/>
      <c r="AJ21" s="108"/>
      <c r="AK21" s="108"/>
      <c r="AL21" s="123"/>
      <c r="AM21" s="123"/>
    </row>
    <row r="22" spans="1:40" ht="20.100000000000001" customHeight="1" thickTop="1" thickBot="1">
      <c r="A22" s="265"/>
      <c r="B22" s="100" t="str">
        <f>Effectif!B29&amp;""</f>
        <v/>
      </c>
      <c r="C22" s="101">
        <f t="shared" si="2"/>
        <v>21</v>
      </c>
      <c r="D22" s="102">
        <f t="shared" si="3"/>
        <v>8</v>
      </c>
      <c r="E22" s="103">
        <f t="shared" si="4"/>
        <v>2</v>
      </c>
      <c r="F22" s="98">
        <f t="shared" si="5"/>
        <v>5</v>
      </c>
      <c r="G22" s="99">
        <f t="shared" si="6"/>
        <v>1</v>
      </c>
      <c r="H22" s="104"/>
      <c r="I22" s="123"/>
      <c r="J22" s="123"/>
      <c r="K22" s="123"/>
      <c r="L22" s="106"/>
      <c r="M22" s="106"/>
      <c r="N22" s="107"/>
      <c r="O22" s="107"/>
      <c r="P22" s="108"/>
      <c r="Q22" s="108"/>
      <c r="R22" s="123"/>
      <c r="S22" s="123"/>
      <c r="T22" s="123"/>
      <c r="U22" s="123"/>
      <c r="V22" s="106"/>
      <c r="W22" s="106"/>
      <c r="X22" s="107"/>
      <c r="Y22" s="107"/>
      <c r="Z22" s="108"/>
      <c r="AA22" s="108"/>
      <c r="AB22" s="123"/>
      <c r="AC22" s="123"/>
      <c r="AD22" s="123"/>
      <c r="AE22" s="123"/>
      <c r="AF22" s="106"/>
      <c r="AG22" s="106"/>
      <c r="AH22" s="107"/>
      <c r="AI22" s="107"/>
      <c r="AJ22" s="108"/>
      <c r="AK22" s="108"/>
      <c r="AL22" s="123"/>
      <c r="AM22" s="123"/>
    </row>
    <row r="23" spans="1:40" ht="20.100000000000001" customHeight="1" thickTop="1" thickBot="1">
      <c r="A23" s="265"/>
      <c r="B23" s="100" t="str">
        <f>Effectif!B27&amp;""</f>
        <v/>
      </c>
      <c r="C23" s="101">
        <f t="shared" si="2"/>
        <v>21</v>
      </c>
      <c r="D23" s="102">
        <f t="shared" si="3"/>
        <v>8</v>
      </c>
      <c r="E23" s="103">
        <f t="shared" si="4"/>
        <v>2</v>
      </c>
      <c r="F23" s="98">
        <f t="shared" si="5"/>
        <v>5</v>
      </c>
      <c r="G23" s="99">
        <f t="shared" si="6"/>
        <v>1</v>
      </c>
      <c r="H23" s="104"/>
      <c r="I23" s="123"/>
      <c r="J23" s="123"/>
      <c r="K23" s="123"/>
      <c r="L23" s="106"/>
      <c r="M23" s="106"/>
      <c r="N23" s="107"/>
      <c r="O23" s="107"/>
      <c r="P23" s="108"/>
      <c r="Q23" s="108"/>
      <c r="R23" s="123"/>
      <c r="S23" s="123"/>
      <c r="T23" s="123"/>
      <c r="U23" s="123"/>
      <c r="V23" s="106"/>
      <c r="W23" s="106"/>
      <c r="X23" s="107"/>
      <c r="Y23" s="107"/>
      <c r="Z23" s="108"/>
      <c r="AA23" s="108"/>
      <c r="AB23" s="123"/>
      <c r="AC23" s="123"/>
      <c r="AD23" s="123"/>
      <c r="AE23" s="123"/>
      <c r="AF23" s="106"/>
      <c r="AG23" s="106"/>
      <c r="AH23" s="107"/>
      <c r="AI23" s="107"/>
      <c r="AJ23" s="108"/>
      <c r="AK23" s="108"/>
      <c r="AL23" s="123"/>
      <c r="AM23" s="123"/>
    </row>
    <row r="24" spans="1:40" ht="20.100000000000001" customHeight="1" thickTop="1" thickBot="1">
      <c r="A24" s="265"/>
      <c r="B24" s="52" t="str">
        <f>Effectif!B26&amp;""</f>
        <v/>
      </c>
      <c r="C24" s="146">
        <f t="shared" si="2"/>
        <v>21</v>
      </c>
      <c r="D24" s="44">
        <f t="shared" si="3"/>
        <v>8</v>
      </c>
      <c r="E24" s="36">
        <f t="shared" si="4"/>
        <v>2</v>
      </c>
      <c r="F24" s="60">
        <f t="shared" si="5"/>
        <v>5</v>
      </c>
      <c r="G24" s="59">
        <f t="shared" si="6"/>
        <v>1</v>
      </c>
      <c r="H24" s="37"/>
      <c r="I24" s="124"/>
      <c r="J24" s="124"/>
      <c r="K24" s="124"/>
      <c r="L24" s="119"/>
      <c r="M24" s="119"/>
      <c r="N24" s="120"/>
      <c r="O24" s="120"/>
      <c r="P24" s="121"/>
      <c r="Q24" s="121"/>
      <c r="R24" s="124"/>
      <c r="S24" s="124"/>
      <c r="T24" s="124"/>
      <c r="U24" s="124"/>
      <c r="V24" s="119"/>
      <c r="W24" s="119"/>
      <c r="X24" s="120"/>
      <c r="Y24" s="120"/>
      <c r="Z24" s="121"/>
      <c r="AA24" s="121"/>
      <c r="AB24" s="124"/>
      <c r="AC24" s="124"/>
      <c r="AD24" s="124"/>
      <c r="AE24" s="124"/>
      <c r="AF24" s="119"/>
      <c r="AG24" s="119"/>
      <c r="AH24" s="120"/>
      <c r="AI24" s="120"/>
      <c r="AJ24" s="121"/>
      <c r="AK24" s="121"/>
      <c r="AL24" s="124"/>
      <c r="AM24" s="124"/>
    </row>
    <row r="25" spans="1:40" ht="20.100000000000001" customHeight="1" thickTop="1" thickBot="1">
      <c r="A25" s="263" t="s">
        <v>12</v>
      </c>
      <c r="B25" s="141" t="str">
        <f>Effectif!E10&amp;""</f>
        <v/>
      </c>
      <c r="C25" s="142">
        <f t="shared" si="2"/>
        <v>21</v>
      </c>
      <c r="D25" s="143">
        <f t="shared" si="3"/>
        <v>8</v>
      </c>
      <c r="E25" s="144">
        <f t="shared" si="4"/>
        <v>2</v>
      </c>
      <c r="F25" s="138">
        <f t="shared" si="5"/>
        <v>5</v>
      </c>
      <c r="G25" s="139">
        <f t="shared" si="6"/>
        <v>1</v>
      </c>
      <c r="H25" s="140"/>
      <c r="I25" s="122"/>
      <c r="J25" s="122"/>
      <c r="K25" s="122"/>
      <c r="L25" s="115"/>
      <c r="M25" s="115"/>
      <c r="N25" s="116"/>
      <c r="O25" s="116"/>
      <c r="P25" s="117"/>
      <c r="Q25" s="117"/>
      <c r="R25" s="122"/>
      <c r="S25" s="122"/>
      <c r="T25" s="122"/>
      <c r="U25" s="122"/>
      <c r="V25" s="115"/>
      <c r="W25" s="115"/>
      <c r="X25" s="116"/>
      <c r="Y25" s="116"/>
      <c r="Z25" s="117"/>
      <c r="AA25" s="117"/>
      <c r="AB25" s="122"/>
      <c r="AC25" s="122"/>
      <c r="AD25" s="122"/>
      <c r="AE25" s="122"/>
      <c r="AF25" s="115"/>
      <c r="AG25" s="115"/>
      <c r="AH25" s="116"/>
      <c r="AI25" s="116"/>
      <c r="AJ25" s="117"/>
      <c r="AK25" s="117"/>
      <c r="AL25" s="122"/>
      <c r="AM25" s="122"/>
      <c r="AN25" s="1" t="s">
        <v>22</v>
      </c>
    </row>
    <row r="26" spans="1:40" ht="20.100000000000001" customHeight="1" thickTop="1" thickBot="1">
      <c r="A26" s="263"/>
      <c r="B26" s="100" t="str">
        <f>Effectif!E11&amp;""</f>
        <v/>
      </c>
      <c r="C26" s="101">
        <f t="shared" si="2"/>
        <v>21</v>
      </c>
      <c r="D26" s="102">
        <f t="shared" si="3"/>
        <v>8</v>
      </c>
      <c r="E26" s="103">
        <f t="shared" si="4"/>
        <v>2</v>
      </c>
      <c r="F26" s="98">
        <f t="shared" si="5"/>
        <v>5</v>
      </c>
      <c r="G26" s="99">
        <f t="shared" si="6"/>
        <v>1</v>
      </c>
      <c r="H26" s="104"/>
      <c r="I26" s="123"/>
      <c r="J26" s="123"/>
      <c r="K26" s="123"/>
      <c r="L26" s="106"/>
      <c r="M26" s="106"/>
      <c r="N26" s="107"/>
      <c r="O26" s="107"/>
      <c r="P26" s="108"/>
      <c r="Q26" s="108"/>
      <c r="R26" s="123"/>
      <c r="S26" s="123"/>
      <c r="T26" s="123"/>
      <c r="U26" s="123"/>
      <c r="V26" s="106"/>
      <c r="W26" s="106"/>
      <c r="X26" s="107"/>
      <c r="Y26" s="107"/>
      <c r="Z26" s="108"/>
      <c r="AA26" s="108"/>
      <c r="AB26" s="123"/>
      <c r="AC26" s="123"/>
      <c r="AD26" s="123"/>
      <c r="AE26" s="123"/>
      <c r="AF26" s="106"/>
      <c r="AG26" s="106"/>
      <c r="AH26" s="107"/>
      <c r="AI26" s="107"/>
      <c r="AJ26" s="108"/>
      <c r="AK26" s="108"/>
      <c r="AL26" s="123"/>
      <c r="AM26" s="123"/>
    </row>
    <row r="27" spans="1:40" ht="20.100000000000001" customHeight="1" thickTop="1" thickBot="1">
      <c r="A27" s="263"/>
      <c r="B27" s="100" t="str">
        <f>Effectif!E12&amp;""</f>
        <v/>
      </c>
      <c r="C27" s="101">
        <f t="shared" si="2"/>
        <v>21</v>
      </c>
      <c r="D27" s="102">
        <f t="shared" si="3"/>
        <v>8</v>
      </c>
      <c r="E27" s="103">
        <f t="shared" si="4"/>
        <v>2</v>
      </c>
      <c r="F27" s="98">
        <f t="shared" si="5"/>
        <v>5</v>
      </c>
      <c r="G27" s="99">
        <f t="shared" si="6"/>
        <v>1</v>
      </c>
      <c r="H27" s="104"/>
      <c r="I27" s="123"/>
      <c r="J27" s="123"/>
      <c r="K27" s="123"/>
      <c r="L27" s="106"/>
      <c r="M27" s="106"/>
      <c r="N27" s="107"/>
      <c r="O27" s="107"/>
      <c r="P27" s="108"/>
      <c r="Q27" s="108"/>
      <c r="R27" s="123"/>
      <c r="S27" s="123"/>
      <c r="T27" s="123"/>
      <c r="U27" s="123"/>
      <c r="V27" s="106"/>
      <c r="W27" s="106"/>
      <c r="X27" s="107"/>
      <c r="Y27" s="107"/>
      <c r="Z27" s="108"/>
      <c r="AA27" s="108"/>
      <c r="AB27" s="123"/>
      <c r="AC27" s="123"/>
      <c r="AD27" s="123"/>
      <c r="AE27" s="123"/>
      <c r="AF27" s="106"/>
      <c r="AG27" s="106"/>
      <c r="AH27" s="107"/>
      <c r="AI27" s="107"/>
      <c r="AJ27" s="108"/>
      <c r="AK27" s="108"/>
      <c r="AL27" s="123"/>
      <c r="AM27" s="123"/>
    </row>
    <row r="28" spans="1:40" ht="20.100000000000001" customHeight="1" thickTop="1" thickBot="1">
      <c r="A28" s="263"/>
      <c r="B28" s="100" t="str">
        <f>Effectif!E13&amp;""</f>
        <v/>
      </c>
      <c r="C28" s="101">
        <f t="shared" si="2"/>
        <v>21</v>
      </c>
      <c r="D28" s="147">
        <f t="shared" si="3"/>
        <v>8</v>
      </c>
      <c r="E28" s="148">
        <f t="shared" si="4"/>
        <v>2</v>
      </c>
      <c r="F28" s="98">
        <f t="shared" si="5"/>
        <v>5</v>
      </c>
      <c r="G28" s="99">
        <f t="shared" si="6"/>
        <v>1</v>
      </c>
      <c r="H28" s="104"/>
      <c r="I28" s="123"/>
      <c r="J28" s="123"/>
      <c r="K28" s="123"/>
      <c r="L28" s="106"/>
      <c r="M28" s="106"/>
      <c r="N28" s="107"/>
      <c r="O28" s="107"/>
      <c r="P28" s="108"/>
      <c r="Q28" s="108"/>
      <c r="R28" s="123"/>
      <c r="S28" s="123"/>
      <c r="T28" s="123"/>
      <c r="U28" s="123"/>
      <c r="V28" s="106"/>
      <c r="W28" s="106"/>
      <c r="X28" s="107"/>
      <c r="Y28" s="107"/>
      <c r="Z28" s="108"/>
      <c r="AA28" s="108"/>
      <c r="AB28" s="123"/>
      <c r="AC28" s="123"/>
      <c r="AD28" s="123"/>
      <c r="AE28" s="123"/>
      <c r="AF28" s="106"/>
      <c r="AG28" s="106"/>
      <c r="AH28" s="107"/>
      <c r="AI28" s="107"/>
      <c r="AJ28" s="108"/>
      <c r="AK28" s="108"/>
      <c r="AL28" s="123"/>
      <c r="AM28" s="123"/>
    </row>
    <row r="29" spans="1:40" ht="20.100000000000001" customHeight="1" thickTop="1" thickBot="1">
      <c r="A29" s="263"/>
      <c r="B29" s="94" t="str">
        <f>Effectif!E14 &amp;""</f>
        <v/>
      </c>
      <c r="C29" s="254">
        <f t="shared" si="2"/>
        <v>21</v>
      </c>
      <c r="D29" s="96">
        <f t="shared" si="3"/>
        <v>8</v>
      </c>
      <c r="E29" s="97">
        <f t="shared" si="4"/>
        <v>2</v>
      </c>
      <c r="F29" s="98">
        <f t="shared" si="5"/>
        <v>5</v>
      </c>
      <c r="G29" s="99">
        <f t="shared" si="6"/>
        <v>1</v>
      </c>
      <c r="H29" s="104"/>
      <c r="I29" s="123"/>
      <c r="J29" s="123"/>
      <c r="K29" s="123"/>
      <c r="L29" s="106"/>
      <c r="M29" s="106"/>
      <c r="N29" s="107"/>
      <c r="O29" s="107"/>
      <c r="P29" s="108"/>
      <c r="Q29" s="108"/>
      <c r="R29" s="123"/>
      <c r="S29" s="123"/>
      <c r="T29" s="123"/>
      <c r="U29" s="123"/>
      <c r="V29" s="106"/>
      <c r="W29" s="106"/>
      <c r="X29" s="107"/>
      <c r="Y29" s="107"/>
      <c r="Z29" s="108"/>
      <c r="AA29" s="108"/>
      <c r="AB29" s="123"/>
      <c r="AC29" s="123"/>
      <c r="AD29" s="123"/>
      <c r="AE29" s="123"/>
      <c r="AF29" s="106"/>
      <c r="AG29" s="106"/>
      <c r="AH29" s="107"/>
      <c r="AI29" s="107"/>
      <c r="AJ29" s="108"/>
      <c r="AK29" s="108"/>
      <c r="AL29" s="123"/>
      <c r="AM29" s="123"/>
    </row>
    <row r="30" spans="1:40" ht="20.100000000000001" customHeight="1" thickTop="1" thickBot="1">
      <c r="A30" s="263"/>
      <c r="B30" s="145" t="str">
        <f>Effectif!E15&amp;""</f>
        <v/>
      </c>
      <c r="C30" s="150">
        <f t="shared" si="2"/>
        <v>21</v>
      </c>
      <c r="D30" s="44">
        <f t="shared" si="3"/>
        <v>8</v>
      </c>
      <c r="E30" s="151">
        <f t="shared" si="4"/>
        <v>2</v>
      </c>
      <c r="F30" s="60">
        <f t="shared" si="5"/>
        <v>5</v>
      </c>
      <c r="G30" s="59">
        <f t="shared" si="6"/>
        <v>1</v>
      </c>
      <c r="H30" s="37"/>
      <c r="I30" s="124"/>
      <c r="J30" s="124"/>
      <c r="K30" s="124"/>
      <c r="L30" s="119"/>
      <c r="M30" s="119"/>
      <c r="N30" s="120"/>
      <c r="O30" s="120"/>
      <c r="P30" s="121"/>
      <c r="Q30" s="121"/>
      <c r="R30" s="124"/>
      <c r="S30" s="124"/>
      <c r="T30" s="124"/>
      <c r="U30" s="124"/>
      <c r="V30" s="119"/>
      <c r="W30" s="119"/>
      <c r="X30" s="120"/>
      <c r="Y30" s="120"/>
      <c r="Z30" s="121"/>
      <c r="AA30" s="121"/>
      <c r="AB30" s="124"/>
      <c r="AC30" s="124"/>
      <c r="AD30" s="124"/>
      <c r="AE30" s="124"/>
      <c r="AF30" s="119"/>
      <c r="AG30" s="119"/>
      <c r="AH30" s="120"/>
      <c r="AI30" s="120"/>
      <c r="AJ30" s="121"/>
      <c r="AK30" s="121"/>
      <c r="AL30" s="124"/>
      <c r="AM30" s="124"/>
    </row>
    <row r="31" spans="1:40" ht="20.100000000000001" customHeight="1" thickTop="1">
      <c r="A31" s="255" t="s">
        <v>17</v>
      </c>
      <c r="B31" s="141" t="str">
        <f>Effectif!E17&amp;""</f>
        <v/>
      </c>
      <c r="C31" s="142"/>
      <c r="D31" s="143">
        <f t="shared" si="3"/>
        <v>8</v>
      </c>
      <c r="E31" s="144">
        <f t="shared" si="4"/>
        <v>2</v>
      </c>
      <c r="F31" s="139"/>
      <c r="G31" s="144">
        <f t="shared" si="6"/>
        <v>1</v>
      </c>
      <c r="H31" s="140"/>
      <c r="I31" s="122"/>
      <c r="J31" s="122"/>
      <c r="K31" s="122"/>
      <c r="L31" s="115"/>
      <c r="M31" s="115"/>
      <c r="N31" s="116"/>
      <c r="O31" s="116"/>
      <c r="P31" s="117"/>
      <c r="Q31" s="117"/>
      <c r="R31" s="122"/>
      <c r="S31" s="122"/>
      <c r="T31" s="122"/>
      <c r="U31" s="122"/>
      <c r="V31" s="115"/>
      <c r="W31" s="115"/>
      <c r="X31" s="116"/>
      <c r="Y31" s="116"/>
      <c r="Z31" s="117"/>
      <c r="AA31" s="117"/>
      <c r="AB31" s="122"/>
      <c r="AC31" s="122"/>
      <c r="AD31" s="122"/>
      <c r="AE31" s="122"/>
      <c r="AF31" s="115"/>
      <c r="AG31" s="115"/>
      <c r="AH31" s="116"/>
      <c r="AI31" s="116"/>
      <c r="AJ31" s="117"/>
      <c r="AK31" s="117"/>
      <c r="AL31" s="122"/>
      <c r="AM31" s="122"/>
    </row>
    <row r="32" spans="1:40" ht="20.100000000000001" customHeight="1">
      <c r="A32" s="256"/>
      <c r="B32" s="100" t="str">
        <f>Effectif!E18 &amp;""</f>
        <v/>
      </c>
      <c r="C32" s="152"/>
      <c r="D32" s="102">
        <f t="shared" si="3"/>
        <v>8</v>
      </c>
      <c r="E32" s="103">
        <f t="shared" si="4"/>
        <v>2</v>
      </c>
      <c r="F32" s="99"/>
      <c r="G32" s="103">
        <f t="shared" si="6"/>
        <v>1</v>
      </c>
      <c r="H32" s="104"/>
      <c r="I32" s="123"/>
      <c r="J32" s="123"/>
      <c r="K32" s="123"/>
      <c r="L32" s="106"/>
      <c r="M32" s="106"/>
      <c r="N32" s="107"/>
      <c r="O32" s="107"/>
      <c r="P32" s="108"/>
      <c r="Q32" s="108"/>
      <c r="R32" s="123"/>
      <c r="S32" s="123"/>
      <c r="T32" s="123"/>
      <c r="U32" s="123"/>
      <c r="V32" s="106"/>
      <c r="W32" s="106"/>
      <c r="X32" s="107"/>
      <c r="Y32" s="107"/>
      <c r="Z32" s="108"/>
      <c r="AA32" s="108"/>
      <c r="AB32" s="123"/>
      <c r="AC32" s="123"/>
      <c r="AD32" s="123"/>
      <c r="AE32" s="123"/>
      <c r="AF32" s="106"/>
      <c r="AG32" s="106"/>
      <c r="AH32" s="107"/>
      <c r="AI32" s="107"/>
      <c r="AJ32" s="108"/>
      <c r="AK32" s="108"/>
      <c r="AL32" s="123"/>
      <c r="AM32" s="123"/>
    </row>
    <row r="33" spans="1:39" ht="20.100000000000001" customHeight="1">
      <c r="A33" s="257"/>
      <c r="B33" s="100" t="str">
        <f>Effectif!E19 &amp;""</f>
        <v/>
      </c>
      <c r="C33" s="152"/>
      <c r="D33" s="102">
        <f t="shared" si="3"/>
        <v>8</v>
      </c>
      <c r="E33" s="103">
        <f t="shared" si="4"/>
        <v>2</v>
      </c>
      <c r="F33" s="99"/>
      <c r="G33" s="103">
        <f t="shared" si="6"/>
        <v>1</v>
      </c>
      <c r="H33" s="104"/>
      <c r="I33" s="123"/>
      <c r="J33" s="123"/>
      <c r="K33" s="123"/>
      <c r="L33" s="106"/>
      <c r="M33" s="106"/>
      <c r="N33" s="107"/>
      <c r="O33" s="107"/>
      <c r="P33" s="108"/>
      <c r="Q33" s="108"/>
      <c r="R33" s="123"/>
      <c r="S33" s="123"/>
      <c r="T33" s="123"/>
      <c r="U33" s="123"/>
      <c r="V33" s="106"/>
      <c r="W33" s="106"/>
      <c r="X33" s="107"/>
      <c r="Y33" s="107"/>
      <c r="Z33" s="108"/>
      <c r="AA33" s="108"/>
      <c r="AB33" s="123"/>
      <c r="AC33" s="123"/>
      <c r="AD33" s="123"/>
      <c r="AE33" s="123"/>
      <c r="AF33" s="106"/>
      <c r="AG33" s="106"/>
      <c r="AH33" s="107"/>
      <c r="AI33" s="107"/>
      <c r="AJ33" s="108"/>
      <c r="AK33" s="108"/>
      <c r="AL33" s="123"/>
      <c r="AM33" s="123"/>
    </row>
    <row r="34" spans="1:39" ht="20.100000000000001" customHeight="1" thickBot="1">
      <c r="A34" s="258"/>
      <c r="B34" s="153" t="str">
        <f>Effectif!E20 &amp;""</f>
        <v/>
      </c>
      <c r="C34" s="154"/>
      <c r="D34" s="155">
        <f t="shared" si="3"/>
        <v>8</v>
      </c>
      <c r="E34" s="156">
        <f t="shared" si="4"/>
        <v>2</v>
      </c>
      <c r="F34" s="157"/>
      <c r="G34" s="156">
        <f t="shared" si="6"/>
        <v>1</v>
      </c>
      <c r="H34" s="158"/>
      <c r="I34" s="173"/>
      <c r="J34" s="173"/>
      <c r="K34" s="173"/>
      <c r="L34" s="111"/>
      <c r="M34" s="111"/>
      <c r="N34" s="112"/>
      <c r="O34" s="112"/>
      <c r="P34" s="113"/>
      <c r="Q34" s="113"/>
      <c r="R34" s="173"/>
      <c r="S34" s="173"/>
      <c r="T34" s="173"/>
      <c r="U34" s="173"/>
      <c r="V34" s="111"/>
      <c r="W34" s="111"/>
      <c r="X34" s="112"/>
      <c r="Y34" s="112"/>
      <c r="Z34" s="113"/>
      <c r="AA34" s="113"/>
      <c r="AB34" s="173"/>
      <c r="AC34" s="173"/>
      <c r="AD34" s="173"/>
      <c r="AE34" s="173"/>
      <c r="AF34" s="111"/>
      <c r="AG34" s="111"/>
      <c r="AH34" s="112"/>
      <c r="AI34" s="112"/>
      <c r="AJ34" s="113"/>
      <c r="AK34" s="113"/>
      <c r="AL34" s="173"/>
      <c r="AM34" s="173"/>
    </row>
    <row r="35" spans="1:39">
      <c r="B35" s="30"/>
      <c r="C35" s="30"/>
      <c r="D35" s="30"/>
      <c r="E35" s="30"/>
    </row>
    <row r="36" spans="1:39">
      <c r="B36" s="30"/>
      <c r="C36" s="30"/>
      <c r="D36" s="30"/>
      <c r="E36" s="30"/>
    </row>
    <row r="37" spans="1:39">
      <c r="B37" s="30"/>
      <c r="C37" s="30"/>
      <c r="D37" s="30"/>
      <c r="E37" s="30"/>
    </row>
  </sheetData>
  <sheetProtection password="CC71" objects="1" scenarios="1" formatCells="0"/>
  <customSheetViews>
    <customSheetView guid="{C102C896-6091-4F19-9AEA-46A8A6109F9E}" scale="75" showPageBreaks="1" showRuler="0">
      <pane ySplit="6" topLeftCell="A7" activePane="bottomLeft" state="frozen"/>
      <selection pane="bottomLeft" activeCell="F5" sqref="F5"/>
      <pageMargins left="0.19685039370078741" right="0.19685039370078741" top="0.19685039370078741" bottom="0.19685039370078741" header="0.51181102362204722" footer="0.51181102362204722"/>
      <printOptions horizontalCentered="1" verticalCentered="1"/>
      <pageSetup paperSize="9" orientation="landscape" horizontalDpi="4294967294" verticalDpi="0" r:id="rId1"/>
      <headerFooter alignWithMargins="0"/>
    </customSheetView>
  </customSheetViews>
  <mergeCells count="9">
    <mergeCell ref="A31:A34"/>
    <mergeCell ref="B1:AM3"/>
    <mergeCell ref="A8:A9"/>
    <mergeCell ref="A10:A11"/>
    <mergeCell ref="A25:A30"/>
    <mergeCell ref="A12:A13"/>
    <mergeCell ref="A14:A16"/>
    <mergeCell ref="A17:A19"/>
    <mergeCell ref="A20:A24"/>
  </mergeCells>
  <phoneticPr fontId="0" type="noConversion"/>
  <conditionalFormatting sqref="I7:AM34">
    <cfRule type="cellIs" dxfId="28" priority="1" stopIfTrue="1" operator="equal">
      <formula>"cpf"</formula>
    </cfRule>
    <cfRule type="cellIs" dxfId="27" priority="2" stopIfTrue="1" operator="equal">
      <formula>"jtf"</formula>
    </cfRule>
  </conditionalFormatting>
  <conditionalFormatting sqref="C19">
    <cfRule type="expression" dxfId="26" priority="3" stopIfTrue="1">
      <formula>OR(B19=0)</formula>
    </cfRule>
  </conditionalFormatting>
  <conditionalFormatting sqref="C29">
    <cfRule type="expression" dxfId="25" priority="4" stopIfTrue="1">
      <formula>ou+$B$29=""</formula>
    </cfRule>
  </conditionalFormatting>
  <pageMargins left="0.19685039370078741" right="0.19685039370078741" top="0.19685039370078741" bottom="0.19685039370078741" header="0.51181102362204722" footer="0.51181102362204722"/>
  <pageSetup paperSize="9" scale="85" orientation="landscape" horizontalDpi="4294967294" verticalDpi="200" r:id="rId2"/>
  <headerFooter alignWithMargins="0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indexed="47"/>
  </sheetPr>
  <dimension ref="A1:AP37"/>
  <sheetViews>
    <sheetView zoomScale="80" zoomScaleNormal="80" workbookViewId="0">
      <pane xSplit="8" ySplit="5" topLeftCell="I6" activePane="bottomRight" state="frozen"/>
      <selection activeCell="B29" sqref="B29"/>
      <selection pane="topRight" activeCell="B29" sqref="B29"/>
      <selection pane="bottomLeft" activeCell="B29" sqref="B29"/>
      <selection pane="bottomRight" activeCell="B29" sqref="B29"/>
    </sheetView>
  </sheetViews>
  <sheetFormatPr baseColWidth="10" defaultRowHeight="20.25"/>
  <cols>
    <col min="1" max="1" width="11" style="34" customWidth="1"/>
    <col min="2" max="2" width="18.140625" style="1" customWidth="1"/>
    <col min="3" max="8" width="5.7109375" style="1" customWidth="1"/>
    <col min="9" max="39" width="3.7109375" style="1" customWidth="1"/>
    <col min="40" max="16384" width="11.42578125" style="1"/>
  </cols>
  <sheetData>
    <row r="1" spans="1:42">
      <c r="A1" s="35"/>
      <c r="B1" s="267">
        <f>DATE(Janvier!B1,2,1)</f>
        <v>39478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8"/>
      <c r="O1" s="268"/>
      <c r="P1" s="268"/>
      <c r="Q1" s="268"/>
      <c r="R1" s="268"/>
      <c r="S1" s="268"/>
      <c r="T1" s="268"/>
      <c r="U1" s="268"/>
      <c r="V1" s="268"/>
      <c r="W1" s="268"/>
      <c r="X1" s="268"/>
      <c r="Y1" s="268"/>
      <c r="Z1" s="268"/>
      <c r="AA1" s="268"/>
      <c r="AB1" s="268"/>
      <c r="AC1" s="268"/>
      <c r="AD1" s="268"/>
      <c r="AE1" s="268"/>
      <c r="AF1" s="268"/>
      <c r="AG1" s="268"/>
      <c r="AH1" s="268"/>
      <c r="AI1" s="268"/>
      <c r="AJ1" s="268"/>
      <c r="AK1" s="268"/>
      <c r="AL1" s="268"/>
      <c r="AM1" s="268"/>
    </row>
    <row r="2" spans="1:42">
      <c r="A2" s="35"/>
      <c r="B2" s="268"/>
      <c r="C2" s="268"/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  <c r="R2" s="268"/>
      <c r="S2" s="268"/>
      <c r="T2" s="268"/>
      <c r="U2" s="268"/>
      <c r="V2" s="268"/>
      <c r="W2" s="268"/>
      <c r="X2" s="268"/>
      <c r="Y2" s="268"/>
      <c r="Z2" s="268"/>
      <c r="AA2" s="268"/>
      <c r="AB2" s="268"/>
      <c r="AC2" s="268"/>
      <c r="AD2" s="268"/>
      <c r="AE2" s="268"/>
      <c r="AF2" s="268"/>
      <c r="AG2" s="268"/>
      <c r="AH2" s="268"/>
      <c r="AI2" s="268"/>
      <c r="AJ2" s="268"/>
      <c r="AK2" s="268"/>
      <c r="AL2" s="268"/>
      <c r="AM2" s="268"/>
    </row>
    <row r="3" spans="1:42" ht="21" thickBot="1">
      <c r="A3" s="35"/>
      <c r="B3" s="268"/>
      <c r="C3" s="268"/>
      <c r="D3" s="268"/>
      <c r="E3" s="268"/>
      <c r="F3" s="268"/>
      <c r="G3" s="268"/>
      <c r="H3" s="268"/>
      <c r="I3" s="268"/>
      <c r="J3" s="268"/>
      <c r="K3" s="268"/>
      <c r="L3" s="268"/>
      <c r="M3" s="268"/>
      <c r="N3" s="268"/>
      <c r="O3" s="268"/>
      <c r="P3" s="268"/>
      <c r="Q3" s="268"/>
      <c r="R3" s="268"/>
      <c r="S3" s="268"/>
      <c r="T3" s="268"/>
      <c r="U3" s="268"/>
      <c r="V3" s="268"/>
      <c r="W3" s="268"/>
      <c r="X3" s="268"/>
      <c r="Y3" s="268"/>
      <c r="Z3" s="268"/>
      <c r="AA3" s="268"/>
      <c r="AB3" s="268"/>
      <c r="AC3" s="268"/>
      <c r="AD3" s="268"/>
      <c r="AE3" s="268"/>
      <c r="AF3" s="268"/>
      <c r="AG3" s="268"/>
      <c r="AH3" s="268"/>
      <c r="AI3" s="268"/>
      <c r="AJ3" s="268"/>
      <c r="AK3" s="268"/>
      <c r="AL3" s="268"/>
      <c r="AM3" s="268"/>
    </row>
    <row r="4" spans="1:42">
      <c r="B4" s="30"/>
      <c r="C4" s="30"/>
      <c r="D4" s="30"/>
      <c r="E4" s="30"/>
      <c r="F4" s="30"/>
      <c r="G4" s="30"/>
      <c r="H4" s="30"/>
      <c r="I4" s="226">
        <f>Janvier!AM4+1</f>
        <v>39478</v>
      </c>
      <c r="J4" s="228">
        <f>I4+1</f>
        <v>39479</v>
      </c>
      <c r="K4" s="227">
        <f t="shared" ref="K4:AK4" si="0">J4+1</f>
        <v>39480</v>
      </c>
      <c r="L4" s="227">
        <f t="shared" si="0"/>
        <v>39481</v>
      </c>
      <c r="M4" s="227">
        <f t="shared" si="0"/>
        <v>39482</v>
      </c>
      <c r="N4" s="227">
        <f t="shared" si="0"/>
        <v>39483</v>
      </c>
      <c r="O4" s="227">
        <f t="shared" si="0"/>
        <v>39484</v>
      </c>
      <c r="P4" s="227">
        <f t="shared" si="0"/>
        <v>39485</v>
      </c>
      <c r="Q4" s="227">
        <f t="shared" si="0"/>
        <v>39486</v>
      </c>
      <c r="R4" s="227">
        <f t="shared" si="0"/>
        <v>39487</v>
      </c>
      <c r="S4" s="227">
        <f t="shared" si="0"/>
        <v>39488</v>
      </c>
      <c r="T4" s="227">
        <f t="shared" si="0"/>
        <v>39489</v>
      </c>
      <c r="U4" s="227">
        <f t="shared" si="0"/>
        <v>39490</v>
      </c>
      <c r="V4" s="227">
        <f t="shared" si="0"/>
        <v>39491</v>
      </c>
      <c r="W4" s="227">
        <f t="shared" si="0"/>
        <v>39492</v>
      </c>
      <c r="X4" s="227">
        <f t="shared" si="0"/>
        <v>39493</v>
      </c>
      <c r="Y4" s="227">
        <f t="shared" si="0"/>
        <v>39494</v>
      </c>
      <c r="Z4" s="227">
        <f t="shared" si="0"/>
        <v>39495</v>
      </c>
      <c r="AA4" s="227">
        <f t="shared" si="0"/>
        <v>39496</v>
      </c>
      <c r="AB4" s="227">
        <f t="shared" si="0"/>
        <v>39497</v>
      </c>
      <c r="AC4" s="227">
        <f t="shared" si="0"/>
        <v>39498</v>
      </c>
      <c r="AD4" s="227">
        <f t="shared" si="0"/>
        <v>39499</v>
      </c>
      <c r="AE4" s="227">
        <f t="shared" si="0"/>
        <v>39500</v>
      </c>
      <c r="AF4" s="227">
        <f t="shared" si="0"/>
        <v>39501</v>
      </c>
      <c r="AG4" s="227">
        <f t="shared" si="0"/>
        <v>39502</v>
      </c>
      <c r="AH4" s="227">
        <f t="shared" si="0"/>
        <v>39503</v>
      </c>
      <c r="AI4" s="227">
        <f t="shared" si="0"/>
        <v>39504</v>
      </c>
      <c r="AJ4" s="227">
        <f t="shared" si="0"/>
        <v>39505</v>
      </c>
      <c r="AK4" s="227">
        <f t="shared" si="0"/>
        <v>39506</v>
      </c>
      <c r="AL4" s="12"/>
      <c r="AM4" s="12"/>
    </row>
    <row r="5" spans="1:42" ht="21" thickBot="1">
      <c r="B5" s="30"/>
      <c r="C5" s="30"/>
      <c r="D5" s="30"/>
      <c r="E5" s="30"/>
      <c r="F5" s="30"/>
      <c r="I5" s="21" t="str">
        <f>IF(Janvier!AM5="Lu","Ma",IF(Janvier!AM5="Ma","Me",IF(Janvier!AM5="Me","Je",IF(Janvier!AM5="Je","Ve",IF(Janvier!AM5="Ve","Sa",IF(Janvier!AM5="Sa","Di",IF(Janvier!AM5="Di","Lu")))))))</f>
        <v>Me</v>
      </c>
      <c r="J5" s="21" t="str">
        <f t="shared" ref="J5:AJ5" si="1">IF(I5="Lu","Ma",IF(I5="Ma","Me",IF(I5="Me","Je",IF(I5="Je","Ve",IF(I5="Ve","Sa",IF(I5="Sa","Di",IF(I5="Di","Lu")))))))</f>
        <v>Je</v>
      </c>
      <c r="K5" s="22" t="str">
        <f t="shared" si="1"/>
        <v>Ve</v>
      </c>
      <c r="L5" s="22" t="str">
        <f t="shared" si="1"/>
        <v>Sa</v>
      </c>
      <c r="M5" s="23" t="str">
        <f t="shared" si="1"/>
        <v>Di</v>
      </c>
      <c r="N5" s="23" t="str">
        <f t="shared" si="1"/>
        <v>Lu</v>
      </c>
      <c r="O5" s="24" t="str">
        <f t="shared" si="1"/>
        <v>Ma</v>
      </c>
      <c r="P5" s="24" t="str">
        <f t="shared" si="1"/>
        <v>Me</v>
      </c>
      <c r="Q5" s="21" t="str">
        <f t="shared" si="1"/>
        <v>Je</v>
      </c>
      <c r="R5" s="21" t="str">
        <f t="shared" si="1"/>
        <v>Ve</v>
      </c>
      <c r="S5" s="21" t="str">
        <f t="shared" si="1"/>
        <v>Sa</v>
      </c>
      <c r="T5" s="21" t="str">
        <f t="shared" si="1"/>
        <v>Di</v>
      </c>
      <c r="U5" s="22" t="str">
        <f t="shared" si="1"/>
        <v>Lu</v>
      </c>
      <c r="V5" s="22" t="str">
        <f t="shared" si="1"/>
        <v>Ma</v>
      </c>
      <c r="W5" s="23" t="str">
        <f t="shared" si="1"/>
        <v>Me</v>
      </c>
      <c r="X5" s="23" t="str">
        <f t="shared" si="1"/>
        <v>Je</v>
      </c>
      <c r="Y5" s="25" t="str">
        <f t="shared" si="1"/>
        <v>Ve</v>
      </c>
      <c r="Z5" s="25" t="str">
        <f t="shared" si="1"/>
        <v>Sa</v>
      </c>
      <c r="AA5" s="21" t="str">
        <f t="shared" si="1"/>
        <v>Di</v>
      </c>
      <c r="AB5" s="21" t="str">
        <f t="shared" si="1"/>
        <v>Lu</v>
      </c>
      <c r="AC5" s="21" t="str">
        <f t="shared" si="1"/>
        <v>Ma</v>
      </c>
      <c r="AD5" s="21" t="str">
        <f t="shared" si="1"/>
        <v>Me</v>
      </c>
      <c r="AE5" s="22" t="str">
        <f t="shared" si="1"/>
        <v>Je</v>
      </c>
      <c r="AF5" s="22" t="str">
        <f t="shared" si="1"/>
        <v>Ve</v>
      </c>
      <c r="AG5" s="23" t="str">
        <f t="shared" si="1"/>
        <v>Sa</v>
      </c>
      <c r="AH5" s="23" t="str">
        <f t="shared" si="1"/>
        <v>Di</v>
      </c>
      <c r="AI5" s="25" t="str">
        <f t="shared" si="1"/>
        <v>Lu</v>
      </c>
      <c r="AJ5" s="25" t="str">
        <f t="shared" si="1"/>
        <v>Ma</v>
      </c>
      <c r="AK5" s="21" t="str">
        <f>IF(AK4=0,"",IF(AJ5="Ma","Me",IF(AJ5="Me","Je",IF(AJ5="Je","Ve",IF(AJ5="Ve","Sa",IF(AJ5="Sa","Di",IF(AJ5="Di","Lu")))))))</f>
        <v>Me</v>
      </c>
      <c r="AL5" s="29"/>
      <c r="AM5" s="29"/>
    </row>
    <row r="6" spans="1:42" ht="17.100000000000001" customHeight="1" thickBot="1">
      <c r="B6" s="54" t="s">
        <v>0</v>
      </c>
      <c r="C6" s="55" t="s">
        <v>1</v>
      </c>
      <c r="D6" s="55" t="s">
        <v>2</v>
      </c>
      <c r="E6" s="55" t="s">
        <v>3</v>
      </c>
      <c r="F6" s="55" t="s">
        <v>18</v>
      </c>
      <c r="G6" s="55" t="s">
        <v>19</v>
      </c>
      <c r="H6" s="5" t="s">
        <v>4</v>
      </c>
      <c r="I6" s="218"/>
      <c r="J6" s="218"/>
      <c r="K6" s="219"/>
      <c r="L6" s="219"/>
      <c r="M6" s="220"/>
      <c r="N6" s="220"/>
      <c r="O6" s="217"/>
      <c r="P6" s="217"/>
      <c r="Q6" s="218"/>
      <c r="R6" s="218"/>
      <c r="S6" s="218"/>
      <c r="T6" s="218"/>
      <c r="U6" s="219"/>
      <c r="V6" s="219"/>
      <c r="W6" s="220"/>
      <c r="X6" s="220"/>
      <c r="Y6" s="217"/>
      <c r="Z6" s="217"/>
      <c r="AA6" s="218"/>
      <c r="AB6" s="218"/>
      <c r="AC6" s="218"/>
      <c r="AD6" s="218"/>
      <c r="AE6" s="219"/>
      <c r="AF6" s="219"/>
      <c r="AG6" s="220"/>
      <c r="AH6" s="220"/>
      <c r="AI6" s="217"/>
      <c r="AJ6" s="217"/>
      <c r="AK6" s="218"/>
      <c r="AL6" s="13"/>
      <c r="AM6" s="13"/>
      <c r="AO6" s="51"/>
    </row>
    <row r="7" spans="1:42" ht="20.100000000000001" customHeight="1" thickBot="1">
      <c r="A7" s="53" t="s">
        <v>14</v>
      </c>
      <c r="B7" s="52" t="str">
        <f>Effectif!B4</f>
        <v>Agent 1</v>
      </c>
      <c r="C7" s="43">
        <f>Janvier!C7-COUNTIF(I7:AK7,"cp")-COUNTIF(I7:AK7,"cpf")</f>
        <v>20</v>
      </c>
      <c r="D7" s="44">
        <f>Janvier!D7-COUNTIF(I7:AK7,"jte")-COUNTIF(I7:AK7,"jtf")</f>
        <v>8</v>
      </c>
      <c r="E7" s="36">
        <f>Janvier!E7-COUNTIF(I7:AK7,"jts")</f>
        <v>2</v>
      </c>
      <c r="F7" s="59">
        <f>Janvier!F7-COUNTIF(I7:AK7,"cpf")</f>
        <v>5</v>
      </c>
      <c r="G7" s="59">
        <f>Janvier!G7-COUNTIF(I7:AK7,"jtf")</f>
        <v>1</v>
      </c>
      <c r="H7" s="37" t="str">
        <f>IF(Janvier!H7=0,CLEAN(Janvier!H7),Janvier!H7-COUNTIF(I7:AK7,"a"))</f>
        <v/>
      </c>
      <c r="I7" s="118"/>
      <c r="J7" s="118"/>
      <c r="K7" s="119"/>
      <c r="L7" s="119"/>
      <c r="M7" s="120"/>
      <c r="N7" s="120"/>
      <c r="O7" s="121"/>
      <c r="P7" s="121"/>
      <c r="Q7" s="118"/>
      <c r="R7" s="118"/>
      <c r="S7" s="118"/>
      <c r="T7" s="118"/>
      <c r="U7" s="119"/>
      <c r="V7" s="119"/>
      <c r="W7" s="120"/>
      <c r="X7" s="120"/>
      <c r="Y7" s="121"/>
      <c r="Z7" s="121"/>
      <c r="AA7" s="118"/>
      <c r="AB7" s="118"/>
      <c r="AC7" s="118"/>
      <c r="AD7" s="118"/>
      <c r="AE7" s="119"/>
      <c r="AF7" s="119"/>
      <c r="AG7" s="120"/>
      <c r="AH7" s="120"/>
      <c r="AI7" s="121"/>
      <c r="AJ7" s="121"/>
      <c r="AK7" s="118"/>
      <c r="AL7" s="20"/>
      <c r="AM7" s="20"/>
      <c r="AO7" s="216"/>
    </row>
    <row r="8" spans="1:42" ht="20.100000000000001" customHeight="1" thickTop="1" thickBot="1">
      <c r="A8" s="261" t="s">
        <v>23</v>
      </c>
      <c r="B8" s="141" t="str">
        <f>Effectif!B10</f>
        <v>Agent 2</v>
      </c>
      <c r="C8" s="142">
        <f>Janvier!C8-COUNTIF(I8:AK8,"cp")-COUNTIF(I8:AK8,"cpf")</f>
        <v>21</v>
      </c>
      <c r="D8" s="143">
        <f>Janvier!D8-COUNTIF(I8:AK8,"jte")-COUNTIF(I8:AK8,"jtf")</f>
        <v>8</v>
      </c>
      <c r="E8" s="144">
        <f>Janvier!E8-COUNTIF(I8:AK8,"jts")</f>
        <v>2</v>
      </c>
      <c r="F8" s="139">
        <f>Janvier!F8-COUNTIF(I8:AK8,"cpf")</f>
        <v>5</v>
      </c>
      <c r="G8" s="139">
        <f>Janvier!G8-COUNTIF(I8:AK8,"jtf")</f>
        <v>1</v>
      </c>
      <c r="H8" s="140" t="str">
        <f>IF(Janvier!H8=0,CLEAN(Janvier!H8),Janvier!H8-COUNTIF(I8:AK8,"a"))</f>
        <v/>
      </c>
      <c r="I8" s="114"/>
      <c r="J8" s="114"/>
      <c r="K8" s="115"/>
      <c r="L8" s="115"/>
      <c r="M8" s="116"/>
      <c r="N8" s="116"/>
      <c r="O8" s="117"/>
      <c r="P8" s="117"/>
      <c r="Q8" s="114"/>
      <c r="R8" s="114"/>
      <c r="S8" s="114"/>
      <c r="T8" s="114"/>
      <c r="U8" s="115"/>
      <c r="V8" s="115"/>
      <c r="W8" s="116"/>
      <c r="X8" s="116"/>
      <c r="Y8" s="117"/>
      <c r="Z8" s="117"/>
      <c r="AA8" s="114"/>
      <c r="AB8" s="114"/>
      <c r="AC8" s="114"/>
      <c r="AD8" s="114"/>
      <c r="AE8" s="115"/>
      <c r="AF8" s="115"/>
      <c r="AG8" s="116"/>
      <c r="AH8" s="116"/>
      <c r="AI8" s="117"/>
      <c r="AJ8" s="117"/>
      <c r="AK8" s="114"/>
      <c r="AL8" s="20"/>
      <c r="AM8" s="20"/>
      <c r="AN8" s="51"/>
      <c r="AP8" s="51"/>
    </row>
    <row r="9" spans="1:42" ht="20.100000000000001" customHeight="1" thickTop="1" thickBot="1">
      <c r="A9" s="262"/>
      <c r="B9" s="90" t="str">
        <f>Effectif!B11</f>
        <v>Agent 3</v>
      </c>
      <c r="C9" s="91">
        <f>Janvier!C9-COUNTIF(I9:AK9,"cp")-COUNTIF(I9:AK9,"cpf")</f>
        <v>21</v>
      </c>
      <c r="D9" s="92">
        <f>Janvier!D9-COUNTIF(I9:AK9,"jte")-COUNTIF(I9:AK9,"jtf")</f>
        <v>8</v>
      </c>
      <c r="E9" s="93">
        <f>Janvier!E9-COUNTIF(I9:AK9,"jts")</f>
        <v>2</v>
      </c>
      <c r="F9" s="59">
        <f>Janvier!F9-COUNTIF(I9:AK9,"cpf")</f>
        <v>5</v>
      </c>
      <c r="G9" s="59">
        <f>Janvier!G9-COUNTIF(I9:AK9,"jtf")</f>
        <v>1</v>
      </c>
      <c r="H9" s="37" t="str">
        <f>IF(Janvier!H9=0,CLEAN(Janvier!H9),Janvier!H9-COUNTIF(I9:AK9,"a"))</f>
        <v/>
      </c>
      <c r="I9" s="118"/>
      <c r="J9" s="118"/>
      <c r="K9" s="119"/>
      <c r="L9" s="119"/>
      <c r="M9" s="120"/>
      <c r="N9" s="120"/>
      <c r="O9" s="121"/>
      <c r="P9" s="121"/>
      <c r="Q9" s="118"/>
      <c r="R9" s="118"/>
      <c r="S9" s="118"/>
      <c r="T9" s="118"/>
      <c r="U9" s="119"/>
      <c r="V9" s="119"/>
      <c r="W9" s="120"/>
      <c r="X9" s="120"/>
      <c r="Y9" s="121"/>
      <c r="Z9" s="121"/>
      <c r="AA9" s="118"/>
      <c r="AB9" s="118"/>
      <c r="AC9" s="118"/>
      <c r="AD9" s="118"/>
      <c r="AE9" s="119"/>
      <c r="AF9" s="119"/>
      <c r="AG9" s="120"/>
      <c r="AH9" s="120"/>
      <c r="AI9" s="121"/>
      <c r="AJ9" s="121"/>
      <c r="AK9" s="118"/>
      <c r="AL9" s="20"/>
      <c r="AM9" s="20"/>
      <c r="AN9" s="14"/>
      <c r="AP9" s="51"/>
    </row>
    <row r="10" spans="1:42" ht="20.100000000000001" customHeight="1" thickTop="1" thickBot="1">
      <c r="A10" s="261" t="s">
        <v>24</v>
      </c>
      <c r="B10" s="141" t="str">
        <f>Effectif!B13</f>
        <v>Agent 4</v>
      </c>
      <c r="C10" s="142">
        <f>Janvier!C10-COUNTIF(I10:AK10,"cp")-COUNTIF(I10:AK10,"cpf")</f>
        <v>21</v>
      </c>
      <c r="D10" s="143">
        <f>Janvier!D10-COUNTIF(I10:AK10,"jte")-COUNTIF(I10:AK10,"jtf")</f>
        <v>8</v>
      </c>
      <c r="E10" s="144">
        <f>Janvier!E10-COUNTIF(I10:AK10,"jts")</f>
        <v>2</v>
      </c>
      <c r="F10" s="139">
        <f>Janvier!F10-COUNTIF(I10:AK10,"cpf")</f>
        <v>5</v>
      </c>
      <c r="G10" s="139">
        <f>Janvier!G10-COUNTIF(I10:AK10,"jtf")</f>
        <v>1</v>
      </c>
      <c r="H10" s="140" t="str">
        <f>IF(Janvier!H10=0,CLEAN(Janvier!H10),Janvier!H10-COUNTIF(I10:AK10,"a"))</f>
        <v/>
      </c>
      <c r="I10" s="114"/>
      <c r="J10" s="114"/>
      <c r="K10" s="115"/>
      <c r="L10" s="115"/>
      <c r="M10" s="116"/>
      <c r="N10" s="116"/>
      <c r="O10" s="117"/>
      <c r="P10" s="117"/>
      <c r="Q10" s="114"/>
      <c r="R10" s="114"/>
      <c r="S10" s="114"/>
      <c r="T10" s="114"/>
      <c r="U10" s="115"/>
      <c r="V10" s="115"/>
      <c r="W10" s="116"/>
      <c r="X10" s="116"/>
      <c r="Y10" s="117"/>
      <c r="Z10" s="117"/>
      <c r="AA10" s="114"/>
      <c r="AB10" s="114"/>
      <c r="AC10" s="114"/>
      <c r="AD10" s="114"/>
      <c r="AE10" s="115"/>
      <c r="AF10" s="115"/>
      <c r="AG10" s="116"/>
      <c r="AH10" s="116"/>
      <c r="AI10" s="117"/>
      <c r="AJ10" s="117"/>
      <c r="AK10" s="114"/>
      <c r="AL10" s="20"/>
      <c r="AM10" s="20"/>
      <c r="AN10" s="51"/>
      <c r="AP10" s="51"/>
    </row>
    <row r="11" spans="1:42" ht="20.100000000000001" customHeight="1" thickTop="1" thickBot="1">
      <c r="A11" s="262"/>
      <c r="B11" s="52" t="str">
        <f>Effectif!B14</f>
        <v>Agent 5</v>
      </c>
      <c r="C11" s="43">
        <f>Janvier!C11-COUNTIF(I11:AK11,"cp")-COUNTIF(I11:AK11,"cpf")</f>
        <v>21</v>
      </c>
      <c r="D11" s="44">
        <f>Janvier!D11-COUNTIF(I11:AK11,"jte")-COUNTIF(I11:AK11,"jtf")</f>
        <v>8</v>
      </c>
      <c r="E11" s="36">
        <f>Janvier!E11-COUNTIF(I11:AK11,"jts")</f>
        <v>2</v>
      </c>
      <c r="F11" s="59">
        <f>Janvier!F11-COUNTIF(I11:AK11,"cpf")</f>
        <v>5</v>
      </c>
      <c r="G11" s="59">
        <f>Janvier!G11-COUNTIF(I11:AK11,"jtf")</f>
        <v>1</v>
      </c>
      <c r="H11" s="37" t="str">
        <f>IF(Janvier!H11=0,CLEAN(Janvier!H11),Janvier!H11-COUNTIF(I11:AK11,"a"))</f>
        <v/>
      </c>
      <c r="I11" s="118"/>
      <c r="J11" s="118"/>
      <c r="K11" s="119"/>
      <c r="L11" s="119"/>
      <c r="M11" s="120"/>
      <c r="N11" s="120"/>
      <c r="O11" s="121"/>
      <c r="P11" s="121"/>
      <c r="Q11" s="118"/>
      <c r="R11" s="118"/>
      <c r="S11" s="118"/>
      <c r="T11" s="118"/>
      <c r="U11" s="119"/>
      <c r="V11" s="119"/>
      <c r="W11" s="120"/>
      <c r="X11" s="120"/>
      <c r="Y11" s="121"/>
      <c r="Z11" s="121"/>
      <c r="AA11" s="118"/>
      <c r="AB11" s="118"/>
      <c r="AC11" s="118"/>
      <c r="AD11" s="118"/>
      <c r="AE11" s="119"/>
      <c r="AF11" s="119"/>
      <c r="AG11" s="120"/>
      <c r="AH11" s="120"/>
      <c r="AI11" s="121"/>
      <c r="AJ11" s="121"/>
      <c r="AK11" s="118"/>
      <c r="AL11" s="20"/>
      <c r="AM11" s="20"/>
      <c r="AN11" s="51"/>
      <c r="AP11" s="51"/>
    </row>
    <row r="12" spans="1:42" ht="20.100000000000001" customHeight="1" thickTop="1" thickBot="1">
      <c r="A12" s="261" t="s">
        <v>25</v>
      </c>
      <c r="B12" s="141" t="str">
        <f>Effectif!B17</f>
        <v>Agent 6</v>
      </c>
      <c r="C12" s="142">
        <f>Janvier!C12-COUNTIF(I12:AK12,"cp")-COUNTIF(I12:AK12,"cpf")</f>
        <v>21</v>
      </c>
      <c r="D12" s="143">
        <f>Janvier!D12-COUNTIF(I12:AK12,"jte")-COUNTIF(I12:AK12,"jtf")</f>
        <v>8</v>
      </c>
      <c r="E12" s="144">
        <f>Janvier!E12-COUNTIF(I12:AK12,"jts")</f>
        <v>2</v>
      </c>
      <c r="F12" s="139">
        <f>Janvier!F12-COUNTIF(I12:AK12,"cpf")</f>
        <v>5</v>
      </c>
      <c r="G12" s="139">
        <f>Janvier!G12-COUNTIF(I12:AK12,"jtf")</f>
        <v>1</v>
      </c>
      <c r="H12" s="140" t="str">
        <f>IF(Janvier!H12=0,CLEAN(Janvier!H12),Janvier!H12-COUNTIF(I12:AK12,"a"))</f>
        <v/>
      </c>
      <c r="I12" s="114"/>
      <c r="J12" s="114"/>
      <c r="K12" s="115"/>
      <c r="L12" s="115"/>
      <c r="M12" s="116"/>
      <c r="N12" s="116"/>
      <c r="O12" s="117"/>
      <c r="P12" s="117"/>
      <c r="Q12" s="114"/>
      <c r="R12" s="114"/>
      <c r="S12" s="114"/>
      <c r="T12" s="114"/>
      <c r="U12" s="115"/>
      <c r="V12" s="115"/>
      <c r="W12" s="116"/>
      <c r="X12" s="116"/>
      <c r="Y12" s="117"/>
      <c r="Z12" s="117"/>
      <c r="AA12" s="114"/>
      <c r="AB12" s="114"/>
      <c r="AC12" s="114"/>
      <c r="AD12" s="114"/>
      <c r="AE12" s="115"/>
      <c r="AF12" s="115"/>
      <c r="AG12" s="116"/>
      <c r="AH12" s="116"/>
      <c r="AI12" s="117"/>
      <c r="AJ12" s="117"/>
      <c r="AK12" s="114"/>
      <c r="AL12" s="20"/>
      <c r="AM12" s="20"/>
      <c r="AN12" s="51"/>
      <c r="AP12" s="51"/>
    </row>
    <row r="13" spans="1:42" ht="20.100000000000001" customHeight="1" thickTop="1" thickBot="1">
      <c r="A13" s="262"/>
      <c r="B13" s="52" t="str">
        <f>Effectif!B18</f>
        <v>Agent 7</v>
      </c>
      <c r="C13" s="43">
        <f>Janvier!C13-COUNTIF(I13:AK13,"cp")-COUNTIF(I13:AK13,"cpf")</f>
        <v>21</v>
      </c>
      <c r="D13" s="44">
        <f>Janvier!D13-COUNTIF(I13:AK13,"jte")-COUNTIF(I13:AK13,"jtf")</f>
        <v>8</v>
      </c>
      <c r="E13" s="36">
        <f>Janvier!E13-COUNTIF(I13:AK13,"jts")</f>
        <v>2</v>
      </c>
      <c r="F13" s="59">
        <f>Janvier!F13-COUNTIF(I13:AK13,"cpf")</f>
        <v>5</v>
      </c>
      <c r="G13" s="59">
        <f>Janvier!G13-COUNTIF(I13:AK13,"jtf")</f>
        <v>1</v>
      </c>
      <c r="H13" s="37" t="str">
        <f>IF(Janvier!H13=0,CLEAN(Janvier!H13),Janvier!H13-COUNTIF(I13:AK13,"a"))</f>
        <v/>
      </c>
      <c r="I13" s="118"/>
      <c r="J13" s="118"/>
      <c r="K13" s="119"/>
      <c r="L13" s="119"/>
      <c r="M13" s="120"/>
      <c r="N13" s="120"/>
      <c r="O13" s="121"/>
      <c r="P13" s="121"/>
      <c r="Q13" s="118"/>
      <c r="R13" s="118"/>
      <c r="S13" s="118"/>
      <c r="T13" s="118"/>
      <c r="U13" s="119"/>
      <c r="V13" s="119"/>
      <c r="W13" s="120"/>
      <c r="X13" s="120"/>
      <c r="Y13" s="121"/>
      <c r="Z13" s="121"/>
      <c r="AA13" s="118"/>
      <c r="AB13" s="118"/>
      <c r="AC13" s="118"/>
      <c r="AD13" s="118"/>
      <c r="AE13" s="119"/>
      <c r="AF13" s="119"/>
      <c r="AG13" s="120"/>
      <c r="AH13" s="120"/>
      <c r="AI13" s="121"/>
      <c r="AJ13" s="121"/>
      <c r="AK13" s="118"/>
      <c r="AL13" s="20"/>
      <c r="AM13" s="20"/>
      <c r="AN13" s="51"/>
      <c r="AP13" s="51"/>
    </row>
    <row r="14" spans="1:42" ht="20.100000000000001" customHeight="1" thickTop="1" thickBot="1">
      <c r="A14" s="261" t="s">
        <v>26</v>
      </c>
      <c r="B14" s="141" t="str">
        <f>Effectif!B21</f>
        <v>Agent 8</v>
      </c>
      <c r="C14" s="142">
        <f>Janvier!C14-COUNTIF(I14:AK14,"cp")-COUNTIF(I14:AK14,"cpf")</f>
        <v>21</v>
      </c>
      <c r="D14" s="143">
        <f>Janvier!D14-COUNTIF(I14:AK14,"jte")-COUNTIF(I14:AK14,"jtf")</f>
        <v>8</v>
      </c>
      <c r="E14" s="144">
        <f>Janvier!E14-COUNTIF(I14:AK14,"jts")</f>
        <v>2</v>
      </c>
      <c r="F14" s="139">
        <f>Janvier!F14-COUNTIF(I14:AK14,"cpf")</f>
        <v>5</v>
      </c>
      <c r="G14" s="139">
        <f>Janvier!G14-COUNTIF(I14:AK14,"jtf")</f>
        <v>1</v>
      </c>
      <c r="H14" s="140" t="str">
        <f>IF(Janvier!H14=0,CLEAN(Janvier!H14),Janvier!H14-COUNTIF(I14:AK14,"a"))</f>
        <v/>
      </c>
      <c r="I14" s="114"/>
      <c r="J14" s="114"/>
      <c r="K14" s="115"/>
      <c r="L14" s="115"/>
      <c r="M14" s="116"/>
      <c r="N14" s="116"/>
      <c r="O14" s="117"/>
      <c r="P14" s="117"/>
      <c r="Q14" s="114"/>
      <c r="R14" s="114"/>
      <c r="S14" s="114"/>
      <c r="T14" s="114"/>
      <c r="U14" s="115"/>
      <c r="V14" s="115"/>
      <c r="W14" s="116"/>
      <c r="X14" s="116"/>
      <c r="Y14" s="117"/>
      <c r="Z14" s="117"/>
      <c r="AA14" s="114"/>
      <c r="AB14" s="114"/>
      <c r="AC14" s="114"/>
      <c r="AD14" s="114"/>
      <c r="AE14" s="115"/>
      <c r="AF14" s="115"/>
      <c r="AG14" s="116"/>
      <c r="AH14" s="116"/>
      <c r="AI14" s="117"/>
      <c r="AJ14" s="117"/>
      <c r="AK14" s="114"/>
      <c r="AL14" s="20"/>
      <c r="AM14" s="20"/>
      <c r="AN14" s="51"/>
      <c r="AP14" s="51"/>
    </row>
    <row r="15" spans="1:42" ht="20.100000000000001" customHeight="1" thickTop="1" thickBot="1">
      <c r="A15" s="262"/>
      <c r="B15" s="100" t="str">
        <f>Effectif!B22</f>
        <v>Agent 9</v>
      </c>
      <c r="C15" s="101">
        <f>Janvier!C15-COUNTIF(I15:AK15,"cp")-COUNTIF(I15:AK15,"cpf")</f>
        <v>21</v>
      </c>
      <c r="D15" s="102">
        <f>Janvier!D15-COUNTIF(I15:AK15,"jte")-COUNTIF(I15:AK15,"jtf")</f>
        <v>8</v>
      </c>
      <c r="E15" s="103">
        <f>Janvier!E15-COUNTIF(I15:AK15,"jts")</f>
        <v>2</v>
      </c>
      <c r="F15" s="99">
        <f>Janvier!F15-COUNTIF(I15:AK15,"cpf")</f>
        <v>5</v>
      </c>
      <c r="G15" s="99">
        <f>Janvier!G15-COUNTIF(I15:AK15,"jtf")</f>
        <v>1</v>
      </c>
      <c r="H15" s="104" t="str">
        <f>IF(Janvier!H15=0,CLEAN(Janvier!H15),Janvier!H15-COUNTIF(I15:AK15,"a"))</f>
        <v/>
      </c>
      <c r="I15" s="105"/>
      <c r="J15" s="105"/>
      <c r="K15" s="106"/>
      <c r="L15" s="106"/>
      <c r="M15" s="107"/>
      <c r="N15" s="107"/>
      <c r="O15" s="108"/>
      <c r="P15" s="108"/>
      <c r="Q15" s="105"/>
      <c r="R15" s="105"/>
      <c r="S15" s="105"/>
      <c r="T15" s="105"/>
      <c r="U15" s="106"/>
      <c r="V15" s="106"/>
      <c r="W15" s="107"/>
      <c r="X15" s="107"/>
      <c r="Y15" s="108"/>
      <c r="Z15" s="108"/>
      <c r="AA15" s="105"/>
      <c r="AB15" s="105"/>
      <c r="AC15" s="105"/>
      <c r="AD15" s="105"/>
      <c r="AE15" s="106"/>
      <c r="AF15" s="106"/>
      <c r="AG15" s="107"/>
      <c r="AH15" s="107"/>
      <c r="AI15" s="108"/>
      <c r="AJ15" s="108"/>
      <c r="AK15" s="105"/>
      <c r="AL15" s="20"/>
      <c r="AM15" s="20"/>
      <c r="AN15" s="51"/>
      <c r="AP15" s="51"/>
    </row>
    <row r="16" spans="1:42" ht="20.100000000000001" customHeight="1" thickTop="1" thickBot="1">
      <c r="A16" s="262"/>
      <c r="B16" s="52" t="str">
        <f>Effectif!B23</f>
        <v>Agent 10</v>
      </c>
      <c r="C16" s="43">
        <f>Janvier!C16-COUNTIF(I16:AK16,"cp")-COUNTIF(I16:AK16,"cpf")</f>
        <v>21</v>
      </c>
      <c r="D16" s="44">
        <f>Janvier!D16-COUNTIF(I16:AK16,"jte")-COUNTIF(I16:AK16,"jtf")</f>
        <v>8</v>
      </c>
      <c r="E16" s="36">
        <f>Janvier!E16-COUNTIF(I16:AK16,"jts")</f>
        <v>2</v>
      </c>
      <c r="F16" s="59">
        <f>Janvier!F16-COUNTIF(I16:AK16,"cpf")</f>
        <v>5</v>
      </c>
      <c r="G16" s="59">
        <f>Janvier!G16-COUNTIF(I16:AK16,"jtf")</f>
        <v>1</v>
      </c>
      <c r="H16" s="37" t="str">
        <f>IF(Janvier!H16=0,CLEAN(Janvier!H16),Janvier!H16-COUNTIF(I16:AK16,"a"))</f>
        <v/>
      </c>
      <c r="I16" s="118"/>
      <c r="J16" s="118"/>
      <c r="K16" s="119"/>
      <c r="L16" s="119"/>
      <c r="M16" s="120"/>
      <c r="N16" s="120"/>
      <c r="O16" s="121"/>
      <c r="P16" s="121"/>
      <c r="Q16" s="118"/>
      <c r="R16" s="118"/>
      <c r="S16" s="118"/>
      <c r="T16" s="118"/>
      <c r="U16" s="119"/>
      <c r="V16" s="119"/>
      <c r="W16" s="120"/>
      <c r="X16" s="120"/>
      <c r="Y16" s="121"/>
      <c r="Z16" s="121"/>
      <c r="AA16" s="118"/>
      <c r="AB16" s="118"/>
      <c r="AC16" s="118"/>
      <c r="AD16" s="118"/>
      <c r="AE16" s="119"/>
      <c r="AF16" s="119"/>
      <c r="AG16" s="120"/>
      <c r="AH16" s="120"/>
      <c r="AI16" s="121"/>
      <c r="AJ16" s="121"/>
      <c r="AK16" s="118"/>
      <c r="AL16" s="20"/>
      <c r="AM16" s="20"/>
      <c r="AN16" s="51"/>
      <c r="AP16" s="51"/>
    </row>
    <row r="17" spans="1:42" ht="20.100000000000001" customHeight="1" thickTop="1" thickBot="1">
      <c r="A17" s="262" t="s">
        <v>15</v>
      </c>
      <c r="B17" s="141" t="str">
        <f>Effectif!E6&amp;""</f>
        <v/>
      </c>
      <c r="C17" s="142">
        <f>Janvier!C17-COUNTIF(I17:AK17,"cp")-COUNTIF(I17:AK17,"cpf")</f>
        <v>21</v>
      </c>
      <c r="D17" s="143">
        <f>Janvier!D17-COUNTIF(I17:AK17,"jte")-COUNTIF(I17:AK17,"jtf")</f>
        <v>8</v>
      </c>
      <c r="E17" s="144">
        <f>Janvier!E17-COUNTIF(I17:AK17,"jts")</f>
        <v>2</v>
      </c>
      <c r="F17" s="139">
        <f>Janvier!F17-COUNTIF(I17:AK17,"cpf")</f>
        <v>5</v>
      </c>
      <c r="G17" s="139">
        <f>Janvier!G17-COUNTIF(I17:AK17,"jtf")</f>
        <v>1</v>
      </c>
      <c r="H17" s="140" t="str">
        <f>IF(Janvier!H17=0,CLEAN(Janvier!H17),Janvier!H17-COUNTIF(I17:AK17,"a"))</f>
        <v/>
      </c>
      <c r="I17" s="114"/>
      <c r="J17" s="114"/>
      <c r="K17" s="115"/>
      <c r="L17" s="115"/>
      <c r="M17" s="116"/>
      <c r="N17" s="116"/>
      <c r="O17" s="117"/>
      <c r="P17" s="117"/>
      <c r="Q17" s="114"/>
      <c r="R17" s="114"/>
      <c r="S17" s="114"/>
      <c r="T17" s="114"/>
      <c r="U17" s="115"/>
      <c r="V17" s="115"/>
      <c r="W17" s="116"/>
      <c r="X17" s="116"/>
      <c r="Y17" s="117"/>
      <c r="Z17" s="117"/>
      <c r="AA17" s="114"/>
      <c r="AB17" s="114"/>
      <c r="AC17" s="114"/>
      <c r="AD17" s="114"/>
      <c r="AE17" s="115"/>
      <c r="AF17" s="115"/>
      <c r="AG17" s="116"/>
      <c r="AH17" s="116"/>
      <c r="AI17" s="117"/>
      <c r="AJ17" s="117"/>
      <c r="AK17" s="114"/>
      <c r="AL17" s="20"/>
      <c r="AM17" s="20"/>
      <c r="AN17" s="51"/>
      <c r="AP17" s="51"/>
    </row>
    <row r="18" spans="1:42" ht="20.100000000000001" customHeight="1" thickTop="1" thickBot="1">
      <c r="A18" s="262"/>
      <c r="B18" s="100" t="str">
        <f>Effectif!E7&amp;""</f>
        <v/>
      </c>
      <c r="C18" s="101">
        <f>Janvier!C18-COUNTIF(I18:AK18,"cp")-COUNTIF(I18:AK18,"cpf")</f>
        <v>21</v>
      </c>
      <c r="D18" s="102">
        <f>Janvier!D18-COUNTIF(I18:AK18,"jte")-COUNTIF(I18:AK18,"jtf")</f>
        <v>8</v>
      </c>
      <c r="E18" s="103">
        <f>Janvier!E18-COUNTIF(I18:AK18,"jts")</f>
        <v>2</v>
      </c>
      <c r="F18" s="99">
        <f>Janvier!F18-COUNTIF(I18:AK18,"cpf")</f>
        <v>5</v>
      </c>
      <c r="G18" s="99">
        <f>Janvier!G18-COUNTIF(I18:AK18,"jtf")</f>
        <v>1</v>
      </c>
      <c r="H18" s="104" t="str">
        <f>IF(Janvier!H18=0,CLEAN(Janvier!H18),Janvier!H18-COUNTIF(I18:AK18,"a"))</f>
        <v/>
      </c>
      <c r="I18" s="105"/>
      <c r="J18" s="105"/>
      <c r="K18" s="106"/>
      <c r="L18" s="106"/>
      <c r="M18" s="107"/>
      <c r="N18" s="107"/>
      <c r="O18" s="108"/>
      <c r="P18" s="108"/>
      <c r="Q18" s="105"/>
      <c r="R18" s="105"/>
      <c r="S18" s="105"/>
      <c r="T18" s="105"/>
      <c r="U18" s="106"/>
      <c r="V18" s="106"/>
      <c r="W18" s="107"/>
      <c r="X18" s="107"/>
      <c r="Y18" s="108"/>
      <c r="Z18" s="108"/>
      <c r="AA18" s="105"/>
      <c r="AB18" s="105"/>
      <c r="AC18" s="105"/>
      <c r="AD18" s="105"/>
      <c r="AE18" s="106"/>
      <c r="AF18" s="106"/>
      <c r="AG18" s="107"/>
      <c r="AH18" s="107"/>
      <c r="AI18" s="108"/>
      <c r="AJ18" s="108"/>
      <c r="AK18" s="105"/>
      <c r="AL18" s="20"/>
      <c r="AM18" s="20"/>
      <c r="AN18" s="51"/>
      <c r="AP18" s="51"/>
    </row>
    <row r="19" spans="1:42" ht="20.100000000000001" customHeight="1" thickTop="1" thickBot="1">
      <c r="A19" s="262"/>
      <c r="B19" s="145" t="str">
        <f>Effectif!E8 &amp;""</f>
        <v/>
      </c>
      <c r="C19" s="43">
        <f>Janvier!C19-COUNTIF(I19:AK19,"cp")-COUNTIF(I19:AK19,"cpf")</f>
        <v>21</v>
      </c>
      <c r="D19" s="44">
        <f>Janvier!D19-COUNTIF(I19:AK19,"jte")-COUNTIF(I19:AK19,"jtf")</f>
        <v>8</v>
      </c>
      <c r="E19" s="36">
        <f>Janvier!E19-COUNTIF(I19:AK19,"jts")</f>
        <v>2</v>
      </c>
      <c r="F19" s="59">
        <f>Janvier!F19-COUNTIF(I19:AK19,"cpf")</f>
        <v>5</v>
      </c>
      <c r="G19" s="59">
        <f>Janvier!G19-COUNTIF(I19:AK19,"jtf")</f>
        <v>1</v>
      </c>
      <c r="H19" s="37" t="str">
        <f>IF(Janvier!H19=0,CLEAN(Janvier!H19),Janvier!H19-COUNTIF(I19:AK19,"a"))</f>
        <v/>
      </c>
      <c r="I19" s="118"/>
      <c r="J19" s="118"/>
      <c r="K19" s="119"/>
      <c r="L19" s="119"/>
      <c r="M19" s="120"/>
      <c r="N19" s="120"/>
      <c r="O19" s="121"/>
      <c r="P19" s="121"/>
      <c r="Q19" s="118"/>
      <c r="R19" s="118"/>
      <c r="S19" s="118"/>
      <c r="T19" s="118"/>
      <c r="U19" s="119"/>
      <c r="V19" s="119"/>
      <c r="W19" s="120"/>
      <c r="X19" s="120"/>
      <c r="Y19" s="121"/>
      <c r="Z19" s="121"/>
      <c r="AA19" s="118"/>
      <c r="AB19" s="118"/>
      <c r="AC19" s="118"/>
      <c r="AD19" s="118"/>
      <c r="AE19" s="119"/>
      <c r="AF19" s="119"/>
      <c r="AG19" s="120"/>
      <c r="AH19" s="120"/>
      <c r="AI19" s="121"/>
      <c r="AJ19" s="121"/>
      <c r="AK19" s="118"/>
      <c r="AL19" s="20"/>
      <c r="AM19" s="20"/>
      <c r="AN19" s="51"/>
      <c r="AP19" s="51"/>
    </row>
    <row r="20" spans="1:42" ht="20.100000000000001" customHeight="1" thickTop="1" thickBot="1">
      <c r="A20" s="265" t="s">
        <v>16</v>
      </c>
      <c r="B20" s="141" t="str">
        <f>Effectif!B25&amp;""</f>
        <v/>
      </c>
      <c r="C20" s="142">
        <f>Janvier!C20-COUNTIF(I20:AK20,"cp")-COUNTIF(I20:AK20,"cpf")</f>
        <v>21</v>
      </c>
      <c r="D20" s="143">
        <f>Janvier!D20-COUNTIF(I20:AK20,"jte")-COUNTIF(I20:AK20,"jtf")</f>
        <v>8</v>
      </c>
      <c r="E20" s="144">
        <f>Janvier!E20-COUNTIF(I20:AK20,"jts")</f>
        <v>2</v>
      </c>
      <c r="F20" s="139">
        <f>Janvier!F20-COUNTIF(I20:AK20,"cpf")</f>
        <v>5</v>
      </c>
      <c r="G20" s="139">
        <f>Janvier!G20-COUNTIF(I20:AK20,"jtf")</f>
        <v>1</v>
      </c>
      <c r="H20" s="140" t="str">
        <f>IF(Janvier!H20=0,CLEAN(Janvier!H20),Janvier!H20-COUNTIF(I20:AK20,"a"))</f>
        <v/>
      </c>
      <c r="I20" s="114"/>
      <c r="J20" s="114"/>
      <c r="K20" s="115"/>
      <c r="L20" s="115"/>
      <c r="M20" s="116"/>
      <c r="N20" s="116"/>
      <c r="O20" s="117"/>
      <c r="P20" s="117"/>
      <c r="Q20" s="114"/>
      <c r="R20" s="114"/>
      <c r="S20" s="114"/>
      <c r="T20" s="114"/>
      <c r="U20" s="115"/>
      <c r="V20" s="115"/>
      <c r="W20" s="116"/>
      <c r="X20" s="116"/>
      <c r="Y20" s="117"/>
      <c r="Z20" s="117"/>
      <c r="AA20" s="114"/>
      <c r="AB20" s="114"/>
      <c r="AC20" s="114"/>
      <c r="AD20" s="114"/>
      <c r="AE20" s="115"/>
      <c r="AF20" s="115"/>
      <c r="AG20" s="116"/>
      <c r="AH20" s="116"/>
      <c r="AI20" s="117"/>
      <c r="AJ20" s="117"/>
      <c r="AK20" s="114"/>
      <c r="AL20" s="20"/>
      <c r="AM20" s="20"/>
      <c r="AN20" s="51"/>
    </row>
    <row r="21" spans="1:42" ht="20.100000000000001" customHeight="1" thickTop="1" thickBot="1">
      <c r="A21" s="265"/>
      <c r="B21" s="100" t="str">
        <f>Effectif!B28&amp;""</f>
        <v/>
      </c>
      <c r="C21" s="101">
        <f>Janvier!C21-COUNTIF(I21:AK21,"cp")-COUNTIF(I21:AK21,"cpf")</f>
        <v>21</v>
      </c>
      <c r="D21" s="102">
        <f>Janvier!D21-COUNTIF(I21:AK21,"jte")-COUNTIF(I21:AK21,"jtf")</f>
        <v>8</v>
      </c>
      <c r="E21" s="103">
        <f>Janvier!E21-COUNTIF(I21:AK21,"jts")</f>
        <v>2</v>
      </c>
      <c r="F21" s="99">
        <f>Janvier!F21-COUNTIF(I21:AK21,"cpf")</f>
        <v>5</v>
      </c>
      <c r="G21" s="99">
        <f>Janvier!G21-COUNTIF(I21:AK21,"jtf")</f>
        <v>1</v>
      </c>
      <c r="H21" s="104" t="str">
        <f>IF(Janvier!H21=0,CLEAN(Janvier!H21),Janvier!H21-COUNTIF(I21:AK21,"a"))</f>
        <v/>
      </c>
      <c r="I21" s="105"/>
      <c r="J21" s="105"/>
      <c r="K21" s="106"/>
      <c r="L21" s="106"/>
      <c r="M21" s="107"/>
      <c r="N21" s="107"/>
      <c r="O21" s="108"/>
      <c r="P21" s="108"/>
      <c r="Q21" s="105"/>
      <c r="R21" s="105"/>
      <c r="S21" s="105"/>
      <c r="T21" s="105"/>
      <c r="U21" s="106"/>
      <c r="V21" s="106"/>
      <c r="W21" s="107"/>
      <c r="X21" s="107"/>
      <c r="Y21" s="108"/>
      <c r="Z21" s="108"/>
      <c r="AA21" s="105"/>
      <c r="AB21" s="105"/>
      <c r="AC21" s="105"/>
      <c r="AD21" s="105"/>
      <c r="AE21" s="106"/>
      <c r="AF21" s="106"/>
      <c r="AG21" s="107"/>
      <c r="AH21" s="107"/>
      <c r="AI21" s="108"/>
      <c r="AJ21" s="108"/>
      <c r="AK21" s="105"/>
      <c r="AL21" s="20"/>
      <c r="AM21" s="20"/>
      <c r="AN21" s="51"/>
    </row>
    <row r="22" spans="1:42" ht="20.100000000000001" customHeight="1" thickTop="1" thickBot="1">
      <c r="A22" s="265"/>
      <c r="B22" s="100" t="str">
        <f>Effectif!B29&amp;""</f>
        <v/>
      </c>
      <c r="C22" s="101">
        <f>Janvier!C22-COUNTIF(I22:AK22,"cp")-COUNTIF(I22:AK22,"cpf")</f>
        <v>21</v>
      </c>
      <c r="D22" s="102">
        <f>Janvier!D22-COUNTIF(I22:AK22,"jte")-COUNTIF(I22:AK22,"jtf")</f>
        <v>8</v>
      </c>
      <c r="E22" s="103">
        <f>Janvier!E22-COUNTIF(I22:AK22,"jts")</f>
        <v>2</v>
      </c>
      <c r="F22" s="99">
        <f>Janvier!F22-COUNTIF(I22:AK22,"cpf")</f>
        <v>5</v>
      </c>
      <c r="G22" s="99">
        <f>Janvier!G22-COUNTIF(I22:AK22,"jtf")</f>
        <v>1</v>
      </c>
      <c r="H22" s="104" t="str">
        <f>IF(Janvier!H22=0,CLEAN(Janvier!H22),Janvier!H22-COUNTIF(I22:AK22,"a"))</f>
        <v/>
      </c>
      <c r="I22" s="105"/>
      <c r="J22" s="105"/>
      <c r="K22" s="106"/>
      <c r="L22" s="106"/>
      <c r="M22" s="107"/>
      <c r="N22" s="107"/>
      <c r="O22" s="108"/>
      <c r="P22" s="108"/>
      <c r="Q22" s="105"/>
      <c r="R22" s="105"/>
      <c r="S22" s="105"/>
      <c r="T22" s="105"/>
      <c r="U22" s="106"/>
      <c r="V22" s="106"/>
      <c r="W22" s="107"/>
      <c r="X22" s="107"/>
      <c r="Y22" s="108"/>
      <c r="Z22" s="108"/>
      <c r="AA22" s="105"/>
      <c r="AB22" s="105"/>
      <c r="AC22" s="105"/>
      <c r="AD22" s="105"/>
      <c r="AE22" s="106"/>
      <c r="AF22" s="106"/>
      <c r="AG22" s="107"/>
      <c r="AH22" s="107"/>
      <c r="AI22" s="108"/>
      <c r="AJ22" s="108"/>
      <c r="AK22" s="105"/>
      <c r="AL22" s="20"/>
      <c r="AM22" s="20"/>
      <c r="AN22" s="51"/>
    </row>
    <row r="23" spans="1:42" ht="20.100000000000001" customHeight="1" thickTop="1" thickBot="1">
      <c r="A23" s="265"/>
      <c r="B23" s="100" t="str">
        <f>Effectif!B27&amp;""</f>
        <v/>
      </c>
      <c r="C23" s="101">
        <f>Janvier!C23-COUNTIF(I23:AK23,"cp")-COUNTIF(I23:AK23,"cpf")</f>
        <v>21</v>
      </c>
      <c r="D23" s="102">
        <f>Janvier!D23-COUNTIF(I23:AK23,"jte")-COUNTIF(I23:AK23,"jtf")</f>
        <v>8</v>
      </c>
      <c r="E23" s="103">
        <f>Janvier!E23-COUNTIF(I23:AK23,"jts")</f>
        <v>2</v>
      </c>
      <c r="F23" s="99">
        <f>Janvier!F23-COUNTIF(I23:AK23,"cpf")</f>
        <v>5</v>
      </c>
      <c r="G23" s="99">
        <f>Janvier!G23-COUNTIF(I23:AK23,"jtf")</f>
        <v>1</v>
      </c>
      <c r="H23" s="104" t="str">
        <f>IF(Janvier!H23=0,CLEAN(Janvier!H23),Janvier!H23-COUNTIF(I23:AK23,"a"))</f>
        <v/>
      </c>
      <c r="I23" s="105"/>
      <c r="J23" s="105"/>
      <c r="K23" s="106"/>
      <c r="L23" s="106"/>
      <c r="M23" s="107"/>
      <c r="N23" s="107"/>
      <c r="O23" s="108"/>
      <c r="P23" s="108"/>
      <c r="Q23" s="105"/>
      <c r="R23" s="105"/>
      <c r="S23" s="105"/>
      <c r="T23" s="105"/>
      <c r="U23" s="106"/>
      <c r="V23" s="106"/>
      <c r="W23" s="107"/>
      <c r="X23" s="107"/>
      <c r="Y23" s="108"/>
      <c r="Z23" s="108"/>
      <c r="AA23" s="105"/>
      <c r="AB23" s="105"/>
      <c r="AC23" s="105"/>
      <c r="AD23" s="105"/>
      <c r="AE23" s="106"/>
      <c r="AF23" s="106"/>
      <c r="AG23" s="107"/>
      <c r="AH23" s="107"/>
      <c r="AI23" s="108"/>
      <c r="AJ23" s="108"/>
      <c r="AK23" s="105"/>
      <c r="AL23" s="20"/>
      <c r="AM23" s="20"/>
      <c r="AN23" s="51"/>
    </row>
    <row r="24" spans="1:42" ht="20.100000000000001" customHeight="1" thickTop="1" thickBot="1">
      <c r="A24" s="265"/>
      <c r="B24" s="52" t="str">
        <f>Effectif!B26&amp;""</f>
        <v/>
      </c>
      <c r="C24" s="43">
        <f>Janvier!C24-COUNTIF(I24:AK24,"cp")-COUNTIF(I24:AK24,"cpf")</f>
        <v>21</v>
      </c>
      <c r="D24" s="44">
        <f>Janvier!D24-COUNTIF(I24:AK24,"jte")-COUNTIF(I24:AK24,"jtf")</f>
        <v>8</v>
      </c>
      <c r="E24" s="36">
        <f>Janvier!E24-COUNTIF(I24:AK24,"jts")</f>
        <v>2</v>
      </c>
      <c r="F24" s="59">
        <f>Janvier!F24-COUNTIF(I24:AK24,"cpf")</f>
        <v>5</v>
      </c>
      <c r="G24" s="59">
        <f>Janvier!G24-COUNTIF(I24:AK24,"jtf")</f>
        <v>1</v>
      </c>
      <c r="H24" s="37" t="str">
        <f>IF(Janvier!H24=0,CLEAN(Janvier!H24),Janvier!H24-COUNTIF(I24:AK24,"a"))</f>
        <v/>
      </c>
      <c r="I24" s="118"/>
      <c r="J24" s="118"/>
      <c r="K24" s="119"/>
      <c r="L24" s="119"/>
      <c r="M24" s="120"/>
      <c r="N24" s="120"/>
      <c r="O24" s="121"/>
      <c r="P24" s="121"/>
      <c r="Q24" s="118"/>
      <c r="R24" s="118"/>
      <c r="S24" s="118"/>
      <c r="T24" s="118"/>
      <c r="U24" s="119"/>
      <c r="V24" s="119"/>
      <c r="W24" s="120"/>
      <c r="X24" s="120"/>
      <c r="Y24" s="121"/>
      <c r="Z24" s="121"/>
      <c r="AA24" s="118"/>
      <c r="AB24" s="118"/>
      <c r="AC24" s="118"/>
      <c r="AD24" s="118"/>
      <c r="AE24" s="119"/>
      <c r="AF24" s="119"/>
      <c r="AG24" s="120"/>
      <c r="AH24" s="120"/>
      <c r="AI24" s="121"/>
      <c r="AJ24" s="121"/>
      <c r="AK24" s="118"/>
      <c r="AL24" s="20"/>
      <c r="AM24" s="20"/>
      <c r="AN24" s="51"/>
    </row>
    <row r="25" spans="1:42" ht="20.100000000000001" customHeight="1" thickTop="1" thickBot="1">
      <c r="A25" s="263" t="s">
        <v>12</v>
      </c>
      <c r="B25" s="141" t="str">
        <f>Effectif!E10&amp;""</f>
        <v/>
      </c>
      <c r="C25" s="142">
        <f>Janvier!C25-COUNTIF(I25:AK25,"cp")-COUNTIF(I25:AK25,"cpf")</f>
        <v>21</v>
      </c>
      <c r="D25" s="143">
        <f>Janvier!D25-COUNTIF(I25:AK25,"jte")-COUNTIF(I25:AK25,"jtf")</f>
        <v>8</v>
      </c>
      <c r="E25" s="144">
        <f>Janvier!E25-COUNTIF(I25:AK25,"jts")</f>
        <v>2</v>
      </c>
      <c r="F25" s="139">
        <f>Janvier!F25-COUNTIF(I25:AK25,"cpf")</f>
        <v>5</v>
      </c>
      <c r="G25" s="139">
        <f>Janvier!G25-COUNTIF(I25:AK25,"jtf")</f>
        <v>1</v>
      </c>
      <c r="H25" s="140" t="str">
        <f>IF(Janvier!H25=0,CLEAN(Janvier!H25),Janvier!H25-COUNTIF(I25:AK25,"a"))</f>
        <v/>
      </c>
      <c r="I25" s="114"/>
      <c r="J25" s="114"/>
      <c r="K25" s="115"/>
      <c r="L25" s="115"/>
      <c r="M25" s="116"/>
      <c r="N25" s="116"/>
      <c r="O25" s="117"/>
      <c r="P25" s="117"/>
      <c r="Q25" s="114"/>
      <c r="R25" s="114"/>
      <c r="S25" s="114"/>
      <c r="T25" s="114"/>
      <c r="U25" s="115"/>
      <c r="V25" s="115"/>
      <c r="W25" s="116"/>
      <c r="X25" s="116"/>
      <c r="Y25" s="117"/>
      <c r="Z25" s="117"/>
      <c r="AA25" s="114"/>
      <c r="AB25" s="114"/>
      <c r="AC25" s="114"/>
      <c r="AD25" s="114"/>
      <c r="AE25" s="115"/>
      <c r="AF25" s="115"/>
      <c r="AG25" s="116"/>
      <c r="AH25" s="116"/>
      <c r="AI25" s="117"/>
      <c r="AJ25" s="117"/>
      <c r="AK25" s="114"/>
      <c r="AL25" s="20"/>
      <c r="AM25" s="20"/>
      <c r="AN25" s="51"/>
    </row>
    <row r="26" spans="1:42" ht="20.100000000000001" customHeight="1" thickTop="1" thickBot="1">
      <c r="A26" s="263"/>
      <c r="B26" s="100" t="str">
        <f>Effectif!E11&amp;""</f>
        <v/>
      </c>
      <c r="C26" s="101">
        <f>Janvier!C26-COUNTIF(I26:AK26,"cp")-COUNTIF(I26:AK26,"cpf")</f>
        <v>21</v>
      </c>
      <c r="D26" s="102">
        <f>Janvier!D26-COUNTIF(I26:AK26,"jte")-COUNTIF(I26:AK26,"jtf")</f>
        <v>8</v>
      </c>
      <c r="E26" s="103">
        <f>Janvier!E26-COUNTIF(I26:AK26,"jts")</f>
        <v>2</v>
      </c>
      <c r="F26" s="99">
        <f>Janvier!F26-COUNTIF(I26:AK26,"cpf")</f>
        <v>5</v>
      </c>
      <c r="G26" s="99">
        <f>Janvier!G26-COUNTIF(I26:AK26,"jtf")</f>
        <v>1</v>
      </c>
      <c r="H26" s="104" t="str">
        <f>IF(Janvier!H26=0,CLEAN(Janvier!H26),Janvier!H26-COUNTIF(I26:AK26,"a"))</f>
        <v/>
      </c>
      <c r="I26" s="105"/>
      <c r="J26" s="105"/>
      <c r="K26" s="106"/>
      <c r="L26" s="106"/>
      <c r="M26" s="107"/>
      <c r="N26" s="107"/>
      <c r="O26" s="108"/>
      <c r="P26" s="108"/>
      <c r="Q26" s="105"/>
      <c r="R26" s="105"/>
      <c r="S26" s="105"/>
      <c r="T26" s="105"/>
      <c r="U26" s="106"/>
      <c r="V26" s="106"/>
      <c r="W26" s="107"/>
      <c r="X26" s="107"/>
      <c r="Y26" s="108"/>
      <c r="Z26" s="108"/>
      <c r="AA26" s="105"/>
      <c r="AB26" s="105"/>
      <c r="AC26" s="105"/>
      <c r="AD26" s="105"/>
      <c r="AE26" s="106"/>
      <c r="AF26" s="106"/>
      <c r="AG26" s="107"/>
      <c r="AH26" s="107"/>
      <c r="AI26" s="108"/>
      <c r="AJ26" s="108"/>
      <c r="AK26" s="105"/>
      <c r="AL26" s="20"/>
      <c r="AM26" s="20"/>
      <c r="AN26" s="51"/>
    </row>
    <row r="27" spans="1:42" ht="20.100000000000001" customHeight="1" thickTop="1" thickBot="1">
      <c r="A27" s="263"/>
      <c r="B27" s="100" t="str">
        <f>Effectif!E12&amp;""</f>
        <v/>
      </c>
      <c r="C27" s="101">
        <f>Janvier!C27-COUNTIF(I27:AK27,"cp")-COUNTIF(I27:AK27,"cpf")</f>
        <v>21</v>
      </c>
      <c r="D27" s="102">
        <f>Janvier!D27-COUNTIF(I27:AK27,"jte")-COUNTIF(I27:AK27,"jtf")</f>
        <v>8</v>
      </c>
      <c r="E27" s="103">
        <f>Janvier!E27-COUNTIF(I27:AK27,"jts")</f>
        <v>2</v>
      </c>
      <c r="F27" s="99">
        <f>Janvier!F27-COUNTIF(I27:AK27,"cpf")</f>
        <v>5</v>
      </c>
      <c r="G27" s="99">
        <f>Janvier!G27-COUNTIF(I27:AK27,"jtf")</f>
        <v>1</v>
      </c>
      <c r="H27" s="104" t="str">
        <f>IF(Janvier!H27=0,CLEAN(Janvier!H27),Janvier!H27-COUNTIF(I27:AK27,"a"))</f>
        <v/>
      </c>
      <c r="I27" s="105"/>
      <c r="J27" s="105"/>
      <c r="K27" s="106"/>
      <c r="L27" s="106"/>
      <c r="M27" s="107"/>
      <c r="N27" s="107"/>
      <c r="O27" s="108"/>
      <c r="P27" s="108"/>
      <c r="Q27" s="105"/>
      <c r="R27" s="105"/>
      <c r="S27" s="105"/>
      <c r="T27" s="105"/>
      <c r="U27" s="106"/>
      <c r="V27" s="106"/>
      <c r="W27" s="107"/>
      <c r="X27" s="107"/>
      <c r="Y27" s="108"/>
      <c r="Z27" s="108"/>
      <c r="AA27" s="105"/>
      <c r="AB27" s="105"/>
      <c r="AC27" s="105"/>
      <c r="AD27" s="105"/>
      <c r="AE27" s="106"/>
      <c r="AF27" s="106"/>
      <c r="AG27" s="107"/>
      <c r="AH27" s="107"/>
      <c r="AI27" s="108"/>
      <c r="AJ27" s="108"/>
      <c r="AK27" s="105"/>
      <c r="AL27" s="20"/>
      <c r="AM27" s="20"/>
      <c r="AN27" s="51"/>
    </row>
    <row r="28" spans="1:42" ht="20.100000000000001" customHeight="1" thickTop="1" thickBot="1">
      <c r="A28" s="263"/>
      <c r="B28" s="159" t="str">
        <f>Effectif!E13&amp;""</f>
        <v/>
      </c>
      <c r="C28" s="160">
        <f>Janvier!C28-COUNTIF(I28:AK28,"cp")-COUNTIF(I28:AK28,"cpf")</f>
        <v>21</v>
      </c>
      <c r="D28" s="147">
        <f>Janvier!D28-COUNTIF(I28:AK28,"jte")-COUNTIF(I28:AK28,"jtf")</f>
        <v>8</v>
      </c>
      <c r="E28" s="148">
        <f>Janvier!E28-COUNTIF(I28:AK28,"jts")</f>
        <v>2</v>
      </c>
      <c r="F28" s="99">
        <f>Janvier!F28-COUNTIF(I28:AK28,"cpf")</f>
        <v>5</v>
      </c>
      <c r="G28" s="99">
        <f>Janvier!G28-COUNTIF(I28:AK28,"jtf")</f>
        <v>1</v>
      </c>
      <c r="H28" s="104" t="str">
        <f>IF(Janvier!H28=0,CLEAN(Janvier!H28),Janvier!H28-COUNTIF(I28:AK28,"a"))</f>
        <v/>
      </c>
      <c r="I28" s="105"/>
      <c r="J28" s="105"/>
      <c r="K28" s="106"/>
      <c r="L28" s="106"/>
      <c r="M28" s="107"/>
      <c r="N28" s="107"/>
      <c r="O28" s="108"/>
      <c r="P28" s="108"/>
      <c r="Q28" s="105"/>
      <c r="R28" s="105"/>
      <c r="S28" s="105"/>
      <c r="T28" s="105"/>
      <c r="U28" s="106"/>
      <c r="V28" s="106"/>
      <c r="W28" s="107"/>
      <c r="X28" s="107"/>
      <c r="Y28" s="108"/>
      <c r="Z28" s="108"/>
      <c r="AA28" s="105"/>
      <c r="AB28" s="105"/>
      <c r="AC28" s="105"/>
      <c r="AD28" s="105"/>
      <c r="AE28" s="106"/>
      <c r="AF28" s="106"/>
      <c r="AG28" s="107"/>
      <c r="AH28" s="107"/>
      <c r="AI28" s="108"/>
      <c r="AJ28" s="108"/>
      <c r="AK28" s="105"/>
      <c r="AL28" s="20"/>
      <c r="AM28" s="20"/>
      <c r="AN28" s="51"/>
    </row>
    <row r="29" spans="1:42" ht="20.100000000000001" customHeight="1" thickTop="1" thickBot="1">
      <c r="A29" s="263"/>
      <c r="B29" s="100">
        <f>Effectif!E14</f>
        <v>0</v>
      </c>
      <c r="C29" s="149">
        <f>Janvier!C29-COUNTIF(I29:AK29,"cp")-COUNTIF(I29:AK29,"cpf")</f>
        <v>21</v>
      </c>
      <c r="D29" s="102">
        <f>Janvier!D29-COUNTIF(I29:AK29,"jte")-COUNTIF(I29:AK29,"jtf")</f>
        <v>8</v>
      </c>
      <c r="E29" s="103">
        <f>Janvier!E29-COUNTIF(I29:AK29,"jts")</f>
        <v>2</v>
      </c>
      <c r="F29" s="99">
        <f>Janvier!F29-COUNTIF(I29:AK29,"cpf")</f>
        <v>5</v>
      </c>
      <c r="G29" s="99">
        <f>Janvier!G29-COUNTIF(I29:AK29,"jtf")</f>
        <v>1</v>
      </c>
      <c r="H29" s="104" t="str">
        <f>IF(Janvier!H29=0,CLEAN(Janvier!H29),Janvier!H29-COUNTIF(I29:AK29,"a"))</f>
        <v/>
      </c>
      <c r="I29" s="105"/>
      <c r="J29" s="105"/>
      <c r="K29" s="106"/>
      <c r="L29" s="106"/>
      <c r="M29" s="107"/>
      <c r="N29" s="107"/>
      <c r="O29" s="108"/>
      <c r="P29" s="108"/>
      <c r="Q29" s="105"/>
      <c r="R29" s="105"/>
      <c r="S29" s="105"/>
      <c r="T29" s="105"/>
      <c r="U29" s="106"/>
      <c r="V29" s="106"/>
      <c r="W29" s="107"/>
      <c r="X29" s="107"/>
      <c r="Y29" s="108"/>
      <c r="Z29" s="108"/>
      <c r="AA29" s="105"/>
      <c r="AB29" s="105"/>
      <c r="AC29" s="105"/>
      <c r="AD29" s="105"/>
      <c r="AE29" s="106"/>
      <c r="AF29" s="106"/>
      <c r="AG29" s="107"/>
      <c r="AH29" s="107"/>
      <c r="AI29" s="108"/>
      <c r="AJ29" s="108"/>
      <c r="AK29" s="105"/>
      <c r="AL29" s="20"/>
      <c r="AM29" s="20"/>
      <c r="AN29" s="51"/>
    </row>
    <row r="30" spans="1:42" ht="20.100000000000001" customHeight="1" thickTop="1" thickBot="1">
      <c r="A30" s="263"/>
      <c r="B30" s="52"/>
      <c r="C30" s="150">
        <f>Janvier!C30-COUNTIF(I30:AK30,"cp")-COUNTIF(I30:AK30,"cpf")</f>
        <v>21</v>
      </c>
      <c r="D30" s="44">
        <f>Janvier!D30-COUNTIF(I30:AK30,"jte")-COUNTIF(I30:AK30,"jtf")</f>
        <v>8</v>
      </c>
      <c r="E30" s="36">
        <f>Janvier!E30-COUNTIF(I30:AK30,"jts")</f>
        <v>2</v>
      </c>
      <c r="F30" s="161">
        <f>Janvier!F30-COUNTIF(I30:AK30,"cpf")</f>
        <v>5</v>
      </c>
      <c r="G30" s="161">
        <f>Janvier!G30-COUNTIF(I30:AK30,"jtf")</f>
        <v>1</v>
      </c>
      <c r="H30" s="37" t="str">
        <f>IF(Janvier!H30=0,CLEAN(Janvier!H30),Janvier!H30-COUNTIF(I30:AK30,"a"))</f>
        <v/>
      </c>
      <c r="I30" s="118"/>
      <c r="J30" s="118"/>
      <c r="K30" s="119"/>
      <c r="L30" s="119"/>
      <c r="M30" s="120"/>
      <c r="N30" s="120"/>
      <c r="O30" s="121"/>
      <c r="P30" s="121"/>
      <c r="Q30" s="118"/>
      <c r="R30" s="118"/>
      <c r="S30" s="118"/>
      <c r="T30" s="118"/>
      <c r="U30" s="119"/>
      <c r="V30" s="119"/>
      <c r="W30" s="120"/>
      <c r="X30" s="120"/>
      <c r="Y30" s="121"/>
      <c r="Z30" s="121"/>
      <c r="AA30" s="118"/>
      <c r="AB30" s="118"/>
      <c r="AC30" s="118"/>
      <c r="AD30" s="118"/>
      <c r="AE30" s="119"/>
      <c r="AF30" s="119"/>
      <c r="AG30" s="120"/>
      <c r="AH30" s="120"/>
      <c r="AI30" s="121"/>
      <c r="AJ30" s="121"/>
      <c r="AK30" s="118"/>
      <c r="AL30" s="20"/>
      <c r="AM30" s="20"/>
      <c r="AN30" s="51"/>
    </row>
    <row r="31" spans="1:42" ht="20.100000000000001" customHeight="1" thickTop="1">
      <c r="A31" s="266" t="s">
        <v>17</v>
      </c>
      <c r="B31" s="141" t="str">
        <f>Effectif!E17&amp;""</f>
        <v/>
      </c>
      <c r="C31" s="142"/>
      <c r="D31" s="143">
        <f>Janvier!D31-COUNTIF(I31:AK31,"jte")-COUNTIF(I31:AK31,"jtf")</f>
        <v>8</v>
      </c>
      <c r="E31" s="144">
        <f>Janvier!E31-COUNTIF(I31:AK31,"jts")</f>
        <v>2</v>
      </c>
      <c r="F31" s="163"/>
      <c r="G31" s="163">
        <f>Janvier!G31-COUNTIF(I31:AK31,"jtf")</f>
        <v>1</v>
      </c>
      <c r="H31" s="140" t="str">
        <f>IF(Janvier!H31=0,CLEAN(Janvier!H31),Janvier!H31-COUNTIF(I31:AK31,"a"))</f>
        <v/>
      </c>
      <c r="I31" s="114"/>
      <c r="J31" s="114"/>
      <c r="K31" s="115"/>
      <c r="L31" s="115"/>
      <c r="M31" s="116"/>
      <c r="N31" s="116"/>
      <c r="O31" s="117"/>
      <c r="P31" s="117"/>
      <c r="Q31" s="114"/>
      <c r="R31" s="114"/>
      <c r="S31" s="114"/>
      <c r="T31" s="114"/>
      <c r="U31" s="115"/>
      <c r="V31" s="115"/>
      <c r="W31" s="116"/>
      <c r="X31" s="116"/>
      <c r="Y31" s="117"/>
      <c r="Z31" s="117"/>
      <c r="AA31" s="114"/>
      <c r="AB31" s="114"/>
      <c r="AC31" s="114"/>
      <c r="AD31" s="114"/>
      <c r="AE31" s="115"/>
      <c r="AF31" s="115"/>
      <c r="AG31" s="116"/>
      <c r="AH31" s="116"/>
      <c r="AI31" s="117"/>
      <c r="AJ31" s="117"/>
      <c r="AK31" s="114"/>
      <c r="AL31" s="20"/>
      <c r="AM31" s="20"/>
      <c r="AN31" s="51"/>
    </row>
    <row r="32" spans="1:42" ht="20.100000000000001" customHeight="1">
      <c r="A32" s="256"/>
      <c r="B32" s="100" t="str">
        <f>Effectif!E18 &amp;""</f>
        <v/>
      </c>
      <c r="C32" s="101"/>
      <c r="D32" s="102">
        <f>Janvier!D32-COUNTIF(I32:AK32,"jte")-COUNTIF(I32:AK32,"jtf")</f>
        <v>8</v>
      </c>
      <c r="E32" s="103">
        <f>Janvier!E32-COUNTIF(I32:AK32,"jts")</f>
        <v>2</v>
      </c>
      <c r="F32" s="99"/>
      <c r="G32" s="99">
        <f>Janvier!G32-COUNTIF(I32:AK32,"jtf")</f>
        <v>1</v>
      </c>
      <c r="H32" s="104" t="str">
        <f>IF(Janvier!H32=0,CLEAN(Janvier!H32),Janvier!H32-COUNTIF(I32:AK32,"a"))</f>
        <v/>
      </c>
      <c r="I32" s="105"/>
      <c r="J32" s="105"/>
      <c r="K32" s="106"/>
      <c r="L32" s="106"/>
      <c r="M32" s="107"/>
      <c r="N32" s="107"/>
      <c r="O32" s="108"/>
      <c r="P32" s="108"/>
      <c r="Q32" s="105"/>
      <c r="R32" s="105"/>
      <c r="S32" s="105"/>
      <c r="T32" s="105"/>
      <c r="U32" s="106"/>
      <c r="V32" s="106"/>
      <c r="W32" s="107"/>
      <c r="X32" s="107"/>
      <c r="Y32" s="108"/>
      <c r="Z32" s="108"/>
      <c r="AA32" s="105"/>
      <c r="AB32" s="105"/>
      <c r="AC32" s="105"/>
      <c r="AD32" s="105"/>
      <c r="AE32" s="106"/>
      <c r="AF32" s="106"/>
      <c r="AG32" s="107"/>
      <c r="AH32" s="107"/>
      <c r="AI32" s="108"/>
      <c r="AJ32" s="108"/>
      <c r="AK32" s="105"/>
      <c r="AL32" s="20"/>
      <c r="AM32" s="20"/>
      <c r="AN32" s="51"/>
    </row>
    <row r="33" spans="1:40" ht="20.100000000000001" customHeight="1">
      <c r="A33" s="257"/>
      <c r="B33" s="100" t="str">
        <f>Effectif!E19 &amp;""</f>
        <v/>
      </c>
      <c r="C33" s="101"/>
      <c r="D33" s="102">
        <f>Janvier!D33-COUNTIF(I33:AK33,"jte")-COUNTIF(I33:AK33,"jtf")</f>
        <v>8</v>
      </c>
      <c r="E33" s="103">
        <f>Janvier!E33-COUNTIF(I33:AK33,"jts")</f>
        <v>2</v>
      </c>
      <c r="F33" s="99"/>
      <c r="G33" s="99">
        <f>Janvier!G33-COUNTIF(I33:AK33,"jtf")</f>
        <v>1</v>
      </c>
      <c r="H33" s="104" t="str">
        <f>IF(Janvier!H33=0,CLEAN(Janvier!H33),Janvier!H33-COUNTIF(I33:AK33,"a"))</f>
        <v/>
      </c>
      <c r="I33" s="105"/>
      <c r="J33" s="105"/>
      <c r="K33" s="106"/>
      <c r="L33" s="106"/>
      <c r="M33" s="107"/>
      <c r="N33" s="107"/>
      <c r="O33" s="108"/>
      <c r="P33" s="108"/>
      <c r="Q33" s="105"/>
      <c r="R33" s="105"/>
      <c r="S33" s="105"/>
      <c r="T33" s="105"/>
      <c r="U33" s="106"/>
      <c r="V33" s="106"/>
      <c r="W33" s="107"/>
      <c r="X33" s="107"/>
      <c r="Y33" s="108"/>
      <c r="Z33" s="108"/>
      <c r="AA33" s="105"/>
      <c r="AB33" s="105"/>
      <c r="AC33" s="105"/>
      <c r="AD33" s="105"/>
      <c r="AE33" s="106"/>
      <c r="AF33" s="106"/>
      <c r="AG33" s="107"/>
      <c r="AH33" s="107"/>
      <c r="AI33" s="108"/>
      <c r="AJ33" s="108"/>
      <c r="AK33" s="105"/>
      <c r="AL33" s="20"/>
      <c r="AM33" s="20"/>
      <c r="AN33" s="51"/>
    </row>
    <row r="34" spans="1:40" ht="20.100000000000001" customHeight="1" thickBot="1">
      <c r="A34" s="258"/>
      <c r="B34" s="153" t="str">
        <f>Effectif!E20 &amp;""</f>
        <v/>
      </c>
      <c r="C34" s="183"/>
      <c r="D34" s="155">
        <f>Janvier!D34-COUNTIF(I34:AK34,"jte")-COUNTIF(I34:AK34,"jtf")</f>
        <v>8</v>
      </c>
      <c r="E34" s="156">
        <f>Janvier!E34-COUNTIF(I34:AK34,"jts")</f>
        <v>2</v>
      </c>
      <c r="F34" s="157"/>
      <c r="G34" s="157">
        <f>Janvier!G34-COUNTIF(I34:AK34,"jtf")</f>
        <v>1</v>
      </c>
      <c r="H34" s="158" t="str">
        <f>IF(Janvier!H34=0,CLEAN(Janvier!H34),Janvier!H34-COUNTIF(I34:AK34,"a"))</f>
        <v/>
      </c>
      <c r="I34" s="110"/>
      <c r="J34" s="110"/>
      <c r="K34" s="111"/>
      <c r="L34" s="111"/>
      <c r="M34" s="112"/>
      <c r="N34" s="112"/>
      <c r="O34" s="113"/>
      <c r="P34" s="113"/>
      <c r="Q34" s="173"/>
      <c r="R34" s="110"/>
      <c r="S34" s="110"/>
      <c r="T34" s="110"/>
      <c r="U34" s="111"/>
      <c r="V34" s="111"/>
      <c r="W34" s="112"/>
      <c r="X34" s="112"/>
      <c r="Y34" s="113"/>
      <c r="Z34" s="113"/>
      <c r="AA34" s="173"/>
      <c r="AB34" s="173"/>
      <c r="AC34" s="110"/>
      <c r="AD34" s="110"/>
      <c r="AE34" s="111"/>
      <c r="AF34" s="111"/>
      <c r="AG34" s="112"/>
      <c r="AH34" s="112"/>
      <c r="AI34" s="113"/>
      <c r="AJ34" s="113"/>
      <c r="AK34" s="173"/>
      <c r="AL34" s="20"/>
      <c r="AM34" s="20"/>
      <c r="AN34" s="51"/>
    </row>
    <row r="35" spans="1:40">
      <c r="B35" s="30"/>
      <c r="C35" s="30"/>
      <c r="D35" s="30"/>
      <c r="E35" s="30"/>
    </row>
    <row r="36" spans="1:40">
      <c r="B36" s="30"/>
      <c r="C36" s="30"/>
      <c r="D36" s="30"/>
      <c r="E36" s="30"/>
    </row>
    <row r="37" spans="1:40">
      <c r="B37" s="30"/>
      <c r="C37" s="30"/>
      <c r="D37" s="30"/>
      <c r="E37" s="30"/>
    </row>
  </sheetData>
  <sheetProtection password="CC71" objects="1" scenarios="1" formatCells="0"/>
  <customSheetViews>
    <customSheetView guid="{C102C896-6091-4F19-9AEA-46A8A6109F9E}" scale="75" showRuler="0">
      <pane ySplit="6" topLeftCell="A7" activePane="bottomLeft" state="frozen"/>
      <selection pane="bottomLeft" activeCell="B7" sqref="B7:E34"/>
      <pageMargins left="0.19685039370078741" right="0.19685039370078741" top="0.19685039370078741" bottom="0.19685039370078741" header="0.51181102362204722" footer="0.51181102362204722"/>
      <pageSetup paperSize="9" orientation="landscape" horizontalDpi="4294967294" verticalDpi="0" r:id="rId1"/>
      <headerFooter alignWithMargins="0"/>
    </customSheetView>
  </customSheetViews>
  <mergeCells count="9">
    <mergeCell ref="A31:A34"/>
    <mergeCell ref="B1:AM3"/>
    <mergeCell ref="A8:A9"/>
    <mergeCell ref="A10:A11"/>
    <mergeCell ref="A25:A30"/>
    <mergeCell ref="A12:A13"/>
    <mergeCell ref="A14:A16"/>
    <mergeCell ref="A17:A19"/>
    <mergeCell ref="A20:A24"/>
  </mergeCells>
  <phoneticPr fontId="0" type="noConversion"/>
  <conditionalFormatting sqref="I7:AK34">
    <cfRule type="cellIs" dxfId="24" priority="2" stopIfTrue="1" operator="equal">
      <formula>"cpf"</formula>
    </cfRule>
    <cfRule type="cellIs" dxfId="23" priority="3" stopIfTrue="1" operator="equal">
      <formula>"jtf"</formula>
    </cfRule>
  </conditionalFormatting>
  <pageMargins left="0.19685039370078741" right="0.19685039370078741" top="0.19685039370078741" bottom="0.19685039370078741" header="0.51181102362204722" footer="0.51181102362204722"/>
  <pageSetup paperSize="9" scale="85" orientation="landscape" horizontalDpi="4294967294" verticalDpi="0" r:id="rId2"/>
  <headerFooter alignWithMargins="0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47"/>
  </sheetPr>
  <dimension ref="A1:AO37"/>
  <sheetViews>
    <sheetView zoomScaleNormal="100" workbookViewId="0">
      <pane ySplit="6" topLeftCell="A7" activePane="bottomLeft" state="frozen"/>
      <selection activeCell="B29" sqref="B29"/>
      <selection pane="bottomLeft" activeCell="B29" sqref="B29"/>
    </sheetView>
  </sheetViews>
  <sheetFormatPr baseColWidth="10" defaultRowHeight="20.25"/>
  <cols>
    <col min="1" max="1" width="11" style="34" customWidth="1"/>
    <col min="2" max="2" width="18.140625" style="1" customWidth="1"/>
    <col min="3" max="8" width="5.7109375" style="1" customWidth="1"/>
    <col min="9" max="39" width="3.7109375" style="1" customWidth="1"/>
    <col min="40" max="16384" width="11.42578125" style="1"/>
  </cols>
  <sheetData>
    <row r="1" spans="1:41">
      <c r="A1" s="35"/>
      <c r="B1" s="267">
        <f>DATE(Janvier!B1,3,1)</f>
        <v>39507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8"/>
      <c r="O1" s="268"/>
      <c r="P1" s="268"/>
      <c r="Q1" s="268"/>
      <c r="R1" s="268"/>
      <c r="S1" s="268"/>
      <c r="T1" s="268"/>
      <c r="U1" s="268"/>
      <c r="V1" s="268"/>
      <c r="W1" s="268"/>
      <c r="X1" s="268"/>
      <c r="Y1" s="268"/>
      <c r="Z1" s="268"/>
      <c r="AA1" s="268"/>
      <c r="AB1" s="268"/>
      <c r="AC1" s="268"/>
      <c r="AD1" s="268"/>
      <c r="AE1" s="268"/>
      <c r="AF1" s="268"/>
      <c r="AG1" s="268"/>
      <c r="AH1" s="268"/>
      <c r="AI1" s="268"/>
      <c r="AJ1" s="268"/>
      <c r="AK1" s="268"/>
      <c r="AL1" s="268"/>
      <c r="AM1" s="268"/>
    </row>
    <row r="2" spans="1:41">
      <c r="A2" s="35"/>
      <c r="B2" s="268"/>
      <c r="C2" s="268"/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  <c r="R2" s="268"/>
      <c r="S2" s="268"/>
      <c r="T2" s="268"/>
      <c r="U2" s="268"/>
      <c r="V2" s="268"/>
      <c r="W2" s="268"/>
      <c r="X2" s="268"/>
      <c r="Y2" s="268"/>
      <c r="Z2" s="268"/>
      <c r="AA2" s="268"/>
      <c r="AB2" s="268"/>
      <c r="AC2" s="268"/>
      <c r="AD2" s="268"/>
      <c r="AE2" s="268"/>
      <c r="AF2" s="268"/>
      <c r="AG2" s="268"/>
      <c r="AH2" s="268"/>
      <c r="AI2" s="268"/>
      <c r="AJ2" s="268"/>
      <c r="AK2" s="268"/>
      <c r="AL2" s="268"/>
      <c r="AM2" s="268"/>
    </row>
    <row r="3" spans="1:41" ht="21" thickBot="1">
      <c r="A3" s="35"/>
      <c r="B3" s="268"/>
      <c r="C3" s="268"/>
      <c r="D3" s="268"/>
      <c r="E3" s="268"/>
      <c r="F3" s="268"/>
      <c r="G3" s="268"/>
      <c r="H3" s="268"/>
      <c r="I3" s="268"/>
      <c r="J3" s="268"/>
      <c r="K3" s="268"/>
      <c r="L3" s="268"/>
      <c r="M3" s="268"/>
      <c r="N3" s="268"/>
      <c r="O3" s="268"/>
      <c r="P3" s="268"/>
      <c r="Q3" s="268"/>
      <c r="R3" s="268"/>
      <c r="S3" s="268"/>
      <c r="T3" s="268"/>
      <c r="U3" s="268"/>
      <c r="V3" s="268"/>
      <c r="W3" s="268"/>
      <c r="X3" s="268"/>
      <c r="Y3" s="268"/>
      <c r="Z3" s="268"/>
      <c r="AA3" s="268"/>
      <c r="AB3" s="268"/>
      <c r="AC3" s="268"/>
      <c r="AD3" s="268"/>
      <c r="AE3" s="268"/>
      <c r="AF3" s="268"/>
      <c r="AG3" s="268"/>
      <c r="AH3" s="268"/>
      <c r="AI3" s="268"/>
      <c r="AJ3" s="268"/>
      <c r="AK3" s="268"/>
      <c r="AL3" s="268"/>
      <c r="AM3" s="268"/>
    </row>
    <row r="4" spans="1:41">
      <c r="B4" s="30"/>
      <c r="C4" s="30"/>
      <c r="D4" s="30"/>
      <c r="E4" s="30"/>
      <c r="F4" s="30"/>
      <c r="G4" s="30"/>
      <c r="H4" s="89"/>
      <c r="I4" s="227">
        <f>Février!AK4+1</f>
        <v>39507</v>
      </c>
      <c r="J4" s="227">
        <f>I4+1</f>
        <v>39508</v>
      </c>
      <c r="K4" s="227">
        <f t="shared" ref="K4:AM4" si="0">J4+1</f>
        <v>39509</v>
      </c>
      <c r="L4" s="227">
        <f t="shared" si="0"/>
        <v>39510</v>
      </c>
      <c r="M4" s="227">
        <f t="shared" si="0"/>
        <v>39511</v>
      </c>
      <c r="N4" s="227">
        <f t="shared" si="0"/>
        <v>39512</v>
      </c>
      <c r="O4" s="227">
        <f t="shared" si="0"/>
        <v>39513</v>
      </c>
      <c r="P4" s="227">
        <f t="shared" si="0"/>
        <v>39514</v>
      </c>
      <c r="Q4" s="227">
        <f t="shared" si="0"/>
        <v>39515</v>
      </c>
      <c r="R4" s="227">
        <f t="shared" si="0"/>
        <v>39516</v>
      </c>
      <c r="S4" s="227">
        <f t="shared" si="0"/>
        <v>39517</v>
      </c>
      <c r="T4" s="227">
        <f t="shared" si="0"/>
        <v>39518</v>
      </c>
      <c r="U4" s="227">
        <f t="shared" si="0"/>
        <v>39519</v>
      </c>
      <c r="V4" s="227">
        <f t="shared" si="0"/>
        <v>39520</v>
      </c>
      <c r="W4" s="227">
        <f t="shared" si="0"/>
        <v>39521</v>
      </c>
      <c r="X4" s="227">
        <f t="shared" si="0"/>
        <v>39522</v>
      </c>
      <c r="Y4" s="227">
        <f t="shared" si="0"/>
        <v>39523</v>
      </c>
      <c r="Z4" s="227">
        <f t="shared" si="0"/>
        <v>39524</v>
      </c>
      <c r="AA4" s="227">
        <f t="shared" si="0"/>
        <v>39525</v>
      </c>
      <c r="AB4" s="227">
        <f t="shared" si="0"/>
        <v>39526</v>
      </c>
      <c r="AC4" s="227">
        <f t="shared" si="0"/>
        <v>39527</v>
      </c>
      <c r="AD4" s="227">
        <f t="shared" si="0"/>
        <v>39528</v>
      </c>
      <c r="AE4" s="227">
        <f t="shared" si="0"/>
        <v>39529</v>
      </c>
      <c r="AF4" s="227">
        <f t="shared" si="0"/>
        <v>39530</v>
      </c>
      <c r="AG4" s="227">
        <f t="shared" si="0"/>
        <v>39531</v>
      </c>
      <c r="AH4" s="227">
        <f t="shared" si="0"/>
        <v>39532</v>
      </c>
      <c r="AI4" s="227">
        <f t="shared" si="0"/>
        <v>39533</v>
      </c>
      <c r="AJ4" s="227">
        <f t="shared" si="0"/>
        <v>39534</v>
      </c>
      <c r="AK4" s="227">
        <f t="shared" si="0"/>
        <v>39535</v>
      </c>
      <c r="AL4" s="227">
        <f t="shared" si="0"/>
        <v>39536</v>
      </c>
      <c r="AM4" s="227">
        <f t="shared" si="0"/>
        <v>39537</v>
      </c>
    </row>
    <row r="5" spans="1:41" ht="21" thickBot="1">
      <c r="B5" s="30"/>
      <c r="C5" s="30"/>
      <c r="D5" s="30"/>
      <c r="E5" s="30"/>
      <c r="I5" s="21" t="str">
        <f>IF(Février!AK4=0,IF(Février!AJ5="Lu","Ma",IF(Février!AJ5="Ma","Me",IF(Février!AJ5="Me","Je",IF(Février!AJ5="Je","Ve",IF(Février!AJ5="Ve","Sa",IF(Février!AJ5="Sa","Di",IF(Février!AJ5="Di","Lu"))))))),IF(Février!AK5="Lu","Ma",IF(Février!AK5="Ma","Me",IF(Février!AK5="Me","Je",IF(Février!AK5="Je","Ve",IF(Février!AK5="Ve","Sa",IF(Février!AK5="Sa","Di",IF(Février!AK5="Di","Lu"))))))))</f>
        <v>Je</v>
      </c>
      <c r="J5" s="21" t="str">
        <f t="shared" ref="J5:AM5" si="1">IF(I5="Lu","Ma",IF(I5="Ma","Me",IF(I5="Me","Je",IF(I5="Je","Ve",IF(I5="Ve","Sa",IF(I5="Sa","Di",IF(I5="Di","Lu")))))))</f>
        <v>Ve</v>
      </c>
      <c r="K5" s="21" t="str">
        <f t="shared" si="1"/>
        <v>Sa</v>
      </c>
      <c r="L5" s="22" t="str">
        <f t="shared" si="1"/>
        <v>Di</v>
      </c>
      <c r="M5" s="22" t="str">
        <f t="shared" si="1"/>
        <v>Lu</v>
      </c>
      <c r="N5" s="23" t="str">
        <f t="shared" si="1"/>
        <v>Ma</v>
      </c>
      <c r="O5" s="23" t="str">
        <f t="shared" si="1"/>
        <v>Me</v>
      </c>
      <c r="P5" s="25" t="str">
        <f t="shared" si="1"/>
        <v>Je</v>
      </c>
      <c r="Q5" s="25" t="str">
        <f t="shared" si="1"/>
        <v>Ve</v>
      </c>
      <c r="R5" s="21" t="str">
        <f t="shared" si="1"/>
        <v>Sa</v>
      </c>
      <c r="S5" s="21" t="str">
        <f t="shared" si="1"/>
        <v>Di</v>
      </c>
      <c r="T5" s="21" t="str">
        <f t="shared" si="1"/>
        <v>Lu</v>
      </c>
      <c r="U5" s="21" t="str">
        <f t="shared" si="1"/>
        <v>Ma</v>
      </c>
      <c r="V5" s="22" t="str">
        <f t="shared" si="1"/>
        <v>Me</v>
      </c>
      <c r="W5" s="22" t="str">
        <f t="shared" si="1"/>
        <v>Je</v>
      </c>
      <c r="X5" s="23" t="str">
        <f t="shared" si="1"/>
        <v>Ve</v>
      </c>
      <c r="Y5" s="23" t="str">
        <f t="shared" si="1"/>
        <v>Sa</v>
      </c>
      <c r="Z5" s="24" t="str">
        <f t="shared" si="1"/>
        <v>Di</v>
      </c>
      <c r="AA5" s="24" t="str">
        <f t="shared" si="1"/>
        <v>Lu</v>
      </c>
      <c r="AB5" s="21" t="str">
        <f t="shared" si="1"/>
        <v>Ma</v>
      </c>
      <c r="AC5" s="21" t="str">
        <f t="shared" si="1"/>
        <v>Me</v>
      </c>
      <c r="AD5" s="21" t="str">
        <f t="shared" si="1"/>
        <v>Je</v>
      </c>
      <c r="AE5" s="21" t="str">
        <f t="shared" si="1"/>
        <v>Ve</v>
      </c>
      <c r="AF5" s="22" t="str">
        <f t="shared" si="1"/>
        <v>Sa</v>
      </c>
      <c r="AG5" s="22" t="str">
        <f t="shared" si="1"/>
        <v>Di</v>
      </c>
      <c r="AH5" s="23" t="str">
        <f t="shared" si="1"/>
        <v>Lu</v>
      </c>
      <c r="AI5" s="23" t="str">
        <f t="shared" si="1"/>
        <v>Ma</v>
      </c>
      <c r="AJ5" s="24" t="str">
        <f t="shared" si="1"/>
        <v>Me</v>
      </c>
      <c r="AK5" s="24" t="str">
        <f t="shared" si="1"/>
        <v>Je</v>
      </c>
      <c r="AL5" s="21" t="str">
        <f t="shared" si="1"/>
        <v>Ve</v>
      </c>
      <c r="AM5" s="21" t="str">
        <f t="shared" si="1"/>
        <v>Sa</v>
      </c>
    </row>
    <row r="6" spans="1:41" ht="17.100000000000001" customHeight="1" thickBot="1">
      <c r="B6" s="4" t="s">
        <v>0</v>
      </c>
      <c r="C6" s="5" t="s">
        <v>1</v>
      </c>
      <c r="D6" s="5" t="s">
        <v>2</v>
      </c>
      <c r="E6" s="5" t="s">
        <v>3</v>
      </c>
      <c r="F6" s="55" t="s">
        <v>18</v>
      </c>
      <c r="G6" s="55" t="s">
        <v>19</v>
      </c>
      <c r="H6" s="5" t="s">
        <v>4</v>
      </c>
      <c r="I6" s="218"/>
      <c r="J6" s="218"/>
      <c r="K6" s="218"/>
      <c r="L6" s="219"/>
      <c r="M6" s="219"/>
      <c r="N6" s="220"/>
      <c r="O6" s="220"/>
      <c r="P6" s="217"/>
      <c r="Q6" s="217"/>
      <c r="R6" s="218"/>
      <c r="S6" s="218"/>
      <c r="T6" s="218"/>
      <c r="U6" s="218"/>
      <c r="V6" s="219"/>
      <c r="W6" s="219"/>
      <c r="X6" s="220"/>
      <c r="Y6" s="220"/>
      <c r="Z6" s="217"/>
      <c r="AA6" s="217"/>
      <c r="AB6" s="218"/>
      <c r="AC6" s="218"/>
      <c r="AD6" s="218"/>
      <c r="AE6" s="218"/>
      <c r="AF6" s="219"/>
      <c r="AG6" s="219"/>
      <c r="AH6" s="220"/>
      <c r="AI6" s="220"/>
      <c r="AJ6" s="217"/>
      <c r="AK6" s="217"/>
      <c r="AL6" s="218"/>
      <c r="AM6" s="218"/>
    </row>
    <row r="7" spans="1:41" ht="20.100000000000001" customHeight="1" thickBot="1">
      <c r="A7" s="53" t="s">
        <v>14</v>
      </c>
      <c r="B7" s="52" t="str">
        <f>Effectif!B4</f>
        <v>Agent 1</v>
      </c>
      <c r="C7" s="43">
        <f>Février!C7-COUNTIF(I7:AM7,"cp")-COUNTIF(I7:AM7,"cpf")</f>
        <v>20</v>
      </c>
      <c r="D7" s="44">
        <f>Février!D7-COUNTIF(I7:AM7,"jte")-COUNTIF(I7:AM7,"jtf")</f>
        <v>8</v>
      </c>
      <c r="E7" s="36">
        <f>Février!E7-COUNTIF(I7:AM7,"jts")</f>
        <v>2</v>
      </c>
      <c r="F7" s="59">
        <f>Février!F7-COUNTIF(I7:AM7,"cpf")</f>
        <v>5</v>
      </c>
      <c r="G7" s="59">
        <f>Février!G7-COUNTIF(I7:AM7,"jtf")</f>
        <v>1</v>
      </c>
      <c r="H7" s="37" t="str">
        <f>IF(Janvier!H7=0,CLEAN(Janvier!H7),Février!H7-COUNTIF(I7:AM7,"a"))</f>
        <v/>
      </c>
      <c r="I7" s="118"/>
      <c r="J7" s="118"/>
      <c r="K7" s="118"/>
      <c r="L7" s="119"/>
      <c r="M7" s="119"/>
      <c r="N7" s="120"/>
      <c r="O7" s="120"/>
      <c r="P7" s="121"/>
      <c r="Q7" s="121"/>
      <c r="R7" s="118"/>
      <c r="S7" s="118"/>
      <c r="T7" s="118"/>
      <c r="U7" s="118"/>
      <c r="V7" s="119"/>
      <c r="W7" s="119"/>
      <c r="X7" s="120"/>
      <c r="Y7" s="120"/>
      <c r="Z7" s="121"/>
      <c r="AA7" s="121"/>
      <c r="AB7" s="118"/>
      <c r="AC7" s="118"/>
      <c r="AD7" s="118"/>
      <c r="AE7" s="118"/>
      <c r="AF7" s="119"/>
      <c r="AG7" s="119"/>
      <c r="AH7" s="120"/>
      <c r="AI7" s="120"/>
      <c r="AJ7" s="121"/>
      <c r="AK7" s="121"/>
      <c r="AL7" s="118"/>
      <c r="AM7" s="118"/>
      <c r="AO7" s="2"/>
    </row>
    <row r="8" spans="1:41" ht="20.100000000000001" customHeight="1" thickTop="1" thickBot="1">
      <c r="A8" s="261" t="s">
        <v>23</v>
      </c>
      <c r="B8" s="141" t="str">
        <f>Effectif!B10</f>
        <v>Agent 2</v>
      </c>
      <c r="C8" s="142">
        <f>Février!C8-COUNTIF(I8:AM8,"cp")-COUNTIF(I8:AM8,"cpf")</f>
        <v>21</v>
      </c>
      <c r="D8" s="143">
        <f>Février!D8-COUNTIF(I8:AM8,"jte")-COUNTIF(I8:AM8,"jtf")</f>
        <v>8</v>
      </c>
      <c r="E8" s="144">
        <f>Février!E8-COUNTIF(I8:AM8,"jts")</f>
        <v>2</v>
      </c>
      <c r="F8" s="139">
        <f>Février!F8-COUNTIF(I8:AM8,"cpf")</f>
        <v>5</v>
      </c>
      <c r="G8" s="139">
        <f>Février!G8-COUNTIF(I8:AM8,"jtf")</f>
        <v>1</v>
      </c>
      <c r="H8" s="140" t="str">
        <f>IF(Janvier!H8=0,CLEAN(Janvier!H8),Février!H8-COUNTIF(I8:AM8,"a"))</f>
        <v/>
      </c>
      <c r="I8" s="114"/>
      <c r="J8" s="114"/>
      <c r="K8" s="114"/>
      <c r="L8" s="115"/>
      <c r="M8" s="115"/>
      <c r="N8" s="116"/>
      <c r="O8" s="116"/>
      <c r="P8" s="117"/>
      <c r="Q8" s="117"/>
      <c r="R8" s="114"/>
      <c r="S8" s="114"/>
      <c r="T8" s="114"/>
      <c r="U8" s="114"/>
      <c r="V8" s="115"/>
      <c r="W8" s="115"/>
      <c r="X8" s="116"/>
      <c r="Y8" s="116"/>
      <c r="Z8" s="117"/>
      <c r="AA8" s="117"/>
      <c r="AB8" s="114"/>
      <c r="AC8" s="114"/>
      <c r="AD8" s="114"/>
      <c r="AE8" s="114"/>
      <c r="AF8" s="115"/>
      <c r="AG8" s="115"/>
      <c r="AH8" s="116"/>
      <c r="AI8" s="116"/>
      <c r="AJ8" s="117"/>
      <c r="AK8" s="117"/>
      <c r="AL8" s="114"/>
      <c r="AM8" s="114"/>
    </row>
    <row r="9" spans="1:41" ht="20.100000000000001" customHeight="1" thickTop="1" thickBot="1">
      <c r="A9" s="262"/>
      <c r="B9" s="52" t="str">
        <f>Effectif!B11</f>
        <v>Agent 3</v>
      </c>
      <c r="C9" s="43">
        <f>Février!C9-COUNTIF(I9:AM9,"cp")-COUNTIF(I9:AM9,"cpf")</f>
        <v>21</v>
      </c>
      <c r="D9" s="44">
        <f>Février!D9-COUNTIF(I9:AM9,"jte")-COUNTIF(I9:AM9,"jtf")</f>
        <v>8</v>
      </c>
      <c r="E9" s="36">
        <f>Février!E9-COUNTIF(I9:AM9,"jts")</f>
        <v>2</v>
      </c>
      <c r="F9" s="59">
        <f>Février!F9-COUNTIF(I9:AM9,"cpf")</f>
        <v>5</v>
      </c>
      <c r="G9" s="59">
        <f>Février!G9-COUNTIF(I9:AM9,"jtf")</f>
        <v>1</v>
      </c>
      <c r="H9" s="37" t="str">
        <f>IF(Janvier!H9=0,CLEAN(Janvier!H9),Février!H9-COUNTIF(I9:AM9,"a"))</f>
        <v/>
      </c>
      <c r="I9" s="118"/>
      <c r="J9" s="118"/>
      <c r="K9" s="118"/>
      <c r="L9" s="119"/>
      <c r="M9" s="119"/>
      <c r="N9" s="120"/>
      <c r="O9" s="120"/>
      <c r="P9" s="121"/>
      <c r="Q9" s="121"/>
      <c r="R9" s="118"/>
      <c r="S9" s="118"/>
      <c r="T9" s="118"/>
      <c r="U9" s="118"/>
      <c r="V9" s="119"/>
      <c r="W9" s="119"/>
      <c r="X9" s="120"/>
      <c r="Y9" s="120"/>
      <c r="Z9" s="121"/>
      <c r="AA9" s="121"/>
      <c r="AB9" s="118"/>
      <c r="AC9" s="118"/>
      <c r="AD9" s="118"/>
      <c r="AE9" s="118"/>
      <c r="AF9" s="119"/>
      <c r="AG9" s="119"/>
      <c r="AH9" s="120"/>
      <c r="AI9" s="120"/>
      <c r="AJ9" s="121"/>
      <c r="AK9" s="121"/>
      <c r="AL9" s="118"/>
      <c r="AM9" s="118"/>
      <c r="AN9" s="14"/>
    </row>
    <row r="10" spans="1:41" ht="20.100000000000001" customHeight="1" thickTop="1" thickBot="1">
      <c r="A10" s="261" t="s">
        <v>24</v>
      </c>
      <c r="B10" s="141" t="str">
        <f>Effectif!B13</f>
        <v>Agent 4</v>
      </c>
      <c r="C10" s="142">
        <f>Février!C10-COUNTIF(I10:AM10,"cp")-COUNTIF(I10:AM10,"cpf")</f>
        <v>21</v>
      </c>
      <c r="D10" s="143">
        <f>Février!D10-COUNTIF(I10:AM10,"jte")-COUNTIF(I10:AM10,"jtf")</f>
        <v>8</v>
      </c>
      <c r="E10" s="144">
        <f>Février!E10-COUNTIF(I10:AM10,"jts")</f>
        <v>2</v>
      </c>
      <c r="F10" s="139">
        <f>Février!F10-COUNTIF(I10:AM10,"cpf")</f>
        <v>5</v>
      </c>
      <c r="G10" s="139">
        <f>Février!G10-COUNTIF(I10:AM10,"jtf")</f>
        <v>1</v>
      </c>
      <c r="H10" s="140" t="str">
        <f>IF(Janvier!H10=0,CLEAN(Janvier!H10),Février!H10-COUNTIF(I10:AM10,"a"))</f>
        <v/>
      </c>
      <c r="I10" s="114"/>
      <c r="J10" s="114"/>
      <c r="K10" s="114"/>
      <c r="L10" s="115"/>
      <c r="M10" s="115"/>
      <c r="N10" s="116"/>
      <c r="O10" s="116"/>
      <c r="P10" s="117"/>
      <c r="Q10" s="117"/>
      <c r="R10" s="114"/>
      <c r="S10" s="114"/>
      <c r="T10" s="114"/>
      <c r="U10" s="114"/>
      <c r="V10" s="115"/>
      <c r="W10" s="115"/>
      <c r="X10" s="116"/>
      <c r="Y10" s="116"/>
      <c r="Z10" s="117"/>
      <c r="AA10" s="117"/>
      <c r="AB10" s="114"/>
      <c r="AC10" s="114"/>
      <c r="AD10" s="114"/>
      <c r="AE10" s="114"/>
      <c r="AF10" s="115"/>
      <c r="AG10" s="115"/>
      <c r="AH10" s="116"/>
      <c r="AI10" s="116"/>
      <c r="AJ10" s="117"/>
      <c r="AK10" s="117"/>
      <c r="AL10" s="114"/>
      <c r="AM10" s="114"/>
    </row>
    <row r="11" spans="1:41" ht="20.100000000000001" customHeight="1" thickTop="1" thickBot="1">
      <c r="A11" s="262"/>
      <c r="B11" s="52" t="str">
        <f>Effectif!B14</f>
        <v>Agent 5</v>
      </c>
      <c r="C11" s="43">
        <f>Février!C11-COUNTIF(I11:AM11,"cp")-COUNTIF(I11:AM11,"cpf")</f>
        <v>21</v>
      </c>
      <c r="D11" s="44">
        <f>Février!D11-COUNTIF(I11:AM11,"jte")-COUNTIF(I11:AM11,"jtf")</f>
        <v>8</v>
      </c>
      <c r="E11" s="36">
        <f>Février!E11-COUNTIF(I11:AM11,"jts")</f>
        <v>2</v>
      </c>
      <c r="F11" s="59">
        <f>Février!F11-COUNTIF(I11:AM11,"cpf")</f>
        <v>5</v>
      </c>
      <c r="G11" s="59">
        <f>Février!G11-COUNTIF(I11:AM11,"jtf")</f>
        <v>1</v>
      </c>
      <c r="H11" s="37" t="str">
        <f>IF(Janvier!H11=0,CLEAN(Janvier!H11),Février!H11-COUNTIF(I11:AM11,"a"))</f>
        <v/>
      </c>
      <c r="I11" s="118"/>
      <c r="J11" s="118"/>
      <c r="K11" s="118"/>
      <c r="L11" s="119"/>
      <c r="M11" s="119"/>
      <c r="N11" s="120"/>
      <c r="O11" s="120"/>
      <c r="P11" s="121"/>
      <c r="Q11" s="121"/>
      <c r="R11" s="118"/>
      <c r="S11" s="118"/>
      <c r="T11" s="118"/>
      <c r="U11" s="118"/>
      <c r="V11" s="119"/>
      <c r="W11" s="119"/>
      <c r="X11" s="120"/>
      <c r="Y11" s="120"/>
      <c r="Z11" s="121"/>
      <c r="AA11" s="121"/>
      <c r="AB11" s="118"/>
      <c r="AC11" s="118"/>
      <c r="AD11" s="118"/>
      <c r="AE11" s="118"/>
      <c r="AF11" s="119"/>
      <c r="AG11" s="119"/>
      <c r="AH11" s="120"/>
      <c r="AI11" s="120"/>
      <c r="AJ11" s="121"/>
      <c r="AK11" s="121"/>
      <c r="AL11" s="118"/>
      <c r="AM11" s="118"/>
    </row>
    <row r="12" spans="1:41" ht="20.100000000000001" customHeight="1" thickTop="1" thickBot="1">
      <c r="A12" s="261" t="s">
        <v>25</v>
      </c>
      <c r="B12" s="141" t="str">
        <f>Effectif!B17</f>
        <v>Agent 6</v>
      </c>
      <c r="C12" s="142">
        <f>Février!C12-COUNTIF(I12:AM12,"cp")-COUNTIF(I12:AM12,"cpf")</f>
        <v>21</v>
      </c>
      <c r="D12" s="143">
        <f>Février!D12-COUNTIF(I12:AM12,"jte")-COUNTIF(I12:AM12,"jtf")</f>
        <v>8</v>
      </c>
      <c r="E12" s="144">
        <f>Février!E12-COUNTIF(I12:AM12,"jts")</f>
        <v>2</v>
      </c>
      <c r="F12" s="139">
        <f>Février!F12-COUNTIF(I12:AM12,"cpf")</f>
        <v>5</v>
      </c>
      <c r="G12" s="139">
        <f>Février!G12-COUNTIF(I12:AM12,"jtf")</f>
        <v>1</v>
      </c>
      <c r="H12" s="140" t="str">
        <f>IF(Janvier!H12=0,CLEAN(Janvier!H12),Février!H12-COUNTIF(I12:AM12,"a"))</f>
        <v/>
      </c>
      <c r="I12" s="114"/>
      <c r="J12" s="114"/>
      <c r="K12" s="114"/>
      <c r="L12" s="115"/>
      <c r="M12" s="115"/>
      <c r="N12" s="116"/>
      <c r="O12" s="116"/>
      <c r="P12" s="117"/>
      <c r="Q12" s="117"/>
      <c r="R12" s="114"/>
      <c r="S12" s="114"/>
      <c r="T12" s="114"/>
      <c r="U12" s="114"/>
      <c r="V12" s="115"/>
      <c r="W12" s="115"/>
      <c r="X12" s="116"/>
      <c r="Y12" s="116"/>
      <c r="Z12" s="117"/>
      <c r="AA12" s="117"/>
      <c r="AB12" s="114"/>
      <c r="AC12" s="114"/>
      <c r="AD12" s="114"/>
      <c r="AE12" s="114"/>
      <c r="AF12" s="115"/>
      <c r="AG12" s="115"/>
      <c r="AH12" s="116"/>
      <c r="AI12" s="116"/>
      <c r="AJ12" s="117"/>
      <c r="AK12" s="117"/>
      <c r="AL12" s="114"/>
      <c r="AM12" s="114"/>
    </row>
    <row r="13" spans="1:41" ht="20.100000000000001" customHeight="1" thickTop="1" thickBot="1">
      <c r="A13" s="262"/>
      <c r="B13" s="52" t="str">
        <f>Effectif!B18</f>
        <v>Agent 7</v>
      </c>
      <c r="C13" s="43">
        <f>Février!C13-COUNTIF(I13:AM13,"cp")-COUNTIF(I13:AM13,"cpf")</f>
        <v>21</v>
      </c>
      <c r="D13" s="44">
        <f>Février!D13-COUNTIF(I13:AM13,"jte")-COUNTIF(I13:AM13,"jtf")</f>
        <v>8</v>
      </c>
      <c r="E13" s="36">
        <f>Février!E13-COUNTIF(I13:AM13,"jts")</f>
        <v>2</v>
      </c>
      <c r="F13" s="59">
        <f>Février!F13-COUNTIF(I13:AM13,"cpf")</f>
        <v>5</v>
      </c>
      <c r="G13" s="59">
        <f>Février!G13-COUNTIF(I13:AM13,"jtf")</f>
        <v>1</v>
      </c>
      <c r="H13" s="37" t="str">
        <f>IF(Janvier!H13=0,CLEAN(Janvier!H13),Février!H13-COUNTIF(I13:AM13,"a"))</f>
        <v/>
      </c>
      <c r="I13" s="118"/>
      <c r="J13" s="118"/>
      <c r="K13" s="118"/>
      <c r="L13" s="119"/>
      <c r="M13" s="119"/>
      <c r="N13" s="120"/>
      <c r="O13" s="120"/>
      <c r="P13" s="121"/>
      <c r="Q13" s="121"/>
      <c r="R13" s="118"/>
      <c r="S13" s="118"/>
      <c r="T13" s="118"/>
      <c r="U13" s="118"/>
      <c r="V13" s="119"/>
      <c r="W13" s="119"/>
      <c r="X13" s="120"/>
      <c r="Y13" s="120"/>
      <c r="Z13" s="121"/>
      <c r="AA13" s="121"/>
      <c r="AB13" s="118"/>
      <c r="AC13" s="118"/>
      <c r="AD13" s="118"/>
      <c r="AE13" s="118"/>
      <c r="AF13" s="119"/>
      <c r="AG13" s="119"/>
      <c r="AH13" s="120"/>
      <c r="AI13" s="120"/>
      <c r="AJ13" s="121"/>
      <c r="AK13" s="121"/>
      <c r="AL13" s="118"/>
      <c r="AM13" s="118"/>
    </row>
    <row r="14" spans="1:41" ht="20.100000000000001" customHeight="1" thickTop="1" thickBot="1">
      <c r="A14" s="261" t="s">
        <v>26</v>
      </c>
      <c r="B14" s="141" t="str">
        <f>Effectif!B21</f>
        <v>Agent 8</v>
      </c>
      <c r="C14" s="142">
        <f>Février!C14-COUNTIF(I14:AM14,"cp")-COUNTIF(I14:AM14,"cpf")</f>
        <v>21</v>
      </c>
      <c r="D14" s="143">
        <f>Février!D14-COUNTIF(I14:AM14,"jte")-COUNTIF(I14:AM14,"jtf")</f>
        <v>8</v>
      </c>
      <c r="E14" s="144">
        <f>Février!E14-COUNTIF(I14:AM14,"jts")</f>
        <v>2</v>
      </c>
      <c r="F14" s="139">
        <f>Février!F14-COUNTIF(I14:AM14,"cpf")</f>
        <v>5</v>
      </c>
      <c r="G14" s="139">
        <f>Février!G14-COUNTIF(I14:AM14,"jtf")</f>
        <v>1</v>
      </c>
      <c r="H14" s="140" t="str">
        <f>IF(Janvier!H14=0,CLEAN(Janvier!H14),Février!H14-COUNTIF(I14:AM14,"a"))</f>
        <v/>
      </c>
      <c r="I14" s="114"/>
      <c r="J14" s="114"/>
      <c r="K14" s="114"/>
      <c r="L14" s="115"/>
      <c r="M14" s="115"/>
      <c r="N14" s="116"/>
      <c r="O14" s="116"/>
      <c r="P14" s="117"/>
      <c r="Q14" s="117"/>
      <c r="R14" s="114"/>
      <c r="S14" s="114"/>
      <c r="T14" s="114"/>
      <c r="U14" s="114"/>
      <c r="V14" s="115"/>
      <c r="W14" s="115"/>
      <c r="X14" s="116"/>
      <c r="Y14" s="116"/>
      <c r="Z14" s="117"/>
      <c r="AA14" s="117"/>
      <c r="AB14" s="114"/>
      <c r="AC14" s="114"/>
      <c r="AD14" s="114"/>
      <c r="AE14" s="114"/>
      <c r="AF14" s="115"/>
      <c r="AG14" s="115"/>
      <c r="AH14" s="116"/>
      <c r="AI14" s="116"/>
      <c r="AJ14" s="117"/>
      <c r="AK14" s="117"/>
      <c r="AL14" s="114"/>
      <c r="AM14" s="114"/>
    </row>
    <row r="15" spans="1:41" ht="20.100000000000001" customHeight="1" thickTop="1" thickBot="1">
      <c r="A15" s="262"/>
      <c r="B15" s="100" t="str">
        <f>Effectif!B22</f>
        <v>Agent 9</v>
      </c>
      <c r="C15" s="101">
        <f>Février!C15-COUNTIF(I15:AM15,"cp")-COUNTIF(I15:AM15,"cpf")</f>
        <v>21</v>
      </c>
      <c r="D15" s="102">
        <f>Février!D15-COUNTIF(I15:AM15,"jte")-COUNTIF(I15:AM15,"jtf")</f>
        <v>8</v>
      </c>
      <c r="E15" s="103">
        <f>Février!E15-COUNTIF(I15:AM15,"jts")</f>
        <v>2</v>
      </c>
      <c r="F15" s="99">
        <f>Février!F15-COUNTIF(I15:AM15,"cpf")</f>
        <v>5</v>
      </c>
      <c r="G15" s="99">
        <f>Février!G15-COUNTIF(I15:AM15,"jtf")</f>
        <v>1</v>
      </c>
      <c r="H15" s="104" t="str">
        <f>IF(Janvier!H15=0,CLEAN(Janvier!H15),Février!H15-COUNTIF(I15:AM15,"a"))</f>
        <v/>
      </c>
      <c r="I15" s="105"/>
      <c r="J15" s="105"/>
      <c r="K15" s="105"/>
      <c r="L15" s="106"/>
      <c r="M15" s="106"/>
      <c r="N15" s="107"/>
      <c r="O15" s="107"/>
      <c r="P15" s="108"/>
      <c r="Q15" s="108"/>
      <c r="R15" s="105"/>
      <c r="S15" s="105"/>
      <c r="T15" s="105"/>
      <c r="U15" s="105"/>
      <c r="V15" s="106"/>
      <c r="W15" s="106"/>
      <c r="X15" s="107"/>
      <c r="Y15" s="107"/>
      <c r="Z15" s="108"/>
      <c r="AA15" s="108"/>
      <c r="AB15" s="105"/>
      <c r="AC15" s="105"/>
      <c r="AD15" s="105"/>
      <c r="AE15" s="105"/>
      <c r="AF15" s="106"/>
      <c r="AG15" s="106"/>
      <c r="AH15" s="107"/>
      <c r="AI15" s="107"/>
      <c r="AJ15" s="108"/>
      <c r="AK15" s="108"/>
      <c r="AL15" s="105"/>
      <c r="AM15" s="105"/>
    </row>
    <row r="16" spans="1:41" ht="20.100000000000001" customHeight="1" thickTop="1" thickBot="1">
      <c r="A16" s="262"/>
      <c r="B16" s="52" t="str">
        <f>Effectif!B23</f>
        <v>Agent 10</v>
      </c>
      <c r="C16" s="43">
        <f>Février!C16-COUNTIF(I16:AM16,"cp")-COUNTIF(I16:AM16,"cpf")</f>
        <v>21</v>
      </c>
      <c r="D16" s="44">
        <f>Février!D16-COUNTIF(I16:AM16,"jte")-COUNTIF(I16:AM16,"jtf")</f>
        <v>8</v>
      </c>
      <c r="E16" s="36">
        <f>Février!E16-COUNTIF(I16:AM16,"jts")</f>
        <v>2</v>
      </c>
      <c r="F16" s="59">
        <f>Février!F16-COUNTIF(I16:AM16,"cpf")</f>
        <v>5</v>
      </c>
      <c r="G16" s="59">
        <f>Février!G16-COUNTIF(I16:AM16,"jtf")</f>
        <v>1</v>
      </c>
      <c r="H16" s="37" t="str">
        <f>IF(Janvier!H16=0,CLEAN(Janvier!H16),Février!H16-COUNTIF(I16:AM16,"a"))</f>
        <v/>
      </c>
      <c r="I16" s="118"/>
      <c r="J16" s="118"/>
      <c r="K16" s="118"/>
      <c r="L16" s="119"/>
      <c r="M16" s="119"/>
      <c r="N16" s="120"/>
      <c r="O16" s="120"/>
      <c r="P16" s="121"/>
      <c r="Q16" s="121"/>
      <c r="R16" s="118"/>
      <c r="S16" s="118"/>
      <c r="T16" s="118"/>
      <c r="U16" s="118"/>
      <c r="V16" s="119"/>
      <c r="W16" s="119"/>
      <c r="X16" s="120"/>
      <c r="Y16" s="120"/>
      <c r="Z16" s="121"/>
      <c r="AA16" s="121"/>
      <c r="AB16" s="118"/>
      <c r="AC16" s="118"/>
      <c r="AD16" s="118"/>
      <c r="AE16" s="118"/>
      <c r="AF16" s="119"/>
      <c r="AG16" s="119"/>
      <c r="AH16" s="120"/>
      <c r="AI16" s="120"/>
      <c r="AJ16" s="121"/>
      <c r="AK16" s="121"/>
      <c r="AL16" s="118"/>
      <c r="AM16" s="118"/>
    </row>
    <row r="17" spans="1:41" ht="20.100000000000001" customHeight="1" thickTop="1" thickBot="1">
      <c r="A17" s="262" t="s">
        <v>15</v>
      </c>
      <c r="B17" s="141" t="str">
        <f>Effectif!E6&amp;""</f>
        <v/>
      </c>
      <c r="C17" s="142">
        <f>Février!C17-COUNTIF(I17:AM17,"cp")-COUNTIF(I17:AM17,"cpf")</f>
        <v>21</v>
      </c>
      <c r="D17" s="143">
        <f>Février!D17-COUNTIF(I17:AM17,"jte")-COUNTIF(I17:AM17,"jtf")</f>
        <v>8</v>
      </c>
      <c r="E17" s="144">
        <f>Février!E17-COUNTIF(I17:AM17,"jts")</f>
        <v>2</v>
      </c>
      <c r="F17" s="139">
        <f>Février!F17-COUNTIF(I17:AM17,"cpf")</f>
        <v>5</v>
      </c>
      <c r="G17" s="139">
        <f>Février!G17-COUNTIF(I17:AM17,"jtf")</f>
        <v>1</v>
      </c>
      <c r="H17" s="140" t="str">
        <f>IF(Janvier!H17=0,CLEAN(Janvier!H17),Février!H17-COUNTIF(I17:AM17,"a"))</f>
        <v/>
      </c>
      <c r="I17" s="114"/>
      <c r="J17" s="114"/>
      <c r="K17" s="114"/>
      <c r="L17" s="115"/>
      <c r="M17" s="115"/>
      <c r="N17" s="116"/>
      <c r="O17" s="116"/>
      <c r="P17" s="117"/>
      <c r="Q17" s="117"/>
      <c r="R17" s="114"/>
      <c r="S17" s="114"/>
      <c r="T17" s="114"/>
      <c r="U17" s="114"/>
      <c r="V17" s="115"/>
      <c r="W17" s="115"/>
      <c r="X17" s="116"/>
      <c r="Y17" s="116"/>
      <c r="Z17" s="117"/>
      <c r="AA17" s="117"/>
      <c r="AB17" s="114"/>
      <c r="AC17" s="114"/>
      <c r="AD17" s="114"/>
      <c r="AE17" s="114"/>
      <c r="AF17" s="115"/>
      <c r="AG17" s="115"/>
      <c r="AH17" s="116"/>
      <c r="AI17" s="116"/>
      <c r="AJ17" s="117"/>
      <c r="AK17" s="117"/>
      <c r="AL17" s="114"/>
      <c r="AM17" s="114"/>
    </row>
    <row r="18" spans="1:41" ht="20.100000000000001" customHeight="1" thickTop="1" thickBot="1">
      <c r="A18" s="262"/>
      <c r="B18" s="100" t="str">
        <f>Effectif!E7&amp;""</f>
        <v/>
      </c>
      <c r="C18" s="101">
        <f>Février!C18-COUNTIF(I18:AM18,"cp")-COUNTIF(I18:AM18,"cpf")</f>
        <v>21</v>
      </c>
      <c r="D18" s="102">
        <f>Février!D18-COUNTIF(I18:AM18,"jte")-COUNTIF(I18:AM18,"jtf")</f>
        <v>8</v>
      </c>
      <c r="E18" s="103">
        <f>Février!E18-COUNTIF(I18:AM18,"jts")</f>
        <v>2</v>
      </c>
      <c r="F18" s="99">
        <f>Février!F18-COUNTIF(I18:AM18,"cpf")</f>
        <v>5</v>
      </c>
      <c r="G18" s="99">
        <f>Février!G18-COUNTIF(I18:AM18,"jtf")</f>
        <v>1</v>
      </c>
      <c r="H18" s="104" t="str">
        <f>IF(Janvier!H18=0,CLEAN(Janvier!H18),Février!H18-COUNTIF(I18:AM18,"a"))</f>
        <v/>
      </c>
      <c r="I18" s="105"/>
      <c r="J18" s="105"/>
      <c r="K18" s="105"/>
      <c r="L18" s="106"/>
      <c r="M18" s="106"/>
      <c r="N18" s="107"/>
      <c r="O18" s="107"/>
      <c r="P18" s="108"/>
      <c r="Q18" s="108"/>
      <c r="R18" s="105"/>
      <c r="S18" s="105"/>
      <c r="T18" s="105"/>
      <c r="U18" s="105"/>
      <c r="V18" s="106"/>
      <c r="W18" s="106"/>
      <c r="X18" s="107"/>
      <c r="Y18" s="107"/>
      <c r="Z18" s="108"/>
      <c r="AA18" s="108"/>
      <c r="AB18" s="105"/>
      <c r="AC18" s="105"/>
      <c r="AD18" s="105"/>
      <c r="AE18" s="105"/>
      <c r="AF18" s="106"/>
      <c r="AG18" s="106"/>
      <c r="AH18" s="107"/>
      <c r="AI18" s="107"/>
      <c r="AJ18" s="108"/>
      <c r="AK18" s="108"/>
      <c r="AL18" s="105"/>
      <c r="AM18" s="105"/>
    </row>
    <row r="19" spans="1:41" ht="20.100000000000001" customHeight="1" thickTop="1" thickBot="1">
      <c r="A19" s="262"/>
      <c r="B19" s="145" t="str">
        <f>Effectif!E8 &amp;""</f>
        <v/>
      </c>
      <c r="C19" s="43">
        <f>Février!C19-COUNTIF(I19:AM19,"cp")-COUNTIF(I19:AM19,"cpf")</f>
        <v>21</v>
      </c>
      <c r="D19" s="44">
        <f>Février!D19-COUNTIF(I19:AM19,"jte")-COUNTIF(I19:AM19,"jtf")</f>
        <v>8</v>
      </c>
      <c r="E19" s="36">
        <f>Février!E19-COUNTIF(I19:AM19,"jts")</f>
        <v>2</v>
      </c>
      <c r="F19" s="59">
        <f>Février!F19-COUNTIF(I19:AM19,"cpf")</f>
        <v>5</v>
      </c>
      <c r="G19" s="59">
        <f>Février!G19-COUNTIF(I19:AM19,"jtf")</f>
        <v>1</v>
      </c>
      <c r="H19" s="37" t="str">
        <f>IF(Janvier!H19=0,CLEAN(Janvier!H19),Février!H19-COUNTIF(I19:AM19,"a"))</f>
        <v/>
      </c>
      <c r="I19" s="118"/>
      <c r="J19" s="118"/>
      <c r="K19" s="118"/>
      <c r="L19" s="119"/>
      <c r="M19" s="119"/>
      <c r="N19" s="120"/>
      <c r="O19" s="120"/>
      <c r="P19" s="121"/>
      <c r="Q19" s="121"/>
      <c r="R19" s="118"/>
      <c r="S19" s="118"/>
      <c r="T19" s="118"/>
      <c r="U19" s="118"/>
      <c r="V19" s="119"/>
      <c r="W19" s="119"/>
      <c r="X19" s="120"/>
      <c r="Y19" s="120"/>
      <c r="Z19" s="121"/>
      <c r="AA19" s="121"/>
      <c r="AB19" s="118"/>
      <c r="AC19" s="118"/>
      <c r="AD19" s="118"/>
      <c r="AE19" s="118"/>
      <c r="AF19" s="119"/>
      <c r="AG19" s="119"/>
      <c r="AH19" s="120"/>
      <c r="AI19" s="120"/>
      <c r="AJ19" s="121"/>
      <c r="AK19" s="121"/>
      <c r="AL19" s="118"/>
      <c r="AM19" s="118"/>
    </row>
    <row r="20" spans="1:41" ht="20.100000000000001" customHeight="1" thickTop="1" thickBot="1">
      <c r="A20" s="264" t="s">
        <v>16</v>
      </c>
      <c r="B20" s="141" t="str">
        <f>Effectif!B25&amp;""</f>
        <v/>
      </c>
      <c r="C20" s="142">
        <f>Février!C20-COUNTIF(I20:AM20,"cp")-COUNTIF(I20:AM20,"cpf")</f>
        <v>21</v>
      </c>
      <c r="D20" s="143">
        <f>Février!D20-COUNTIF(I20:AM20,"jte")-COUNTIF(I20:AM20,"jtf")</f>
        <v>8</v>
      </c>
      <c r="E20" s="144">
        <f>Février!E20-COUNTIF(I20:AM20,"jts")</f>
        <v>2</v>
      </c>
      <c r="F20" s="139">
        <f>Février!F20-COUNTIF(I20:AM20,"cpf")</f>
        <v>5</v>
      </c>
      <c r="G20" s="139">
        <f>Février!G20-COUNTIF(I20:AM20,"jtf")</f>
        <v>1</v>
      </c>
      <c r="H20" s="140" t="str">
        <f>IF(Janvier!H20=0,CLEAN(Janvier!H20),Février!H20-COUNTIF(I20:AM20,"a"))</f>
        <v/>
      </c>
      <c r="I20" s="114"/>
      <c r="J20" s="114"/>
      <c r="K20" s="114"/>
      <c r="L20" s="115"/>
      <c r="M20" s="115"/>
      <c r="N20" s="116"/>
      <c r="O20" s="116"/>
      <c r="P20" s="117"/>
      <c r="Q20" s="117"/>
      <c r="R20" s="114"/>
      <c r="S20" s="114"/>
      <c r="T20" s="114"/>
      <c r="U20" s="114"/>
      <c r="V20" s="115"/>
      <c r="W20" s="115"/>
      <c r="X20" s="116"/>
      <c r="Y20" s="116"/>
      <c r="Z20" s="117"/>
      <c r="AA20" s="117"/>
      <c r="AB20" s="114"/>
      <c r="AC20" s="114"/>
      <c r="AD20" s="114"/>
      <c r="AE20" s="114"/>
      <c r="AF20" s="115"/>
      <c r="AG20" s="115"/>
      <c r="AH20" s="116"/>
      <c r="AI20" s="116"/>
      <c r="AJ20" s="117"/>
      <c r="AK20" s="117"/>
      <c r="AL20" s="114"/>
      <c r="AM20" s="114"/>
      <c r="AO20" s="30"/>
    </row>
    <row r="21" spans="1:41" ht="20.100000000000001" customHeight="1" thickTop="1" thickBot="1">
      <c r="A21" s="265"/>
      <c r="B21" s="100" t="str">
        <f>Effectif!B28&amp;""</f>
        <v/>
      </c>
      <c r="C21" s="101">
        <f>Février!C21-COUNTIF(I21:AM21,"cp")-COUNTIF(I21:AM21,"cpf")</f>
        <v>21</v>
      </c>
      <c r="D21" s="102">
        <f>Février!D21-COUNTIF(I21:AM21,"jte")-COUNTIF(I21:AM21,"jtf")</f>
        <v>8</v>
      </c>
      <c r="E21" s="103">
        <f>Février!E21-COUNTIF(I21:AM21,"jts")</f>
        <v>2</v>
      </c>
      <c r="F21" s="99">
        <f>Février!F21-COUNTIF(I21:AM21,"cpf")</f>
        <v>5</v>
      </c>
      <c r="G21" s="99">
        <f>Février!G21-COUNTIF(I21:AM21,"jtf")</f>
        <v>1</v>
      </c>
      <c r="H21" s="104" t="str">
        <f>IF(Janvier!H21=0,CLEAN(Janvier!H21),Février!H21-COUNTIF(I21:AM21,"a"))</f>
        <v/>
      </c>
      <c r="I21" s="105"/>
      <c r="J21" s="105"/>
      <c r="K21" s="105"/>
      <c r="L21" s="106"/>
      <c r="M21" s="106"/>
      <c r="N21" s="107"/>
      <c r="O21" s="107"/>
      <c r="P21" s="108"/>
      <c r="Q21" s="108"/>
      <c r="R21" s="105"/>
      <c r="S21" s="105"/>
      <c r="T21" s="105"/>
      <c r="U21" s="105"/>
      <c r="V21" s="106"/>
      <c r="W21" s="106"/>
      <c r="X21" s="107"/>
      <c r="Y21" s="107"/>
      <c r="Z21" s="108"/>
      <c r="AA21" s="108"/>
      <c r="AB21" s="105"/>
      <c r="AC21" s="105"/>
      <c r="AD21" s="105"/>
      <c r="AE21" s="105"/>
      <c r="AF21" s="106"/>
      <c r="AG21" s="106"/>
      <c r="AH21" s="107"/>
      <c r="AI21" s="107"/>
      <c r="AJ21" s="108"/>
      <c r="AK21" s="108"/>
      <c r="AL21" s="105"/>
      <c r="AM21" s="105"/>
    </row>
    <row r="22" spans="1:41" ht="20.100000000000001" customHeight="1" thickTop="1" thickBot="1">
      <c r="A22" s="265"/>
      <c r="B22" s="94" t="str">
        <f>Effectif!B29&amp;""</f>
        <v/>
      </c>
      <c r="C22" s="95">
        <f>Février!C22-COUNTIF(I22:AM22,"cp")-COUNTIF(I22:AM22,"cpf")</f>
        <v>21</v>
      </c>
      <c r="D22" s="96">
        <f>Février!D22-COUNTIF(I22:AM22,"jte")-COUNTIF(I22:AM22,"jtf")</f>
        <v>8</v>
      </c>
      <c r="E22" s="97">
        <f>Février!E22-COUNTIF(I22:AM22,"jts")</f>
        <v>2</v>
      </c>
      <c r="F22" s="99">
        <f>Février!F22-COUNTIF(I22:AM22,"cpf")</f>
        <v>5</v>
      </c>
      <c r="G22" s="99">
        <f>Février!G22-COUNTIF(I22:AM22,"jtf")</f>
        <v>1</v>
      </c>
      <c r="H22" s="104" t="str">
        <f>IF(Janvier!H22=0,CLEAN(Janvier!H22),Février!H22-COUNTIF(I22:AM22,"a"))</f>
        <v/>
      </c>
      <c r="I22" s="105"/>
      <c r="J22" s="105"/>
      <c r="K22" s="105"/>
      <c r="L22" s="106"/>
      <c r="M22" s="106"/>
      <c r="N22" s="107"/>
      <c r="O22" s="107"/>
      <c r="P22" s="108"/>
      <c r="Q22" s="108"/>
      <c r="R22" s="105"/>
      <c r="S22" s="105"/>
      <c r="T22" s="105"/>
      <c r="U22" s="105"/>
      <c r="V22" s="106"/>
      <c r="W22" s="106"/>
      <c r="X22" s="107"/>
      <c r="Y22" s="107"/>
      <c r="Z22" s="108"/>
      <c r="AA22" s="108"/>
      <c r="AB22" s="105"/>
      <c r="AC22" s="105"/>
      <c r="AD22" s="105"/>
      <c r="AE22" s="105"/>
      <c r="AF22" s="106"/>
      <c r="AG22" s="106"/>
      <c r="AH22" s="107"/>
      <c r="AI22" s="107"/>
      <c r="AJ22" s="108"/>
      <c r="AK22" s="108"/>
      <c r="AL22" s="105"/>
      <c r="AM22" s="105"/>
    </row>
    <row r="23" spans="1:41" ht="20.100000000000001" customHeight="1" thickTop="1" thickBot="1">
      <c r="A23" s="265"/>
      <c r="B23" s="100" t="str">
        <f>Effectif!B27&amp;""</f>
        <v/>
      </c>
      <c r="C23" s="101">
        <f>Février!C23-COUNTIF(I23:AM23,"cp")-COUNTIF(I23:AM23,"cpf")</f>
        <v>21</v>
      </c>
      <c r="D23" s="102">
        <f>Février!D23-COUNTIF(I23:AM23,"jte")-COUNTIF(I23:AM23,"jtf")</f>
        <v>8</v>
      </c>
      <c r="E23" s="103">
        <f>Février!E23-COUNTIF(I23:AM23,"jts")</f>
        <v>2</v>
      </c>
      <c r="F23" s="99">
        <f>Février!F23-COUNTIF(I23:AM23,"cpf")</f>
        <v>5</v>
      </c>
      <c r="G23" s="99">
        <f>Février!G23-COUNTIF(I23:AM23,"jtf")</f>
        <v>1</v>
      </c>
      <c r="H23" s="104" t="str">
        <f>IF(Janvier!H23=0,CLEAN(Janvier!H23),Février!H23-COUNTIF(I23:AM23,"a"))</f>
        <v/>
      </c>
      <c r="I23" s="105"/>
      <c r="J23" s="105"/>
      <c r="K23" s="105"/>
      <c r="L23" s="106"/>
      <c r="M23" s="106"/>
      <c r="N23" s="107"/>
      <c r="O23" s="107"/>
      <c r="P23" s="108"/>
      <c r="Q23" s="108"/>
      <c r="R23" s="105"/>
      <c r="S23" s="105"/>
      <c r="T23" s="105"/>
      <c r="U23" s="105"/>
      <c r="V23" s="106"/>
      <c r="W23" s="106"/>
      <c r="X23" s="107"/>
      <c r="Y23" s="107"/>
      <c r="Z23" s="108"/>
      <c r="AA23" s="108"/>
      <c r="AB23" s="105"/>
      <c r="AC23" s="105"/>
      <c r="AD23" s="105"/>
      <c r="AE23" s="105"/>
      <c r="AF23" s="106"/>
      <c r="AG23" s="106"/>
      <c r="AH23" s="107"/>
      <c r="AI23" s="107"/>
      <c r="AJ23" s="108"/>
      <c r="AK23" s="108"/>
      <c r="AL23" s="105"/>
      <c r="AM23" s="105"/>
    </row>
    <row r="24" spans="1:41" ht="20.100000000000001" customHeight="1" thickTop="1" thickBot="1">
      <c r="A24" s="265"/>
      <c r="B24" s="52" t="str">
        <f>Effectif!B26&amp;""</f>
        <v/>
      </c>
      <c r="C24" s="43">
        <f>Février!C24-COUNTIF(I24:AM24,"cp")-COUNTIF(I24:AM24,"cpf")</f>
        <v>21</v>
      </c>
      <c r="D24" s="44">
        <f>Février!D24-COUNTIF(I24:AM24,"jte")-COUNTIF(I24:AM24,"jtf")</f>
        <v>8</v>
      </c>
      <c r="E24" s="36">
        <f>Février!E24-COUNTIF(I24:AM24,"jts")</f>
        <v>2</v>
      </c>
      <c r="F24" s="59">
        <f>Février!F24-COUNTIF(I24:AM24,"cpf")</f>
        <v>5</v>
      </c>
      <c r="G24" s="59">
        <f>Février!G24-COUNTIF(I24:AM24,"jtf")</f>
        <v>1</v>
      </c>
      <c r="H24" s="37" t="str">
        <f>IF(Janvier!H24=0,CLEAN(Janvier!H24),Février!H24-COUNTIF(I24:AM24,"a"))</f>
        <v/>
      </c>
      <c r="I24" s="118"/>
      <c r="J24" s="118"/>
      <c r="K24" s="118"/>
      <c r="L24" s="119"/>
      <c r="M24" s="119"/>
      <c r="N24" s="120"/>
      <c r="O24" s="120"/>
      <c r="P24" s="121"/>
      <c r="Q24" s="121"/>
      <c r="R24" s="118"/>
      <c r="S24" s="118"/>
      <c r="T24" s="118"/>
      <c r="U24" s="118"/>
      <c r="V24" s="119"/>
      <c r="W24" s="119"/>
      <c r="X24" s="120"/>
      <c r="Y24" s="120"/>
      <c r="Z24" s="121"/>
      <c r="AA24" s="121"/>
      <c r="AB24" s="118"/>
      <c r="AC24" s="118"/>
      <c r="AD24" s="118"/>
      <c r="AE24" s="118"/>
      <c r="AF24" s="119"/>
      <c r="AG24" s="119"/>
      <c r="AH24" s="120"/>
      <c r="AI24" s="120"/>
      <c r="AJ24" s="121"/>
      <c r="AK24" s="121"/>
      <c r="AL24" s="118"/>
      <c r="AM24" s="118"/>
    </row>
    <row r="25" spans="1:41" ht="20.100000000000001" customHeight="1" thickTop="1" thickBot="1">
      <c r="A25" s="263" t="s">
        <v>12</v>
      </c>
      <c r="B25" s="141" t="str">
        <f>Effectif!E10&amp;""</f>
        <v/>
      </c>
      <c r="C25" s="142">
        <f>Février!C25-COUNTIF(I25:AM25,"cp")-COUNTIF(I25:AM25,"cpf")</f>
        <v>21</v>
      </c>
      <c r="D25" s="143">
        <f>Février!D25-COUNTIF(I25:AM25,"jte")-COUNTIF(I25:AM25,"jtf")</f>
        <v>8</v>
      </c>
      <c r="E25" s="144">
        <f>Février!E25-COUNTIF(I25:AM25,"jts")</f>
        <v>2</v>
      </c>
      <c r="F25" s="139">
        <f>Février!F25-COUNTIF(I25:AM25,"cpf")</f>
        <v>5</v>
      </c>
      <c r="G25" s="139">
        <f>Février!G25-COUNTIF(I25:AM25,"jtf")</f>
        <v>1</v>
      </c>
      <c r="H25" s="140" t="str">
        <f>IF(Janvier!H25=0,CLEAN(Janvier!H25),Février!H25-COUNTIF(I25:AM25,"a"))</f>
        <v/>
      </c>
      <c r="I25" s="114"/>
      <c r="J25" s="114"/>
      <c r="K25" s="114"/>
      <c r="L25" s="115"/>
      <c r="M25" s="115"/>
      <c r="N25" s="116"/>
      <c r="O25" s="116"/>
      <c r="P25" s="117"/>
      <c r="Q25" s="117"/>
      <c r="R25" s="114"/>
      <c r="S25" s="114"/>
      <c r="T25" s="114"/>
      <c r="U25" s="114"/>
      <c r="V25" s="115"/>
      <c r="W25" s="115"/>
      <c r="X25" s="116"/>
      <c r="Y25" s="116"/>
      <c r="Z25" s="117"/>
      <c r="AA25" s="117"/>
      <c r="AB25" s="114"/>
      <c r="AC25" s="114"/>
      <c r="AD25" s="114"/>
      <c r="AE25" s="114"/>
      <c r="AF25" s="115"/>
      <c r="AG25" s="115"/>
      <c r="AH25" s="116"/>
      <c r="AI25" s="116"/>
      <c r="AJ25" s="117"/>
      <c r="AK25" s="117"/>
      <c r="AL25" s="114"/>
      <c r="AM25" s="114"/>
    </row>
    <row r="26" spans="1:41" ht="20.100000000000001" customHeight="1" thickTop="1" thickBot="1">
      <c r="A26" s="263"/>
      <c r="B26" s="100" t="str">
        <f>Effectif!E11&amp;""</f>
        <v/>
      </c>
      <c r="C26" s="101">
        <f>Février!C26-COUNTIF(I26:AM26,"cp")-COUNTIF(I26:AM26,"cpf")</f>
        <v>21</v>
      </c>
      <c r="D26" s="102">
        <f>Février!D26-COUNTIF(I26:AM26,"jte")-COUNTIF(I26:AM26,"jtf")</f>
        <v>8</v>
      </c>
      <c r="E26" s="103">
        <f>Février!E26-COUNTIF(I26:AM26,"jts")</f>
        <v>2</v>
      </c>
      <c r="F26" s="99">
        <f>Février!F26-COUNTIF(I26:AM26,"cpf")</f>
        <v>5</v>
      </c>
      <c r="G26" s="99">
        <f>Février!G26-COUNTIF(I26:AM26,"jtf")</f>
        <v>1</v>
      </c>
      <c r="H26" s="104" t="str">
        <f>IF(Janvier!H26=0,CLEAN(Janvier!H26),Février!H26-COUNTIF(I26:AM26,"a"))</f>
        <v/>
      </c>
      <c r="I26" s="105"/>
      <c r="J26" s="105"/>
      <c r="K26" s="105"/>
      <c r="L26" s="106"/>
      <c r="M26" s="106"/>
      <c r="N26" s="107"/>
      <c r="O26" s="107"/>
      <c r="P26" s="108"/>
      <c r="Q26" s="108"/>
      <c r="R26" s="105"/>
      <c r="S26" s="105"/>
      <c r="T26" s="105"/>
      <c r="U26" s="105"/>
      <c r="V26" s="106"/>
      <c r="W26" s="106"/>
      <c r="X26" s="107"/>
      <c r="Y26" s="107"/>
      <c r="Z26" s="108"/>
      <c r="AA26" s="108"/>
      <c r="AB26" s="105"/>
      <c r="AC26" s="105"/>
      <c r="AD26" s="105"/>
      <c r="AE26" s="105"/>
      <c r="AF26" s="106"/>
      <c r="AG26" s="106"/>
      <c r="AH26" s="107"/>
      <c r="AI26" s="107"/>
      <c r="AJ26" s="108"/>
      <c r="AK26" s="108"/>
      <c r="AL26" s="105"/>
      <c r="AM26" s="105"/>
    </row>
    <row r="27" spans="1:41" ht="20.100000000000001" customHeight="1" thickTop="1" thickBot="1">
      <c r="A27" s="263"/>
      <c r="B27" s="100" t="str">
        <f>Effectif!E12&amp;""</f>
        <v/>
      </c>
      <c r="C27" s="101">
        <f>Février!C27-COUNTIF(I27:AM27,"cp")-COUNTIF(I27:AM27,"cpf")</f>
        <v>21</v>
      </c>
      <c r="D27" s="102">
        <f>Février!D27-COUNTIF(I27:AM27,"jte")-COUNTIF(I27:AM27,"jtf")</f>
        <v>8</v>
      </c>
      <c r="E27" s="103">
        <f>Février!E27-COUNTIF(I27:AM27,"jts")</f>
        <v>2</v>
      </c>
      <c r="F27" s="99">
        <f>Février!F27-COUNTIF(I27:AM27,"cpf")</f>
        <v>5</v>
      </c>
      <c r="G27" s="99">
        <f>Février!G27-COUNTIF(I27:AM27,"jtf")</f>
        <v>1</v>
      </c>
      <c r="H27" s="104" t="str">
        <f>IF(Janvier!H27=0,CLEAN(Janvier!H27),Février!H27-COUNTIF(I27:AM27,"a"))</f>
        <v/>
      </c>
      <c r="I27" s="105"/>
      <c r="J27" s="105"/>
      <c r="K27" s="105"/>
      <c r="L27" s="106"/>
      <c r="M27" s="106"/>
      <c r="N27" s="107"/>
      <c r="O27" s="107"/>
      <c r="P27" s="108"/>
      <c r="Q27" s="108"/>
      <c r="R27" s="105"/>
      <c r="S27" s="105"/>
      <c r="T27" s="105"/>
      <c r="U27" s="105"/>
      <c r="V27" s="106"/>
      <c r="W27" s="106"/>
      <c r="X27" s="107"/>
      <c r="Y27" s="107"/>
      <c r="Z27" s="108"/>
      <c r="AA27" s="108"/>
      <c r="AB27" s="105"/>
      <c r="AC27" s="105"/>
      <c r="AD27" s="105"/>
      <c r="AE27" s="105"/>
      <c r="AF27" s="106"/>
      <c r="AG27" s="106"/>
      <c r="AH27" s="107"/>
      <c r="AI27" s="107"/>
      <c r="AJ27" s="108"/>
      <c r="AK27" s="108"/>
      <c r="AL27" s="105"/>
      <c r="AM27" s="105"/>
    </row>
    <row r="28" spans="1:41" ht="20.100000000000001" customHeight="1" thickTop="1" thickBot="1">
      <c r="A28" s="263"/>
      <c r="B28" s="159" t="str">
        <f>Effectif!E13&amp;""</f>
        <v/>
      </c>
      <c r="C28" s="160">
        <f>Février!C28-COUNTIF(I28:AM28,"cp")-COUNTIF(I28:AM28,"cpf")</f>
        <v>21</v>
      </c>
      <c r="D28" s="147">
        <f>Février!D28-COUNTIF(I28:AM28,"jte")-COUNTIF(I28:AM28,"jtf")</f>
        <v>8</v>
      </c>
      <c r="E28" s="148">
        <f>Février!E28-COUNTIF(I28:AM28,"jts")</f>
        <v>2</v>
      </c>
      <c r="F28" s="99">
        <f>Février!F28-COUNTIF(I28:AM28,"cpf")</f>
        <v>5</v>
      </c>
      <c r="G28" s="99">
        <f>Février!G28-COUNTIF(I28:AM28,"jtf")</f>
        <v>1</v>
      </c>
      <c r="H28" s="104" t="str">
        <f>IF(Janvier!H28=0,CLEAN(Janvier!H28),Février!H28-COUNTIF(I28:AM28,"a"))</f>
        <v/>
      </c>
      <c r="I28" s="105"/>
      <c r="J28" s="105"/>
      <c r="K28" s="105"/>
      <c r="L28" s="106"/>
      <c r="M28" s="106"/>
      <c r="N28" s="107"/>
      <c r="O28" s="107"/>
      <c r="P28" s="108"/>
      <c r="Q28" s="108"/>
      <c r="R28" s="105"/>
      <c r="S28" s="105"/>
      <c r="T28" s="105"/>
      <c r="U28" s="105"/>
      <c r="V28" s="106"/>
      <c r="W28" s="106"/>
      <c r="X28" s="107"/>
      <c r="Y28" s="107"/>
      <c r="Z28" s="108"/>
      <c r="AA28" s="108"/>
      <c r="AB28" s="105"/>
      <c r="AC28" s="105"/>
      <c r="AD28" s="105"/>
      <c r="AE28" s="105"/>
      <c r="AF28" s="106"/>
      <c r="AG28" s="106"/>
      <c r="AH28" s="107"/>
      <c r="AI28" s="107"/>
      <c r="AJ28" s="108"/>
      <c r="AK28" s="108"/>
      <c r="AL28" s="105"/>
      <c r="AM28" s="105"/>
    </row>
    <row r="29" spans="1:41" ht="20.100000000000001" customHeight="1" thickTop="1" thickBot="1">
      <c r="A29" s="263"/>
      <c r="B29" s="100">
        <f>Effectif!E14</f>
        <v>0</v>
      </c>
      <c r="C29" s="149">
        <f>Février!C29-COUNTIF(I29:AM29,"cp")-COUNTIF(I29:AM29,"cpf")</f>
        <v>21</v>
      </c>
      <c r="D29" s="102">
        <f>Février!D29-COUNTIF(I29:AM29,"jte")-COUNTIF(I29:AM29,"jtf")</f>
        <v>8</v>
      </c>
      <c r="E29" s="103">
        <f>Février!E29-COUNTIF(I29:AM29,"jts")</f>
        <v>2</v>
      </c>
      <c r="F29" s="99">
        <f>Février!F29-COUNTIF(I29:AM29,"cpf")</f>
        <v>5</v>
      </c>
      <c r="G29" s="99">
        <f>Février!G29-COUNTIF(I29:AM29,"jtf")</f>
        <v>1</v>
      </c>
      <c r="H29" s="104" t="str">
        <f>IF(Janvier!H29=0,CLEAN(Janvier!H29),Février!H29-COUNTIF(I29:AM29,"a"))</f>
        <v/>
      </c>
      <c r="I29" s="105"/>
      <c r="J29" s="105"/>
      <c r="K29" s="105"/>
      <c r="L29" s="106"/>
      <c r="M29" s="106"/>
      <c r="N29" s="107"/>
      <c r="O29" s="107"/>
      <c r="P29" s="108"/>
      <c r="Q29" s="108"/>
      <c r="R29" s="105"/>
      <c r="S29" s="105"/>
      <c r="T29" s="105"/>
      <c r="U29" s="105"/>
      <c r="V29" s="106"/>
      <c r="W29" s="106"/>
      <c r="X29" s="107"/>
      <c r="Y29" s="107"/>
      <c r="Z29" s="108"/>
      <c r="AA29" s="108"/>
      <c r="AB29" s="105"/>
      <c r="AC29" s="105"/>
      <c r="AD29" s="105"/>
      <c r="AE29" s="105"/>
      <c r="AF29" s="106"/>
      <c r="AG29" s="106"/>
      <c r="AH29" s="107"/>
      <c r="AI29" s="107"/>
      <c r="AJ29" s="108"/>
      <c r="AK29" s="108"/>
      <c r="AL29" s="105"/>
      <c r="AM29" s="105"/>
    </row>
    <row r="30" spans="1:41" ht="20.100000000000001" customHeight="1" thickTop="1" thickBot="1">
      <c r="A30" s="263"/>
      <c r="B30" s="52"/>
      <c r="C30" s="150">
        <f>Février!C30-COUNTIF(I30:AM30,"cp")-COUNTIF(I30:AM30,"cpf")</f>
        <v>21</v>
      </c>
      <c r="D30" s="44">
        <f>Février!D30-COUNTIF(I30:AM30,"jte")-COUNTIF(I30:AM30,"jtf")</f>
        <v>8</v>
      </c>
      <c r="E30" s="36">
        <f>Février!E30-COUNTIF(I30:AM30,"jts")</f>
        <v>2</v>
      </c>
      <c r="F30" s="161">
        <f>Février!F30-COUNTIF(I30:AM30,"cpf")</f>
        <v>5</v>
      </c>
      <c r="G30" s="161">
        <f>Février!G30-COUNTIF(I30:AM30,"jtf")</f>
        <v>1</v>
      </c>
      <c r="H30" s="37" t="str">
        <f>IF(Janvier!H30=0,CLEAN(Janvier!H30),Février!H30-COUNTIF(I30:AM30,"a"))</f>
        <v/>
      </c>
      <c r="I30" s="118"/>
      <c r="J30" s="118"/>
      <c r="K30" s="118"/>
      <c r="L30" s="119"/>
      <c r="M30" s="119"/>
      <c r="N30" s="120"/>
      <c r="O30" s="120"/>
      <c r="P30" s="121"/>
      <c r="Q30" s="121"/>
      <c r="R30" s="118"/>
      <c r="S30" s="118"/>
      <c r="T30" s="118"/>
      <c r="U30" s="118"/>
      <c r="V30" s="119"/>
      <c r="W30" s="119"/>
      <c r="X30" s="120"/>
      <c r="Y30" s="120"/>
      <c r="Z30" s="121"/>
      <c r="AA30" s="121"/>
      <c r="AB30" s="118"/>
      <c r="AC30" s="118"/>
      <c r="AD30" s="118"/>
      <c r="AE30" s="118"/>
      <c r="AF30" s="119"/>
      <c r="AG30" s="119"/>
      <c r="AH30" s="120"/>
      <c r="AI30" s="120"/>
      <c r="AJ30" s="121"/>
      <c r="AK30" s="121"/>
      <c r="AL30" s="118"/>
      <c r="AM30" s="118"/>
    </row>
    <row r="31" spans="1:41" ht="20.100000000000001" customHeight="1" thickTop="1">
      <c r="A31" s="266" t="s">
        <v>17</v>
      </c>
      <c r="B31" s="141" t="str">
        <f>Effectif!E17&amp;""</f>
        <v/>
      </c>
      <c r="C31" s="162"/>
      <c r="D31" s="143">
        <f>Février!D31-COUNTIF(I31:AM31,"jte")-COUNTIF(I31:AM31,"jtf")</f>
        <v>8</v>
      </c>
      <c r="E31" s="144">
        <f>Février!E31-COUNTIF(I31:AM31,"jts")</f>
        <v>2</v>
      </c>
      <c r="F31" s="163"/>
      <c r="G31" s="163">
        <f>Février!G31-COUNTIF(I31:AM31,"jtf")</f>
        <v>1</v>
      </c>
      <c r="H31" s="140" t="str">
        <f>IF(Janvier!H31=0,CLEAN(Janvier!H31),Janvier!H31-COUNTIF(I31:AJ31,"a"))</f>
        <v/>
      </c>
      <c r="I31" s="114"/>
      <c r="J31" s="114"/>
      <c r="K31" s="114"/>
      <c r="L31" s="115"/>
      <c r="M31" s="115"/>
      <c r="N31" s="116"/>
      <c r="O31" s="116"/>
      <c r="P31" s="117"/>
      <c r="Q31" s="117"/>
      <c r="R31" s="114"/>
      <c r="S31" s="114"/>
      <c r="T31" s="114"/>
      <c r="U31" s="114"/>
      <c r="V31" s="115"/>
      <c r="W31" s="115"/>
      <c r="X31" s="116"/>
      <c r="Y31" s="116"/>
      <c r="Z31" s="117"/>
      <c r="AA31" s="117"/>
      <c r="AB31" s="114"/>
      <c r="AC31" s="114"/>
      <c r="AD31" s="114"/>
      <c r="AE31" s="114"/>
      <c r="AF31" s="115"/>
      <c r="AG31" s="115"/>
      <c r="AH31" s="116"/>
      <c r="AI31" s="116"/>
      <c r="AJ31" s="117"/>
      <c r="AK31" s="117"/>
      <c r="AL31" s="114"/>
      <c r="AM31" s="114"/>
    </row>
    <row r="32" spans="1:41" ht="20.100000000000001" customHeight="1">
      <c r="A32" s="256"/>
      <c r="B32" s="100" t="str">
        <f>Effectif!E18 &amp;""</f>
        <v/>
      </c>
      <c r="C32" s="152"/>
      <c r="D32" s="102">
        <f>Février!D32-COUNTIF(I32:AM32,"jte")-COUNTIF(I32:AM32,"jtf")</f>
        <v>8</v>
      </c>
      <c r="E32" s="103">
        <f>Février!E32-COUNTIF(I32:AM32,"jts")</f>
        <v>2</v>
      </c>
      <c r="F32" s="99"/>
      <c r="G32" s="99">
        <f>Février!G32-COUNTIF(I32:AM32,"jtf")</f>
        <v>1</v>
      </c>
      <c r="H32" s="104" t="str">
        <f>IF(Janvier!H32=0,CLEAN(Janvier!H32),Janvier!H32-COUNTIF(I32:AJ32,"a"))</f>
        <v/>
      </c>
      <c r="I32" s="105"/>
      <c r="J32" s="105"/>
      <c r="K32" s="105"/>
      <c r="L32" s="106"/>
      <c r="M32" s="106"/>
      <c r="N32" s="107"/>
      <c r="O32" s="107"/>
      <c r="P32" s="108"/>
      <c r="Q32" s="108"/>
      <c r="R32" s="105"/>
      <c r="S32" s="105"/>
      <c r="T32" s="105"/>
      <c r="U32" s="105"/>
      <c r="V32" s="106"/>
      <c r="W32" s="106"/>
      <c r="X32" s="107"/>
      <c r="Y32" s="107"/>
      <c r="Z32" s="108"/>
      <c r="AA32" s="108"/>
      <c r="AB32" s="105"/>
      <c r="AC32" s="105"/>
      <c r="AD32" s="105"/>
      <c r="AE32" s="105"/>
      <c r="AF32" s="106"/>
      <c r="AG32" s="106"/>
      <c r="AH32" s="107"/>
      <c r="AI32" s="107"/>
      <c r="AJ32" s="108"/>
      <c r="AK32" s="108"/>
      <c r="AL32" s="105"/>
      <c r="AM32" s="105"/>
    </row>
    <row r="33" spans="1:39" ht="20.100000000000001" customHeight="1">
      <c r="A33" s="257"/>
      <c r="B33" s="100" t="str">
        <f>Effectif!E19 &amp;""</f>
        <v/>
      </c>
      <c r="C33" s="152"/>
      <c r="D33" s="102">
        <f>Février!D33-COUNTIF(I33:AM33,"jte")-COUNTIF(I33:AM33,"jtf")</f>
        <v>8</v>
      </c>
      <c r="E33" s="103">
        <f>Février!E33-COUNTIF(I33:AM33,"jts")</f>
        <v>2</v>
      </c>
      <c r="F33" s="99"/>
      <c r="G33" s="99">
        <f>Février!G33-COUNTIF(I33:AM33,"jtf")</f>
        <v>1</v>
      </c>
      <c r="H33" s="104"/>
      <c r="I33" s="105"/>
      <c r="J33" s="105"/>
      <c r="K33" s="105"/>
      <c r="L33" s="106"/>
      <c r="M33" s="106"/>
      <c r="N33" s="107"/>
      <c r="O33" s="107"/>
      <c r="P33" s="108"/>
      <c r="Q33" s="108"/>
      <c r="R33" s="105"/>
      <c r="S33" s="105"/>
      <c r="T33" s="105"/>
      <c r="U33" s="105"/>
      <c r="V33" s="106"/>
      <c r="W33" s="106"/>
      <c r="X33" s="107"/>
      <c r="Y33" s="107"/>
      <c r="Z33" s="108"/>
      <c r="AA33" s="108"/>
      <c r="AB33" s="105"/>
      <c r="AC33" s="105"/>
      <c r="AD33" s="105"/>
      <c r="AE33" s="105"/>
      <c r="AF33" s="106"/>
      <c r="AG33" s="106"/>
      <c r="AH33" s="107"/>
      <c r="AI33" s="107"/>
      <c r="AJ33" s="108"/>
      <c r="AK33" s="108"/>
      <c r="AL33" s="105"/>
      <c r="AM33" s="105"/>
    </row>
    <row r="34" spans="1:39" ht="20.100000000000001" customHeight="1" thickBot="1">
      <c r="A34" s="258"/>
      <c r="B34" s="153" t="str">
        <f>Effectif!E20 &amp;""</f>
        <v/>
      </c>
      <c r="C34" s="154"/>
      <c r="D34" s="155">
        <f>Février!D34-COUNTIF(I34:AM34,"jte")-COUNTIF(I34:AM34,"jtf")</f>
        <v>8</v>
      </c>
      <c r="E34" s="156">
        <f>Février!E34-COUNTIF(I34:AM34,"jts")</f>
        <v>2</v>
      </c>
      <c r="F34" s="157"/>
      <c r="G34" s="157">
        <f>Février!G34-COUNTIF(I34:AM34,"jtf")</f>
        <v>1</v>
      </c>
      <c r="H34" s="158"/>
      <c r="I34" s="173"/>
      <c r="J34" s="110"/>
      <c r="K34" s="110"/>
      <c r="L34" s="111"/>
      <c r="M34" s="111"/>
      <c r="N34" s="112"/>
      <c r="O34" s="112"/>
      <c r="P34" s="113"/>
      <c r="Q34" s="113"/>
      <c r="R34" s="110"/>
      <c r="S34" s="110"/>
      <c r="T34" s="110"/>
      <c r="U34" s="110"/>
      <c r="V34" s="111"/>
      <c r="W34" s="111"/>
      <c r="X34" s="112"/>
      <c r="Y34" s="112"/>
      <c r="Z34" s="113"/>
      <c r="AA34" s="113"/>
      <c r="AB34" s="110"/>
      <c r="AC34" s="110"/>
      <c r="AD34" s="110"/>
      <c r="AE34" s="110"/>
      <c r="AF34" s="111"/>
      <c r="AG34" s="111"/>
      <c r="AH34" s="112"/>
      <c r="AI34" s="112"/>
      <c r="AJ34" s="113"/>
      <c r="AK34" s="113"/>
      <c r="AL34" s="110"/>
      <c r="AM34" s="110"/>
    </row>
    <row r="35" spans="1:39">
      <c r="B35" s="30"/>
      <c r="C35" s="30"/>
      <c r="D35" s="30"/>
      <c r="E35" s="30"/>
    </row>
    <row r="36" spans="1:39">
      <c r="B36" s="30"/>
      <c r="C36" s="30"/>
      <c r="D36" s="30"/>
      <c r="E36" s="30"/>
    </row>
    <row r="37" spans="1:39">
      <c r="B37" s="30"/>
      <c r="C37" s="30"/>
      <c r="D37" s="30"/>
      <c r="E37" s="30"/>
    </row>
  </sheetData>
  <sheetProtection password="CC71" objects="1" scenarios="1" formatCells="0"/>
  <customSheetViews>
    <customSheetView guid="{C102C896-6091-4F19-9AEA-46A8A6109F9E}" scale="75" showRuler="0">
      <pane ySplit="6" topLeftCell="A7" activePane="bottomLeft" state="frozen"/>
      <selection pane="bottomLeft" activeCell="B7" sqref="B7:E34"/>
      <pageMargins left="0.19685039370078741" right="0.19685039370078741" top="0.19685039370078741" bottom="0.19685039370078741" header="0.51181102362204722" footer="0.51181102362204722"/>
      <pageSetup paperSize="9" orientation="landscape" horizontalDpi="4294967294" verticalDpi="0" r:id="rId1"/>
      <headerFooter alignWithMargins="0"/>
    </customSheetView>
  </customSheetViews>
  <mergeCells count="9">
    <mergeCell ref="A31:A34"/>
    <mergeCell ref="B1:AM3"/>
    <mergeCell ref="A8:A9"/>
    <mergeCell ref="A10:A11"/>
    <mergeCell ref="A25:A30"/>
    <mergeCell ref="A12:A13"/>
    <mergeCell ref="A14:A16"/>
    <mergeCell ref="A17:A19"/>
    <mergeCell ref="A20:A24"/>
  </mergeCells>
  <phoneticPr fontId="0" type="noConversion"/>
  <conditionalFormatting sqref="I7:AM34">
    <cfRule type="cellIs" dxfId="22" priority="1" stopIfTrue="1" operator="equal">
      <formula>"cpf"</formula>
    </cfRule>
    <cfRule type="cellIs" dxfId="21" priority="2" stopIfTrue="1" operator="equal">
      <formula>"jtf"</formula>
    </cfRule>
  </conditionalFormatting>
  <pageMargins left="0.19685039370078741" right="0.19685039370078741" top="0.19685039370078741" bottom="0.19685039370078741" header="0.51181102362204722" footer="0.51181102362204722"/>
  <pageSetup paperSize="9" scale="85" orientation="landscape" horizontalDpi="4294967294" verticalDpi="0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 enableFormatConditionsCalculation="0">
    <tabColor indexed="47"/>
  </sheetPr>
  <dimension ref="A1:AR37"/>
  <sheetViews>
    <sheetView zoomScaleNormal="100" workbookViewId="0">
      <pane ySplit="6" topLeftCell="A7" activePane="bottomLeft" state="frozen"/>
      <selection activeCell="B29" sqref="B29"/>
      <selection pane="bottomLeft" activeCell="B29" sqref="B29"/>
    </sheetView>
  </sheetViews>
  <sheetFormatPr baseColWidth="10" defaultRowHeight="20.25"/>
  <cols>
    <col min="1" max="1" width="11" style="34" customWidth="1"/>
    <col min="2" max="2" width="18.140625" style="1" customWidth="1"/>
    <col min="3" max="8" width="5.7109375" style="1" customWidth="1"/>
    <col min="9" max="38" width="3.7109375" style="1" customWidth="1"/>
    <col min="39" max="16384" width="11.42578125" style="1"/>
  </cols>
  <sheetData>
    <row r="1" spans="1:44" ht="12.75" customHeight="1">
      <c r="A1" s="35"/>
      <c r="B1" s="267">
        <f>DATE(Janvier!B1,4,1)</f>
        <v>39538</v>
      </c>
      <c r="C1" s="269"/>
      <c r="D1" s="269"/>
      <c r="E1" s="269"/>
      <c r="F1" s="269"/>
      <c r="G1" s="269"/>
      <c r="H1" s="269"/>
      <c r="I1" s="269"/>
      <c r="J1" s="269"/>
      <c r="K1" s="269"/>
      <c r="L1" s="269"/>
      <c r="M1" s="269"/>
      <c r="N1" s="269"/>
      <c r="O1" s="269"/>
      <c r="P1" s="269"/>
      <c r="Q1" s="269"/>
      <c r="R1" s="269"/>
      <c r="S1" s="269"/>
      <c r="T1" s="269"/>
      <c r="U1" s="269"/>
      <c r="V1" s="269"/>
      <c r="W1" s="269"/>
      <c r="X1" s="269"/>
      <c r="Y1" s="269"/>
      <c r="Z1" s="269"/>
      <c r="AA1" s="269"/>
      <c r="AB1" s="269"/>
      <c r="AC1" s="269"/>
      <c r="AD1" s="269"/>
      <c r="AE1" s="269"/>
      <c r="AF1" s="269"/>
      <c r="AG1" s="269"/>
      <c r="AH1" s="269"/>
      <c r="AI1" s="269"/>
      <c r="AJ1" s="269"/>
      <c r="AK1" s="269"/>
      <c r="AL1" s="269"/>
      <c r="AM1" s="30"/>
    </row>
    <row r="2" spans="1:44" ht="12.75" customHeight="1">
      <c r="A2" s="35"/>
      <c r="B2" s="269"/>
      <c r="C2" s="269"/>
      <c r="D2" s="269"/>
      <c r="E2" s="269"/>
      <c r="F2" s="269"/>
      <c r="G2" s="269"/>
      <c r="H2" s="269"/>
      <c r="I2" s="269"/>
      <c r="J2" s="269"/>
      <c r="K2" s="269"/>
      <c r="L2" s="269"/>
      <c r="M2" s="269"/>
      <c r="N2" s="269"/>
      <c r="O2" s="269"/>
      <c r="P2" s="269"/>
      <c r="Q2" s="269"/>
      <c r="R2" s="269"/>
      <c r="S2" s="269"/>
      <c r="T2" s="269"/>
      <c r="U2" s="269"/>
      <c r="V2" s="269"/>
      <c r="W2" s="269"/>
      <c r="X2" s="269"/>
      <c r="Y2" s="269"/>
      <c r="Z2" s="269"/>
      <c r="AA2" s="269"/>
      <c r="AB2" s="269"/>
      <c r="AC2" s="269"/>
      <c r="AD2" s="269"/>
      <c r="AE2" s="269"/>
      <c r="AF2" s="269"/>
      <c r="AG2" s="269"/>
      <c r="AH2" s="269"/>
      <c r="AI2" s="269"/>
      <c r="AJ2" s="269"/>
      <c r="AK2" s="269"/>
      <c r="AL2" s="269"/>
      <c r="AM2" s="30"/>
    </row>
    <row r="3" spans="1:44" ht="13.5" customHeight="1" thickBot="1">
      <c r="A3" s="35"/>
      <c r="B3" s="269"/>
      <c r="C3" s="269"/>
      <c r="D3" s="269"/>
      <c r="E3" s="269"/>
      <c r="F3" s="269"/>
      <c r="G3" s="269"/>
      <c r="H3" s="269"/>
      <c r="I3" s="269"/>
      <c r="J3" s="269"/>
      <c r="K3" s="269"/>
      <c r="L3" s="269"/>
      <c r="M3" s="269"/>
      <c r="N3" s="269"/>
      <c r="O3" s="269"/>
      <c r="P3" s="269"/>
      <c r="Q3" s="269"/>
      <c r="R3" s="269"/>
      <c r="S3" s="269"/>
      <c r="T3" s="269"/>
      <c r="U3" s="269"/>
      <c r="V3" s="269"/>
      <c r="W3" s="269"/>
      <c r="X3" s="269"/>
      <c r="Y3" s="269"/>
      <c r="Z3" s="269"/>
      <c r="AA3" s="269"/>
      <c r="AB3" s="269"/>
      <c r="AC3" s="269"/>
      <c r="AD3" s="269"/>
      <c r="AE3" s="269"/>
      <c r="AF3" s="269"/>
      <c r="AG3" s="269"/>
      <c r="AH3" s="269"/>
      <c r="AI3" s="269"/>
      <c r="AJ3" s="269"/>
      <c r="AK3" s="269"/>
      <c r="AL3" s="269"/>
      <c r="AM3" s="30"/>
    </row>
    <row r="4" spans="1:44">
      <c r="B4" s="30"/>
      <c r="C4" s="30"/>
      <c r="D4" s="30"/>
      <c r="E4" s="30"/>
      <c r="F4" s="30"/>
      <c r="G4" s="30"/>
      <c r="H4" s="89"/>
      <c r="I4" s="15">
        <v>1</v>
      </c>
      <c r="J4" s="15">
        <v>2</v>
      </c>
      <c r="K4" s="15">
        <v>3</v>
      </c>
      <c r="L4" s="15">
        <v>4</v>
      </c>
      <c r="M4" s="15">
        <v>5</v>
      </c>
      <c r="N4" s="15">
        <v>6</v>
      </c>
      <c r="O4" s="15">
        <v>7</v>
      </c>
      <c r="P4" s="15">
        <v>8</v>
      </c>
      <c r="Q4" s="15">
        <v>9</v>
      </c>
      <c r="R4" s="15">
        <v>10</v>
      </c>
      <c r="S4" s="15">
        <v>11</v>
      </c>
      <c r="T4" s="15">
        <v>12</v>
      </c>
      <c r="U4" s="15">
        <v>13</v>
      </c>
      <c r="V4" s="15">
        <v>14</v>
      </c>
      <c r="W4" s="15">
        <v>15</v>
      </c>
      <c r="X4" s="15">
        <v>16</v>
      </c>
      <c r="Y4" s="15">
        <v>17</v>
      </c>
      <c r="Z4" s="56">
        <v>18</v>
      </c>
      <c r="AA4" s="56">
        <v>19</v>
      </c>
      <c r="AB4" s="15">
        <v>20</v>
      </c>
      <c r="AC4" s="15">
        <v>21</v>
      </c>
      <c r="AD4" s="15">
        <v>22</v>
      </c>
      <c r="AE4" s="15">
        <v>23</v>
      </c>
      <c r="AF4" s="15">
        <v>24</v>
      </c>
      <c r="AG4" s="15">
        <v>25</v>
      </c>
      <c r="AH4" s="15">
        <v>26</v>
      </c>
      <c r="AI4" s="15">
        <v>27</v>
      </c>
      <c r="AJ4" s="15">
        <v>28</v>
      </c>
      <c r="AK4" s="15">
        <v>29</v>
      </c>
      <c r="AL4" s="15">
        <v>30</v>
      </c>
      <c r="AM4" s="30"/>
    </row>
    <row r="5" spans="1:44" ht="21" thickBot="1">
      <c r="B5" s="30"/>
      <c r="C5" s="30"/>
      <c r="D5" s="30"/>
      <c r="E5" s="30"/>
      <c r="F5" s="30"/>
      <c r="G5" s="30"/>
      <c r="I5" s="23" t="str">
        <f>IF(Mars!AM5="Lu","Ma",IF(Mars!AM5="Ma","Me",IF(Mars!AM5="Me","Je",IF(Mars!AM5="Je","Ve",IF(Mars!AM5="Ve","Sa",IF(Mars!AM5="Sa","Di",IF(Mars!AM5="Di","Lu")))))))</f>
        <v>Di</v>
      </c>
      <c r="J5" s="25" t="str">
        <f t="shared" ref="J5:AL5" si="0">IF(I5="Lu","Ma",IF(I5="Ma","Me",IF(I5="Me","Je",IF(I5="Je","Ve",IF(I5="Ve","Sa",IF(I5="Sa","Di",IF(I5="Di","Lu")))))))</f>
        <v>Lu</v>
      </c>
      <c r="K5" s="25" t="str">
        <f t="shared" si="0"/>
        <v>Ma</v>
      </c>
      <c r="L5" s="21" t="str">
        <f t="shared" si="0"/>
        <v>Me</v>
      </c>
      <c r="M5" s="21" t="str">
        <f t="shared" si="0"/>
        <v>Je</v>
      </c>
      <c r="N5" s="21" t="str">
        <f t="shared" si="0"/>
        <v>Ve</v>
      </c>
      <c r="O5" s="21" t="str">
        <f t="shared" si="0"/>
        <v>Sa</v>
      </c>
      <c r="P5" s="22" t="str">
        <f t="shared" si="0"/>
        <v>Di</v>
      </c>
      <c r="Q5" s="22" t="str">
        <f t="shared" si="0"/>
        <v>Lu</v>
      </c>
      <c r="R5" s="23" t="str">
        <f t="shared" si="0"/>
        <v>Ma</v>
      </c>
      <c r="S5" s="23" t="str">
        <f t="shared" si="0"/>
        <v>Me</v>
      </c>
      <c r="T5" s="25" t="str">
        <f t="shared" si="0"/>
        <v>Je</v>
      </c>
      <c r="U5" s="25" t="str">
        <f t="shared" si="0"/>
        <v>Ve</v>
      </c>
      <c r="V5" s="21" t="str">
        <f t="shared" si="0"/>
        <v>Sa</v>
      </c>
      <c r="W5" s="21" t="str">
        <f t="shared" si="0"/>
        <v>Di</v>
      </c>
      <c r="X5" s="21" t="str">
        <f t="shared" si="0"/>
        <v>Lu</v>
      </c>
      <c r="Y5" s="21" t="str">
        <f t="shared" si="0"/>
        <v>Ma</v>
      </c>
      <c r="Z5" s="22" t="str">
        <f t="shared" si="0"/>
        <v>Me</v>
      </c>
      <c r="AA5" s="22" t="str">
        <f t="shared" si="0"/>
        <v>Je</v>
      </c>
      <c r="AB5" s="23" t="str">
        <f t="shared" si="0"/>
        <v>Ve</v>
      </c>
      <c r="AC5" s="23" t="str">
        <f t="shared" si="0"/>
        <v>Sa</v>
      </c>
      <c r="AD5" s="25" t="str">
        <f t="shared" si="0"/>
        <v>Di</v>
      </c>
      <c r="AE5" s="25" t="str">
        <f t="shared" si="0"/>
        <v>Lu</v>
      </c>
      <c r="AF5" s="21" t="str">
        <f t="shared" si="0"/>
        <v>Ma</v>
      </c>
      <c r="AG5" s="21" t="str">
        <f t="shared" si="0"/>
        <v>Me</v>
      </c>
      <c r="AH5" s="21" t="str">
        <f t="shared" si="0"/>
        <v>Je</v>
      </c>
      <c r="AI5" s="21" t="str">
        <f t="shared" si="0"/>
        <v>Ve</v>
      </c>
      <c r="AJ5" s="22" t="str">
        <f t="shared" si="0"/>
        <v>Sa</v>
      </c>
      <c r="AK5" s="22" t="str">
        <f t="shared" si="0"/>
        <v>Di</v>
      </c>
      <c r="AL5" s="23" t="str">
        <f t="shared" si="0"/>
        <v>Lu</v>
      </c>
      <c r="AM5" s="27"/>
    </row>
    <row r="6" spans="1:44" ht="17.100000000000001" customHeight="1" thickBot="1">
      <c r="B6" s="54" t="s">
        <v>0</v>
      </c>
      <c r="C6" s="55" t="s">
        <v>1</v>
      </c>
      <c r="D6" s="55" t="s">
        <v>2</v>
      </c>
      <c r="E6" s="55" t="s">
        <v>3</v>
      </c>
      <c r="F6" s="55" t="s">
        <v>18</v>
      </c>
      <c r="G6" s="55" t="s">
        <v>19</v>
      </c>
      <c r="H6" s="5" t="s">
        <v>4</v>
      </c>
      <c r="I6" s="187"/>
      <c r="J6" s="188"/>
      <c r="K6" s="188"/>
      <c r="L6" s="185"/>
      <c r="M6" s="185"/>
      <c r="N6" s="185"/>
      <c r="O6" s="185"/>
      <c r="P6" s="186"/>
      <c r="Q6" s="186"/>
      <c r="R6" s="187"/>
      <c r="S6" s="187"/>
      <c r="T6" s="188"/>
      <c r="U6" s="188"/>
      <c r="V6" s="185"/>
      <c r="W6" s="185"/>
      <c r="X6" s="185"/>
      <c r="Y6" s="185"/>
      <c r="Z6" s="186"/>
      <c r="AA6" s="186"/>
      <c r="AB6" s="187"/>
      <c r="AC6" s="187"/>
      <c r="AD6" s="188"/>
      <c r="AE6" s="188"/>
      <c r="AF6" s="185"/>
      <c r="AG6" s="185"/>
      <c r="AH6" s="185"/>
      <c r="AI6" s="185"/>
      <c r="AJ6" s="186"/>
      <c r="AK6" s="186"/>
      <c r="AL6" s="187"/>
    </row>
    <row r="7" spans="1:44" ht="20.100000000000001" customHeight="1" thickBot="1">
      <c r="A7" s="53" t="s">
        <v>14</v>
      </c>
      <c r="B7" s="52" t="str">
        <f>Effectif!B4</f>
        <v>Agent 1</v>
      </c>
      <c r="C7" s="43">
        <f>Mars!C7-COUNTIF(I7:AL7,"cp")-COUNTIF(I7:AL7,"cpf")</f>
        <v>20</v>
      </c>
      <c r="D7" s="61">
        <f>Mars!D7-COUNTIF(I7:AL7,"jte")-COUNTIF(I7:AL7,"jtf")</f>
        <v>8</v>
      </c>
      <c r="E7" s="36">
        <f>Mars!E7-COUNTIF(I7:AL7,"jts")</f>
        <v>2</v>
      </c>
      <c r="F7" s="59">
        <f>Mars!F7-COUNTIF(I7:AL7,"cpf")</f>
        <v>5</v>
      </c>
      <c r="G7" s="59">
        <f>Mars!G7-COUNTIF(I7:AL7,"jtf")</f>
        <v>1</v>
      </c>
      <c r="H7" s="37" t="str">
        <f>IF(Janvier!H7=0,CLEAN(Janvier!H7),Mars!H7-COUNTIF(I7:AL7,"a"))</f>
        <v/>
      </c>
      <c r="I7" s="191"/>
      <c r="J7" s="192"/>
      <c r="K7" s="192"/>
      <c r="L7" s="189"/>
      <c r="M7" s="189"/>
      <c r="N7" s="189"/>
      <c r="O7" s="189"/>
      <c r="P7" s="190"/>
      <c r="Q7" s="190"/>
      <c r="R7" s="191"/>
      <c r="S7" s="191"/>
      <c r="T7" s="192"/>
      <c r="U7" s="192"/>
      <c r="V7" s="189"/>
      <c r="W7" s="189"/>
      <c r="X7" s="189"/>
      <c r="Y7" s="189"/>
      <c r="Z7" s="190"/>
      <c r="AA7" s="190"/>
      <c r="AB7" s="191"/>
      <c r="AC7" s="191"/>
      <c r="AD7" s="192"/>
      <c r="AE7" s="192"/>
      <c r="AF7" s="189"/>
      <c r="AG7" s="189"/>
      <c r="AH7" s="189"/>
      <c r="AI7" s="189"/>
      <c r="AJ7" s="190"/>
      <c r="AK7" s="190"/>
      <c r="AL7" s="191"/>
      <c r="AM7" s="50"/>
      <c r="AN7" s="2"/>
    </row>
    <row r="8" spans="1:44" ht="20.100000000000001" customHeight="1" thickTop="1" thickBot="1">
      <c r="A8" s="261" t="s">
        <v>23</v>
      </c>
      <c r="B8" s="141" t="str">
        <f>Effectif!B10</f>
        <v>Agent 2</v>
      </c>
      <c r="C8" s="142">
        <f>Mars!C8-COUNTIF(I8:AL8,"cp")-COUNTIF(I8:AL8,"cpf")</f>
        <v>21</v>
      </c>
      <c r="D8" s="193">
        <f>Mars!D8-COUNTIF(I8:AL8,"jte")-COUNTIF(I8:AL8,"jtf")</f>
        <v>8</v>
      </c>
      <c r="E8" s="144">
        <f>Mars!E8-COUNTIF(I8:AL8,"jts")</f>
        <v>2</v>
      </c>
      <c r="F8" s="139">
        <f>Mars!F8-COUNTIF(I8:AL8,"cpf")</f>
        <v>5</v>
      </c>
      <c r="G8" s="139">
        <f>Mars!G8-COUNTIF(I8:AL8,"jtf")</f>
        <v>1</v>
      </c>
      <c r="H8" s="140" t="str">
        <f>IF(Janvier!H8=0,CLEAN(Janvier!H8),Mars!H8-COUNTIF(I8:AL8,"a"))</f>
        <v/>
      </c>
      <c r="I8" s="116"/>
      <c r="J8" s="117"/>
      <c r="K8" s="117"/>
      <c r="L8" s="114"/>
      <c r="M8" s="114"/>
      <c r="N8" s="114"/>
      <c r="O8" s="114"/>
      <c r="P8" s="115"/>
      <c r="Q8" s="115"/>
      <c r="R8" s="116"/>
      <c r="S8" s="116"/>
      <c r="T8" s="117"/>
      <c r="U8" s="117"/>
      <c r="V8" s="114"/>
      <c r="W8" s="114"/>
      <c r="X8" s="114"/>
      <c r="Y8" s="114"/>
      <c r="Z8" s="115"/>
      <c r="AA8" s="115"/>
      <c r="AB8" s="116"/>
      <c r="AC8" s="116"/>
      <c r="AD8" s="117"/>
      <c r="AE8" s="117"/>
      <c r="AF8" s="114"/>
      <c r="AG8" s="114"/>
      <c r="AH8" s="114"/>
      <c r="AI8" s="114"/>
      <c r="AJ8" s="115"/>
      <c r="AK8" s="115"/>
      <c r="AL8" s="116"/>
      <c r="AM8" s="50"/>
    </row>
    <row r="9" spans="1:44" ht="20.100000000000001" customHeight="1" thickTop="1" thickBot="1">
      <c r="A9" s="262"/>
      <c r="B9" s="52" t="str">
        <f>Effectif!B11</f>
        <v>Agent 3</v>
      </c>
      <c r="C9" s="43">
        <f>Mars!C9-COUNTIF(I9:AL9,"cp")-COUNTIF(I9:AL9,"cpf")</f>
        <v>21</v>
      </c>
      <c r="D9" s="61">
        <f>Mars!D9-COUNTIF(I9:AL9,"jte")-COUNTIF(I9:AL9,"jtf")</f>
        <v>8</v>
      </c>
      <c r="E9" s="36">
        <f>Mars!E9-COUNTIF(I9:AL9,"jts")</f>
        <v>2</v>
      </c>
      <c r="F9" s="59">
        <f>Mars!F9-COUNTIF(I9:AL9,"cpf")</f>
        <v>5</v>
      </c>
      <c r="G9" s="59">
        <f>Mars!G9-COUNTIF(I9:AL9,"jtf")</f>
        <v>1</v>
      </c>
      <c r="H9" s="37" t="str">
        <f>IF(Janvier!H9=0,CLEAN(Janvier!H9),Mars!H9-COUNTIF(I9:AL9,"a"))</f>
        <v/>
      </c>
      <c r="I9" s="120"/>
      <c r="J9" s="121"/>
      <c r="K9" s="121"/>
      <c r="L9" s="118"/>
      <c r="M9" s="118"/>
      <c r="N9" s="118"/>
      <c r="O9" s="118"/>
      <c r="P9" s="119"/>
      <c r="Q9" s="119"/>
      <c r="R9" s="120"/>
      <c r="S9" s="120"/>
      <c r="T9" s="121"/>
      <c r="U9" s="121"/>
      <c r="V9" s="118"/>
      <c r="W9" s="118"/>
      <c r="X9" s="118"/>
      <c r="Y9" s="118"/>
      <c r="Z9" s="119"/>
      <c r="AA9" s="119"/>
      <c r="AB9" s="120"/>
      <c r="AC9" s="120"/>
      <c r="AD9" s="121"/>
      <c r="AE9" s="121"/>
      <c r="AF9" s="118"/>
      <c r="AG9" s="118"/>
      <c r="AH9" s="118"/>
      <c r="AI9" s="118"/>
      <c r="AJ9" s="119"/>
      <c r="AK9" s="119"/>
      <c r="AL9" s="120"/>
      <c r="AM9" s="19"/>
    </row>
    <row r="10" spans="1:44" ht="20.100000000000001" customHeight="1" thickTop="1" thickBot="1">
      <c r="A10" s="261" t="s">
        <v>24</v>
      </c>
      <c r="B10" s="141" t="str">
        <f>Effectif!B13</f>
        <v>Agent 4</v>
      </c>
      <c r="C10" s="142">
        <f>Mars!C10-COUNTIF(I10:AL10,"cp")-COUNTIF(I10:AL10,"cpf")</f>
        <v>21</v>
      </c>
      <c r="D10" s="193">
        <f>Mars!D10-COUNTIF(I10:AL10,"jte")-COUNTIF(I10:AL10,"jtf")</f>
        <v>8</v>
      </c>
      <c r="E10" s="144">
        <f>Mars!E10-COUNTIF(I10:AL10,"jts")</f>
        <v>2</v>
      </c>
      <c r="F10" s="139">
        <f>Mars!F10-COUNTIF(I10:AL10,"cpf")</f>
        <v>5</v>
      </c>
      <c r="G10" s="139">
        <f>Mars!G10-COUNTIF(I10:AL10,"jtf")</f>
        <v>1</v>
      </c>
      <c r="H10" s="140" t="str">
        <f>IF(Janvier!H10=0,CLEAN(Janvier!H10),Mars!H10-COUNTIF(I10:AL10,"a"))</f>
        <v/>
      </c>
      <c r="I10" s="116"/>
      <c r="J10" s="117"/>
      <c r="K10" s="117"/>
      <c r="L10" s="114"/>
      <c r="M10" s="114"/>
      <c r="N10" s="114"/>
      <c r="O10" s="114"/>
      <c r="P10" s="115"/>
      <c r="Q10" s="115"/>
      <c r="R10" s="116"/>
      <c r="S10" s="116"/>
      <c r="T10" s="117"/>
      <c r="U10" s="117"/>
      <c r="V10" s="114"/>
      <c r="W10" s="114"/>
      <c r="X10" s="114"/>
      <c r="Y10" s="114"/>
      <c r="Z10" s="115"/>
      <c r="AA10" s="115"/>
      <c r="AB10" s="116"/>
      <c r="AC10" s="116"/>
      <c r="AD10" s="117"/>
      <c r="AE10" s="117"/>
      <c r="AF10" s="114"/>
      <c r="AG10" s="114"/>
      <c r="AH10" s="114"/>
      <c r="AI10" s="114"/>
      <c r="AJ10" s="115"/>
      <c r="AK10" s="115"/>
      <c r="AL10" s="116"/>
      <c r="AM10" s="50"/>
    </row>
    <row r="11" spans="1:44" ht="20.100000000000001" customHeight="1" thickTop="1" thickBot="1">
      <c r="A11" s="262"/>
      <c r="B11" s="52" t="str">
        <f>Effectif!B14</f>
        <v>Agent 5</v>
      </c>
      <c r="C11" s="43">
        <f>Mars!C11-COUNTIF(I11:AL11,"cp")-COUNTIF(I11:AL11,"cpf")</f>
        <v>21</v>
      </c>
      <c r="D11" s="61">
        <f>Mars!D11-COUNTIF(I11:AL11,"jte")-COUNTIF(I11:AL11,"jtf")</f>
        <v>8</v>
      </c>
      <c r="E11" s="36">
        <f>Mars!E11-COUNTIF(I11:AL11,"jts")</f>
        <v>2</v>
      </c>
      <c r="F11" s="59">
        <f>Mars!F11-COUNTIF(I11:AL11,"cpf")</f>
        <v>5</v>
      </c>
      <c r="G11" s="59">
        <f>Mars!G11-COUNTIF(I11:AL11,"jtf")</f>
        <v>1</v>
      </c>
      <c r="H11" s="37" t="str">
        <f>IF(Janvier!H11=0,CLEAN(Janvier!H11),Mars!H11-COUNTIF(I11:AL11,"a"))</f>
        <v/>
      </c>
      <c r="I11" s="120"/>
      <c r="J11" s="121"/>
      <c r="K11" s="121"/>
      <c r="L11" s="118"/>
      <c r="M11" s="118"/>
      <c r="N11" s="118"/>
      <c r="O11" s="118"/>
      <c r="P11" s="119"/>
      <c r="Q11" s="119"/>
      <c r="R11" s="120"/>
      <c r="S11" s="120"/>
      <c r="T11" s="121"/>
      <c r="U11" s="121"/>
      <c r="V11" s="118"/>
      <c r="W11" s="118"/>
      <c r="X11" s="118"/>
      <c r="Y11" s="118"/>
      <c r="Z11" s="119"/>
      <c r="AA11" s="119"/>
      <c r="AB11" s="120"/>
      <c r="AC11" s="120"/>
      <c r="AD11" s="121"/>
      <c r="AE11" s="121"/>
      <c r="AF11" s="118"/>
      <c r="AG11" s="118"/>
      <c r="AH11" s="118"/>
      <c r="AI11" s="118"/>
      <c r="AJ11" s="119"/>
      <c r="AK11" s="119"/>
      <c r="AL11" s="120"/>
      <c r="AM11" s="50"/>
    </row>
    <row r="12" spans="1:44" ht="20.100000000000001" customHeight="1" thickTop="1" thickBot="1">
      <c r="A12" s="261" t="s">
        <v>25</v>
      </c>
      <c r="B12" s="141" t="str">
        <f>Effectif!B17</f>
        <v>Agent 6</v>
      </c>
      <c r="C12" s="142">
        <f>Mars!C12-COUNTIF(I12:AL12,"cp")-COUNTIF(I12:AL12,"cpf")</f>
        <v>21</v>
      </c>
      <c r="D12" s="193">
        <f>Mars!D12-COUNTIF(I12:AL12,"jte")-COUNTIF(I12:AL12,"jtf")</f>
        <v>8</v>
      </c>
      <c r="E12" s="144">
        <f>Mars!E12-COUNTIF(I12:AL12,"jts")</f>
        <v>2</v>
      </c>
      <c r="F12" s="139">
        <f>Mars!F12-COUNTIF(I12:AL12,"cpf")</f>
        <v>5</v>
      </c>
      <c r="G12" s="139">
        <f>Mars!G12-COUNTIF(I12:AL12,"jtf")</f>
        <v>1</v>
      </c>
      <c r="H12" s="140" t="str">
        <f>IF(Janvier!H12=0,CLEAN(Janvier!H12),Mars!H12-COUNTIF(I12:AL12,"a"))</f>
        <v/>
      </c>
      <c r="I12" s="116"/>
      <c r="J12" s="117"/>
      <c r="K12" s="117"/>
      <c r="L12" s="114"/>
      <c r="M12" s="114"/>
      <c r="N12" s="114"/>
      <c r="O12" s="114"/>
      <c r="P12" s="115"/>
      <c r="Q12" s="115"/>
      <c r="R12" s="116"/>
      <c r="S12" s="116"/>
      <c r="T12" s="117"/>
      <c r="U12" s="117"/>
      <c r="V12" s="114"/>
      <c r="W12" s="114"/>
      <c r="X12" s="114"/>
      <c r="Y12" s="114"/>
      <c r="Z12" s="115"/>
      <c r="AA12" s="115"/>
      <c r="AB12" s="116"/>
      <c r="AC12" s="116"/>
      <c r="AD12" s="117"/>
      <c r="AE12" s="117"/>
      <c r="AF12" s="114"/>
      <c r="AG12" s="114"/>
      <c r="AH12" s="114"/>
      <c r="AI12" s="114"/>
      <c r="AJ12" s="115"/>
      <c r="AK12" s="115"/>
      <c r="AL12" s="116"/>
      <c r="AM12" s="50"/>
    </row>
    <row r="13" spans="1:44" ht="20.100000000000001" customHeight="1" thickTop="1" thickBot="1">
      <c r="A13" s="262"/>
      <c r="B13" s="52" t="str">
        <f>Effectif!B18</f>
        <v>Agent 7</v>
      </c>
      <c r="C13" s="43">
        <f>Mars!C13-COUNTIF(I13:AL13,"cp")-COUNTIF(I13:AL13,"cpf")</f>
        <v>21</v>
      </c>
      <c r="D13" s="61">
        <f>Mars!D13-COUNTIF(I13:AL13,"jte")-COUNTIF(I13:AL13,"jtf")</f>
        <v>8</v>
      </c>
      <c r="E13" s="36">
        <f>Mars!E13-COUNTIF(I13:AL13,"jts")</f>
        <v>2</v>
      </c>
      <c r="F13" s="59">
        <f>Mars!F13-COUNTIF(I13:AL13,"cpf")</f>
        <v>5</v>
      </c>
      <c r="G13" s="59">
        <f>Mars!G13-COUNTIF(I13:AL13,"jtf")</f>
        <v>1</v>
      </c>
      <c r="H13" s="37" t="str">
        <f>IF(Janvier!H13=0,CLEAN(Janvier!H13),Mars!H13-COUNTIF(I13:AL13,"a"))</f>
        <v/>
      </c>
      <c r="I13" s="120"/>
      <c r="J13" s="121"/>
      <c r="K13" s="121"/>
      <c r="L13" s="118"/>
      <c r="M13" s="118"/>
      <c r="N13" s="118"/>
      <c r="O13" s="118"/>
      <c r="P13" s="119"/>
      <c r="Q13" s="119"/>
      <c r="R13" s="120"/>
      <c r="S13" s="120"/>
      <c r="T13" s="121"/>
      <c r="U13" s="121"/>
      <c r="V13" s="118"/>
      <c r="W13" s="118"/>
      <c r="X13" s="118"/>
      <c r="Y13" s="118"/>
      <c r="Z13" s="119"/>
      <c r="AA13" s="119"/>
      <c r="AB13" s="120"/>
      <c r="AC13" s="120"/>
      <c r="AD13" s="121"/>
      <c r="AE13" s="121"/>
      <c r="AF13" s="118"/>
      <c r="AG13" s="118"/>
      <c r="AH13" s="118"/>
      <c r="AI13" s="118"/>
      <c r="AJ13" s="119"/>
      <c r="AK13" s="119"/>
      <c r="AL13" s="120"/>
      <c r="AM13" s="50"/>
    </row>
    <row r="14" spans="1:44" ht="20.100000000000001" customHeight="1" thickTop="1" thickBot="1">
      <c r="A14" s="261" t="s">
        <v>26</v>
      </c>
      <c r="B14" s="141" t="str">
        <f>Effectif!B21</f>
        <v>Agent 8</v>
      </c>
      <c r="C14" s="142">
        <f>Mars!C14-COUNTIF(I14:AL14,"cp")-COUNTIF(I14:AL14,"cpf")</f>
        <v>21</v>
      </c>
      <c r="D14" s="193">
        <f>Mars!D14-COUNTIF(I14:AL14,"jte")-COUNTIF(I14:AL14,"jtf")</f>
        <v>8</v>
      </c>
      <c r="E14" s="144">
        <f>Mars!E14-COUNTIF(I14:AL14,"jts")</f>
        <v>2</v>
      </c>
      <c r="F14" s="139">
        <f>Mars!F14-COUNTIF(I14:AL14,"cpf")</f>
        <v>5</v>
      </c>
      <c r="G14" s="139">
        <f>Mars!G14-COUNTIF(I14:AL14,"jtf")</f>
        <v>1</v>
      </c>
      <c r="H14" s="140" t="str">
        <f>IF(Janvier!H14=0,CLEAN(Janvier!H14),Mars!H14-COUNTIF(I14:AL14,"a"))</f>
        <v/>
      </c>
      <c r="I14" s="116"/>
      <c r="J14" s="117"/>
      <c r="K14" s="117"/>
      <c r="L14" s="114"/>
      <c r="M14" s="114"/>
      <c r="N14" s="114"/>
      <c r="O14" s="114"/>
      <c r="P14" s="115"/>
      <c r="Q14" s="115"/>
      <c r="R14" s="116"/>
      <c r="S14" s="116"/>
      <c r="T14" s="117"/>
      <c r="U14" s="117"/>
      <c r="V14" s="114"/>
      <c r="W14" s="114"/>
      <c r="X14" s="114"/>
      <c r="Y14" s="114"/>
      <c r="Z14" s="115"/>
      <c r="AA14" s="115"/>
      <c r="AB14" s="116"/>
      <c r="AC14" s="116"/>
      <c r="AD14" s="117"/>
      <c r="AE14" s="117"/>
      <c r="AF14" s="114"/>
      <c r="AG14" s="114"/>
      <c r="AH14" s="114"/>
      <c r="AI14" s="114"/>
      <c r="AJ14" s="115"/>
      <c r="AK14" s="115"/>
      <c r="AL14" s="116"/>
      <c r="AM14" s="50"/>
    </row>
    <row r="15" spans="1:44" ht="20.100000000000001" customHeight="1" thickTop="1" thickBot="1">
      <c r="A15" s="262"/>
      <c r="B15" s="100" t="str">
        <f>Effectif!B22</f>
        <v>Agent 9</v>
      </c>
      <c r="C15" s="101">
        <f>Mars!C15-COUNTIF(I15:AL15,"cp")-COUNTIF(I15:AL15,"cpf")</f>
        <v>21</v>
      </c>
      <c r="D15" s="194">
        <f>Mars!D15-COUNTIF(I15:AL15,"jte")-COUNTIF(I15:AL15,"jtf")</f>
        <v>8</v>
      </c>
      <c r="E15" s="103">
        <f>Mars!E15-COUNTIF(I15:AL15,"jts")</f>
        <v>2</v>
      </c>
      <c r="F15" s="99">
        <f>Mars!F15-COUNTIF(I15:AL15,"cpf")</f>
        <v>5</v>
      </c>
      <c r="G15" s="99">
        <f>Mars!G15-COUNTIF(I15:AL15,"jtf")</f>
        <v>1</v>
      </c>
      <c r="H15" s="104" t="str">
        <f>IF(Janvier!H15=0,CLEAN(Janvier!H15),Mars!H15-COUNTIF(I15:AL15,"a"))</f>
        <v/>
      </c>
      <c r="I15" s="107"/>
      <c r="J15" s="108"/>
      <c r="K15" s="108"/>
      <c r="L15" s="105"/>
      <c r="M15" s="105"/>
      <c r="N15" s="105"/>
      <c r="O15" s="105"/>
      <c r="P15" s="106"/>
      <c r="Q15" s="106"/>
      <c r="R15" s="107"/>
      <c r="S15" s="107"/>
      <c r="T15" s="108"/>
      <c r="U15" s="108"/>
      <c r="V15" s="105"/>
      <c r="W15" s="105"/>
      <c r="X15" s="105"/>
      <c r="Y15" s="105"/>
      <c r="Z15" s="106"/>
      <c r="AA15" s="106"/>
      <c r="AB15" s="107"/>
      <c r="AC15" s="107"/>
      <c r="AD15" s="108"/>
      <c r="AE15" s="108"/>
      <c r="AF15" s="105"/>
      <c r="AG15" s="105"/>
      <c r="AH15" s="105"/>
      <c r="AI15" s="105"/>
      <c r="AJ15" s="106"/>
      <c r="AK15" s="106"/>
      <c r="AL15" s="107"/>
      <c r="AM15" s="50"/>
      <c r="AP15" s="30"/>
      <c r="AQ15" s="30"/>
      <c r="AR15" s="30"/>
    </row>
    <row r="16" spans="1:44" ht="20.100000000000001" customHeight="1" thickTop="1" thickBot="1">
      <c r="A16" s="262"/>
      <c r="B16" s="52" t="str">
        <f>Effectif!B23</f>
        <v>Agent 10</v>
      </c>
      <c r="C16" s="43">
        <f>Mars!C16-COUNTIF(I16:AL16,"cp")-COUNTIF(I16:AL16,"cpf")</f>
        <v>21</v>
      </c>
      <c r="D16" s="61">
        <f>Mars!D16-COUNTIF(I16:AL16,"jte")-COUNTIF(I16:AL16,"jtf")</f>
        <v>8</v>
      </c>
      <c r="E16" s="36">
        <f>Mars!E16-COUNTIF(I16:AL16,"jts")</f>
        <v>2</v>
      </c>
      <c r="F16" s="59">
        <f>Mars!F16-COUNTIF(I16:AL16,"cpf")</f>
        <v>5</v>
      </c>
      <c r="G16" s="59">
        <f>Mars!G16-COUNTIF(I16:AL16,"jtf")</f>
        <v>1</v>
      </c>
      <c r="H16" s="37" t="str">
        <f>IF(Janvier!H16=0,CLEAN(Janvier!H16),Mars!H16-COUNTIF(I16:AL16,"a"))</f>
        <v/>
      </c>
      <c r="I16" s="120"/>
      <c r="J16" s="121"/>
      <c r="K16" s="121"/>
      <c r="L16" s="118"/>
      <c r="M16" s="118"/>
      <c r="N16" s="118"/>
      <c r="O16" s="118"/>
      <c r="P16" s="119"/>
      <c r="Q16" s="119"/>
      <c r="R16" s="120"/>
      <c r="S16" s="120"/>
      <c r="T16" s="121"/>
      <c r="U16" s="121"/>
      <c r="V16" s="118"/>
      <c r="W16" s="118"/>
      <c r="X16" s="118"/>
      <c r="Y16" s="118"/>
      <c r="Z16" s="119"/>
      <c r="AA16" s="119"/>
      <c r="AB16" s="120"/>
      <c r="AC16" s="120"/>
      <c r="AD16" s="121"/>
      <c r="AE16" s="121"/>
      <c r="AF16" s="118"/>
      <c r="AG16" s="118"/>
      <c r="AH16" s="118"/>
      <c r="AI16" s="118"/>
      <c r="AJ16" s="119"/>
      <c r="AK16" s="119"/>
      <c r="AL16" s="120"/>
      <c r="AM16" s="50"/>
      <c r="AP16" s="30"/>
      <c r="AQ16" s="30"/>
      <c r="AR16" s="30"/>
    </row>
    <row r="17" spans="1:39" ht="20.100000000000001" customHeight="1" thickTop="1" thickBot="1">
      <c r="A17" s="262" t="s">
        <v>15</v>
      </c>
      <c r="B17" s="134" t="str">
        <f>Effectif!E6&amp;""</f>
        <v/>
      </c>
      <c r="C17" s="135">
        <f>Mars!C17-COUNTIF(I17:AL17,"cp")-COUNTIF(I17:AL17,"cpf")</f>
        <v>21</v>
      </c>
      <c r="D17" s="229">
        <f>Mars!D17-COUNTIF(I17:AL17,"jte")-COUNTIF(I17:AL17,"jtf")</f>
        <v>8</v>
      </c>
      <c r="E17" s="137">
        <f>Mars!E17-COUNTIF(I17:AL17,"jts")</f>
        <v>2</v>
      </c>
      <c r="F17" s="139">
        <f>Mars!F17-COUNTIF(I17:AL17,"cpf")</f>
        <v>5</v>
      </c>
      <c r="G17" s="139">
        <f>Mars!G17-COUNTIF(I17:AL17,"jtf")</f>
        <v>1</v>
      </c>
      <c r="H17" s="140" t="str">
        <f>IF(Janvier!H17=0,CLEAN(Janvier!H17),Mars!H17-COUNTIF(I17:AL17,"a"))</f>
        <v/>
      </c>
      <c r="I17" s="116"/>
      <c r="J17" s="117"/>
      <c r="K17" s="117"/>
      <c r="L17" s="114"/>
      <c r="M17" s="114"/>
      <c r="N17" s="114"/>
      <c r="O17" s="114"/>
      <c r="P17" s="115"/>
      <c r="Q17" s="115"/>
      <c r="R17" s="116"/>
      <c r="S17" s="116"/>
      <c r="T17" s="117"/>
      <c r="U17" s="117"/>
      <c r="V17" s="114"/>
      <c r="W17" s="114"/>
      <c r="X17" s="114"/>
      <c r="Y17" s="114"/>
      <c r="Z17" s="115"/>
      <c r="AA17" s="115"/>
      <c r="AB17" s="116"/>
      <c r="AC17" s="116"/>
      <c r="AD17" s="117"/>
      <c r="AE17" s="117"/>
      <c r="AF17" s="114"/>
      <c r="AG17" s="114"/>
      <c r="AH17" s="114"/>
      <c r="AI17" s="114"/>
      <c r="AJ17" s="115"/>
      <c r="AK17" s="115"/>
      <c r="AL17" s="116"/>
      <c r="AM17" s="50"/>
    </row>
    <row r="18" spans="1:39" ht="20.100000000000001" customHeight="1" thickTop="1" thickBot="1">
      <c r="A18" s="262"/>
      <c r="B18" s="100" t="str">
        <f>Effectif!E7&amp;""</f>
        <v/>
      </c>
      <c r="C18" s="101">
        <f>Mars!C18-COUNTIF(I18:AL18,"cp")-COUNTIF(I18:AL18,"cpf")</f>
        <v>21</v>
      </c>
      <c r="D18" s="194">
        <f>Mars!D18-COUNTIF(I18:AL18,"jte")-COUNTIF(I18:AL18,"jtf")</f>
        <v>8</v>
      </c>
      <c r="E18" s="103">
        <f>Mars!E18-COUNTIF(I18:AL18,"jts")</f>
        <v>2</v>
      </c>
      <c r="F18" s="99">
        <f>Mars!F18-COUNTIF(I18:AL18,"cpf")</f>
        <v>5</v>
      </c>
      <c r="G18" s="99">
        <f>Mars!G18-COUNTIF(I18:AL18,"jtf")</f>
        <v>1</v>
      </c>
      <c r="H18" s="104" t="str">
        <f>IF(Janvier!H18=0,CLEAN(Janvier!H18),Mars!H18-COUNTIF(I18:AL18,"a"))</f>
        <v/>
      </c>
      <c r="I18" s="107"/>
      <c r="J18" s="108"/>
      <c r="K18" s="108"/>
      <c r="L18" s="105"/>
      <c r="M18" s="105"/>
      <c r="N18" s="105"/>
      <c r="O18" s="105"/>
      <c r="P18" s="106"/>
      <c r="Q18" s="106"/>
      <c r="R18" s="107"/>
      <c r="S18" s="107"/>
      <c r="T18" s="108"/>
      <c r="U18" s="108"/>
      <c r="V18" s="105"/>
      <c r="W18" s="105"/>
      <c r="X18" s="105"/>
      <c r="Y18" s="105"/>
      <c r="Z18" s="106"/>
      <c r="AA18" s="106"/>
      <c r="AB18" s="107"/>
      <c r="AC18" s="107"/>
      <c r="AD18" s="108"/>
      <c r="AE18" s="108"/>
      <c r="AF18" s="105"/>
      <c r="AG18" s="105"/>
      <c r="AH18" s="105"/>
      <c r="AI18" s="105"/>
      <c r="AJ18" s="106"/>
      <c r="AK18" s="106"/>
      <c r="AL18" s="107"/>
      <c r="AM18" s="50"/>
    </row>
    <row r="19" spans="1:39" ht="20.100000000000001" customHeight="1" thickTop="1" thickBot="1">
      <c r="A19" s="262"/>
      <c r="B19" s="145" t="str">
        <f>Effectif!E8 &amp;""</f>
        <v/>
      </c>
      <c r="C19" s="43">
        <f>Mars!C19-COUNTIF(I19:AL19,"cp")-COUNTIF(I19:AL19,"cpf")</f>
        <v>21</v>
      </c>
      <c r="D19" s="61">
        <f>Mars!D19-COUNTIF(I19:AL19,"jte")-COUNTIF(I19:AL19,"jtf")</f>
        <v>8</v>
      </c>
      <c r="E19" s="36">
        <f>Mars!E19-COUNTIF(I19:AL19,"jts")</f>
        <v>2</v>
      </c>
      <c r="F19" s="59">
        <f>Mars!F19-COUNTIF(I19:AL19,"cpf")</f>
        <v>5</v>
      </c>
      <c r="G19" s="59">
        <f>Mars!G19-COUNTIF(I19:AL19,"jtf")</f>
        <v>1</v>
      </c>
      <c r="H19" s="37" t="str">
        <f>IF(Janvier!H19=0,CLEAN(Janvier!H19),Mars!H19-COUNTIF(I19:AL19,"a"))</f>
        <v/>
      </c>
      <c r="I19" s="120"/>
      <c r="J19" s="121"/>
      <c r="K19" s="121"/>
      <c r="L19" s="118"/>
      <c r="M19" s="118"/>
      <c r="N19" s="118"/>
      <c r="O19" s="118"/>
      <c r="P19" s="119"/>
      <c r="Q19" s="119"/>
      <c r="R19" s="120"/>
      <c r="S19" s="120"/>
      <c r="T19" s="121"/>
      <c r="U19" s="121"/>
      <c r="V19" s="118"/>
      <c r="W19" s="118"/>
      <c r="X19" s="118"/>
      <c r="Y19" s="118"/>
      <c r="Z19" s="119"/>
      <c r="AA19" s="119"/>
      <c r="AB19" s="120"/>
      <c r="AC19" s="120"/>
      <c r="AD19" s="121"/>
      <c r="AE19" s="121"/>
      <c r="AF19" s="118"/>
      <c r="AG19" s="118"/>
      <c r="AH19" s="118"/>
      <c r="AI19" s="118"/>
      <c r="AJ19" s="119"/>
      <c r="AK19" s="119"/>
      <c r="AL19" s="120"/>
      <c r="AM19" s="50"/>
    </row>
    <row r="20" spans="1:39" ht="20.100000000000001" customHeight="1" thickTop="1" thickBot="1">
      <c r="A20" s="264" t="s">
        <v>16</v>
      </c>
      <c r="B20" s="141" t="str">
        <f>Effectif!B25&amp;""</f>
        <v/>
      </c>
      <c r="C20" s="142">
        <f>Mars!C20-COUNTIF(I20:AL20,"cp")-COUNTIF(I20:AL20,"cpf")</f>
        <v>21</v>
      </c>
      <c r="D20" s="193">
        <f>Mars!D20-COUNTIF(I20:AL20,"jte")-COUNTIF(I20:AL20,"jtf")</f>
        <v>8</v>
      </c>
      <c r="E20" s="144">
        <f>Mars!E20-COUNTIF(I20:AL20,"jts")</f>
        <v>2</v>
      </c>
      <c r="F20" s="139">
        <f>Mars!F20-COUNTIF(I20:AL20,"cpf")</f>
        <v>5</v>
      </c>
      <c r="G20" s="139">
        <f>Mars!G20-COUNTIF(I20:AL20,"jtf")</f>
        <v>1</v>
      </c>
      <c r="H20" s="140" t="str">
        <f>IF(Janvier!H20=0,CLEAN(Janvier!H20),Mars!H20-COUNTIF(I20:AL20,"a"))</f>
        <v/>
      </c>
      <c r="I20" s="116"/>
      <c r="J20" s="117"/>
      <c r="K20" s="117"/>
      <c r="L20" s="114"/>
      <c r="M20" s="114"/>
      <c r="N20" s="114"/>
      <c r="O20" s="114"/>
      <c r="P20" s="115"/>
      <c r="Q20" s="115"/>
      <c r="R20" s="116"/>
      <c r="S20" s="116"/>
      <c r="T20" s="117"/>
      <c r="U20" s="117"/>
      <c r="V20" s="114"/>
      <c r="W20" s="114"/>
      <c r="X20" s="114"/>
      <c r="Y20" s="114"/>
      <c r="Z20" s="115"/>
      <c r="AA20" s="115"/>
      <c r="AB20" s="116"/>
      <c r="AC20" s="116"/>
      <c r="AD20" s="117"/>
      <c r="AE20" s="117"/>
      <c r="AF20" s="114"/>
      <c r="AG20" s="114"/>
      <c r="AH20" s="114"/>
      <c r="AI20" s="114"/>
      <c r="AJ20" s="115"/>
      <c r="AK20" s="115"/>
      <c r="AL20" s="116"/>
      <c r="AM20" s="50"/>
    </row>
    <row r="21" spans="1:39" ht="20.100000000000001" customHeight="1" thickTop="1" thickBot="1">
      <c r="A21" s="265"/>
      <c r="B21" s="100" t="str">
        <f>Effectif!B28&amp;""</f>
        <v/>
      </c>
      <c r="C21" s="101">
        <f>Mars!C21-COUNTIF(I21:AL21,"cp")-COUNTIF(I21:AL21,"cpf")</f>
        <v>21</v>
      </c>
      <c r="D21" s="194">
        <f>Mars!D21-COUNTIF(I21:AL21,"jte")-COUNTIF(I21:AL21,"jtf")</f>
        <v>8</v>
      </c>
      <c r="E21" s="103">
        <f>Mars!E21-COUNTIF(I21:AL21,"jts")</f>
        <v>2</v>
      </c>
      <c r="F21" s="99">
        <f>Mars!F21-COUNTIF(I21:AL21,"cpf")</f>
        <v>5</v>
      </c>
      <c r="G21" s="99">
        <f>Mars!G21-COUNTIF(I21:AL21,"jtf")</f>
        <v>1</v>
      </c>
      <c r="H21" s="104" t="str">
        <f>IF(Janvier!H21=0,CLEAN(Janvier!H21),Mars!H21-COUNTIF(I21:AL21,"a"))</f>
        <v/>
      </c>
      <c r="I21" s="107"/>
      <c r="J21" s="108"/>
      <c r="K21" s="108"/>
      <c r="L21" s="105"/>
      <c r="M21" s="105"/>
      <c r="N21" s="105"/>
      <c r="O21" s="105"/>
      <c r="P21" s="106"/>
      <c r="Q21" s="106"/>
      <c r="R21" s="107"/>
      <c r="S21" s="107"/>
      <c r="T21" s="108"/>
      <c r="U21" s="108"/>
      <c r="V21" s="105"/>
      <c r="W21" s="105"/>
      <c r="X21" s="105"/>
      <c r="Y21" s="105"/>
      <c r="Z21" s="106"/>
      <c r="AA21" s="106"/>
      <c r="AB21" s="107"/>
      <c r="AC21" s="107"/>
      <c r="AD21" s="108"/>
      <c r="AE21" s="108"/>
      <c r="AF21" s="105"/>
      <c r="AG21" s="105"/>
      <c r="AH21" s="105"/>
      <c r="AI21" s="105"/>
      <c r="AJ21" s="106"/>
      <c r="AK21" s="106"/>
      <c r="AL21" s="107"/>
      <c r="AM21" s="50"/>
    </row>
    <row r="22" spans="1:39" ht="20.100000000000001" customHeight="1" thickTop="1" thickBot="1">
      <c r="A22" s="265"/>
      <c r="B22" s="100" t="str">
        <f>Effectif!B29&amp;""</f>
        <v/>
      </c>
      <c r="C22" s="101">
        <f>Mars!C22-COUNTIF(I22:AL22,"cp")-COUNTIF(I22:AL22,"cpf")</f>
        <v>21</v>
      </c>
      <c r="D22" s="194">
        <f>Mars!D22-COUNTIF(I22:AL22,"jte")-COUNTIF(I22:AL22,"jtf")</f>
        <v>8</v>
      </c>
      <c r="E22" s="103">
        <f>Mars!E22-COUNTIF(I22:AL22,"jts")</f>
        <v>2</v>
      </c>
      <c r="F22" s="99">
        <f>Mars!F22-COUNTIF(I22:AL22,"cpf")</f>
        <v>5</v>
      </c>
      <c r="G22" s="99">
        <f>Mars!G22-COUNTIF(I22:AL22,"jtf")</f>
        <v>1</v>
      </c>
      <c r="H22" s="104" t="str">
        <f>IF(Janvier!H22=0,CLEAN(Janvier!H22),Mars!H22-COUNTIF(I22:AL22,"a"))</f>
        <v/>
      </c>
      <c r="I22" s="107"/>
      <c r="J22" s="108"/>
      <c r="K22" s="108"/>
      <c r="L22" s="105"/>
      <c r="M22" s="105"/>
      <c r="N22" s="105"/>
      <c r="O22" s="105"/>
      <c r="P22" s="106"/>
      <c r="Q22" s="106"/>
      <c r="R22" s="107"/>
      <c r="S22" s="107"/>
      <c r="T22" s="108"/>
      <c r="U22" s="108"/>
      <c r="V22" s="105"/>
      <c r="W22" s="105"/>
      <c r="X22" s="105"/>
      <c r="Y22" s="105"/>
      <c r="Z22" s="106"/>
      <c r="AA22" s="106"/>
      <c r="AB22" s="107"/>
      <c r="AC22" s="107"/>
      <c r="AD22" s="108"/>
      <c r="AE22" s="108"/>
      <c r="AF22" s="105"/>
      <c r="AG22" s="105"/>
      <c r="AH22" s="105"/>
      <c r="AI22" s="105"/>
      <c r="AJ22" s="106"/>
      <c r="AK22" s="106"/>
      <c r="AL22" s="107"/>
      <c r="AM22" s="50"/>
    </row>
    <row r="23" spans="1:39" ht="20.100000000000001" customHeight="1" thickTop="1" thickBot="1">
      <c r="A23" s="265"/>
      <c r="B23" s="100" t="str">
        <f>Effectif!B27&amp;""</f>
        <v/>
      </c>
      <c r="C23" s="101">
        <f>Mars!C23-COUNTIF(I23:AL23,"cp")-COUNTIF(I23:AL23,"cpf")</f>
        <v>21</v>
      </c>
      <c r="D23" s="194">
        <f>Mars!D23-COUNTIF(I23:AL23,"jte")-COUNTIF(I23:AL23,"jtf")</f>
        <v>8</v>
      </c>
      <c r="E23" s="103">
        <f>Mars!E23-COUNTIF(I23:AL23,"jts")</f>
        <v>2</v>
      </c>
      <c r="F23" s="99">
        <f>Mars!F23-COUNTIF(I23:AL23,"cpf")</f>
        <v>5</v>
      </c>
      <c r="G23" s="99">
        <f>Mars!G23-COUNTIF(I23:AL23,"jtf")</f>
        <v>1</v>
      </c>
      <c r="H23" s="104" t="str">
        <f>IF(Janvier!H23=0,CLEAN(Janvier!H23),Mars!H23-COUNTIF(I23:AL23,"a"))</f>
        <v/>
      </c>
      <c r="I23" s="107"/>
      <c r="J23" s="108"/>
      <c r="K23" s="108"/>
      <c r="L23" s="105"/>
      <c r="M23" s="105"/>
      <c r="N23" s="105"/>
      <c r="O23" s="105"/>
      <c r="P23" s="106"/>
      <c r="Q23" s="106"/>
      <c r="R23" s="107"/>
      <c r="S23" s="107"/>
      <c r="T23" s="108"/>
      <c r="U23" s="108"/>
      <c r="V23" s="105"/>
      <c r="W23" s="105"/>
      <c r="X23" s="105"/>
      <c r="Y23" s="105"/>
      <c r="Z23" s="106"/>
      <c r="AA23" s="106"/>
      <c r="AB23" s="107"/>
      <c r="AC23" s="107"/>
      <c r="AD23" s="108"/>
      <c r="AE23" s="108"/>
      <c r="AF23" s="105"/>
      <c r="AG23" s="105"/>
      <c r="AH23" s="105"/>
      <c r="AI23" s="105"/>
      <c r="AJ23" s="106"/>
      <c r="AK23" s="106"/>
      <c r="AL23" s="107"/>
      <c r="AM23" s="50"/>
    </row>
    <row r="24" spans="1:39" ht="20.100000000000001" customHeight="1" thickTop="1" thickBot="1">
      <c r="A24" s="265"/>
      <c r="B24" s="52" t="str">
        <f>Effectif!B26&amp;""</f>
        <v/>
      </c>
      <c r="C24" s="43">
        <f>Mars!C24-COUNTIF(I24:AL24,"cp")-COUNTIF(I24:AL24,"cpf")</f>
        <v>21</v>
      </c>
      <c r="D24" s="61">
        <f>Mars!D24-COUNTIF(I24:AL24,"jte")-COUNTIF(I24:AL24,"jtf")</f>
        <v>8</v>
      </c>
      <c r="E24" s="36">
        <f>Mars!E24-COUNTIF(I24:AL24,"jts")</f>
        <v>2</v>
      </c>
      <c r="F24" s="59">
        <f>Mars!F24-COUNTIF(I24:AL24,"cpf")</f>
        <v>5</v>
      </c>
      <c r="G24" s="59">
        <f>Mars!G24-COUNTIF(I24:AL24,"jtf")</f>
        <v>1</v>
      </c>
      <c r="H24" s="37" t="str">
        <f>IF(Janvier!H24=0,CLEAN(Janvier!H24),Mars!H24-COUNTIF(I24:AL24,"a"))</f>
        <v/>
      </c>
      <c r="I24" s="120"/>
      <c r="J24" s="121"/>
      <c r="K24" s="121"/>
      <c r="L24" s="118"/>
      <c r="M24" s="118"/>
      <c r="N24" s="118"/>
      <c r="O24" s="118"/>
      <c r="P24" s="119"/>
      <c r="Q24" s="119"/>
      <c r="R24" s="120"/>
      <c r="S24" s="120"/>
      <c r="T24" s="121"/>
      <c r="U24" s="121"/>
      <c r="V24" s="118"/>
      <c r="W24" s="118"/>
      <c r="X24" s="118"/>
      <c r="Y24" s="118"/>
      <c r="Z24" s="119"/>
      <c r="AA24" s="119"/>
      <c r="AB24" s="120"/>
      <c r="AC24" s="120"/>
      <c r="AD24" s="121"/>
      <c r="AE24" s="121"/>
      <c r="AF24" s="118"/>
      <c r="AG24" s="118"/>
      <c r="AH24" s="118"/>
      <c r="AI24" s="118"/>
      <c r="AJ24" s="119"/>
      <c r="AK24" s="119"/>
      <c r="AL24" s="120"/>
      <c r="AM24" s="50"/>
    </row>
    <row r="25" spans="1:39" ht="20.100000000000001" customHeight="1" thickTop="1" thickBot="1">
      <c r="A25" s="263" t="s">
        <v>12</v>
      </c>
      <c r="B25" s="141" t="str">
        <f>Effectif!E10&amp;""</f>
        <v/>
      </c>
      <c r="C25" s="142">
        <f>Mars!C25-COUNTIF(I25:AL25,"cp")-COUNTIF(I25:AL25,"cpf")</f>
        <v>21</v>
      </c>
      <c r="D25" s="193">
        <f>Mars!D25-COUNTIF(I25:AL25,"jte")-COUNTIF(I25:AL25,"jtf")</f>
        <v>8</v>
      </c>
      <c r="E25" s="144">
        <f>Mars!E25-COUNTIF(I25:AL25,"jts")</f>
        <v>2</v>
      </c>
      <c r="F25" s="139">
        <f>Mars!F25-COUNTIF(I25:AL25,"cpf")</f>
        <v>5</v>
      </c>
      <c r="G25" s="139">
        <f>Mars!G25-COUNTIF(I25:AL25,"jtf")</f>
        <v>1</v>
      </c>
      <c r="H25" s="140" t="str">
        <f>IF(Janvier!H25=0,CLEAN(Janvier!H25),Mars!H25-COUNTIF(I25:AL25,"a"))</f>
        <v/>
      </c>
      <c r="I25" s="116"/>
      <c r="J25" s="117"/>
      <c r="K25" s="117"/>
      <c r="L25" s="114"/>
      <c r="M25" s="114"/>
      <c r="N25" s="114"/>
      <c r="O25" s="114"/>
      <c r="P25" s="115"/>
      <c r="Q25" s="115"/>
      <c r="R25" s="116"/>
      <c r="S25" s="116"/>
      <c r="T25" s="117"/>
      <c r="U25" s="117"/>
      <c r="V25" s="114"/>
      <c r="W25" s="114"/>
      <c r="X25" s="114"/>
      <c r="Y25" s="114"/>
      <c r="Z25" s="115"/>
      <c r="AA25" s="115"/>
      <c r="AB25" s="116"/>
      <c r="AC25" s="116"/>
      <c r="AD25" s="117"/>
      <c r="AE25" s="117"/>
      <c r="AF25" s="114"/>
      <c r="AG25" s="114"/>
      <c r="AH25" s="114"/>
      <c r="AI25" s="114"/>
      <c r="AJ25" s="115"/>
      <c r="AK25" s="115"/>
      <c r="AL25" s="116"/>
      <c r="AM25" s="50"/>
    </row>
    <row r="26" spans="1:39" ht="20.100000000000001" customHeight="1" thickTop="1" thickBot="1">
      <c r="A26" s="263"/>
      <c r="B26" s="100" t="str">
        <f>Effectif!E11&amp;""</f>
        <v/>
      </c>
      <c r="C26" s="101">
        <f>Mars!C26-COUNTIF(I26:AL26,"cp")-COUNTIF(I26:AL26,"cpf")</f>
        <v>21</v>
      </c>
      <c r="D26" s="194">
        <f>Mars!D26-COUNTIF(I26:AL26,"jte")-COUNTIF(I26:AL26,"jtf")</f>
        <v>8</v>
      </c>
      <c r="E26" s="103">
        <f>Mars!E26-COUNTIF(I26:AL26,"jts")</f>
        <v>2</v>
      </c>
      <c r="F26" s="99">
        <f>Mars!F26-COUNTIF(I26:AL26,"cpf")</f>
        <v>5</v>
      </c>
      <c r="G26" s="99">
        <f>Mars!G26-COUNTIF(I26:AL26,"jtf")</f>
        <v>1</v>
      </c>
      <c r="H26" s="104" t="str">
        <f>IF(Janvier!H26=0,CLEAN(Janvier!H26),Mars!H26-COUNTIF(I26:AL26,"a"))</f>
        <v/>
      </c>
      <c r="I26" s="107"/>
      <c r="J26" s="108"/>
      <c r="K26" s="108"/>
      <c r="L26" s="105"/>
      <c r="M26" s="105"/>
      <c r="N26" s="105"/>
      <c r="O26" s="105"/>
      <c r="P26" s="106"/>
      <c r="Q26" s="106"/>
      <c r="R26" s="107"/>
      <c r="S26" s="107"/>
      <c r="T26" s="108"/>
      <c r="U26" s="108"/>
      <c r="V26" s="105"/>
      <c r="W26" s="105"/>
      <c r="X26" s="105"/>
      <c r="Y26" s="105"/>
      <c r="Z26" s="106"/>
      <c r="AA26" s="106"/>
      <c r="AB26" s="107"/>
      <c r="AC26" s="107"/>
      <c r="AD26" s="108"/>
      <c r="AE26" s="108"/>
      <c r="AF26" s="105"/>
      <c r="AG26" s="105"/>
      <c r="AH26" s="105"/>
      <c r="AI26" s="105"/>
      <c r="AJ26" s="106"/>
      <c r="AK26" s="106"/>
      <c r="AL26" s="107"/>
      <c r="AM26" s="50"/>
    </row>
    <row r="27" spans="1:39" ht="20.100000000000001" customHeight="1" thickTop="1" thickBot="1">
      <c r="A27" s="263"/>
      <c r="B27" s="100" t="str">
        <f>Effectif!E12&amp;""</f>
        <v/>
      </c>
      <c r="C27" s="101">
        <f>Mars!C27-COUNTIF(I27:AL27,"cp")-COUNTIF(I27:AL27,"cpf")</f>
        <v>21</v>
      </c>
      <c r="D27" s="194">
        <f>Mars!D27-COUNTIF(I27:AL27,"jte")-COUNTIF(I27:AL27,"jtf")</f>
        <v>8</v>
      </c>
      <c r="E27" s="103">
        <f>Mars!E27-COUNTIF(I27:AL27,"jts")</f>
        <v>2</v>
      </c>
      <c r="F27" s="99">
        <f>Mars!F27-COUNTIF(I27:AL27,"cpf")</f>
        <v>5</v>
      </c>
      <c r="G27" s="99">
        <f>Mars!G27-COUNTIF(I27:AL27,"jtf")</f>
        <v>1</v>
      </c>
      <c r="H27" s="104" t="str">
        <f>IF(Janvier!H27=0,CLEAN(Janvier!H27),Mars!H27-COUNTIF(I27:AL27,"a"))</f>
        <v/>
      </c>
      <c r="I27" s="107"/>
      <c r="J27" s="108"/>
      <c r="K27" s="108"/>
      <c r="L27" s="105"/>
      <c r="M27" s="105"/>
      <c r="N27" s="105"/>
      <c r="O27" s="105"/>
      <c r="P27" s="106"/>
      <c r="Q27" s="106"/>
      <c r="R27" s="107"/>
      <c r="S27" s="107"/>
      <c r="T27" s="108"/>
      <c r="U27" s="108"/>
      <c r="V27" s="105"/>
      <c r="W27" s="105"/>
      <c r="X27" s="105"/>
      <c r="Y27" s="105"/>
      <c r="Z27" s="106"/>
      <c r="AA27" s="106"/>
      <c r="AB27" s="107"/>
      <c r="AC27" s="107"/>
      <c r="AD27" s="108"/>
      <c r="AE27" s="108"/>
      <c r="AF27" s="105"/>
      <c r="AG27" s="105"/>
      <c r="AH27" s="105"/>
      <c r="AI27" s="105"/>
      <c r="AJ27" s="106"/>
      <c r="AK27" s="106"/>
      <c r="AL27" s="107"/>
      <c r="AM27" s="50"/>
    </row>
    <row r="28" spans="1:39" ht="20.100000000000001" customHeight="1" thickTop="1" thickBot="1">
      <c r="A28" s="263"/>
      <c r="B28" s="159" t="str">
        <f>Effectif!E13&amp;""</f>
        <v/>
      </c>
      <c r="C28" s="160">
        <f>Mars!C28-COUNTIF(I28:AL28,"cp")-COUNTIF(I28:AL28,"cpf")</f>
        <v>21</v>
      </c>
      <c r="D28" s="195">
        <f>Mars!D28-COUNTIF(I28:AL28,"jte")-COUNTIF(I28:AL28,"jtf")</f>
        <v>8</v>
      </c>
      <c r="E28" s="148">
        <f>Mars!E28-COUNTIF(I28:AL28,"jts")</f>
        <v>2</v>
      </c>
      <c r="F28" s="99">
        <f>Mars!F28-COUNTIF(I28:AL28,"cpf")</f>
        <v>5</v>
      </c>
      <c r="G28" s="99">
        <f>Mars!G28-COUNTIF(I28:AL28,"jtf")</f>
        <v>1</v>
      </c>
      <c r="H28" s="104" t="str">
        <f>IF(Janvier!H28=0,CLEAN(Janvier!H28),Mars!H28-COUNTIF(I28:AL28,"a"))</f>
        <v/>
      </c>
      <c r="I28" s="107"/>
      <c r="J28" s="108"/>
      <c r="K28" s="108"/>
      <c r="L28" s="105"/>
      <c r="M28" s="105"/>
      <c r="N28" s="105"/>
      <c r="O28" s="105"/>
      <c r="P28" s="106"/>
      <c r="Q28" s="106"/>
      <c r="R28" s="107"/>
      <c r="S28" s="107"/>
      <c r="T28" s="108"/>
      <c r="U28" s="108"/>
      <c r="V28" s="105"/>
      <c r="W28" s="105"/>
      <c r="X28" s="105"/>
      <c r="Y28" s="105"/>
      <c r="Z28" s="106"/>
      <c r="AA28" s="106"/>
      <c r="AB28" s="107"/>
      <c r="AC28" s="107"/>
      <c r="AD28" s="108"/>
      <c r="AE28" s="108"/>
      <c r="AF28" s="105"/>
      <c r="AG28" s="105"/>
      <c r="AH28" s="105"/>
      <c r="AI28" s="105"/>
      <c r="AJ28" s="106"/>
      <c r="AK28" s="106"/>
      <c r="AL28" s="107"/>
      <c r="AM28" s="50"/>
    </row>
    <row r="29" spans="1:39" ht="20.100000000000001" customHeight="1" thickTop="1" thickBot="1">
      <c r="A29" s="263"/>
      <c r="B29" s="100">
        <f>Effectif!E14</f>
        <v>0</v>
      </c>
      <c r="C29" s="149">
        <f>Mars!C29-COUNTIF(I29:AL29,"cp")-COUNTIF(I29:AL29,"cpf")</f>
        <v>21</v>
      </c>
      <c r="D29" s="194">
        <f>Mars!D29-COUNTIF(I29:AL29,"jte")-COUNTIF(I29:AL29,"jtf")</f>
        <v>8</v>
      </c>
      <c r="E29" s="103">
        <f>Mars!E29-COUNTIF(I29:AL29,"jts")</f>
        <v>2</v>
      </c>
      <c r="F29" s="99">
        <f>Mars!F29-COUNTIF(I29:AL29,"cpf")</f>
        <v>5</v>
      </c>
      <c r="G29" s="99">
        <f>Mars!G29-COUNTIF(I29:AL29,"jtf")</f>
        <v>1</v>
      </c>
      <c r="H29" s="104" t="str">
        <f>IF(Janvier!H29=0,CLEAN(Janvier!H29),Mars!H29-COUNTIF(I29:AL29,"a"))</f>
        <v/>
      </c>
      <c r="I29" s="107"/>
      <c r="J29" s="108"/>
      <c r="K29" s="108"/>
      <c r="L29" s="105"/>
      <c r="M29" s="105"/>
      <c r="N29" s="105"/>
      <c r="O29" s="105"/>
      <c r="P29" s="106"/>
      <c r="Q29" s="106"/>
      <c r="R29" s="107"/>
      <c r="S29" s="107"/>
      <c r="T29" s="108"/>
      <c r="U29" s="108"/>
      <c r="V29" s="105"/>
      <c r="W29" s="105"/>
      <c r="X29" s="105"/>
      <c r="Y29" s="105"/>
      <c r="Z29" s="106"/>
      <c r="AA29" s="106"/>
      <c r="AB29" s="107"/>
      <c r="AC29" s="107"/>
      <c r="AD29" s="108"/>
      <c r="AE29" s="108"/>
      <c r="AF29" s="105"/>
      <c r="AG29" s="105"/>
      <c r="AH29" s="105"/>
      <c r="AI29" s="105"/>
      <c r="AJ29" s="106"/>
      <c r="AK29" s="106"/>
      <c r="AL29" s="107"/>
      <c r="AM29" s="50"/>
    </row>
    <row r="30" spans="1:39" ht="20.100000000000001" customHeight="1" thickTop="1" thickBot="1">
      <c r="A30" s="263"/>
      <c r="B30" s="52"/>
      <c r="C30" s="150">
        <f>Mars!C30-COUNTIF(I30:AL30,"cp")-COUNTIF(I30:AL30,"cpf")</f>
        <v>21</v>
      </c>
      <c r="D30" s="61">
        <f>Mars!D30-COUNTIF(I30:AL30,"jte")-COUNTIF(I30:AL30,"jtf")</f>
        <v>8</v>
      </c>
      <c r="E30" s="36">
        <f>Mars!E30-COUNTIF(I30:AL30,"jts")</f>
        <v>2</v>
      </c>
      <c r="F30" s="161">
        <f>Mars!F30-COUNTIF(I30:AL30,"cpf")</f>
        <v>5</v>
      </c>
      <c r="G30" s="161">
        <f>Mars!G30-COUNTIF(I30:AL30,"jtf")</f>
        <v>1</v>
      </c>
      <c r="H30" s="37" t="str">
        <f>IF(Janvier!H30=0,CLEAN(Janvier!H30),Mars!H30-COUNTIF(I30:AL30,"a"))</f>
        <v/>
      </c>
      <c r="I30" s="120"/>
      <c r="J30" s="121"/>
      <c r="K30" s="121"/>
      <c r="L30" s="118"/>
      <c r="M30" s="118"/>
      <c r="N30" s="118"/>
      <c r="O30" s="118"/>
      <c r="P30" s="119"/>
      <c r="Q30" s="119"/>
      <c r="R30" s="120"/>
      <c r="S30" s="120"/>
      <c r="T30" s="121"/>
      <c r="U30" s="121"/>
      <c r="V30" s="118"/>
      <c r="W30" s="118"/>
      <c r="X30" s="118"/>
      <c r="Y30" s="118"/>
      <c r="Z30" s="119"/>
      <c r="AA30" s="119"/>
      <c r="AB30" s="120"/>
      <c r="AC30" s="120"/>
      <c r="AD30" s="121"/>
      <c r="AE30" s="121"/>
      <c r="AF30" s="118"/>
      <c r="AG30" s="118"/>
      <c r="AH30" s="118"/>
      <c r="AI30" s="118"/>
      <c r="AJ30" s="119"/>
      <c r="AK30" s="119"/>
      <c r="AL30" s="120"/>
      <c r="AM30" s="50"/>
    </row>
    <row r="31" spans="1:39" ht="20.100000000000001" customHeight="1" thickTop="1">
      <c r="A31" s="266" t="s">
        <v>17</v>
      </c>
      <c r="B31" s="141" t="str">
        <f>Effectif!E17&amp;""</f>
        <v/>
      </c>
      <c r="C31" s="142"/>
      <c r="D31" s="193">
        <f>Mars!D31-COUNTIF(I31:AL31,"jte")-COUNTIF(I31:AL31,"jtf")</f>
        <v>8</v>
      </c>
      <c r="E31" s="144">
        <f>Mars!E31-COUNTIF(I31:AL31,"jts")</f>
        <v>2</v>
      </c>
      <c r="F31" s="163"/>
      <c r="G31" s="163">
        <f>Mars!G31-COUNTIF(I31:AL31,"jtf")</f>
        <v>1</v>
      </c>
      <c r="H31" s="140" t="str">
        <f>IF(Janvier!H31=0,CLEAN(Janvier!H31),Mars!H31-COUNTIF(I31:AL31,"a"))</f>
        <v/>
      </c>
      <c r="I31" s="116"/>
      <c r="J31" s="117"/>
      <c r="K31" s="117"/>
      <c r="L31" s="114"/>
      <c r="M31" s="114"/>
      <c r="N31" s="114"/>
      <c r="O31" s="114"/>
      <c r="P31" s="115"/>
      <c r="Q31" s="115"/>
      <c r="R31" s="116"/>
      <c r="S31" s="116"/>
      <c r="T31" s="117"/>
      <c r="U31" s="117"/>
      <c r="V31" s="114"/>
      <c r="W31" s="114"/>
      <c r="X31" s="114"/>
      <c r="Y31" s="114"/>
      <c r="Z31" s="115"/>
      <c r="AA31" s="115"/>
      <c r="AB31" s="116"/>
      <c r="AC31" s="116"/>
      <c r="AD31" s="117"/>
      <c r="AE31" s="117"/>
      <c r="AF31" s="114"/>
      <c r="AG31" s="114"/>
      <c r="AH31" s="114"/>
      <c r="AI31" s="114"/>
      <c r="AJ31" s="115"/>
      <c r="AK31" s="115"/>
      <c r="AL31" s="116"/>
      <c r="AM31" s="50"/>
    </row>
    <row r="32" spans="1:39" ht="20.100000000000001" customHeight="1">
      <c r="A32" s="256"/>
      <c r="B32" s="100" t="str">
        <f>Effectif!E18 &amp;""</f>
        <v/>
      </c>
      <c r="C32" s="101"/>
      <c r="D32" s="194">
        <f>Mars!D32-COUNTIF(I32:AL32,"jte")-COUNTIF(I32:AL32,"jtf")</f>
        <v>8</v>
      </c>
      <c r="E32" s="103">
        <f>Mars!E32-COUNTIF(I32:AL32,"jts")</f>
        <v>2</v>
      </c>
      <c r="F32" s="99"/>
      <c r="G32" s="99">
        <f>Mars!G32-COUNTIF(I32:AL32,"jtf")</f>
        <v>1</v>
      </c>
      <c r="H32" s="104" t="str">
        <f>IF(Janvier!H32=0,CLEAN(Janvier!H32),Mars!H32-COUNTIF(I32:AL32,"a"))</f>
        <v/>
      </c>
      <c r="I32" s="107"/>
      <c r="J32" s="108"/>
      <c r="K32" s="108"/>
      <c r="L32" s="105"/>
      <c r="M32" s="105"/>
      <c r="N32" s="105"/>
      <c r="O32" s="105"/>
      <c r="P32" s="106"/>
      <c r="Q32" s="106"/>
      <c r="R32" s="107"/>
      <c r="S32" s="107"/>
      <c r="T32" s="108"/>
      <c r="U32" s="108"/>
      <c r="V32" s="105"/>
      <c r="W32" s="105"/>
      <c r="X32" s="105"/>
      <c r="Y32" s="105"/>
      <c r="Z32" s="106"/>
      <c r="AA32" s="106"/>
      <c r="AB32" s="107"/>
      <c r="AC32" s="107"/>
      <c r="AD32" s="108"/>
      <c r="AE32" s="108"/>
      <c r="AF32" s="105"/>
      <c r="AG32" s="105"/>
      <c r="AH32" s="105"/>
      <c r="AI32" s="105"/>
      <c r="AJ32" s="106"/>
      <c r="AK32" s="106"/>
      <c r="AL32" s="107"/>
      <c r="AM32" s="50"/>
    </row>
    <row r="33" spans="1:39" ht="20.100000000000001" customHeight="1">
      <c r="A33" s="257"/>
      <c r="B33" s="100" t="str">
        <f>Effectif!E19 &amp;""</f>
        <v/>
      </c>
      <c r="C33" s="101"/>
      <c r="D33" s="194">
        <f>Mars!D33-COUNTIF(I33:AL33,"jte")-COUNTIF(I33:AL33,"jtf")</f>
        <v>8</v>
      </c>
      <c r="E33" s="103">
        <f>Mars!E33-COUNTIF(I33:AL33,"jts")</f>
        <v>2</v>
      </c>
      <c r="F33" s="99"/>
      <c r="G33" s="99">
        <f>Mars!G33-COUNTIF(I33:AL33,"jtf")</f>
        <v>1</v>
      </c>
      <c r="H33" s="104" t="str">
        <f>IF(Janvier!H33=0,CLEAN(Janvier!H33),Mars!H33-COUNTIF(I33:AL33,"a"))</f>
        <v/>
      </c>
      <c r="I33" s="107"/>
      <c r="J33" s="108"/>
      <c r="K33" s="108"/>
      <c r="L33" s="105"/>
      <c r="M33" s="105"/>
      <c r="N33" s="105"/>
      <c r="O33" s="105"/>
      <c r="P33" s="106"/>
      <c r="Q33" s="106"/>
      <c r="R33" s="107"/>
      <c r="S33" s="107"/>
      <c r="T33" s="108"/>
      <c r="U33" s="108"/>
      <c r="V33" s="105"/>
      <c r="W33" s="105"/>
      <c r="X33" s="105"/>
      <c r="Y33" s="105"/>
      <c r="Z33" s="106"/>
      <c r="AA33" s="106"/>
      <c r="AB33" s="107"/>
      <c r="AC33" s="107"/>
      <c r="AD33" s="108"/>
      <c r="AE33" s="108"/>
      <c r="AF33" s="105"/>
      <c r="AG33" s="105"/>
      <c r="AH33" s="105"/>
      <c r="AI33" s="105"/>
      <c r="AJ33" s="106"/>
      <c r="AK33" s="106"/>
      <c r="AL33" s="107"/>
      <c r="AM33" s="50"/>
    </row>
    <row r="34" spans="1:39" ht="20.100000000000001" customHeight="1" thickBot="1">
      <c r="A34" s="258"/>
      <c r="B34" s="153" t="str">
        <f>Effectif!E20 &amp;""</f>
        <v/>
      </c>
      <c r="C34" s="183"/>
      <c r="D34" s="196">
        <f>Mars!D34-COUNTIF(I34:AL34,"jte")-COUNTIF(I34:AL34,"jtf")</f>
        <v>8</v>
      </c>
      <c r="E34" s="156">
        <f>Mars!E34-COUNTIF(I34:AL34,"jts")</f>
        <v>2</v>
      </c>
      <c r="F34" s="157"/>
      <c r="G34" s="157">
        <f>Mars!G34-COUNTIF(I34:AL34,"jtf")</f>
        <v>1</v>
      </c>
      <c r="H34" s="158" t="str">
        <f>IF(Janvier!H34=0,CLEAN(Janvier!H34),Mars!H34-COUNTIF(I34:AL34,"a"))</f>
        <v/>
      </c>
      <c r="I34" s="112"/>
      <c r="J34" s="113"/>
      <c r="K34" s="113"/>
      <c r="L34" s="110"/>
      <c r="M34" s="110"/>
      <c r="N34" s="110"/>
      <c r="O34" s="110"/>
      <c r="P34" s="111"/>
      <c r="Q34" s="111"/>
      <c r="R34" s="112"/>
      <c r="S34" s="112"/>
      <c r="T34" s="113"/>
      <c r="U34" s="113"/>
      <c r="V34" s="110"/>
      <c r="W34" s="110"/>
      <c r="X34" s="110"/>
      <c r="Y34" s="110"/>
      <c r="Z34" s="111"/>
      <c r="AA34" s="111"/>
      <c r="AB34" s="112"/>
      <c r="AC34" s="112"/>
      <c r="AD34" s="113"/>
      <c r="AE34" s="113"/>
      <c r="AF34" s="110"/>
      <c r="AG34" s="110"/>
      <c r="AH34" s="110"/>
      <c r="AI34" s="110"/>
      <c r="AJ34" s="111"/>
      <c r="AK34" s="111"/>
      <c r="AL34" s="112"/>
      <c r="AM34" s="50"/>
    </row>
    <row r="35" spans="1:39">
      <c r="B35" s="30"/>
      <c r="C35" s="30"/>
      <c r="D35" s="30"/>
      <c r="E35" s="30"/>
      <c r="AM35" s="51"/>
    </row>
    <row r="36" spans="1:39">
      <c r="B36" s="30"/>
      <c r="C36" s="30"/>
      <c r="D36" s="30"/>
      <c r="E36" s="30"/>
    </row>
    <row r="37" spans="1:39">
      <c r="B37" s="30"/>
      <c r="C37" s="30"/>
      <c r="D37" s="30"/>
      <c r="E37" s="30"/>
    </row>
  </sheetData>
  <sheetProtection password="CC71" objects="1" scenarios="1" formatCells="0"/>
  <customSheetViews>
    <customSheetView guid="{C102C896-6091-4F19-9AEA-46A8A6109F9E}" scale="75" showRuler="0" topLeftCell="A2">
      <pane ySplit="5" topLeftCell="A7" activePane="bottomLeft" state="frozen"/>
      <selection pane="bottomLeft" activeCell="B7" sqref="B7:E34"/>
      <pageMargins left="0.19685039370078741" right="0.19685039370078741" top="0.19685039370078741" bottom="0.19685039370078741" header="0.51181102362204722" footer="0.51181102362204722"/>
      <pageSetup paperSize="9" orientation="landscape" horizontalDpi="4294967294" verticalDpi="0" r:id="rId1"/>
      <headerFooter alignWithMargins="0"/>
    </customSheetView>
  </customSheetViews>
  <mergeCells count="9">
    <mergeCell ref="A31:A34"/>
    <mergeCell ref="B1:AL3"/>
    <mergeCell ref="A8:A9"/>
    <mergeCell ref="A10:A11"/>
    <mergeCell ref="A25:A30"/>
    <mergeCell ref="A12:A13"/>
    <mergeCell ref="A14:A16"/>
    <mergeCell ref="A17:A19"/>
    <mergeCell ref="A20:A24"/>
  </mergeCells>
  <phoneticPr fontId="0" type="noConversion"/>
  <conditionalFormatting sqref="I7:AM34">
    <cfRule type="cellIs" dxfId="20" priority="1" stopIfTrue="1" operator="equal">
      <formula>"cpf"</formula>
    </cfRule>
    <cfRule type="cellIs" dxfId="19" priority="2" stopIfTrue="1" operator="equal">
      <formula>"jtf"</formula>
    </cfRule>
  </conditionalFormatting>
  <pageMargins left="0.19685039370078741" right="0.19685039370078741" top="0.19685039370078741" bottom="0.19685039370078741" header="0.51181102362204722" footer="0.51181102362204722"/>
  <pageSetup paperSize="9" scale="85" orientation="landscape" horizontalDpi="4294967294" verticalDpi="0" r:id="rId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 enableFormatConditionsCalculation="0">
    <tabColor indexed="47"/>
  </sheetPr>
  <dimension ref="A1:AO34"/>
  <sheetViews>
    <sheetView zoomScaleNormal="100" workbookViewId="0">
      <pane ySplit="6" topLeftCell="A7" activePane="bottomLeft" state="frozen"/>
      <selection activeCell="B29" sqref="B29"/>
      <selection pane="bottomLeft" activeCell="B29" sqref="B29"/>
    </sheetView>
  </sheetViews>
  <sheetFormatPr baseColWidth="10" defaultRowHeight="20.25"/>
  <cols>
    <col min="1" max="1" width="11" style="34" customWidth="1"/>
    <col min="2" max="2" width="18.140625" style="1" customWidth="1"/>
    <col min="3" max="8" width="5.7109375" style="1" customWidth="1"/>
    <col min="9" max="39" width="3.7109375" style="1" customWidth="1"/>
    <col min="40" max="16384" width="11.42578125" style="1"/>
  </cols>
  <sheetData>
    <row r="1" spans="1:41">
      <c r="A1" s="35"/>
      <c r="B1" s="267">
        <f>DATE(Janvier!B1,5,1)</f>
        <v>39568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8"/>
      <c r="O1" s="268"/>
      <c r="P1" s="268"/>
      <c r="Q1" s="268"/>
      <c r="R1" s="268"/>
      <c r="S1" s="268"/>
      <c r="T1" s="268"/>
      <c r="U1" s="268"/>
      <c r="V1" s="268"/>
      <c r="W1" s="268"/>
      <c r="X1" s="268"/>
      <c r="Y1" s="268"/>
      <c r="Z1" s="268"/>
      <c r="AA1" s="268"/>
      <c r="AB1" s="268"/>
      <c r="AC1" s="268"/>
      <c r="AD1" s="268"/>
      <c r="AE1" s="268"/>
      <c r="AF1" s="268"/>
      <c r="AG1" s="268"/>
      <c r="AH1" s="268"/>
      <c r="AI1" s="268"/>
      <c r="AJ1" s="268"/>
      <c r="AK1" s="268"/>
      <c r="AL1" s="268"/>
      <c r="AM1" s="268"/>
    </row>
    <row r="2" spans="1:41">
      <c r="A2" s="35"/>
      <c r="B2" s="268"/>
      <c r="C2" s="268"/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  <c r="R2" s="268"/>
      <c r="S2" s="268"/>
      <c r="T2" s="268"/>
      <c r="U2" s="268"/>
      <c r="V2" s="268"/>
      <c r="W2" s="268"/>
      <c r="X2" s="268"/>
      <c r="Y2" s="268"/>
      <c r="Z2" s="268"/>
      <c r="AA2" s="268"/>
      <c r="AB2" s="268"/>
      <c r="AC2" s="268"/>
      <c r="AD2" s="268"/>
      <c r="AE2" s="268"/>
      <c r="AF2" s="268"/>
      <c r="AG2" s="268"/>
      <c r="AH2" s="268"/>
      <c r="AI2" s="268"/>
      <c r="AJ2" s="268"/>
      <c r="AK2" s="268"/>
      <c r="AL2" s="268"/>
      <c r="AM2" s="268"/>
    </row>
    <row r="3" spans="1:41" ht="21" thickBot="1">
      <c r="A3" s="35"/>
      <c r="B3" s="268"/>
      <c r="C3" s="268"/>
      <c r="D3" s="268"/>
      <c r="E3" s="268"/>
      <c r="F3" s="268"/>
      <c r="G3" s="268"/>
      <c r="H3" s="268"/>
      <c r="I3" s="268"/>
      <c r="J3" s="268"/>
      <c r="K3" s="268"/>
      <c r="L3" s="268"/>
      <c r="M3" s="268"/>
      <c r="N3" s="268"/>
      <c r="O3" s="268"/>
      <c r="P3" s="268"/>
      <c r="Q3" s="268"/>
      <c r="R3" s="268"/>
      <c r="S3" s="268"/>
      <c r="T3" s="268"/>
      <c r="U3" s="268"/>
      <c r="V3" s="268"/>
      <c r="W3" s="268"/>
      <c r="X3" s="268"/>
      <c r="Y3" s="268"/>
      <c r="Z3" s="268"/>
      <c r="AA3" s="268"/>
      <c r="AB3" s="268"/>
      <c r="AC3" s="268"/>
      <c r="AD3" s="268"/>
      <c r="AE3" s="268"/>
      <c r="AF3" s="268"/>
      <c r="AG3" s="268"/>
      <c r="AH3" s="268"/>
      <c r="AI3" s="268"/>
      <c r="AJ3" s="268"/>
      <c r="AK3" s="268"/>
      <c r="AL3" s="268"/>
      <c r="AM3" s="268"/>
    </row>
    <row r="4" spans="1:41">
      <c r="B4" s="30"/>
      <c r="C4" s="30"/>
      <c r="D4" s="30"/>
      <c r="E4" s="30"/>
      <c r="F4" s="30"/>
      <c r="G4" s="89"/>
      <c r="H4" s="30"/>
      <c r="I4" s="15">
        <v>1</v>
      </c>
      <c r="J4" s="15">
        <v>2</v>
      </c>
      <c r="K4" s="15">
        <v>3</v>
      </c>
      <c r="L4" s="15">
        <v>4</v>
      </c>
      <c r="M4" s="15">
        <v>5</v>
      </c>
      <c r="N4" s="15">
        <v>6</v>
      </c>
      <c r="O4" s="15">
        <v>7</v>
      </c>
      <c r="P4" s="15">
        <v>8</v>
      </c>
      <c r="Q4" s="15">
        <v>9</v>
      </c>
      <c r="R4" s="15">
        <v>10</v>
      </c>
      <c r="S4" s="15">
        <v>11</v>
      </c>
      <c r="T4" s="15">
        <v>12</v>
      </c>
      <c r="U4" s="15">
        <v>13</v>
      </c>
      <c r="V4" s="15">
        <v>14</v>
      </c>
      <c r="W4" s="15">
        <v>15</v>
      </c>
      <c r="X4" s="15">
        <v>16</v>
      </c>
      <c r="Y4" s="15">
        <v>17</v>
      </c>
      <c r="Z4" s="56">
        <v>18</v>
      </c>
      <c r="AA4" s="56">
        <v>19</v>
      </c>
      <c r="AB4" s="15">
        <v>20</v>
      </c>
      <c r="AC4" s="15">
        <v>21</v>
      </c>
      <c r="AD4" s="15">
        <v>22</v>
      </c>
      <c r="AE4" s="15">
        <v>23</v>
      </c>
      <c r="AF4" s="15">
        <v>24</v>
      </c>
      <c r="AG4" s="15">
        <v>25</v>
      </c>
      <c r="AH4" s="15">
        <v>26</v>
      </c>
      <c r="AI4" s="15">
        <v>27</v>
      </c>
      <c r="AJ4" s="15">
        <v>28</v>
      </c>
      <c r="AK4" s="15">
        <v>29</v>
      </c>
      <c r="AL4" s="15">
        <v>30</v>
      </c>
      <c r="AM4" s="15">
        <v>31</v>
      </c>
    </row>
    <row r="5" spans="1:41" ht="21" thickBot="1">
      <c r="B5" s="30"/>
      <c r="C5" s="30"/>
      <c r="D5" s="30"/>
      <c r="E5" s="30"/>
      <c r="F5" s="30"/>
      <c r="G5" s="30"/>
      <c r="I5" s="28" t="str">
        <f>IF(Avril!AL5="Lu","Ma",IF(Avril!AL5="Ma","Me",IF(Avril!AL5="Me","Je",IF(Avril!AL5="Je","Ve",IF(Avril!AL5="Ve","Sa",IF(Avril!AL5="Sa","Di",IF(Avril!AL5="Di","Lu")))))))</f>
        <v>Ma</v>
      </c>
      <c r="J5" s="26" t="str">
        <f t="shared" ref="J5:AM5" si="0">IF(I5="Lu","Ma",IF(I5="Ma","Me",IF(I5="Me","Je",IF(I5="Je","Ve",IF(I5="Ve","Sa",IF(I5="Sa","Di",IF(I5="Di","Lu")))))))</f>
        <v>Me</v>
      </c>
      <c r="K5" s="26" t="str">
        <f t="shared" si="0"/>
        <v>Je</v>
      </c>
      <c r="L5" s="22" t="str">
        <f t="shared" si="0"/>
        <v>Ve</v>
      </c>
      <c r="M5" s="22" t="str">
        <f t="shared" si="0"/>
        <v>Sa</v>
      </c>
      <c r="N5" s="23" t="str">
        <f t="shared" si="0"/>
        <v>Di</v>
      </c>
      <c r="O5" s="23" t="str">
        <f t="shared" si="0"/>
        <v>Lu</v>
      </c>
      <c r="P5" s="62" t="str">
        <f t="shared" si="0"/>
        <v>Ma</v>
      </c>
      <c r="Q5" s="24" t="str">
        <f t="shared" si="0"/>
        <v>Me</v>
      </c>
      <c r="R5" s="21" t="str">
        <f t="shared" si="0"/>
        <v>Je</v>
      </c>
      <c r="S5" s="21" t="str">
        <f t="shared" si="0"/>
        <v>Ve</v>
      </c>
      <c r="T5" s="21" t="str">
        <f t="shared" si="0"/>
        <v>Sa</v>
      </c>
      <c r="U5" s="21" t="str">
        <f t="shared" si="0"/>
        <v>Di</v>
      </c>
      <c r="V5" s="22" t="str">
        <f t="shared" si="0"/>
        <v>Lu</v>
      </c>
      <c r="W5" s="22" t="str">
        <f t="shared" si="0"/>
        <v>Ma</v>
      </c>
      <c r="X5" s="23" t="str">
        <f t="shared" si="0"/>
        <v>Me</v>
      </c>
      <c r="Y5" s="65" t="str">
        <f t="shared" si="0"/>
        <v>Je</v>
      </c>
      <c r="Z5" s="25" t="str">
        <f t="shared" si="0"/>
        <v>Ve</v>
      </c>
      <c r="AA5" s="25" t="str">
        <f t="shared" si="0"/>
        <v>Sa</v>
      </c>
      <c r="AB5" s="21" t="str">
        <f t="shared" si="0"/>
        <v>Di</v>
      </c>
      <c r="AC5" s="21" t="str">
        <f t="shared" si="0"/>
        <v>Lu</v>
      </c>
      <c r="AD5" s="21" t="str">
        <f t="shared" si="0"/>
        <v>Ma</v>
      </c>
      <c r="AE5" s="21" t="str">
        <f t="shared" si="0"/>
        <v>Me</v>
      </c>
      <c r="AF5" s="22" t="str">
        <f t="shared" si="0"/>
        <v>Je</v>
      </c>
      <c r="AG5" s="22" t="str">
        <f t="shared" si="0"/>
        <v>Ve</v>
      </c>
      <c r="AH5" s="23" t="str">
        <f t="shared" si="0"/>
        <v>Sa</v>
      </c>
      <c r="AI5" s="23" t="str">
        <f t="shared" si="0"/>
        <v>Di</v>
      </c>
      <c r="AJ5" s="24" t="str">
        <f t="shared" si="0"/>
        <v>Lu</v>
      </c>
      <c r="AK5" s="24" t="str">
        <f t="shared" si="0"/>
        <v>Ma</v>
      </c>
      <c r="AL5" s="26" t="str">
        <f t="shared" si="0"/>
        <v>Me</v>
      </c>
      <c r="AM5" s="21" t="str">
        <f t="shared" si="0"/>
        <v>Je</v>
      </c>
    </row>
    <row r="6" spans="1:41" ht="17.100000000000001" customHeight="1" thickBot="1">
      <c r="B6" s="4" t="s">
        <v>0</v>
      </c>
      <c r="C6" s="5" t="s">
        <v>1</v>
      </c>
      <c r="D6" s="5" t="s">
        <v>2</v>
      </c>
      <c r="E6" s="5" t="s">
        <v>3</v>
      </c>
      <c r="F6" s="58" t="s">
        <v>18</v>
      </c>
      <c r="G6" s="58" t="s">
        <v>19</v>
      </c>
      <c r="H6" s="5" t="s">
        <v>4</v>
      </c>
      <c r="I6" s="9"/>
      <c r="J6" s="9"/>
      <c r="K6" s="9"/>
      <c r="L6" s="6"/>
      <c r="M6" s="6"/>
      <c r="N6" s="7"/>
      <c r="O6" s="7"/>
      <c r="P6" s="63"/>
      <c r="Q6" s="8"/>
      <c r="R6" s="9"/>
      <c r="S6" s="9"/>
      <c r="T6" s="9"/>
      <c r="U6" s="9"/>
      <c r="V6" s="6"/>
      <c r="W6" s="6"/>
      <c r="X6" s="7"/>
      <c r="Y6" s="66"/>
      <c r="Z6" s="11"/>
      <c r="AA6" s="11"/>
      <c r="AB6" s="9"/>
      <c r="AC6" s="9"/>
      <c r="AD6" s="9"/>
      <c r="AE6" s="9"/>
      <c r="AF6" s="6"/>
      <c r="AG6" s="6"/>
      <c r="AH6" s="7"/>
      <c r="AI6" s="7"/>
      <c r="AJ6" s="8"/>
      <c r="AK6" s="8"/>
      <c r="AL6" s="9"/>
      <c r="AM6" s="10"/>
    </row>
    <row r="7" spans="1:41" ht="20.100000000000001" customHeight="1" thickBot="1">
      <c r="A7" s="53" t="s">
        <v>14</v>
      </c>
      <c r="B7" s="52" t="str">
        <f>Effectif!B4</f>
        <v>Agent 1</v>
      </c>
      <c r="C7" s="43">
        <f>Avril!C7-COUNTIF(I7:AM7,"cp")-COUNTIF(I7:AM7,"cpf")</f>
        <v>20</v>
      </c>
      <c r="D7" s="44">
        <f>Avril!D7-COUNTIF(I7:AM7,"jte")-COUNTIF(I7:AM7,"jtf")</f>
        <v>8</v>
      </c>
      <c r="E7" s="36">
        <f>Avril!E7-COUNTIF(I7:AM7,"jts")</f>
        <v>2</v>
      </c>
      <c r="F7" s="59">
        <f>Avril!F7-COUNTIF(I7:AM7,"cpf")</f>
        <v>5</v>
      </c>
      <c r="G7" s="59">
        <f>Avril!G7-COUNTIF(I7:AM7,"jtf")</f>
        <v>1</v>
      </c>
      <c r="H7" s="37" t="str">
        <f>IF(Janvier!H7=0,CLEAN(Janvier!H7),Avril!H7-COUNTIF(I7:AM7,"a"))</f>
        <v/>
      </c>
      <c r="I7" s="45"/>
      <c r="J7" s="45"/>
      <c r="K7" s="45"/>
      <c r="L7" s="39"/>
      <c r="M7" s="39"/>
      <c r="N7" s="40"/>
      <c r="O7" s="40"/>
      <c r="P7" s="64"/>
      <c r="Q7" s="41"/>
      <c r="R7" s="38"/>
      <c r="S7" s="38"/>
      <c r="T7" s="38"/>
      <c r="U7" s="38"/>
      <c r="V7" s="39"/>
      <c r="W7" s="39"/>
      <c r="X7" s="40"/>
      <c r="Y7" s="67"/>
      <c r="Z7" s="42"/>
      <c r="AA7" s="42"/>
      <c r="AB7" s="38"/>
      <c r="AC7" s="38"/>
      <c r="AD7" s="38"/>
      <c r="AE7" s="38"/>
      <c r="AF7" s="39"/>
      <c r="AG7" s="39"/>
      <c r="AH7" s="40"/>
      <c r="AI7" s="40"/>
      <c r="AJ7" s="41"/>
      <c r="AK7" s="41"/>
      <c r="AL7" s="45"/>
      <c r="AM7" s="47"/>
      <c r="AO7" s="2"/>
    </row>
    <row r="8" spans="1:41" ht="20.100000000000001" customHeight="1" thickTop="1" thickBot="1">
      <c r="A8" s="261" t="s">
        <v>23</v>
      </c>
      <c r="B8" s="141" t="str">
        <f>Effectif!B10</f>
        <v>Agent 2</v>
      </c>
      <c r="C8" s="142">
        <f>Avril!C8-COUNTIF(I8:AM8,"cp")-COUNTIF(I8:AM8,"cpf")</f>
        <v>21</v>
      </c>
      <c r="D8" s="143">
        <f>Avril!D8-COUNTIF(I8:AM8,"jte")-COUNTIF(I8:AM8,"jtf")</f>
        <v>8</v>
      </c>
      <c r="E8" s="144">
        <f>Avril!E8-COUNTIF(I8:AM8,"jts")</f>
        <v>2</v>
      </c>
      <c r="F8" s="139">
        <f>Avril!F8-COUNTIF(I8:AM8,"cpf")</f>
        <v>5</v>
      </c>
      <c r="G8" s="139">
        <f>Avril!G8-COUNTIF(I8:AM8,"jtf")</f>
        <v>1</v>
      </c>
      <c r="H8" s="140" t="str">
        <f>IF(Janvier!H8=0,CLEAN(Janvier!H8),Avril!H8-COUNTIF(I8:AM8,"a"))</f>
        <v/>
      </c>
      <c r="I8" s="175"/>
      <c r="J8" s="122"/>
      <c r="K8" s="122"/>
      <c r="L8" s="115"/>
      <c r="M8" s="115"/>
      <c r="N8" s="116"/>
      <c r="O8" s="116"/>
      <c r="P8" s="131"/>
      <c r="Q8" s="117"/>
      <c r="R8" s="114"/>
      <c r="S8" s="114"/>
      <c r="T8" s="114"/>
      <c r="U8" s="114"/>
      <c r="V8" s="115"/>
      <c r="W8" s="115"/>
      <c r="X8" s="116"/>
      <c r="Y8" s="125"/>
      <c r="Z8" s="117"/>
      <c r="AA8" s="117"/>
      <c r="AB8" s="114"/>
      <c r="AC8" s="114"/>
      <c r="AD8" s="114"/>
      <c r="AE8" s="114"/>
      <c r="AF8" s="115"/>
      <c r="AG8" s="115"/>
      <c r="AH8" s="116"/>
      <c r="AI8" s="116"/>
      <c r="AJ8" s="117"/>
      <c r="AK8" s="117"/>
      <c r="AL8" s="122"/>
      <c r="AM8" s="164"/>
    </row>
    <row r="9" spans="1:41" ht="20.100000000000001" customHeight="1" thickTop="1" thickBot="1">
      <c r="A9" s="262"/>
      <c r="B9" s="52" t="str">
        <f>Effectif!B11</f>
        <v>Agent 3</v>
      </c>
      <c r="C9" s="43">
        <f>Avril!C9-COUNTIF(I9:AM9,"cp")-COUNTIF(I9:AM9,"cpf")</f>
        <v>21</v>
      </c>
      <c r="D9" s="44">
        <f>Avril!D9-COUNTIF(I9:AM9,"jte")-COUNTIF(I9:AM9,"jtf")</f>
        <v>8</v>
      </c>
      <c r="E9" s="36">
        <f>Avril!E9-COUNTIF(I9:AM9,"jts")</f>
        <v>2</v>
      </c>
      <c r="F9" s="59">
        <f>Avril!F9-COUNTIF(I9:AM9,"cpf")</f>
        <v>5</v>
      </c>
      <c r="G9" s="59">
        <f>Avril!G9-COUNTIF(I9:AM9,"jtf")</f>
        <v>1</v>
      </c>
      <c r="H9" s="37" t="str">
        <f>IF(Janvier!H9=0,CLEAN(Janvier!H9),Avril!H9-COUNTIF(I9:AM9,"a"))</f>
        <v/>
      </c>
      <c r="I9" s="176"/>
      <c r="J9" s="124"/>
      <c r="K9" s="124"/>
      <c r="L9" s="119"/>
      <c r="M9" s="119"/>
      <c r="N9" s="120"/>
      <c r="O9" s="120"/>
      <c r="P9" s="133"/>
      <c r="Q9" s="121"/>
      <c r="R9" s="118"/>
      <c r="S9" s="118"/>
      <c r="T9" s="118"/>
      <c r="U9" s="118"/>
      <c r="V9" s="119"/>
      <c r="W9" s="119"/>
      <c r="X9" s="120"/>
      <c r="Y9" s="127"/>
      <c r="Z9" s="121"/>
      <c r="AA9" s="121"/>
      <c r="AB9" s="118"/>
      <c r="AC9" s="118"/>
      <c r="AD9" s="118"/>
      <c r="AE9" s="118"/>
      <c r="AF9" s="119"/>
      <c r="AG9" s="119"/>
      <c r="AH9" s="120"/>
      <c r="AI9" s="120"/>
      <c r="AJ9" s="121"/>
      <c r="AK9" s="121"/>
      <c r="AL9" s="124"/>
      <c r="AM9" s="165"/>
      <c r="AN9" s="14"/>
    </row>
    <row r="10" spans="1:41" ht="20.100000000000001" customHeight="1" thickTop="1" thickBot="1">
      <c r="A10" s="261" t="s">
        <v>24</v>
      </c>
      <c r="B10" s="141" t="str">
        <f>Effectif!B13</f>
        <v>Agent 4</v>
      </c>
      <c r="C10" s="142">
        <f>Avril!C10-COUNTIF(I10:AM10,"cp")-COUNTIF(I10:AM10,"cpf")</f>
        <v>21</v>
      </c>
      <c r="D10" s="143">
        <f>Avril!D10-COUNTIF(I10:AM10,"jte")-COUNTIF(I10:AM10,"jtf")</f>
        <v>8</v>
      </c>
      <c r="E10" s="144">
        <f>Avril!E10-COUNTIF(I10:AM10,"jts")</f>
        <v>2</v>
      </c>
      <c r="F10" s="139">
        <f>Avril!F10-COUNTIF(I10:AM10,"cpf")</f>
        <v>5</v>
      </c>
      <c r="G10" s="139">
        <f>Avril!G10-COUNTIF(I10:AM10,"jtf")</f>
        <v>1</v>
      </c>
      <c r="H10" s="140" t="str">
        <f>IF(Janvier!H10=0,CLEAN(Janvier!H10),Avril!H10-COUNTIF(I10:AM10,"a"))</f>
        <v/>
      </c>
      <c r="I10" s="175"/>
      <c r="J10" s="122"/>
      <c r="K10" s="122"/>
      <c r="L10" s="115"/>
      <c r="M10" s="115"/>
      <c r="N10" s="116"/>
      <c r="O10" s="116"/>
      <c r="P10" s="131"/>
      <c r="Q10" s="117"/>
      <c r="R10" s="114"/>
      <c r="S10" s="114"/>
      <c r="T10" s="114"/>
      <c r="U10" s="114"/>
      <c r="V10" s="115"/>
      <c r="W10" s="115"/>
      <c r="X10" s="116"/>
      <c r="Y10" s="125"/>
      <c r="Z10" s="117"/>
      <c r="AA10" s="117"/>
      <c r="AB10" s="114"/>
      <c r="AC10" s="114"/>
      <c r="AD10" s="114"/>
      <c r="AE10" s="114"/>
      <c r="AF10" s="115"/>
      <c r="AG10" s="115"/>
      <c r="AH10" s="116"/>
      <c r="AI10" s="116"/>
      <c r="AJ10" s="117"/>
      <c r="AK10" s="117"/>
      <c r="AL10" s="122"/>
      <c r="AM10" s="164"/>
    </row>
    <row r="11" spans="1:41" ht="20.100000000000001" customHeight="1" thickTop="1" thickBot="1">
      <c r="A11" s="262"/>
      <c r="B11" s="52" t="str">
        <f>Effectif!B14</f>
        <v>Agent 5</v>
      </c>
      <c r="C11" s="43">
        <f>Avril!C11-COUNTIF(I11:AM11,"cp")-COUNTIF(I11:AM11,"cpf")</f>
        <v>21</v>
      </c>
      <c r="D11" s="44">
        <f>Avril!D11-COUNTIF(I11:AM11,"jte")-COUNTIF(I11:AM11,"jtf")</f>
        <v>8</v>
      </c>
      <c r="E11" s="36">
        <f>Avril!E11-COUNTIF(I11:AM11,"jts")</f>
        <v>2</v>
      </c>
      <c r="F11" s="59">
        <f>Avril!F11-COUNTIF(I11:AM11,"cpf")</f>
        <v>5</v>
      </c>
      <c r="G11" s="59">
        <f>Avril!G11-COUNTIF(I11:AM11,"jtf")</f>
        <v>1</v>
      </c>
      <c r="H11" s="37" t="str">
        <f>IF(Janvier!H11=0,CLEAN(Janvier!H11),Avril!H11-COUNTIF(I11:AM11,"a"))</f>
        <v/>
      </c>
      <c r="I11" s="176"/>
      <c r="J11" s="124"/>
      <c r="K11" s="124"/>
      <c r="L11" s="119"/>
      <c r="M11" s="119"/>
      <c r="N11" s="120"/>
      <c r="O11" s="120"/>
      <c r="P11" s="133"/>
      <c r="Q11" s="121"/>
      <c r="R11" s="118"/>
      <c r="S11" s="118"/>
      <c r="T11" s="118"/>
      <c r="U11" s="118"/>
      <c r="V11" s="119"/>
      <c r="W11" s="119"/>
      <c r="X11" s="120"/>
      <c r="Y11" s="127"/>
      <c r="Z11" s="121"/>
      <c r="AA11" s="121"/>
      <c r="AB11" s="118"/>
      <c r="AC11" s="118"/>
      <c r="AD11" s="118"/>
      <c r="AE11" s="118"/>
      <c r="AF11" s="119"/>
      <c r="AG11" s="119"/>
      <c r="AH11" s="120"/>
      <c r="AI11" s="120"/>
      <c r="AJ11" s="121"/>
      <c r="AK11" s="121"/>
      <c r="AL11" s="124"/>
      <c r="AM11" s="165"/>
    </row>
    <row r="12" spans="1:41" ht="20.100000000000001" customHeight="1" thickTop="1" thickBot="1">
      <c r="A12" s="261" t="s">
        <v>25</v>
      </c>
      <c r="B12" s="141" t="str">
        <f>Effectif!B17</f>
        <v>Agent 6</v>
      </c>
      <c r="C12" s="142">
        <f>Avril!C12-COUNTIF(I12:AM12,"cp")-COUNTIF(I12:AM12,"cpf")</f>
        <v>21</v>
      </c>
      <c r="D12" s="143">
        <f>Avril!D12-COUNTIF(I12:AM12,"jte")-COUNTIF(I12:AM12,"jtf")</f>
        <v>8</v>
      </c>
      <c r="E12" s="144">
        <f>Avril!E12-COUNTIF(I12:AM12,"jts")</f>
        <v>2</v>
      </c>
      <c r="F12" s="139">
        <f>Avril!F12-COUNTIF(I12:AM12,"cpf")</f>
        <v>5</v>
      </c>
      <c r="G12" s="139">
        <f>Avril!G12-COUNTIF(I12:AM12,"jtf")</f>
        <v>1</v>
      </c>
      <c r="H12" s="140" t="str">
        <f>IF(Janvier!H12=0,CLEAN(Janvier!H12),Avril!H12-COUNTIF(I12:AM12,"a"))</f>
        <v/>
      </c>
      <c r="I12" s="175"/>
      <c r="J12" s="122"/>
      <c r="K12" s="122"/>
      <c r="L12" s="115"/>
      <c r="M12" s="115"/>
      <c r="N12" s="116"/>
      <c r="O12" s="116"/>
      <c r="P12" s="131"/>
      <c r="Q12" s="117"/>
      <c r="R12" s="114"/>
      <c r="S12" s="114"/>
      <c r="T12" s="114"/>
      <c r="U12" s="114"/>
      <c r="V12" s="115"/>
      <c r="W12" s="115"/>
      <c r="X12" s="116"/>
      <c r="Y12" s="125"/>
      <c r="Z12" s="117"/>
      <c r="AA12" s="117"/>
      <c r="AB12" s="114"/>
      <c r="AC12" s="114"/>
      <c r="AD12" s="114"/>
      <c r="AE12" s="114"/>
      <c r="AF12" s="115"/>
      <c r="AG12" s="115"/>
      <c r="AH12" s="116"/>
      <c r="AI12" s="116"/>
      <c r="AJ12" s="117"/>
      <c r="AK12" s="117"/>
      <c r="AL12" s="122"/>
      <c r="AM12" s="164"/>
    </row>
    <row r="13" spans="1:41" ht="20.100000000000001" customHeight="1" thickTop="1" thickBot="1">
      <c r="A13" s="262"/>
      <c r="B13" s="52" t="str">
        <f>Effectif!B18</f>
        <v>Agent 7</v>
      </c>
      <c r="C13" s="43">
        <f>Avril!C13-COUNTIF(I13:AM13,"cp")-COUNTIF(I13:AM13,"cpf")</f>
        <v>21</v>
      </c>
      <c r="D13" s="44">
        <f>Avril!D13-COUNTIF(I13:AM13,"jte")-COUNTIF(I13:AM13,"jtf")</f>
        <v>8</v>
      </c>
      <c r="E13" s="36">
        <f>Avril!E13-COUNTIF(I13:AM13,"jts")</f>
        <v>2</v>
      </c>
      <c r="F13" s="59">
        <f>Avril!F13-COUNTIF(I13:AM13,"cpf")</f>
        <v>5</v>
      </c>
      <c r="G13" s="59">
        <f>Avril!G13-COUNTIF(I13:AM13,"jtf")</f>
        <v>1</v>
      </c>
      <c r="H13" s="37" t="str">
        <f>IF(Janvier!H13=0,CLEAN(Janvier!H13),Avril!H13-COUNTIF(I13:AM13,"a"))</f>
        <v/>
      </c>
      <c r="I13" s="176"/>
      <c r="J13" s="124"/>
      <c r="K13" s="124"/>
      <c r="L13" s="119"/>
      <c r="M13" s="119"/>
      <c r="N13" s="120"/>
      <c r="O13" s="120"/>
      <c r="P13" s="133"/>
      <c r="Q13" s="121"/>
      <c r="R13" s="118"/>
      <c r="S13" s="118"/>
      <c r="T13" s="118"/>
      <c r="U13" s="118"/>
      <c r="V13" s="119"/>
      <c r="W13" s="119"/>
      <c r="X13" s="120"/>
      <c r="Y13" s="127"/>
      <c r="Z13" s="121"/>
      <c r="AA13" s="121"/>
      <c r="AB13" s="118"/>
      <c r="AC13" s="118"/>
      <c r="AD13" s="118"/>
      <c r="AE13" s="118"/>
      <c r="AF13" s="119"/>
      <c r="AG13" s="119"/>
      <c r="AH13" s="120"/>
      <c r="AI13" s="120"/>
      <c r="AJ13" s="121"/>
      <c r="AK13" s="121"/>
      <c r="AL13" s="124"/>
      <c r="AM13" s="165"/>
    </row>
    <row r="14" spans="1:41" ht="20.100000000000001" customHeight="1" thickTop="1" thickBot="1">
      <c r="A14" s="261" t="s">
        <v>26</v>
      </c>
      <c r="B14" s="141" t="str">
        <f>Effectif!B21</f>
        <v>Agent 8</v>
      </c>
      <c r="C14" s="142">
        <f>Avril!C14-COUNTIF(I14:AM14,"cp")-COUNTIF(I14:AM14,"cpf")</f>
        <v>21</v>
      </c>
      <c r="D14" s="143">
        <f>Avril!D14-COUNTIF(I14:AM14,"jte")-COUNTIF(I14:AM14,"jtf")</f>
        <v>8</v>
      </c>
      <c r="E14" s="144">
        <f>Avril!E14-COUNTIF(I14:AM14,"jts")</f>
        <v>2</v>
      </c>
      <c r="F14" s="139">
        <f>Avril!F14-COUNTIF(I14:AM14,"cpf")</f>
        <v>5</v>
      </c>
      <c r="G14" s="139">
        <f>Avril!G14-COUNTIF(I14:AM14,"jtf")</f>
        <v>1</v>
      </c>
      <c r="H14" s="140" t="str">
        <f>IF(Janvier!H14=0,CLEAN(Janvier!H14),Avril!H14-COUNTIF(I14:AM14,"a"))</f>
        <v/>
      </c>
      <c r="I14" s="175"/>
      <c r="J14" s="122"/>
      <c r="K14" s="122"/>
      <c r="L14" s="115"/>
      <c r="M14" s="115"/>
      <c r="N14" s="116"/>
      <c r="O14" s="116"/>
      <c r="P14" s="131"/>
      <c r="Q14" s="117"/>
      <c r="R14" s="114"/>
      <c r="S14" s="114"/>
      <c r="T14" s="114"/>
      <c r="U14" s="114"/>
      <c r="V14" s="115"/>
      <c r="W14" s="115"/>
      <c r="X14" s="116"/>
      <c r="Y14" s="125"/>
      <c r="Z14" s="117"/>
      <c r="AA14" s="117"/>
      <c r="AB14" s="114"/>
      <c r="AC14" s="114"/>
      <c r="AD14" s="114"/>
      <c r="AE14" s="114"/>
      <c r="AF14" s="115"/>
      <c r="AG14" s="115"/>
      <c r="AH14" s="116"/>
      <c r="AI14" s="116"/>
      <c r="AJ14" s="117"/>
      <c r="AK14" s="117"/>
      <c r="AL14" s="122"/>
      <c r="AM14" s="164"/>
    </row>
    <row r="15" spans="1:41" ht="20.100000000000001" customHeight="1" thickTop="1" thickBot="1">
      <c r="A15" s="262"/>
      <c r="B15" s="100" t="str">
        <f>Effectif!B22</f>
        <v>Agent 9</v>
      </c>
      <c r="C15" s="101">
        <f>Avril!C15-COUNTIF(I15:AM15,"cp")-COUNTIF(I15:AM15,"cpf")</f>
        <v>21</v>
      </c>
      <c r="D15" s="102">
        <f>Avril!D15-COUNTIF(I15:AM15,"jte")-COUNTIF(I15:AM15,"jtf")</f>
        <v>8</v>
      </c>
      <c r="E15" s="103">
        <f>Avril!E15-COUNTIF(I15:AM15,"jts")</f>
        <v>2</v>
      </c>
      <c r="F15" s="99">
        <f>Avril!F15-COUNTIF(I15:AM15,"cpf")</f>
        <v>5</v>
      </c>
      <c r="G15" s="99">
        <f>Avril!G15-COUNTIF(I15:AM15,"jtf")</f>
        <v>1</v>
      </c>
      <c r="H15" s="104" t="str">
        <f>IF(Janvier!H15=0,CLEAN(Janvier!H15),Avril!H15-COUNTIF(I15:AM15,"a"))</f>
        <v/>
      </c>
      <c r="I15" s="177"/>
      <c r="J15" s="123"/>
      <c r="K15" s="123"/>
      <c r="L15" s="106"/>
      <c r="M15" s="106"/>
      <c r="N15" s="107"/>
      <c r="O15" s="107"/>
      <c r="P15" s="132"/>
      <c r="Q15" s="108"/>
      <c r="R15" s="105"/>
      <c r="S15" s="105"/>
      <c r="T15" s="105"/>
      <c r="U15" s="105"/>
      <c r="V15" s="106"/>
      <c r="W15" s="106"/>
      <c r="X15" s="107"/>
      <c r="Y15" s="126"/>
      <c r="Z15" s="108"/>
      <c r="AA15" s="108"/>
      <c r="AB15" s="105"/>
      <c r="AC15" s="105"/>
      <c r="AD15" s="105"/>
      <c r="AE15" s="105"/>
      <c r="AF15" s="106"/>
      <c r="AG15" s="106"/>
      <c r="AH15" s="107"/>
      <c r="AI15" s="107"/>
      <c r="AJ15" s="108"/>
      <c r="AK15" s="108"/>
      <c r="AL15" s="123"/>
      <c r="AM15" s="109"/>
    </row>
    <row r="16" spans="1:41" ht="20.100000000000001" customHeight="1" thickTop="1" thickBot="1">
      <c r="A16" s="262"/>
      <c r="B16" s="90" t="str">
        <f>Effectif!B23</f>
        <v>Agent 10</v>
      </c>
      <c r="C16" s="91">
        <f>Avril!C16-COUNTIF(I16:AM16,"cp")-COUNTIF(I16:AM16,"cpf")</f>
        <v>21</v>
      </c>
      <c r="D16" s="92">
        <f>Avril!D16-COUNTIF(I16:AM16,"jte")-COUNTIF(I16:AM16,"jtf")</f>
        <v>8</v>
      </c>
      <c r="E16" s="93">
        <f>Avril!E16-COUNTIF(I16:AM16,"jts")</f>
        <v>2</v>
      </c>
      <c r="F16" s="59">
        <f>Avril!F16-COUNTIF(I16:AM16,"cpf")</f>
        <v>5</v>
      </c>
      <c r="G16" s="59">
        <f>Avril!G16-COUNTIF(I16:AM16,"jtf")</f>
        <v>1</v>
      </c>
      <c r="H16" s="37" t="str">
        <f>IF(Janvier!H16=0,CLEAN(Janvier!H16),Avril!H16-COUNTIF(I16:AM16,"a"))</f>
        <v/>
      </c>
      <c r="I16" s="176"/>
      <c r="J16" s="124"/>
      <c r="K16" s="124"/>
      <c r="L16" s="119"/>
      <c r="M16" s="119"/>
      <c r="N16" s="120"/>
      <c r="O16" s="120"/>
      <c r="P16" s="133"/>
      <c r="Q16" s="121"/>
      <c r="R16" s="118"/>
      <c r="S16" s="118"/>
      <c r="T16" s="118"/>
      <c r="U16" s="118"/>
      <c r="V16" s="119"/>
      <c r="W16" s="119"/>
      <c r="X16" s="120"/>
      <c r="Y16" s="127"/>
      <c r="Z16" s="121"/>
      <c r="AA16" s="121"/>
      <c r="AB16" s="118"/>
      <c r="AC16" s="118"/>
      <c r="AD16" s="118"/>
      <c r="AE16" s="118"/>
      <c r="AF16" s="119"/>
      <c r="AG16" s="119"/>
      <c r="AH16" s="120"/>
      <c r="AI16" s="120"/>
      <c r="AJ16" s="121"/>
      <c r="AK16" s="121"/>
      <c r="AL16" s="124"/>
      <c r="AM16" s="165"/>
    </row>
    <row r="17" spans="1:39" ht="20.100000000000001" customHeight="1" thickTop="1" thickBot="1">
      <c r="A17" s="262" t="s">
        <v>15</v>
      </c>
      <c r="B17" s="141" t="str">
        <f>Effectif!E6&amp;""</f>
        <v/>
      </c>
      <c r="C17" s="142">
        <f>Avril!C17-COUNTIF(I17:AM17,"cp")-COUNTIF(I17:AM17,"cpf")</f>
        <v>21</v>
      </c>
      <c r="D17" s="143">
        <f>Avril!D17-COUNTIF(I17:AM17,"jte")-COUNTIF(I17:AM17,"jtf")</f>
        <v>8</v>
      </c>
      <c r="E17" s="144">
        <f>Avril!E17-COUNTIF(I17:AM17,"jts")</f>
        <v>2</v>
      </c>
      <c r="F17" s="139">
        <f>Avril!F17-COUNTIF(I17:AM17,"cpf")</f>
        <v>5</v>
      </c>
      <c r="G17" s="139">
        <f>Avril!G17-COUNTIF(I17:AM17,"jtf")</f>
        <v>1</v>
      </c>
      <c r="H17" s="140" t="str">
        <f>IF(Janvier!H17=0,CLEAN(Janvier!H17),Avril!H17-COUNTIF(I17:AM17,"a"))</f>
        <v/>
      </c>
      <c r="I17" s="175"/>
      <c r="J17" s="122"/>
      <c r="K17" s="122"/>
      <c r="L17" s="115"/>
      <c r="M17" s="115"/>
      <c r="N17" s="116"/>
      <c r="O17" s="116"/>
      <c r="P17" s="131"/>
      <c r="Q17" s="117"/>
      <c r="R17" s="114"/>
      <c r="S17" s="114"/>
      <c r="T17" s="114"/>
      <c r="U17" s="114"/>
      <c r="V17" s="115"/>
      <c r="W17" s="115"/>
      <c r="X17" s="116"/>
      <c r="Y17" s="125"/>
      <c r="Z17" s="117"/>
      <c r="AA17" s="117"/>
      <c r="AB17" s="114"/>
      <c r="AC17" s="114"/>
      <c r="AD17" s="114"/>
      <c r="AE17" s="114"/>
      <c r="AF17" s="115"/>
      <c r="AG17" s="115"/>
      <c r="AH17" s="116"/>
      <c r="AI17" s="116"/>
      <c r="AJ17" s="117"/>
      <c r="AK17" s="117"/>
      <c r="AL17" s="122"/>
      <c r="AM17" s="164"/>
    </row>
    <row r="18" spans="1:39" ht="20.100000000000001" customHeight="1" thickTop="1" thickBot="1">
      <c r="A18" s="262"/>
      <c r="B18" s="100" t="str">
        <f>Effectif!E7&amp;""</f>
        <v/>
      </c>
      <c r="C18" s="101">
        <f>Avril!C18-COUNTIF(I18:AM18,"cp")-COUNTIF(I18:AM18,"cpf")</f>
        <v>21</v>
      </c>
      <c r="D18" s="102">
        <f>Avril!D18-COUNTIF(I18:AM18,"jte")-COUNTIF(I18:AM18,"jtf")</f>
        <v>8</v>
      </c>
      <c r="E18" s="103">
        <f>Avril!E18-COUNTIF(I18:AM18,"jts")</f>
        <v>2</v>
      </c>
      <c r="F18" s="99">
        <f>Avril!F18-COUNTIF(I18:AM18,"cpf")</f>
        <v>5</v>
      </c>
      <c r="G18" s="99">
        <f>Avril!G18-COUNTIF(I18:AM18,"jtf")</f>
        <v>1</v>
      </c>
      <c r="H18" s="104" t="str">
        <f>IF(Janvier!H18=0,CLEAN(Janvier!H18),Avril!H18-COUNTIF(I18:AM18,"a"))</f>
        <v/>
      </c>
      <c r="I18" s="177"/>
      <c r="J18" s="123"/>
      <c r="K18" s="123"/>
      <c r="L18" s="106"/>
      <c r="M18" s="106"/>
      <c r="N18" s="107"/>
      <c r="O18" s="107"/>
      <c r="P18" s="132"/>
      <c r="Q18" s="108"/>
      <c r="R18" s="105"/>
      <c r="S18" s="105"/>
      <c r="T18" s="105"/>
      <c r="U18" s="105"/>
      <c r="V18" s="106"/>
      <c r="W18" s="106"/>
      <c r="X18" s="107"/>
      <c r="Y18" s="126"/>
      <c r="Z18" s="108"/>
      <c r="AA18" s="108"/>
      <c r="AB18" s="105"/>
      <c r="AC18" s="105"/>
      <c r="AD18" s="105"/>
      <c r="AE18" s="105"/>
      <c r="AF18" s="106"/>
      <c r="AG18" s="106"/>
      <c r="AH18" s="107"/>
      <c r="AI18" s="107"/>
      <c r="AJ18" s="108"/>
      <c r="AK18" s="108"/>
      <c r="AL18" s="123"/>
      <c r="AM18" s="109"/>
    </row>
    <row r="19" spans="1:39" ht="20.100000000000001" customHeight="1" thickTop="1" thickBot="1">
      <c r="A19" s="262"/>
      <c r="B19" s="145" t="str">
        <f>Effectif!E8 &amp;""</f>
        <v/>
      </c>
      <c r="C19" s="43">
        <f>Avril!C19-COUNTIF(I19:AM19,"cp")-COUNTIF(I19:AM19,"cpf")</f>
        <v>21</v>
      </c>
      <c r="D19" s="44">
        <f>Avril!D19-COUNTIF(I19:AM19,"jte")-COUNTIF(I19:AM19,"jtf")</f>
        <v>8</v>
      </c>
      <c r="E19" s="36">
        <f>Avril!E19-COUNTIF(I19:AM19,"jts")</f>
        <v>2</v>
      </c>
      <c r="F19" s="59">
        <f>Avril!F19-COUNTIF(I19:AM19,"cpf")</f>
        <v>5</v>
      </c>
      <c r="G19" s="59">
        <f>Avril!G19-COUNTIF(I19:AM19,"jtf")</f>
        <v>1</v>
      </c>
      <c r="H19" s="37" t="str">
        <f>IF(Janvier!H19=0,CLEAN(Janvier!H19),Avril!H19-COUNTIF(I19:AM19,"a"))</f>
        <v/>
      </c>
      <c r="I19" s="176"/>
      <c r="J19" s="124"/>
      <c r="K19" s="124"/>
      <c r="L19" s="119"/>
      <c r="M19" s="119"/>
      <c r="N19" s="120"/>
      <c r="O19" s="120"/>
      <c r="P19" s="133"/>
      <c r="Q19" s="121"/>
      <c r="R19" s="118"/>
      <c r="S19" s="118"/>
      <c r="T19" s="118"/>
      <c r="U19" s="118"/>
      <c r="V19" s="119"/>
      <c r="W19" s="119"/>
      <c r="X19" s="120"/>
      <c r="Y19" s="127"/>
      <c r="Z19" s="121"/>
      <c r="AA19" s="121"/>
      <c r="AB19" s="118"/>
      <c r="AC19" s="118"/>
      <c r="AD19" s="118"/>
      <c r="AE19" s="118"/>
      <c r="AF19" s="119"/>
      <c r="AG19" s="119"/>
      <c r="AH19" s="120"/>
      <c r="AI19" s="120"/>
      <c r="AJ19" s="121"/>
      <c r="AK19" s="121"/>
      <c r="AL19" s="124"/>
      <c r="AM19" s="165"/>
    </row>
    <row r="20" spans="1:39" ht="20.100000000000001" customHeight="1" thickTop="1" thickBot="1">
      <c r="A20" s="264" t="s">
        <v>16</v>
      </c>
      <c r="B20" s="141" t="str">
        <f>Effectif!B25&amp;""</f>
        <v/>
      </c>
      <c r="C20" s="142">
        <f>Avril!C20-COUNTIF(I20:AM20,"cp")-COUNTIF(I20:AM20,"cpf")</f>
        <v>21</v>
      </c>
      <c r="D20" s="143">
        <f>Avril!D20-COUNTIF(I20:AM20,"jte")-COUNTIF(I20:AM20,"jtf")</f>
        <v>8</v>
      </c>
      <c r="E20" s="144">
        <f>Avril!E20-COUNTIF(I20:AM20,"jts")</f>
        <v>2</v>
      </c>
      <c r="F20" s="139">
        <f>Avril!F20-COUNTIF(I20:AM20,"cpf")</f>
        <v>5</v>
      </c>
      <c r="G20" s="139">
        <f>Avril!G20-COUNTIF(I20:AM20,"jtf")</f>
        <v>1</v>
      </c>
      <c r="H20" s="140" t="str">
        <f>IF(Janvier!H20=0,CLEAN(Janvier!H20),Avril!H20-COUNTIF(I20:AM20,"a"))</f>
        <v/>
      </c>
      <c r="I20" s="175"/>
      <c r="J20" s="122"/>
      <c r="K20" s="122"/>
      <c r="L20" s="115"/>
      <c r="M20" s="115"/>
      <c r="N20" s="116"/>
      <c r="O20" s="116"/>
      <c r="P20" s="131"/>
      <c r="Q20" s="117"/>
      <c r="R20" s="114"/>
      <c r="S20" s="114"/>
      <c r="T20" s="114"/>
      <c r="U20" s="114"/>
      <c r="V20" s="115"/>
      <c r="W20" s="115"/>
      <c r="X20" s="116"/>
      <c r="Y20" s="125"/>
      <c r="Z20" s="117"/>
      <c r="AA20" s="117"/>
      <c r="AB20" s="114"/>
      <c r="AC20" s="114"/>
      <c r="AD20" s="114"/>
      <c r="AE20" s="114"/>
      <c r="AF20" s="115"/>
      <c r="AG20" s="115"/>
      <c r="AH20" s="116"/>
      <c r="AI20" s="116"/>
      <c r="AJ20" s="117"/>
      <c r="AK20" s="117"/>
      <c r="AL20" s="122"/>
      <c r="AM20" s="164"/>
    </row>
    <row r="21" spans="1:39" ht="20.100000000000001" customHeight="1" thickTop="1" thickBot="1">
      <c r="A21" s="265"/>
      <c r="B21" s="100" t="str">
        <f>Effectif!B28&amp;""</f>
        <v/>
      </c>
      <c r="C21" s="101">
        <f>Avril!C21-COUNTIF(I21:AM21,"cp")-COUNTIF(I21:AM21,"cpf")</f>
        <v>21</v>
      </c>
      <c r="D21" s="102">
        <f>Avril!D21-COUNTIF(I21:AM21,"jte")-COUNTIF(I21:AM21,"jtf")</f>
        <v>8</v>
      </c>
      <c r="E21" s="103">
        <f>Avril!E21-COUNTIF(I21:AM21,"jts")</f>
        <v>2</v>
      </c>
      <c r="F21" s="99">
        <f>Avril!F21-COUNTIF(I21:AM21,"cpf")</f>
        <v>5</v>
      </c>
      <c r="G21" s="99">
        <f>Avril!G21-COUNTIF(I21:AM21,"jtf")</f>
        <v>1</v>
      </c>
      <c r="H21" s="104" t="str">
        <f>IF(Janvier!H21=0,CLEAN(Janvier!H21),Avril!H21-COUNTIF(I21:AM21,"a"))</f>
        <v/>
      </c>
      <c r="I21" s="177"/>
      <c r="J21" s="123"/>
      <c r="K21" s="123"/>
      <c r="L21" s="106"/>
      <c r="M21" s="106"/>
      <c r="N21" s="107"/>
      <c r="O21" s="107"/>
      <c r="P21" s="132"/>
      <c r="Q21" s="108"/>
      <c r="R21" s="105"/>
      <c r="S21" s="105"/>
      <c r="T21" s="105"/>
      <c r="U21" s="105"/>
      <c r="V21" s="106"/>
      <c r="W21" s="106"/>
      <c r="X21" s="107"/>
      <c r="Y21" s="126"/>
      <c r="Z21" s="108"/>
      <c r="AA21" s="108"/>
      <c r="AB21" s="105"/>
      <c r="AC21" s="105"/>
      <c r="AD21" s="105"/>
      <c r="AE21" s="105"/>
      <c r="AF21" s="106"/>
      <c r="AG21" s="106"/>
      <c r="AH21" s="107"/>
      <c r="AI21" s="107"/>
      <c r="AJ21" s="108"/>
      <c r="AK21" s="108"/>
      <c r="AL21" s="123"/>
      <c r="AM21" s="109"/>
    </row>
    <row r="22" spans="1:39" ht="20.100000000000001" customHeight="1" thickTop="1" thickBot="1">
      <c r="A22" s="265"/>
      <c r="B22" s="100" t="str">
        <f>Effectif!B29&amp;""</f>
        <v/>
      </c>
      <c r="C22" s="101">
        <f>Avril!C22-COUNTIF(I22:AM22,"cp")-COUNTIF(I22:AM22,"cpf")</f>
        <v>21</v>
      </c>
      <c r="D22" s="102">
        <f>Avril!D22-COUNTIF(I22:AM22,"jte")-COUNTIF(I22:AM22,"jtf")</f>
        <v>8</v>
      </c>
      <c r="E22" s="103">
        <f>Avril!E22-COUNTIF(I22:AM22,"jts")</f>
        <v>2</v>
      </c>
      <c r="F22" s="99">
        <f>Avril!F22-COUNTIF(I22:AM22,"cpf")</f>
        <v>5</v>
      </c>
      <c r="G22" s="99">
        <f>Avril!G22-COUNTIF(I22:AM22,"jtf")</f>
        <v>1</v>
      </c>
      <c r="H22" s="104" t="str">
        <f>IF(Janvier!H22=0,CLEAN(Janvier!H22),Avril!H22-COUNTIF(I22:AM22,"a"))</f>
        <v/>
      </c>
      <c r="I22" s="177"/>
      <c r="J22" s="123"/>
      <c r="K22" s="123"/>
      <c r="L22" s="106"/>
      <c r="M22" s="106"/>
      <c r="N22" s="107"/>
      <c r="O22" s="107"/>
      <c r="P22" s="132"/>
      <c r="Q22" s="108"/>
      <c r="R22" s="105"/>
      <c r="S22" s="105"/>
      <c r="T22" s="105"/>
      <c r="U22" s="105"/>
      <c r="V22" s="106"/>
      <c r="W22" s="106"/>
      <c r="X22" s="107"/>
      <c r="Y22" s="126"/>
      <c r="Z22" s="108"/>
      <c r="AA22" s="108"/>
      <c r="AB22" s="105"/>
      <c r="AC22" s="105"/>
      <c r="AD22" s="105"/>
      <c r="AE22" s="105"/>
      <c r="AF22" s="106"/>
      <c r="AG22" s="106"/>
      <c r="AH22" s="107"/>
      <c r="AI22" s="107"/>
      <c r="AJ22" s="108"/>
      <c r="AK22" s="108"/>
      <c r="AL22" s="123"/>
      <c r="AM22" s="109"/>
    </row>
    <row r="23" spans="1:39" ht="20.100000000000001" customHeight="1" thickTop="1" thickBot="1">
      <c r="A23" s="265"/>
      <c r="B23" s="100" t="str">
        <f>Effectif!B27&amp;""</f>
        <v/>
      </c>
      <c r="C23" s="101">
        <f>Avril!C23-COUNTIF(I23:AM23,"cp")-COUNTIF(I23:AM23,"cpf")</f>
        <v>21</v>
      </c>
      <c r="D23" s="102">
        <f>Avril!D23-COUNTIF(I23:AM23,"jte")-COUNTIF(I23:AM23,"jtf")</f>
        <v>8</v>
      </c>
      <c r="E23" s="103">
        <f>Avril!E23-COUNTIF(I23:AM23,"jts")</f>
        <v>2</v>
      </c>
      <c r="F23" s="99">
        <f>Avril!F23-COUNTIF(I23:AM23,"cpf")</f>
        <v>5</v>
      </c>
      <c r="G23" s="99">
        <f>Avril!G23-COUNTIF(I23:AM23,"jtf")</f>
        <v>1</v>
      </c>
      <c r="H23" s="104" t="str">
        <f>IF(Janvier!H23=0,CLEAN(Janvier!H23),Avril!H23-COUNTIF(I23:AM23,"a"))</f>
        <v/>
      </c>
      <c r="I23" s="177"/>
      <c r="J23" s="123"/>
      <c r="K23" s="123"/>
      <c r="L23" s="106"/>
      <c r="M23" s="106"/>
      <c r="N23" s="107"/>
      <c r="O23" s="107"/>
      <c r="P23" s="132"/>
      <c r="Q23" s="108"/>
      <c r="R23" s="105"/>
      <c r="S23" s="105"/>
      <c r="T23" s="105"/>
      <c r="U23" s="105"/>
      <c r="V23" s="106"/>
      <c r="W23" s="106"/>
      <c r="X23" s="107"/>
      <c r="Y23" s="126"/>
      <c r="Z23" s="108"/>
      <c r="AA23" s="108"/>
      <c r="AB23" s="105"/>
      <c r="AC23" s="105"/>
      <c r="AD23" s="105"/>
      <c r="AE23" s="105"/>
      <c r="AF23" s="106"/>
      <c r="AG23" s="106"/>
      <c r="AH23" s="107"/>
      <c r="AI23" s="107"/>
      <c r="AJ23" s="108"/>
      <c r="AK23" s="108"/>
      <c r="AL23" s="123"/>
      <c r="AM23" s="109"/>
    </row>
    <row r="24" spans="1:39" ht="20.100000000000001" customHeight="1" thickTop="1" thickBot="1">
      <c r="A24" s="265"/>
      <c r="B24" s="52" t="str">
        <f>Effectif!B26&amp;""</f>
        <v/>
      </c>
      <c r="C24" s="43">
        <f>Avril!C24-COUNTIF(I24:AM24,"cp")-COUNTIF(I24:AM24,"cpf")</f>
        <v>21</v>
      </c>
      <c r="D24" s="44">
        <f>Avril!D24-COUNTIF(I24:AM24,"jte")-COUNTIF(I24:AM24,"jtf")</f>
        <v>8</v>
      </c>
      <c r="E24" s="36">
        <f>Avril!E24-COUNTIF(I24:AM24,"jts")</f>
        <v>2</v>
      </c>
      <c r="F24" s="59">
        <f>Avril!F24-COUNTIF(I24:AM24,"cpf")</f>
        <v>5</v>
      </c>
      <c r="G24" s="59">
        <f>Avril!G24-COUNTIF(I24:AM24,"jtf")</f>
        <v>1</v>
      </c>
      <c r="H24" s="37" t="str">
        <f>IF(Janvier!H24=0,CLEAN(Janvier!H24),Avril!H24-COUNTIF(I24:AM24,"a"))</f>
        <v/>
      </c>
      <c r="I24" s="176"/>
      <c r="J24" s="124"/>
      <c r="K24" s="124"/>
      <c r="L24" s="119"/>
      <c r="M24" s="119"/>
      <c r="N24" s="120"/>
      <c r="O24" s="120"/>
      <c r="P24" s="133"/>
      <c r="Q24" s="121"/>
      <c r="R24" s="118"/>
      <c r="S24" s="118"/>
      <c r="T24" s="118"/>
      <c r="U24" s="118"/>
      <c r="V24" s="119"/>
      <c r="W24" s="119"/>
      <c r="X24" s="120"/>
      <c r="Y24" s="127"/>
      <c r="Z24" s="121"/>
      <c r="AA24" s="121"/>
      <c r="AB24" s="118"/>
      <c r="AC24" s="118"/>
      <c r="AD24" s="118"/>
      <c r="AE24" s="118"/>
      <c r="AF24" s="119"/>
      <c r="AG24" s="119"/>
      <c r="AH24" s="120"/>
      <c r="AI24" s="120"/>
      <c r="AJ24" s="121"/>
      <c r="AK24" s="121"/>
      <c r="AL24" s="124"/>
      <c r="AM24" s="165"/>
    </row>
    <row r="25" spans="1:39" ht="20.100000000000001" customHeight="1" thickTop="1" thickBot="1">
      <c r="A25" s="263" t="s">
        <v>12</v>
      </c>
      <c r="B25" s="141" t="str">
        <f>Effectif!E10&amp;""</f>
        <v/>
      </c>
      <c r="C25" s="142">
        <f>Avril!C25-COUNTIF(I25:AM25,"cp")-COUNTIF(I25:AM25,"cpf")</f>
        <v>21</v>
      </c>
      <c r="D25" s="143">
        <f>Avril!D25-COUNTIF(I25:AM25,"jte")-COUNTIF(I25:AM25,"jtf")</f>
        <v>8</v>
      </c>
      <c r="E25" s="144">
        <f>Avril!E25-COUNTIF(I25:AM25,"jts")</f>
        <v>2</v>
      </c>
      <c r="F25" s="139">
        <f>Avril!F25-COUNTIF(I25:AM25,"cpf")</f>
        <v>5</v>
      </c>
      <c r="G25" s="139">
        <f>Avril!G25-COUNTIF(I25:AM25,"jtf")</f>
        <v>1</v>
      </c>
      <c r="H25" s="140" t="str">
        <f>IF(Janvier!H25=0,CLEAN(Janvier!H25),Avril!H25-COUNTIF(I25:AM25,"a"))</f>
        <v/>
      </c>
      <c r="I25" s="175"/>
      <c r="J25" s="122"/>
      <c r="K25" s="122"/>
      <c r="L25" s="115"/>
      <c r="M25" s="115"/>
      <c r="N25" s="116"/>
      <c r="O25" s="116"/>
      <c r="P25" s="131"/>
      <c r="Q25" s="117"/>
      <c r="R25" s="114"/>
      <c r="S25" s="114"/>
      <c r="T25" s="114"/>
      <c r="U25" s="114"/>
      <c r="V25" s="115"/>
      <c r="W25" s="115"/>
      <c r="X25" s="116"/>
      <c r="Y25" s="125"/>
      <c r="Z25" s="117"/>
      <c r="AA25" s="117"/>
      <c r="AB25" s="114"/>
      <c r="AC25" s="114"/>
      <c r="AD25" s="114"/>
      <c r="AE25" s="114"/>
      <c r="AF25" s="115"/>
      <c r="AG25" s="115"/>
      <c r="AH25" s="116"/>
      <c r="AI25" s="116"/>
      <c r="AJ25" s="117"/>
      <c r="AK25" s="117"/>
      <c r="AL25" s="122"/>
      <c r="AM25" s="164"/>
    </row>
    <row r="26" spans="1:39" ht="20.100000000000001" customHeight="1" thickTop="1" thickBot="1">
      <c r="A26" s="263"/>
      <c r="B26" s="100" t="str">
        <f>Effectif!E11&amp;""</f>
        <v/>
      </c>
      <c r="C26" s="101">
        <f>Avril!C26-COUNTIF(I26:AM26,"cp")-COUNTIF(I26:AM26,"cpf")</f>
        <v>21</v>
      </c>
      <c r="D26" s="102">
        <f>Avril!D26-COUNTIF(I26:AM26,"jte")-COUNTIF(I26:AM26,"jtf")</f>
        <v>8</v>
      </c>
      <c r="E26" s="103">
        <f>Avril!E26-COUNTIF(I26:AM26,"jts")</f>
        <v>2</v>
      </c>
      <c r="F26" s="99">
        <f>Avril!F26-COUNTIF(I26:AM26,"cpf")</f>
        <v>5</v>
      </c>
      <c r="G26" s="99">
        <f>Avril!G26-COUNTIF(I26:AM26,"jtf")</f>
        <v>1</v>
      </c>
      <c r="H26" s="104" t="str">
        <f>IF(Janvier!H26=0,CLEAN(Janvier!H26),Avril!H26-COUNTIF(I26:AM26,"a"))</f>
        <v/>
      </c>
      <c r="I26" s="177"/>
      <c r="J26" s="123"/>
      <c r="K26" s="123"/>
      <c r="L26" s="106"/>
      <c r="M26" s="106"/>
      <c r="N26" s="107"/>
      <c r="O26" s="107"/>
      <c r="P26" s="132"/>
      <c r="Q26" s="108"/>
      <c r="R26" s="105"/>
      <c r="S26" s="105"/>
      <c r="T26" s="105"/>
      <c r="U26" s="105"/>
      <c r="V26" s="106"/>
      <c r="W26" s="106"/>
      <c r="X26" s="107"/>
      <c r="Y26" s="126"/>
      <c r="Z26" s="108"/>
      <c r="AA26" s="108"/>
      <c r="AB26" s="105"/>
      <c r="AC26" s="105"/>
      <c r="AD26" s="105"/>
      <c r="AE26" s="105"/>
      <c r="AF26" s="106"/>
      <c r="AG26" s="106"/>
      <c r="AH26" s="107"/>
      <c r="AI26" s="107"/>
      <c r="AJ26" s="108"/>
      <c r="AK26" s="108"/>
      <c r="AL26" s="123"/>
      <c r="AM26" s="109"/>
    </row>
    <row r="27" spans="1:39" ht="20.100000000000001" customHeight="1" thickTop="1" thickBot="1">
      <c r="A27" s="263"/>
      <c r="B27" s="100" t="str">
        <f>Effectif!E12&amp;""</f>
        <v/>
      </c>
      <c r="C27" s="101">
        <f>Avril!C27-COUNTIF(I27:AM27,"cp")-COUNTIF(I27:AM27,"cpf")</f>
        <v>21</v>
      </c>
      <c r="D27" s="102">
        <f>Avril!D27-COUNTIF(I27:AM27,"jte")-COUNTIF(I27:AM27,"jtf")</f>
        <v>8</v>
      </c>
      <c r="E27" s="103">
        <f>Avril!E27-COUNTIF(I27:AM27,"jts")</f>
        <v>2</v>
      </c>
      <c r="F27" s="99">
        <f>Avril!F27-COUNTIF(I27:AM27,"cpf")</f>
        <v>5</v>
      </c>
      <c r="G27" s="99">
        <f>Avril!G27-COUNTIF(I27:AM27,"jtf")</f>
        <v>1</v>
      </c>
      <c r="H27" s="104" t="str">
        <f>IF(Janvier!H27=0,CLEAN(Janvier!H27),Avril!H27-COUNTIF(I27:AM27,"a"))</f>
        <v/>
      </c>
      <c r="I27" s="177"/>
      <c r="J27" s="123"/>
      <c r="K27" s="123"/>
      <c r="L27" s="106"/>
      <c r="M27" s="106"/>
      <c r="N27" s="107"/>
      <c r="O27" s="107"/>
      <c r="P27" s="132"/>
      <c r="Q27" s="108"/>
      <c r="R27" s="105"/>
      <c r="S27" s="105"/>
      <c r="T27" s="105"/>
      <c r="U27" s="105"/>
      <c r="V27" s="106"/>
      <c r="W27" s="106"/>
      <c r="X27" s="107"/>
      <c r="Y27" s="126"/>
      <c r="Z27" s="108"/>
      <c r="AA27" s="108"/>
      <c r="AB27" s="105"/>
      <c r="AC27" s="105"/>
      <c r="AD27" s="105"/>
      <c r="AE27" s="105"/>
      <c r="AF27" s="106"/>
      <c r="AG27" s="106"/>
      <c r="AH27" s="107"/>
      <c r="AI27" s="107"/>
      <c r="AJ27" s="108"/>
      <c r="AK27" s="108"/>
      <c r="AL27" s="123"/>
      <c r="AM27" s="109"/>
    </row>
    <row r="28" spans="1:39" ht="20.100000000000001" customHeight="1" thickTop="1" thickBot="1">
      <c r="A28" s="263"/>
      <c r="B28" s="159" t="str">
        <f>Effectif!E13&amp;""</f>
        <v/>
      </c>
      <c r="C28" s="160">
        <f>Avril!C28-COUNTIF(I28:AM28,"cp")-COUNTIF(I28:AM28,"cpf")</f>
        <v>21</v>
      </c>
      <c r="D28" s="147">
        <f>Avril!D28-COUNTIF(I28:AM28,"jte")-COUNTIF(I28:AM28,"jtf")</f>
        <v>8</v>
      </c>
      <c r="E28" s="148">
        <f>Avril!E28-COUNTIF(I28:AM28,"jts")</f>
        <v>2</v>
      </c>
      <c r="F28" s="99">
        <f>Avril!F28-COUNTIF(I28:AM28,"cpf")</f>
        <v>5</v>
      </c>
      <c r="G28" s="99">
        <f>Avril!G28-COUNTIF(I28:AM28,"jtf")</f>
        <v>1</v>
      </c>
      <c r="H28" s="104" t="str">
        <f>IF(Janvier!H28=0,CLEAN(Janvier!H28),Avril!H28-COUNTIF(I28:AM28,"a"))</f>
        <v/>
      </c>
      <c r="I28" s="177"/>
      <c r="J28" s="123"/>
      <c r="K28" s="123"/>
      <c r="L28" s="106"/>
      <c r="M28" s="106"/>
      <c r="N28" s="107"/>
      <c r="O28" s="107"/>
      <c r="P28" s="132"/>
      <c r="Q28" s="108"/>
      <c r="R28" s="105"/>
      <c r="S28" s="105"/>
      <c r="T28" s="105"/>
      <c r="U28" s="105"/>
      <c r="V28" s="106"/>
      <c r="W28" s="106"/>
      <c r="X28" s="107"/>
      <c r="Y28" s="126"/>
      <c r="Z28" s="108"/>
      <c r="AA28" s="108"/>
      <c r="AB28" s="105"/>
      <c r="AC28" s="105"/>
      <c r="AD28" s="105"/>
      <c r="AE28" s="105"/>
      <c r="AF28" s="106"/>
      <c r="AG28" s="106"/>
      <c r="AH28" s="107"/>
      <c r="AI28" s="107"/>
      <c r="AJ28" s="108"/>
      <c r="AK28" s="108"/>
      <c r="AL28" s="123"/>
      <c r="AM28" s="109"/>
    </row>
    <row r="29" spans="1:39" ht="20.100000000000001" customHeight="1" thickTop="1" thickBot="1">
      <c r="A29" s="263"/>
      <c r="B29" s="100">
        <f>Effectif!E14</f>
        <v>0</v>
      </c>
      <c r="C29" s="149">
        <f>Avril!C29-COUNTIF(I29:AM29,"cp")-COUNTIF(I29:AM29,"cpf")</f>
        <v>21</v>
      </c>
      <c r="D29" s="102">
        <f>Avril!D29-COUNTIF(I29:AM29,"jte")-COUNTIF(I29:AM29,"jtf")</f>
        <v>8</v>
      </c>
      <c r="E29" s="103">
        <f>Avril!E29-COUNTIF(I29:AM29,"jts")</f>
        <v>2</v>
      </c>
      <c r="F29" s="99">
        <f>Avril!F29-COUNTIF(I29:AM29,"cpf")</f>
        <v>5</v>
      </c>
      <c r="G29" s="99">
        <f>Avril!G29-COUNTIF(I29:AM29,"jtf")</f>
        <v>1</v>
      </c>
      <c r="H29" s="104" t="str">
        <f>IF(Janvier!H29=0,CLEAN(Janvier!H29),Avril!H29-COUNTIF(I29:AM29,"a"))</f>
        <v/>
      </c>
      <c r="I29" s="177"/>
      <c r="J29" s="123"/>
      <c r="K29" s="123"/>
      <c r="L29" s="106"/>
      <c r="M29" s="106"/>
      <c r="N29" s="107"/>
      <c r="O29" s="107"/>
      <c r="P29" s="132"/>
      <c r="Q29" s="108"/>
      <c r="R29" s="105"/>
      <c r="S29" s="105"/>
      <c r="T29" s="105"/>
      <c r="U29" s="105"/>
      <c r="V29" s="106"/>
      <c r="W29" s="106"/>
      <c r="X29" s="107"/>
      <c r="Y29" s="126"/>
      <c r="Z29" s="108"/>
      <c r="AA29" s="108"/>
      <c r="AB29" s="105"/>
      <c r="AC29" s="105"/>
      <c r="AD29" s="105"/>
      <c r="AE29" s="105"/>
      <c r="AF29" s="106"/>
      <c r="AG29" s="106"/>
      <c r="AH29" s="107"/>
      <c r="AI29" s="107"/>
      <c r="AJ29" s="108"/>
      <c r="AK29" s="108"/>
      <c r="AL29" s="123"/>
      <c r="AM29" s="109"/>
    </row>
    <row r="30" spans="1:39" ht="20.100000000000001" customHeight="1" thickTop="1" thickBot="1">
      <c r="A30" s="263"/>
      <c r="B30" s="52"/>
      <c r="C30" s="150">
        <f>Avril!C30-COUNTIF(I30:AM30,"cp")-COUNTIF(I30:AM30,"cpf")</f>
        <v>21</v>
      </c>
      <c r="D30" s="44">
        <f>Avril!D30-COUNTIF(I30:AM30,"jte")-COUNTIF(I30:AM30,"jtf")</f>
        <v>8</v>
      </c>
      <c r="E30" s="36">
        <f>Avril!E30-COUNTIF(I30:AM30,"jts")</f>
        <v>2</v>
      </c>
      <c r="F30" s="161">
        <f>Avril!F30-COUNTIF(I30:AM30,"cpf")</f>
        <v>5</v>
      </c>
      <c r="G30" s="161">
        <f>Avril!G30-COUNTIF(I30:AM30,"jtf")</f>
        <v>1</v>
      </c>
      <c r="H30" s="37" t="str">
        <f>IF(Janvier!H30=0,CLEAN(Janvier!H30),Avril!H30-COUNTIF(I30:AM30,"a"))</f>
        <v/>
      </c>
      <c r="I30" s="176"/>
      <c r="J30" s="124"/>
      <c r="K30" s="124"/>
      <c r="L30" s="119"/>
      <c r="M30" s="119"/>
      <c r="N30" s="120"/>
      <c r="O30" s="120"/>
      <c r="P30" s="133"/>
      <c r="Q30" s="121"/>
      <c r="R30" s="118"/>
      <c r="S30" s="118"/>
      <c r="T30" s="118"/>
      <c r="U30" s="118"/>
      <c r="V30" s="119"/>
      <c r="W30" s="119"/>
      <c r="X30" s="120"/>
      <c r="Y30" s="127"/>
      <c r="Z30" s="121"/>
      <c r="AA30" s="121"/>
      <c r="AB30" s="118"/>
      <c r="AC30" s="118"/>
      <c r="AD30" s="118"/>
      <c r="AE30" s="118"/>
      <c r="AF30" s="119"/>
      <c r="AG30" s="119"/>
      <c r="AH30" s="120"/>
      <c r="AI30" s="120"/>
      <c r="AJ30" s="121"/>
      <c r="AK30" s="121"/>
      <c r="AL30" s="124"/>
      <c r="AM30" s="165"/>
    </row>
    <row r="31" spans="1:39" ht="20.100000000000001" customHeight="1" thickTop="1">
      <c r="A31" s="266" t="s">
        <v>17</v>
      </c>
      <c r="B31" s="141" t="str">
        <f>Effectif!E17&amp;""</f>
        <v/>
      </c>
      <c r="C31" s="162"/>
      <c r="D31" s="143">
        <f>Avril!D31-COUNTIF(I31:AM31,"jte")-COUNTIF(I31:AM31,"jtf")</f>
        <v>8</v>
      </c>
      <c r="E31" s="144">
        <f>Avril!E31-COUNTIF(I31:AM31,"jts")</f>
        <v>2</v>
      </c>
      <c r="F31" s="163"/>
      <c r="G31" s="163">
        <f>Avril!G31-COUNTIF(I31:AM31,"jtf")</f>
        <v>1</v>
      </c>
      <c r="H31" s="140" t="str">
        <f>IF(Janvier!H31=0,CLEAN(Janvier!H31),Avril!H31-COUNTIF(I31:AM31,"a"))</f>
        <v/>
      </c>
      <c r="I31" s="175"/>
      <c r="J31" s="122"/>
      <c r="K31" s="122"/>
      <c r="L31" s="115"/>
      <c r="M31" s="115"/>
      <c r="N31" s="116"/>
      <c r="O31" s="116"/>
      <c r="P31" s="131"/>
      <c r="Q31" s="117"/>
      <c r="R31" s="114"/>
      <c r="S31" s="114"/>
      <c r="T31" s="114"/>
      <c r="U31" s="114"/>
      <c r="V31" s="115"/>
      <c r="W31" s="115"/>
      <c r="X31" s="116"/>
      <c r="Y31" s="125"/>
      <c r="Z31" s="117"/>
      <c r="AA31" s="117"/>
      <c r="AB31" s="114"/>
      <c r="AC31" s="114"/>
      <c r="AD31" s="114"/>
      <c r="AE31" s="114"/>
      <c r="AF31" s="115"/>
      <c r="AG31" s="115"/>
      <c r="AH31" s="116"/>
      <c r="AI31" s="116"/>
      <c r="AJ31" s="117"/>
      <c r="AK31" s="117"/>
      <c r="AL31" s="122"/>
      <c r="AM31" s="164"/>
    </row>
    <row r="32" spans="1:39" ht="20.100000000000001" customHeight="1">
      <c r="A32" s="256"/>
      <c r="B32" s="100" t="str">
        <f>Effectif!E18 &amp;""</f>
        <v/>
      </c>
      <c r="C32" s="152"/>
      <c r="D32" s="102">
        <f>Avril!D32-COUNTIF(I32:AM32,"jte")-COUNTIF(I32:AM32,"jtf")</f>
        <v>8</v>
      </c>
      <c r="E32" s="103">
        <f>Avril!E32-COUNTIF(I32:AM32,"jts")</f>
        <v>2</v>
      </c>
      <c r="F32" s="99"/>
      <c r="G32" s="99">
        <f>Avril!G32-COUNTIF(I32:AM32,"jtf")</f>
        <v>1</v>
      </c>
      <c r="H32" s="104" t="str">
        <f>IF(Janvier!H32=0,CLEAN(Janvier!H32),Avril!H32-COUNTIF(I32:AM32,"a"))</f>
        <v/>
      </c>
      <c r="I32" s="177"/>
      <c r="J32" s="123"/>
      <c r="K32" s="123"/>
      <c r="L32" s="106"/>
      <c r="M32" s="106"/>
      <c r="N32" s="107"/>
      <c r="O32" s="107"/>
      <c r="P32" s="132"/>
      <c r="Q32" s="108"/>
      <c r="R32" s="105"/>
      <c r="S32" s="105"/>
      <c r="T32" s="105"/>
      <c r="U32" s="105"/>
      <c r="V32" s="106"/>
      <c r="W32" s="106"/>
      <c r="X32" s="107"/>
      <c r="Y32" s="126"/>
      <c r="Z32" s="108"/>
      <c r="AA32" s="108"/>
      <c r="AB32" s="105"/>
      <c r="AC32" s="105"/>
      <c r="AD32" s="105"/>
      <c r="AE32" s="105"/>
      <c r="AF32" s="106"/>
      <c r="AG32" s="106"/>
      <c r="AH32" s="107"/>
      <c r="AI32" s="107"/>
      <c r="AJ32" s="108"/>
      <c r="AK32" s="108"/>
      <c r="AL32" s="123"/>
      <c r="AM32" s="109"/>
    </row>
    <row r="33" spans="1:39" ht="20.100000000000001" customHeight="1">
      <c r="A33" s="257"/>
      <c r="B33" s="100" t="str">
        <f>Effectif!E19 &amp;""</f>
        <v/>
      </c>
      <c r="C33" s="152"/>
      <c r="D33" s="102">
        <f>Avril!D33-COUNTIF(I33:AM33,"jte")-COUNTIF(I33:AM33,"jtf")</f>
        <v>8</v>
      </c>
      <c r="E33" s="103">
        <f>Avril!E33-COUNTIF(I33:AM33,"jts")</f>
        <v>2</v>
      </c>
      <c r="F33" s="99"/>
      <c r="G33" s="99">
        <f>Avril!G33-COUNTIF(I33:AM33,"jtf")</f>
        <v>1</v>
      </c>
      <c r="H33" s="104" t="str">
        <f>IF(Janvier!H33=0,CLEAN(Janvier!H33),Avril!H33-COUNTIF(I33:AM33,"a"))</f>
        <v/>
      </c>
      <c r="I33" s="177"/>
      <c r="J33" s="123"/>
      <c r="K33" s="123"/>
      <c r="L33" s="106"/>
      <c r="M33" s="106"/>
      <c r="N33" s="107"/>
      <c r="O33" s="107"/>
      <c r="P33" s="132"/>
      <c r="Q33" s="108"/>
      <c r="R33" s="105"/>
      <c r="S33" s="105"/>
      <c r="T33" s="105"/>
      <c r="U33" s="105"/>
      <c r="V33" s="106"/>
      <c r="W33" s="106"/>
      <c r="X33" s="107"/>
      <c r="Y33" s="126"/>
      <c r="Z33" s="108"/>
      <c r="AA33" s="108"/>
      <c r="AB33" s="105"/>
      <c r="AC33" s="105"/>
      <c r="AD33" s="105"/>
      <c r="AE33" s="105"/>
      <c r="AF33" s="106"/>
      <c r="AG33" s="106"/>
      <c r="AH33" s="107"/>
      <c r="AI33" s="107"/>
      <c r="AJ33" s="108"/>
      <c r="AK33" s="108"/>
      <c r="AL33" s="123"/>
      <c r="AM33" s="109"/>
    </row>
    <row r="34" spans="1:39" ht="20.100000000000001" customHeight="1" thickBot="1">
      <c r="A34" s="258"/>
      <c r="B34" s="153" t="str">
        <f>Effectif!E20 &amp;""</f>
        <v/>
      </c>
      <c r="C34" s="154"/>
      <c r="D34" s="155">
        <f>Avril!D34-COUNTIF(I34:AM34,"jte")-COUNTIF(I34:AM34,"jtf")</f>
        <v>8</v>
      </c>
      <c r="E34" s="156">
        <f>Avril!E34-COUNTIF(I34:AM34,"jts")</f>
        <v>2</v>
      </c>
      <c r="F34" s="157"/>
      <c r="G34" s="157">
        <f>Avril!G34-COUNTIF(I34:AM34,"jtf")</f>
        <v>1</v>
      </c>
      <c r="H34" s="158" t="str">
        <f>IF(Janvier!H34=0,CLEAN(Janvier!H34),Avril!H34-COUNTIF(I34:AM34,"a"))</f>
        <v/>
      </c>
      <c r="I34" s="178"/>
      <c r="J34" s="173"/>
      <c r="K34" s="173"/>
      <c r="L34" s="111"/>
      <c r="M34" s="111"/>
      <c r="N34" s="112"/>
      <c r="O34" s="112"/>
      <c r="P34" s="182"/>
      <c r="Q34" s="113"/>
      <c r="R34" s="173"/>
      <c r="S34" s="110"/>
      <c r="T34" s="110"/>
      <c r="U34" s="110"/>
      <c r="V34" s="111"/>
      <c r="W34" s="111"/>
      <c r="X34" s="112"/>
      <c r="Y34" s="179"/>
      <c r="Z34" s="113"/>
      <c r="AA34" s="113"/>
      <c r="AB34" s="110"/>
      <c r="AC34" s="110"/>
      <c r="AD34" s="110"/>
      <c r="AE34" s="110"/>
      <c r="AF34" s="111"/>
      <c r="AG34" s="111"/>
      <c r="AH34" s="112"/>
      <c r="AI34" s="112"/>
      <c r="AJ34" s="113"/>
      <c r="AK34" s="113"/>
      <c r="AL34" s="173"/>
      <c r="AM34" s="180"/>
    </row>
  </sheetData>
  <sheetProtection password="CC71" objects="1" scenarios="1" formatCells="0"/>
  <customSheetViews>
    <customSheetView guid="{C102C896-6091-4F19-9AEA-46A8A6109F9E}" scale="75" showRuler="0">
      <pane ySplit="6" topLeftCell="A7" activePane="bottomLeft" state="frozen"/>
      <selection pane="bottomLeft" activeCell="B7" sqref="B7:E34"/>
      <pageMargins left="0.19685039370078741" right="0.19685039370078741" top="0.19685039370078741" bottom="0.19685039370078741" header="0.51181102362204722" footer="0.51181102362204722"/>
      <pageSetup paperSize="9" orientation="landscape" horizontalDpi="4294967294" verticalDpi="0" r:id="rId1"/>
      <headerFooter alignWithMargins="0"/>
    </customSheetView>
  </customSheetViews>
  <mergeCells count="9">
    <mergeCell ref="A31:A34"/>
    <mergeCell ref="B1:AM3"/>
    <mergeCell ref="A8:A9"/>
    <mergeCell ref="A10:A11"/>
    <mergeCell ref="A25:A30"/>
    <mergeCell ref="A12:A13"/>
    <mergeCell ref="A14:A16"/>
    <mergeCell ref="A17:A19"/>
    <mergeCell ref="A20:A24"/>
  </mergeCells>
  <phoneticPr fontId="0" type="noConversion"/>
  <conditionalFormatting sqref="I7:AM34">
    <cfRule type="cellIs" dxfId="18" priority="1" stopIfTrue="1" operator="equal">
      <formula>"cpf"</formula>
    </cfRule>
    <cfRule type="cellIs" dxfId="17" priority="2" stopIfTrue="1" operator="equal">
      <formula>"jtf"</formula>
    </cfRule>
  </conditionalFormatting>
  <pageMargins left="0.19685039370078741" right="0.19685039370078741" top="0.19685039370078741" bottom="0.19685039370078741" header="0.51181102362204722" footer="0.51181102362204722"/>
  <pageSetup paperSize="9" scale="75" orientation="landscape" horizontalDpi="4294967294" r:id="rId2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 enableFormatConditionsCalculation="0">
    <tabColor indexed="47"/>
  </sheetPr>
  <dimension ref="A1:AN35"/>
  <sheetViews>
    <sheetView zoomScaleNormal="100" workbookViewId="0">
      <pane ySplit="6" topLeftCell="A7" activePane="bottomLeft" state="frozen"/>
      <selection activeCell="B29" sqref="B29"/>
      <selection pane="bottomLeft" activeCell="B29" sqref="B29"/>
    </sheetView>
  </sheetViews>
  <sheetFormatPr baseColWidth="10" defaultRowHeight="20.25"/>
  <cols>
    <col min="1" max="1" width="11" style="34" customWidth="1"/>
    <col min="2" max="2" width="18.140625" style="1" customWidth="1"/>
    <col min="3" max="8" width="5.7109375" style="1" customWidth="1"/>
    <col min="9" max="38" width="3.7109375" style="1" customWidth="1"/>
    <col min="39" max="16384" width="11.42578125" style="1"/>
  </cols>
  <sheetData>
    <row r="1" spans="1:40">
      <c r="A1" s="35"/>
      <c r="B1" s="267">
        <f>DATE(Janvier!B1,6,1)</f>
        <v>39599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8"/>
      <c r="O1" s="268"/>
      <c r="P1" s="268"/>
      <c r="Q1" s="268"/>
      <c r="R1" s="268"/>
      <c r="S1" s="268"/>
      <c r="T1" s="268"/>
      <c r="U1" s="268"/>
      <c r="V1" s="268"/>
      <c r="W1" s="268"/>
      <c r="X1" s="268"/>
      <c r="Y1" s="268"/>
      <c r="Z1" s="268"/>
      <c r="AA1" s="268"/>
      <c r="AB1" s="268"/>
      <c r="AC1" s="268"/>
      <c r="AD1" s="268"/>
      <c r="AE1" s="268"/>
      <c r="AF1" s="268"/>
      <c r="AG1" s="268"/>
      <c r="AH1" s="268"/>
      <c r="AI1" s="268"/>
      <c r="AJ1" s="268"/>
      <c r="AK1" s="268"/>
      <c r="AL1" s="268"/>
      <c r="AM1" s="30"/>
    </row>
    <row r="2" spans="1:40">
      <c r="A2" s="35"/>
      <c r="B2" s="268"/>
      <c r="C2" s="268"/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  <c r="R2" s="268"/>
      <c r="S2" s="268"/>
      <c r="T2" s="268"/>
      <c r="U2" s="268"/>
      <c r="V2" s="268"/>
      <c r="W2" s="268"/>
      <c r="X2" s="268"/>
      <c r="Y2" s="268"/>
      <c r="Z2" s="268"/>
      <c r="AA2" s="268"/>
      <c r="AB2" s="268"/>
      <c r="AC2" s="268"/>
      <c r="AD2" s="268"/>
      <c r="AE2" s="268"/>
      <c r="AF2" s="268"/>
      <c r="AG2" s="268"/>
      <c r="AH2" s="268"/>
      <c r="AI2" s="268"/>
      <c r="AJ2" s="268"/>
      <c r="AK2" s="268"/>
      <c r="AL2" s="268"/>
      <c r="AM2" s="30"/>
    </row>
    <row r="3" spans="1:40" ht="21" thickBot="1">
      <c r="A3" s="35"/>
      <c r="B3" s="268"/>
      <c r="C3" s="268"/>
      <c r="D3" s="268"/>
      <c r="E3" s="268"/>
      <c r="F3" s="268"/>
      <c r="G3" s="268"/>
      <c r="H3" s="268"/>
      <c r="I3" s="268"/>
      <c r="J3" s="268"/>
      <c r="K3" s="268"/>
      <c r="L3" s="268"/>
      <c r="M3" s="268"/>
      <c r="N3" s="268"/>
      <c r="O3" s="268"/>
      <c r="P3" s="268"/>
      <c r="Q3" s="268"/>
      <c r="R3" s="268"/>
      <c r="S3" s="268"/>
      <c r="T3" s="268"/>
      <c r="U3" s="268"/>
      <c r="V3" s="268"/>
      <c r="W3" s="268"/>
      <c r="X3" s="268"/>
      <c r="Y3" s="268"/>
      <c r="Z3" s="268"/>
      <c r="AA3" s="268"/>
      <c r="AB3" s="268"/>
      <c r="AC3" s="268"/>
      <c r="AD3" s="268"/>
      <c r="AE3" s="268"/>
      <c r="AF3" s="268"/>
      <c r="AG3" s="268"/>
      <c r="AH3" s="268"/>
      <c r="AI3" s="268"/>
      <c r="AJ3" s="268"/>
      <c r="AK3" s="268"/>
      <c r="AL3" s="268"/>
      <c r="AM3" s="30"/>
    </row>
    <row r="4" spans="1:40">
      <c r="B4" s="30"/>
      <c r="C4" s="30"/>
      <c r="D4" s="30"/>
      <c r="E4" s="30"/>
      <c r="F4" s="30"/>
      <c r="G4" s="30"/>
      <c r="H4" s="30"/>
      <c r="I4" s="15">
        <v>1</v>
      </c>
      <c r="J4" s="15">
        <v>2</v>
      </c>
      <c r="K4" s="15">
        <v>3</v>
      </c>
      <c r="L4" s="15">
        <v>4</v>
      </c>
      <c r="M4" s="15">
        <v>5</v>
      </c>
      <c r="N4" s="15">
        <v>6</v>
      </c>
      <c r="O4" s="15">
        <v>7</v>
      </c>
      <c r="P4" s="15">
        <v>8</v>
      </c>
      <c r="Q4" s="15">
        <v>9</v>
      </c>
      <c r="R4" s="15">
        <v>10</v>
      </c>
      <c r="S4" s="15">
        <v>11</v>
      </c>
      <c r="T4" s="15">
        <v>12</v>
      </c>
      <c r="U4" s="15">
        <v>13</v>
      </c>
      <c r="V4" s="15">
        <v>14</v>
      </c>
      <c r="W4" s="15">
        <v>15</v>
      </c>
      <c r="X4" s="15">
        <v>16</v>
      </c>
      <c r="Y4" s="56">
        <v>17</v>
      </c>
      <c r="Z4" s="56">
        <v>18</v>
      </c>
      <c r="AA4" s="15">
        <v>19</v>
      </c>
      <c r="AB4" s="15">
        <v>20</v>
      </c>
      <c r="AC4" s="15">
        <v>21</v>
      </c>
      <c r="AD4" s="15">
        <v>22</v>
      </c>
      <c r="AE4" s="15">
        <v>23</v>
      </c>
      <c r="AF4" s="57">
        <v>24</v>
      </c>
      <c r="AG4" s="15">
        <v>25</v>
      </c>
      <c r="AH4" s="15">
        <v>26</v>
      </c>
      <c r="AI4" s="15">
        <v>27</v>
      </c>
      <c r="AJ4" s="15">
        <v>28</v>
      </c>
      <c r="AK4" s="15">
        <v>29</v>
      </c>
      <c r="AL4" s="15">
        <v>30</v>
      </c>
      <c r="AM4" s="30"/>
    </row>
    <row r="5" spans="1:40" ht="21" thickBot="1">
      <c r="I5" s="28" t="str">
        <f>IF(Mai!AM5="Lu","Ma",IF(Mai!AM5="Ma","Me",IF(Mai!AM5="Me","Je",IF(Mai!AM5="Je","Ve",IF(Mai!AM5="Ve","Sa",IF(Mai!AM5="Sa","Di",IF(Mai!AM5="Di","Lu")))))))</f>
        <v>Ve</v>
      </c>
      <c r="J5" s="26" t="str">
        <f t="shared" ref="J5:AL5" si="0">IF(I5="Lu","Ma",IF(I5="Ma","Me",IF(I5="Me","Je",IF(I5="Je","Ve",IF(I5="Ve","Sa",IF(I5="Sa","Di",IF(I5="Di","Lu")))))))</f>
        <v>Sa</v>
      </c>
      <c r="K5" s="22" t="str">
        <f t="shared" si="0"/>
        <v>Di</v>
      </c>
      <c r="L5" s="22" t="str">
        <f t="shared" si="0"/>
        <v>Lu</v>
      </c>
      <c r="M5" s="23" t="str">
        <f t="shared" si="0"/>
        <v>Ma</v>
      </c>
      <c r="N5" s="23" t="str">
        <f t="shared" si="0"/>
        <v>Me</v>
      </c>
      <c r="O5" s="24" t="str">
        <f t="shared" si="0"/>
        <v>Je</v>
      </c>
      <c r="P5" s="24" t="str">
        <f t="shared" si="0"/>
        <v>Ve</v>
      </c>
      <c r="Q5" s="21" t="str">
        <f t="shared" si="0"/>
        <v>Sa</v>
      </c>
      <c r="R5" s="21" t="str">
        <f t="shared" si="0"/>
        <v>Di</v>
      </c>
      <c r="S5" s="21" t="str">
        <f t="shared" si="0"/>
        <v>Lu</v>
      </c>
      <c r="T5" s="21" t="str">
        <f t="shared" si="0"/>
        <v>Ma</v>
      </c>
      <c r="U5" s="22" t="str">
        <f t="shared" si="0"/>
        <v>Me</v>
      </c>
      <c r="V5" s="22" t="str">
        <f t="shared" si="0"/>
        <v>Je</v>
      </c>
      <c r="W5" s="23" t="str">
        <f t="shared" si="0"/>
        <v>Ve</v>
      </c>
      <c r="X5" s="23" t="str">
        <f t="shared" si="0"/>
        <v>Sa</v>
      </c>
      <c r="Y5" s="25" t="str">
        <f t="shared" si="0"/>
        <v>Di</v>
      </c>
      <c r="Z5" s="25" t="str">
        <f t="shared" si="0"/>
        <v>Lu</v>
      </c>
      <c r="AA5" s="21" t="str">
        <f t="shared" si="0"/>
        <v>Ma</v>
      </c>
      <c r="AB5" s="21" t="str">
        <f t="shared" si="0"/>
        <v>Me</v>
      </c>
      <c r="AC5" s="21" t="str">
        <f t="shared" si="0"/>
        <v>Je</v>
      </c>
      <c r="AD5" s="21" t="str">
        <f t="shared" si="0"/>
        <v>Ve</v>
      </c>
      <c r="AE5" s="22" t="str">
        <f t="shared" si="0"/>
        <v>Sa</v>
      </c>
      <c r="AF5" s="22" t="str">
        <f t="shared" si="0"/>
        <v>Di</v>
      </c>
      <c r="AG5" s="23" t="str">
        <f t="shared" si="0"/>
        <v>Lu</v>
      </c>
      <c r="AH5" s="23" t="str">
        <f t="shared" si="0"/>
        <v>Ma</v>
      </c>
      <c r="AI5" s="24" t="str">
        <f t="shared" si="0"/>
        <v>Me</v>
      </c>
      <c r="AJ5" s="24" t="str">
        <f t="shared" si="0"/>
        <v>Je</v>
      </c>
      <c r="AK5" s="26" t="str">
        <f t="shared" si="0"/>
        <v>Ve</v>
      </c>
      <c r="AL5" s="26" t="str">
        <f t="shared" si="0"/>
        <v>Sa</v>
      </c>
      <c r="AM5" s="27"/>
    </row>
    <row r="6" spans="1:40" ht="17.100000000000001" customHeight="1" thickBot="1">
      <c r="B6" s="4" t="s">
        <v>0</v>
      </c>
      <c r="C6" s="5" t="s">
        <v>1</v>
      </c>
      <c r="D6" s="5" t="s">
        <v>2</v>
      </c>
      <c r="E6" s="5" t="s">
        <v>3</v>
      </c>
      <c r="F6" s="58" t="s">
        <v>18</v>
      </c>
      <c r="G6" s="58" t="s">
        <v>19</v>
      </c>
      <c r="H6" s="5" t="s">
        <v>4</v>
      </c>
      <c r="I6" s="184"/>
      <c r="J6" s="185"/>
      <c r="K6" s="186"/>
      <c r="L6" s="186"/>
      <c r="M6" s="187"/>
      <c r="N6" s="187"/>
      <c r="O6" s="188"/>
      <c r="P6" s="188"/>
      <c r="Q6" s="185"/>
      <c r="R6" s="185"/>
      <c r="S6" s="185"/>
      <c r="T6" s="185"/>
      <c r="U6" s="186"/>
      <c r="V6" s="186"/>
      <c r="W6" s="187"/>
      <c r="X6" s="187"/>
      <c r="Y6" s="188"/>
      <c r="Z6" s="188"/>
      <c r="AA6" s="185"/>
      <c r="AB6" s="185"/>
      <c r="AC6" s="185"/>
      <c r="AD6" s="185"/>
      <c r="AE6" s="186"/>
      <c r="AF6" s="186"/>
      <c r="AG6" s="187"/>
      <c r="AH6" s="187"/>
      <c r="AI6" s="188"/>
      <c r="AJ6" s="188"/>
      <c r="AK6" s="185"/>
      <c r="AL6" s="197"/>
    </row>
    <row r="7" spans="1:40" ht="20.100000000000001" customHeight="1" thickBot="1">
      <c r="A7" s="53" t="s">
        <v>14</v>
      </c>
      <c r="B7" s="52" t="str">
        <f>Effectif!B4</f>
        <v>Agent 1</v>
      </c>
      <c r="C7" s="43">
        <f>Mai!C7-COUNTIF(I7:AL7,"cp")-COUNTIF(I7:AL7,"cpf")</f>
        <v>20</v>
      </c>
      <c r="D7" s="44">
        <f>Mai!D7-COUNTIF(I7:AL7,"jte")-COUNTIF(I7:AL7,"jtf")</f>
        <v>8</v>
      </c>
      <c r="E7" s="36">
        <f>Mai!E7-COUNTIF(I7:AL7,"jts")</f>
        <v>2</v>
      </c>
      <c r="F7" s="59">
        <f>Mai!F7-COUNTIF(I7:AM7,"cpf")</f>
        <v>5</v>
      </c>
      <c r="G7" s="59">
        <f>Mai!G7-COUNTIF(I7:AM7,"jtf")</f>
        <v>1</v>
      </c>
      <c r="H7" s="37" t="str">
        <f>IF(Janvier!H7=0,CLEAN(Janvier!H7),Mai!H7-COUNTIF(I7:AL7,"a"))</f>
        <v/>
      </c>
      <c r="I7" s="198"/>
      <c r="J7" s="199"/>
      <c r="K7" s="190"/>
      <c r="L7" s="190"/>
      <c r="M7" s="191"/>
      <c r="N7" s="191"/>
      <c r="O7" s="192"/>
      <c r="P7" s="192"/>
      <c r="Q7" s="189"/>
      <c r="R7" s="189"/>
      <c r="S7" s="189"/>
      <c r="T7" s="189"/>
      <c r="U7" s="190"/>
      <c r="V7" s="190"/>
      <c r="W7" s="191"/>
      <c r="X7" s="191"/>
      <c r="Y7" s="192"/>
      <c r="Z7" s="192"/>
      <c r="AA7" s="189"/>
      <c r="AB7" s="189"/>
      <c r="AC7" s="189"/>
      <c r="AD7" s="189"/>
      <c r="AE7" s="190"/>
      <c r="AF7" s="190"/>
      <c r="AG7" s="191"/>
      <c r="AH7" s="191"/>
      <c r="AI7" s="192"/>
      <c r="AJ7" s="192"/>
      <c r="AK7" s="199"/>
      <c r="AL7" s="200"/>
      <c r="AM7" s="50"/>
      <c r="AN7" s="2"/>
    </row>
    <row r="8" spans="1:40" ht="20.100000000000001" customHeight="1" thickTop="1" thickBot="1">
      <c r="A8" s="261" t="s">
        <v>23</v>
      </c>
      <c r="B8" s="141" t="str">
        <f>Effectif!B10</f>
        <v>Agent 2</v>
      </c>
      <c r="C8" s="142">
        <f>Mai!C8-COUNTIF(I8:AL8,"cp")-COUNTIF(I8:AL8,"cpf")</f>
        <v>21</v>
      </c>
      <c r="D8" s="143">
        <f>Mai!D8-COUNTIF(I8:AL8,"jte")-COUNTIF(I8:AL8,"jtf")</f>
        <v>8</v>
      </c>
      <c r="E8" s="144">
        <f>Mai!E8-COUNTIF(I8:AL8,"jts")</f>
        <v>2</v>
      </c>
      <c r="F8" s="139">
        <f>Mai!F8-COUNTIF(I8:AM8,"cpf")</f>
        <v>5</v>
      </c>
      <c r="G8" s="139">
        <f>Mai!G8-COUNTIF(I8:AM8,"jtf")</f>
        <v>1</v>
      </c>
      <c r="H8" s="140" t="str">
        <f>IF(Janvier!H8=0,CLEAN(Janvier!H8),Mai!H8-COUNTIF(I8:AL8,"a"))</f>
        <v/>
      </c>
      <c r="I8" s="175"/>
      <c r="J8" s="122"/>
      <c r="K8" s="115"/>
      <c r="L8" s="115"/>
      <c r="M8" s="116"/>
      <c r="N8" s="116"/>
      <c r="O8" s="117"/>
      <c r="P8" s="117"/>
      <c r="Q8" s="114"/>
      <c r="R8" s="114"/>
      <c r="S8" s="114"/>
      <c r="T8" s="114"/>
      <c r="U8" s="115"/>
      <c r="V8" s="115"/>
      <c r="W8" s="116"/>
      <c r="X8" s="116"/>
      <c r="Y8" s="117"/>
      <c r="Z8" s="117"/>
      <c r="AA8" s="114"/>
      <c r="AB8" s="114"/>
      <c r="AC8" s="114"/>
      <c r="AD8" s="114"/>
      <c r="AE8" s="115"/>
      <c r="AF8" s="115"/>
      <c r="AG8" s="116"/>
      <c r="AH8" s="116"/>
      <c r="AI8" s="117"/>
      <c r="AJ8" s="117"/>
      <c r="AK8" s="122"/>
      <c r="AL8" s="201"/>
      <c r="AM8" s="50"/>
    </row>
    <row r="9" spans="1:40" ht="20.100000000000001" customHeight="1" thickTop="1" thickBot="1">
      <c r="A9" s="262"/>
      <c r="B9" s="52" t="str">
        <f>Effectif!B11</f>
        <v>Agent 3</v>
      </c>
      <c r="C9" s="43">
        <f>Mai!C9-COUNTIF(I9:AL9,"cp")-COUNTIF(I9:AL9,"cpf")</f>
        <v>21</v>
      </c>
      <c r="D9" s="44">
        <f>Mai!D9-COUNTIF(I9:AL9,"jte")-COUNTIF(I9:AL9,"jtf")</f>
        <v>8</v>
      </c>
      <c r="E9" s="36">
        <f>Mai!E9-COUNTIF(I9:AL9,"jts")</f>
        <v>2</v>
      </c>
      <c r="F9" s="59">
        <f>Mai!F9-COUNTIF(I9:AM9,"cpf")</f>
        <v>5</v>
      </c>
      <c r="G9" s="59">
        <f>Mai!G9-COUNTIF(I9:AM9,"jtf")</f>
        <v>1</v>
      </c>
      <c r="H9" s="37" t="str">
        <f>IF(Janvier!H9=0,CLEAN(Janvier!H9),Mai!H9-COUNTIF(I9:AL9,"a"))</f>
        <v/>
      </c>
      <c r="I9" s="176"/>
      <c r="J9" s="124"/>
      <c r="K9" s="119"/>
      <c r="L9" s="119"/>
      <c r="M9" s="120"/>
      <c r="N9" s="120"/>
      <c r="O9" s="121"/>
      <c r="P9" s="121"/>
      <c r="Q9" s="118"/>
      <c r="R9" s="118"/>
      <c r="S9" s="118"/>
      <c r="T9" s="118"/>
      <c r="U9" s="119"/>
      <c r="V9" s="119"/>
      <c r="W9" s="120"/>
      <c r="X9" s="120"/>
      <c r="Y9" s="121"/>
      <c r="Z9" s="121"/>
      <c r="AA9" s="118"/>
      <c r="AB9" s="118"/>
      <c r="AC9" s="118"/>
      <c r="AD9" s="118"/>
      <c r="AE9" s="119"/>
      <c r="AF9" s="119"/>
      <c r="AG9" s="120"/>
      <c r="AH9" s="120"/>
      <c r="AI9" s="121"/>
      <c r="AJ9" s="121"/>
      <c r="AK9" s="124"/>
      <c r="AL9" s="203"/>
      <c r="AM9" s="19"/>
    </row>
    <row r="10" spans="1:40" ht="20.100000000000001" customHeight="1" thickTop="1" thickBot="1">
      <c r="A10" s="261" t="s">
        <v>24</v>
      </c>
      <c r="B10" s="141" t="str">
        <f>Effectif!B13</f>
        <v>Agent 4</v>
      </c>
      <c r="C10" s="142">
        <f>Mai!C10-COUNTIF(I10:AL10,"cp")-COUNTIF(I10:AL10,"cpf")</f>
        <v>21</v>
      </c>
      <c r="D10" s="143">
        <f>Mai!D10-COUNTIF(I10:AL10,"jte")-COUNTIF(I10:AL10,"jtf")</f>
        <v>8</v>
      </c>
      <c r="E10" s="144">
        <f>Mai!E10-COUNTIF(I10:AL10,"jts")</f>
        <v>2</v>
      </c>
      <c r="F10" s="139">
        <f>Mai!F10-COUNTIF(I10:AM10,"cpf")</f>
        <v>5</v>
      </c>
      <c r="G10" s="139">
        <f>Mai!G10-COUNTIF(I10:AM10,"jtf")</f>
        <v>1</v>
      </c>
      <c r="H10" s="140" t="str">
        <f>IF(Janvier!H10=0,CLEAN(Janvier!H10),Mai!H10-COUNTIF(I10:AL10,"a"))</f>
        <v/>
      </c>
      <c r="I10" s="175"/>
      <c r="J10" s="122"/>
      <c r="K10" s="115"/>
      <c r="L10" s="115"/>
      <c r="M10" s="116"/>
      <c r="N10" s="116"/>
      <c r="O10" s="117"/>
      <c r="P10" s="117"/>
      <c r="Q10" s="114"/>
      <c r="R10" s="114"/>
      <c r="S10" s="114"/>
      <c r="T10" s="114"/>
      <c r="U10" s="115"/>
      <c r="V10" s="115"/>
      <c r="W10" s="116"/>
      <c r="X10" s="116"/>
      <c r="Y10" s="117"/>
      <c r="Z10" s="117"/>
      <c r="AA10" s="114"/>
      <c r="AB10" s="114"/>
      <c r="AC10" s="114"/>
      <c r="AD10" s="114"/>
      <c r="AE10" s="115"/>
      <c r="AF10" s="115"/>
      <c r="AG10" s="116"/>
      <c r="AH10" s="116"/>
      <c r="AI10" s="117"/>
      <c r="AJ10" s="117"/>
      <c r="AK10" s="122"/>
      <c r="AL10" s="201"/>
      <c r="AM10" s="50"/>
    </row>
    <row r="11" spans="1:40" ht="20.100000000000001" customHeight="1" thickTop="1" thickBot="1">
      <c r="A11" s="262"/>
      <c r="B11" s="52" t="str">
        <f>Effectif!B14</f>
        <v>Agent 5</v>
      </c>
      <c r="C11" s="43">
        <f>Mai!C11-COUNTIF(I11:AL11,"cp")-COUNTIF(I11:AL11,"cpf")</f>
        <v>21</v>
      </c>
      <c r="D11" s="44">
        <f>Mai!D11-COUNTIF(I11:AL11,"jte")-COUNTIF(I11:AL11,"jtf")</f>
        <v>8</v>
      </c>
      <c r="E11" s="36">
        <f>Mai!E11-COUNTIF(I11:AL11,"jts")</f>
        <v>2</v>
      </c>
      <c r="F11" s="59">
        <f>Mai!F11-COUNTIF(I11:AM11,"cpf")</f>
        <v>5</v>
      </c>
      <c r="G11" s="59">
        <f>Mai!G11-COUNTIF(I11:AM11,"jtf")</f>
        <v>1</v>
      </c>
      <c r="H11" s="37" t="str">
        <f>IF(Janvier!H11=0,CLEAN(Janvier!H11),Mai!H11-COUNTIF(I11:AL11,"a"))</f>
        <v/>
      </c>
      <c r="I11" s="176"/>
      <c r="J11" s="124"/>
      <c r="K11" s="119"/>
      <c r="L11" s="119"/>
      <c r="M11" s="120"/>
      <c r="N11" s="120"/>
      <c r="O11" s="121"/>
      <c r="P11" s="121"/>
      <c r="Q11" s="118"/>
      <c r="R11" s="118"/>
      <c r="S11" s="118"/>
      <c r="T11" s="118"/>
      <c r="U11" s="119"/>
      <c r="V11" s="119"/>
      <c r="W11" s="120"/>
      <c r="X11" s="120"/>
      <c r="Y11" s="121"/>
      <c r="Z11" s="121"/>
      <c r="AA11" s="118"/>
      <c r="AB11" s="118"/>
      <c r="AC11" s="118"/>
      <c r="AD11" s="118"/>
      <c r="AE11" s="119"/>
      <c r="AF11" s="119"/>
      <c r="AG11" s="120"/>
      <c r="AH11" s="120"/>
      <c r="AI11" s="121"/>
      <c r="AJ11" s="121"/>
      <c r="AK11" s="124"/>
      <c r="AL11" s="203"/>
      <c r="AM11" s="50"/>
    </row>
    <row r="12" spans="1:40" ht="20.100000000000001" customHeight="1" thickTop="1" thickBot="1">
      <c r="A12" s="261" t="s">
        <v>25</v>
      </c>
      <c r="B12" s="141" t="str">
        <f>Effectif!B17</f>
        <v>Agent 6</v>
      </c>
      <c r="C12" s="142">
        <f>Mai!C12-COUNTIF(I12:AL12,"cp")-COUNTIF(I12:AL12,"cpf")</f>
        <v>21</v>
      </c>
      <c r="D12" s="143">
        <f>Mai!D12-COUNTIF(I12:AL12,"jte")-COUNTIF(I12:AL12,"jtf")</f>
        <v>8</v>
      </c>
      <c r="E12" s="144">
        <f>Mai!E12-COUNTIF(I12:AL12,"jts")</f>
        <v>2</v>
      </c>
      <c r="F12" s="139">
        <f>Mai!F12-COUNTIF(I12:AM12,"cpf")</f>
        <v>5</v>
      </c>
      <c r="G12" s="139">
        <f>Mai!G12-COUNTIF(I12:AM12,"jtf")</f>
        <v>1</v>
      </c>
      <c r="H12" s="140" t="str">
        <f>IF(Janvier!H12=0,CLEAN(Janvier!H12),Mai!H12-COUNTIF(I12:AL12,"a"))</f>
        <v/>
      </c>
      <c r="I12" s="175"/>
      <c r="J12" s="122"/>
      <c r="K12" s="115"/>
      <c r="L12" s="115"/>
      <c r="M12" s="116"/>
      <c r="N12" s="116"/>
      <c r="O12" s="117"/>
      <c r="P12" s="117"/>
      <c r="Q12" s="114"/>
      <c r="R12" s="114"/>
      <c r="S12" s="114"/>
      <c r="T12" s="114"/>
      <c r="U12" s="115"/>
      <c r="V12" s="115"/>
      <c r="W12" s="116"/>
      <c r="X12" s="116"/>
      <c r="Y12" s="117"/>
      <c r="Z12" s="117"/>
      <c r="AA12" s="114"/>
      <c r="AB12" s="114"/>
      <c r="AC12" s="114"/>
      <c r="AD12" s="114"/>
      <c r="AE12" s="115"/>
      <c r="AF12" s="115"/>
      <c r="AG12" s="116"/>
      <c r="AH12" s="116"/>
      <c r="AI12" s="117"/>
      <c r="AJ12" s="117"/>
      <c r="AK12" s="122"/>
      <c r="AL12" s="201"/>
      <c r="AM12" s="50"/>
    </row>
    <row r="13" spans="1:40" ht="20.100000000000001" customHeight="1" thickTop="1" thickBot="1">
      <c r="A13" s="262"/>
      <c r="B13" s="52" t="str">
        <f>Effectif!B18</f>
        <v>Agent 7</v>
      </c>
      <c r="C13" s="43">
        <f>Mai!C13-COUNTIF(I13:AL13,"cp")-COUNTIF(I13:AL13,"cpf")</f>
        <v>21</v>
      </c>
      <c r="D13" s="44">
        <f>Mai!D13-COUNTIF(I13:AL13,"jte")-COUNTIF(I13:AL13,"jtf")</f>
        <v>8</v>
      </c>
      <c r="E13" s="36">
        <f>Mai!E13-COUNTIF(I13:AL13,"jts")</f>
        <v>2</v>
      </c>
      <c r="F13" s="59">
        <f>Mai!F13-COUNTIF(I13:AM13,"cpf")</f>
        <v>5</v>
      </c>
      <c r="G13" s="59">
        <f>Mai!G13-COUNTIF(I13:AM13,"jtf")</f>
        <v>1</v>
      </c>
      <c r="H13" s="37" t="str">
        <f>IF(Janvier!H13=0,CLEAN(Janvier!H13),Mai!H13-COUNTIF(I13:AL13,"a"))</f>
        <v/>
      </c>
      <c r="I13" s="176"/>
      <c r="J13" s="124"/>
      <c r="K13" s="119"/>
      <c r="L13" s="119"/>
      <c r="M13" s="120"/>
      <c r="N13" s="120"/>
      <c r="O13" s="121"/>
      <c r="P13" s="121"/>
      <c r="Q13" s="118"/>
      <c r="R13" s="118"/>
      <c r="S13" s="118"/>
      <c r="T13" s="118"/>
      <c r="U13" s="119"/>
      <c r="V13" s="119"/>
      <c r="W13" s="120"/>
      <c r="X13" s="120"/>
      <c r="Y13" s="121"/>
      <c r="Z13" s="121"/>
      <c r="AA13" s="118"/>
      <c r="AB13" s="118"/>
      <c r="AC13" s="118"/>
      <c r="AD13" s="118"/>
      <c r="AE13" s="119"/>
      <c r="AF13" s="119"/>
      <c r="AG13" s="120"/>
      <c r="AH13" s="120"/>
      <c r="AI13" s="121"/>
      <c r="AJ13" s="121"/>
      <c r="AK13" s="124"/>
      <c r="AL13" s="203"/>
      <c r="AM13" s="50"/>
    </row>
    <row r="14" spans="1:40" ht="20.100000000000001" customHeight="1" thickTop="1" thickBot="1">
      <c r="A14" s="261" t="s">
        <v>26</v>
      </c>
      <c r="B14" s="141" t="str">
        <f>Effectif!B21</f>
        <v>Agent 8</v>
      </c>
      <c r="C14" s="142">
        <f>Mai!C14-COUNTIF(I14:AL14,"cp")-COUNTIF(I14:AL14,"cpf")</f>
        <v>21</v>
      </c>
      <c r="D14" s="143">
        <f>Mai!D14-COUNTIF(I14:AL14,"jte")-COUNTIF(I14:AL14,"jtf")</f>
        <v>8</v>
      </c>
      <c r="E14" s="144">
        <f>Mai!E14-COUNTIF(I14:AL14,"jts")</f>
        <v>2</v>
      </c>
      <c r="F14" s="139">
        <f>Mai!F14-COUNTIF(I14:AM14,"cpf")</f>
        <v>5</v>
      </c>
      <c r="G14" s="139">
        <f>Mai!G14-COUNTIF(I14:AM14,"jtf")</f>
        <v>1</v>
      </c>
      <c r="H14" s="140" t="str">
        <f>IF(Janvier!H14=0,CLEAN(Janvier!H14),Mai!H14-COUNTIF(I14:AL14,"a"))</f>
        <v/>
      </c>
      <c r="I14" s="175"/>
      <c r="J14" s="122"/>
      <c r="K14" s="115"/>
      <c r="L14" s="115"/>
      <c r="M14" s="116"/>
      <c r="N14" s="116"/>
      <c r="O14" s="117"/>
      <c r="P14" s="117"/>
      <c r="Q14" s="114"/>
      <c r="R14" s="114"/>
      <c r="S14" s="114"/>
      <c r="T14" s="114"/>
      <c r="U14" s="115"/>
      <c r="V14" s="115"/>
      <c r="W14" s="116"/>
      <c r="X14" s="116"/>
      <c r="Y14" s="117"/>
      <c r="Z14" s="117"/>
      <c r="AA14" s="114"/>
      <c r="AB14" s="114"/>
      <c r="AC14" s="114"/>
      <c r="AD14" s="114"/>
      <c r="AE14" s="115"/>
      <c r="AF14" s="115"/>
      <c r="AG14" s="116"/>
      <c r="AH14" s="116"/>
      <c r="AI14" s="117"/>
      <c r="AJ14" s="117"/>
      <c r="AK14" s="122"/>
      <c r="AL14" s="201"/>
      <c r="AM14" s="50"/>
    </row>
    <row r="15" spans="1:40" ht="20.100000000000001" customHeight="1" thickTop="1" thickBot="1">
      <c r="A15" s="262"/>
      <c r="B15" s="100" t="str">
        <f>Effectif!B22</f>
        <v>Agent 9</v>
      </c>
      <c r="C15" s="101">
        <f>Mai!C15-COUNTIF(I15:AL15,"cp")-COUNTIF(I15:AL15,"cpf")</f>
        <v>21</v>
      </c>
      <c r="D15" s="102">
        <f>Mai!D15-COUNTIF(I15:AL15,"jte")-COUNTIF(I15:AL15,"jtf")</f>
        <v>8</v>
      </c>
      <c r="E15" s="103">
        <f>Mai!E15-COUNTIF(I15:AL15,"jts")</f>
        <v>2</v>
      </c>
      <c r="F15" s="99">
        <f>Mai!F15-COUNTIF(I15:AM15,"cpf")</f>
        <v>5</v>
      </c>
      <c r="G15" s="99">
        <f>Mai!G15-COUNTIF(I15:AM15,"jtf")</f>
        <v>1</v>
      </c>
      <c r="H15" s="104" t="str">
        <f>IF(Janvier!H15=0,CLEAN(Janvier!H15),Mai!H15-COUNTIF(I15:AL15,"a"))</f>
        <v/>
      </c>
      <c r="I15" s="177"/>
      <c r="J15" s="123"/>
      <c r="K15" s="106"/>
      <c r="L15" s="106"/>
      <c r="M15" s="107"/>
      <c r="N15" s="107"/>
      <c r="O15" s="108"/>
      <c r="P15" s="108"/>
      <c r="Q15" s="105"/>
      <c r="R15" s="105"/>
      <c r="S15" s="105"/>
      <c r="T15" s="105"/>
      <c r="U15" s="106"/>
      <c r="V15" s="106"/>
      <c r="W15" s="107"/>
      <c r="X15" s="107"/>
      <c r="Y15" s="108"/>
      <c r="Z15" s="108"/>
      <c r="AA15" s="105"/>
      <c r="AB15" s="105"/>
      <c r="AC15" s="105"/>
      <c r="AD15" s="105"/>
      <c r="AE15" s="106"/>
      <c r="AF15" s="106"/>
      <c r="AG15" s="107"/>
      <c r="AH15" s="107"/>
      <c r="AI15" s="108"/>
      <c r="AJ15" s="108"/>
      <c r="AK15" s="123"/>
      <c r="AL15" s="202"/>
      <c r="AM15" s="50"/>
    </row>
    <row r="16" spans="1:40" ht="20.100000000000001" customHeight="1" thickTop="1" thickBot="1">
      <c r="A16" s="262"/>
      <c r="B16" s="52" t="str">
        <f>Effectif!B23</f>
        <v>Agent 10</v>
      </c>
      <c r="C16" s="43">
        <f>Mai!C16-COUNTIF(I16:AL16,"cp")-COUNTIF(I16:AL16,"cpf")</f>
        <v>21</v>
      </c>
      <c r="D16" s="44">
        <f>Mai!D16-COUNTIF(I16:AL16,"jte")-COUNTIF(I16:AL16,"jtf")</f>
        <v>8</v>
      </c>
      <c r="E16" s="36">
        <f>Mai!E16-COUNTIF(I16:AL16,"jts")</f>
        <v>2</v>
      </c>
      <c r="F16" s="59">
        <f>Mai!F16-COUNTIF(I16:AM16,"cpf")</f>
        <v>5</v>
      </c>
      <c r="G16" s="59">
        <f>Mai!G16-COUNTIF(I16:AM16,"jtf")</f>
        <v>1</v>
      </c>
      <c r="H16" s="37" t="str">
        <f>IF(Janvier!H16=0,CLEAN(Janvier!H16),Mai!H16-COUNTIF(I16:AL16,"a"))</f>
        <v/>
      </c>
      <c r="I16" s="176"/>
      <c r="J16" s="124"/>
      <c r="K16" s="119"/>
      <c r="L16" s="119"/>
      <c r="M16" s="120"/>
      <c r="N16" s="120"/>
      <c r="O16" s="121"/>
      <c r="P16" s="121"/>
      <c r="Q16" s="118"/>
      <c r="R16" s="118"/>
      <c r="S16" s="118"/>
      <c r="T16" s="118"/>
      <c r="U16" s="119"/>
      <c r="V16" s="119"/>
      <c r="W16" s="120"/>
      <c r="X16" s="120"/>
      <c r="Y16" s="121"/>
      <c r="Z16" s="121"/>
      <c r="AA16" s="118"/>
      <c r="AB16" s="118"/>
      <c r="AC16" s="118"/>
      <c r="AD16" s="118"/>
      <c r="AE16" s="119"/>
      <c r="AF16" s="119"/>
      <c r="AG16" s="120"/>
      <c r="AH16" s="120"/>
      <c r="AI16" s="121"/>
      <c r="AJ16" s="121"/>
      <c r="AK16" s="124"/>
      <c r="AL16" s="203"/>
      <c r="AM16" s="50"/>
    </row>
    <row r="17" spans="1:39" ht="20.100000000000001" customHeight="1" thickTop="1" thickBot="1">
      <c r="A17" s="262" t="s">
        <v>15</v>
      </c>
      <c r="B17" s="141" t="str">
        <f>Effectif!E6&amp;""</f>
        <v/>
      </c>
      <c r="C17" s="142">
        <f>Mai!C17-COUNTIF(I17:AL17,"cp")-COUNTIF(I17:AL17,"cpf")</f>
        <v>21</v>
      </c>
      <c r="D17" s="143">
        <f>Mai!D17-COUNTIF(I17:AL17,"jte")-COUNTIF(I17:AL17,"jtf")</f>
        <v>8</v>
      </c>
      <c r="E17" s="144">
        <f>Mai!E17-COUNTIF(I17:AL17,"jts")</f>
        <v>2</v>
      </c>
      <c r="F17" s="139">
        <f>Mai!F17-COUNTIF(I17:AM17,"cpf")</f>
        <v>5</v>
      </c>
      <c r="G17" s="139">
        <f>Mai!G17-COUNTIF(I17:AM17,"jtf")</f>
        <v>1</v>
      </c>
      <c r="H17" s="140" t="str">
        <f>IF(Janvier!H17=0,CLEAN(Janvier!H17),Mai!H17-COUNTIF(I17:AL17,"a"))</f>
        <v/>
      </c>
      <c r="I17" s="175"/>
      <c r="J17" s="122"/>
      <c r="K17" s="115"/>
      <c r="L17" s="115"/>
      <c r="M17" s="116"/>
      <c r="N17" s="116"/>
      <c r="O17" s="117"/>
      <c r="P17" s="117"/>
      <c r="Q17" s="114"/>
      <c r="R17" s="114"/>
      <c r="S17" s="114"/>
      <c r="T17" s="114"/>
      <c r="U17" s="115"/>
      <c r="V17" s="115"/>
      <c r="W17" s="116"/>
      <c r="X17" s="116"/>
      <c r="Y17" s="117"/>
      <c r="Z17" s="117"/>
      <c r="AA17" s="114"/>
      <c r="AB17" s="114"/>
      <c r="AC17" s="114"/>
      <c r="AD17" s="114"/>
      <c r="AE17" s="115"/>
      <c r="AF17" s="115"/>
      <c r="AG17" s="116"/>
      <c r="AH17" s="116"/>
      <c r="AI17" s="117"/>
      <c r="AJ17" s="117"/>
      <c r="AK17" s="122"/>
      <c r="AL17" s="201"/>
      <c r="AM17" s="50"/>
    </row>
    <row r="18" spans="1:39" ht="20.100000000000001" customHeight="1" thickTop="1" thickBot="1">
      <c r="A18" s="262"/>
      <c r="B18" s="100" t="str">
        <f>Effectif!E7&amp;""</f>
        <v/>
      </c>
      <c r="C18" s="101">
        <f>Mai!C18-COUNTIF(I18:AL18,"cp")-COUNTIF(I18:AL18,"cpf")</f>
        <v>21</v>
      </c>
      <c r="D18" s="102">
        <f>Mai!D18-COUNTIF(I18:AL18,"jte")-COUNTIF(I18:AL18,"jtf")</f>
        <v>8</v>
      </c>
      <c r="E18" s="103">
        <f>Mai!E18-COUNTIF(I18:AL18,"jts")</f>
        <v>2</v>
      </c>
      <c r="F18" s="99">
        <f>Mai!F18-COUNTIF(I18:AM18,"cpf")</f>
        <v>5</v>
      </c>
      <c r="G18" s="99">
        <f>Mai!G18-COUNTIF(I18:AM18,"jtf")</f>
        <v>1</v>
      </c>
      <c r="H18" s="104" t="str">
        <f>IF(Janvier!H18=0,CLEAN(Janvier!H18),Mai!H18-COUNTIF(I18:AL18,"a"))</f>
        <v/>
      </c>
      <c r="I18" s="177"/>
      <c r="J18" s="123"/>
      <c r="K18" s="106"/>
      <c r="L18" s="106"/>
      <c r="M18" s="107"/>
      <c r="N18" s="107"/>
      <c r="O18" s="108"/>
      <c r="P18" s="108"/>
      <c r="Q18" s="105"/>
      <c r="R18" s="105"/>
      <c r="S18" s="105"/>
      <c r="T18" s="105"/>
      <c r="U18" s="106"/>
      <c r="V18" s="106"/>
      <c r="W18" s="107"/>
      <c r="X18" s="107"/>
      <c r="Y18" s="108"/>
      <c r="Z18" s="108"/>
      <c r="AA18" s="105"/>
      <c r="AB18" s="105"/>
      <c r="AC18" s="105"/>
      <c r="AD18" s="105"/>
      <c r="AE18" s="106"/>
      <c r="AF18" s="106"/>
      <c r="AG18" s="107"/>
      <c r="AH18" s="107"/>
      <c r="AI18" s="108"/>
      <c r="AJ18" s="108"/>
      <c r="AK18" s="123"/>
      <c r="AL18" s="202"/>
      <c r="AM18" s="50"/>
    </row>
    <row r="19" spans="1:39" ht="20.100000000000001" customHeight="1" thickTop="1" thickBot="1">
      <c r="A19" s="262"/>
      <c r="B19" s="145" t="str">
        <f>Effectif!E8 &amp;""</f>
        <v/>
      </c>
      <c r="C19" s="43">
        <f>Mai!C19-COUNTIF(I19:AL19,"cp")-COUNTIF(I19:AL19,"cpf")</f>
        <v>21</v>
      </c>
      <c r="D19" s="44">
        <f>Mai!D19-COUNTIF(I19:AL19,"jte")-COUNTIF(I19:AL19,"jtf")</f>
        <v>8</v>
      </c>
      <c r="E19" s="36">
        <f>Mai!E19-COUNTIF(I19:AL19,"jts")</f>
        <v>2</v>
      </c>
      <c r="F19" s="59">
        <f>Mai!F19-COUNTIF(I19:AM19,"cpf")</f>
        <v>5</v>
      </c>
      <c r="G19" s="59">
        <f>Mai!G19-COUNTIF(I19:AM19,"jtf")</f>
        <v>1</v>
      </c>
      <c r="H19" s="37" t="str">
        <f>IF(Janvier!H19=0,CLEAN(Janvier!H19),Mai!H19-COUNTIF(I19:AL19,"a"))</f>
        <v/>
      </c>
      <c r="I19" s="176"/>
      <c r="J19" s="124"/>
      <c r="K19" s="119"/>
      <c r="L19" s="119"/>
      <c r="M19" s="120"/>
      <c r="N19" s="120"/>
      <c r="O19" s="121"/>
      <c r="P19" s="121"/>
      <c r="Q19" s="118"/>
      <c r="R19" s="118"/>
      <c r="S19" s="118"/>
      <c r="T19" s="118"/>
      <c r="U19" s="119"/>
      <c r="V19" s="119"/>
      <c r="W19" s="120"/>
      <c r="X19" s="120"/>
      <c r="Y19" s="121"/>
      <c r="Z19" s="121"/>
      <c r="AA19" s="118"/>
      <c r="AB19" s="118"/>
      <c r="AC19" s="118"/>
      <c r="AD19" s="118"/>
      <c r="AE19" s="119"/>
      <c r="AF19" s="119"/>
      <c r="AG19" s="120"/>
      <c r="AH19" s="120"/>
      <c r="AI19" s="121"/>
      <c r="AJ19" s="121"/>
      <c r="AK19" s="124"/>
      <c r="AL19" s="203"/>
      <c r="AM19" s="50"/>
    </row>
    <row r="20" spans="1:39" ht="20.100000000000001" customHeight="1" thickTop="1" thickBot="1">
      <c r="A20" s="264" t="s">
        <v>16</v>
      </c>
      <c r="B20" s="141" t="str">
        <f>Effectif!B25&amp;""</f>
        <v/>
      </c>
      <c r="C20" s="142">
        <f>Mai!C20-COUNTIF(I20:AL20,"cp")-COUNTIF(I20:AL20,"cpf")</f>
        <v>21</v>
      </c>
      <c r="D20" s="143">
        <f>Mai!D20-COUNTIF(I20:AL20,"jte")-COUNTIF(I20:AL20,"jtf")</f>
        <v>8</v>
      </c>
      <c r="E20" s="144">
        <f>Mai!E20-COUNTIF(I20:AL20,"jts")</f>
        <v>2</v>
      </c>
      <c r="F20" s="139">
        <f>Mai!F20-COUNTIF(I20:AM20,"cpf")</f>
        <v>5</v>
      </c>
      <c r="G20" s="139">
        <f>Mai!G20-COUNTIF(I20:AM20,"jtf")</f>
        <v>1</v>
      </c>
      <c r="H20" s="140" t="str">
        <f>IF(Janvier!H20=0,CLEAN(Janvier!H20),Mai!H20-COUNTIF(I20:AL20,"a"))</f>
        <v/>
      </c>
      <c r="I20" s="175"/>
      <c r="J20" s="122"/>
      <c r="K20" s="115"/>
      <c r="L20" s="115"/>
      <c r="M20" s="116"/>
      <c r="N20" s="116"/>
      <c r="O20" s="117"/>
      <c r="P20" s="117"/>
      <c r="Q20" s="114"/>
      <c r="R20" s="114"/>
      <c r="S20" s="114"/>
      <c r="T20" s="114"/>
      <c r="U20" s="115"/>
      <c r="V20" s="115"/>
      <c r="W20" s="116"/>
      <c r="X20" s="116"/>
      <c r="Y20" s="117"/>
      <c r="Z20" s="117"/>
      <c r="AA20" s="114"/>
      <c r="AB20" s="114"/>
      <c r="AC20" s="114"/>
      <c r="AD20" s="114"/>
      <c r="AE20" s="115"/>
      <c r="AF20" s="115"/>
      <c r="AG20" s="116"/>
      <c r="AH20" s="116"/>
      <c r="AI20" s="117"/>
      <c r="AJ20" s="117"/>
      <c r="AK20" s="122"/>
      <c r="AL20" s="201"/>
      <c r="AM20" s="50"/>
    </row>
    <row r="21" spans="1:39" ht="20.100000000000001" customHeight="1" thickTop="1" thickBot="1">
      <c r="A21" s="265"/>
      <c r="B21" s="100" t="str">
        <f>Effectif!B28&amp;""</f>
        <v/>
      </c>
      <c r="C21" s="101">
        <f>Mai!C21-COUNTIF(I21:AL21,"cp")-COUNTIF(I21:AL21,"cpf")</f>
        <v>21</v>
      </c>
      <c r="D21" s="102">
        <f>Mai!D21-COUNTIF(I21:AL21,"jte")-COUNTIF(I21:AL21,"jtf")</f>
        <v>8</v>
      </c>
      <c r="E21" s="103">
        <f>Mai!E21-COUNTIF(I21:AL21,"jts")</f>
        <v>2</v>
      </c>
      <c r="F21" s="99">
        <f>Mai!F21-COUNTIF(I21:AM21,"cpf")</f>
        <v>5</v>
      </c>
      <c r="G21" s="99">
        <f>Mai!G21-COUNTIF(I21:AM21,"jtf")</f>
        <v>1</v>
      </c>
      <c r="H21" s="104" t="str">
        <f>IF(Janvier!H21=0,CLEAN(Janvier!H21),Mai!H21-COUNTIF(I21:AL21,"a"))</f>
        <v/>
      </c>
      <c r="I21" s="177"/>
      <c r="J21" s="123"/>
      <c r="K21" s="106"/>
      <c r="L21" s="106"/>
      <c r="M21" s="107"/>
      <c r="N21" s="107"/>
      <c r="O21" s="108"/>
      <c r="P21" s="108"/>
      <c r="Q21" s="105"/>
      <c r="R21" s="105"/>
      <c r="S21" s="105"/>
      <c r="T21" s="105"/>
      <c r="U21" s="106"/>
      <c r="V21" s="106"/>
      <c r="W21" s="107"/>
      <c r="X21" s="107"/>
      <c r="Y21" s="108"/>
      <c r="Z21" s="108"/>
      <c r="AA21" s="105"/>
      <c r="AB21" s="105"/>
      <c r="AC21" s="105"/>
      <c r="AD21" s="105"/>
      <c r="AE21" s="106"/>
      <c r="AF21" s="106"/>
      <c r="AG21" s="107"/>
      <c r="AH21" s="107"/>
      <c r="AI21" s="108"/>
      <c r="AJ21" s="108"/>
      <c r="AK21" s="123"/>
      <c r="AL21" s="202"/>
      <c r="AM21" s="50"/>
    </row>
    <row r="22" spans="1:39" ht="20.100000000000001" customHeight="1" thickTop="1" thickBot="1">
      <c r="A22" s="265"/>
      <c r="B22" s="100" t="str">
        <f>Effectif!B29&amp;""</f>
        <v/>
      </c>
      <c r="C22" s="101">
        <f>Mai!C22-COUNTIF(I22:AL22,"cp")-COUNTIF(I22:AL22,"cpf")</f>
        <v>21</v>
      </c>
      <c r="D22" s="102">
        <f>Mai!D22-COUNTIF(I22:AL22,"jte")-COUNTIF(I22:AL22,"jtf")</f>
        <v>8</v>
      </c>
      <c r="E22" s="103">
        <f>Mai!E22-COUNTIF(I22:AL22,"jts")</f>
        <v>2</v>
      </c>
      <c r="F22" s="99">
        <f>Mai!F22-COUNTIF(I22:AM22,"cpf")</f>
        <v>5</v>
      </c>
      <c r="G22" s="99">
        <f>Mai!G22-COUNTIF(I22:AM22,"jtf")</f>
        <v>1</v>
      </c>
      <c r="H22" s="104" t="str">
        <f>IF(Janvier!H22=0,CLEAN(Janvier!H22),Mai!H22-COUNTIF(I22:AL22,"a"))</f>
        <v/>
      </c>
      <c r="I22" s="177"/>
      <c r="J22" s="123"/>
      <c r="K22" s="106"/>
      <c r="L22" s="106"/>
      <c r="M22" s="107"/>
      <c r="N22" s="107"/>
      <c r="O22" s="108"/>
      <c r="P22" s="108"/>
      <c r="Q22" s="105"/>
      <c r="R22" s="105"/>
      <c r="S22" s="105"/>
      <c r="T22" s="105"/>
      <c r="U22" s="106"/>
      <c r="V22" s="106"/>
      <c r="W22" s="107"/>
      <c r="X22" s="107"/>
      <c r="Y22" s="108"/>
      <c r="Z22" s="108"/>
      <c r="AA22" s="105"/>
      <c r="AB22" s="105"/>
      <c r="AC22" s="105"/>
      <c r="AD22" s="105"/>
      <c r="AE22" s="106"/>
      <c r="AF22" s="106"/>
      <c r="AG22" s="107"/>
      <c r="AH22" s="107"/>
      <c r="AI22" s="108"/>
      <c r="AJ22" s="108"/>
      <c r="AK22" s="123"/>
      <c r="AL22" s="202"/>
      <c r="AM22" s="50"/>
    </row>
    <row r="23" spans="1:39" ht="20.100000000000001" customHeight="1" thickTop="1" thickBot="1">
      <c r="A23" s="265"/>
      <c r="B23" s="100" t="str">
        <f>Effectif!B27&amp;""</f>
        <v/>
      </c>
      <c r="C23" s="101">
        <f>Mai!C23-COUNTIF(I23:AL23,"cp")-COUNTIF(I23:AL23,"cpf")</f>
        <v>21</v>
      </c>
      <c r="D23" s="102">
        <f>Mai!D23-COUNTIF(I23:AL23,"jte")-COUNTIF(I23:AL23,"jtf")</f>
        <v>8</v>
      </c>
      <c r="E23" s="103">
        <f>Mai!E23-COUNTIF(I23:AL23,"jts")</f>
        <v>2</v>
      </c>
      <c r="F23" s="99">
        <f>Mai!F23-COUNTIF(I23:AM23,"cpf")</f>
        <v>5</v>
      </c>
      <c r="G23" s="99">
        <f>Mai!G23-COUNTIF(I23:AM23,"jtf")</f>
        <v>1</v>
      </c>
      <c r="H23" s="104" t="str">
        <f>IF(Janvier!H23=0,CLEAN(Janvier!H23),Mai!H23-COUNTIF(I23:AL23,"a"))</f>
        <v/>
      </c>
      <c r="I23" s="177"/>
      <c r="J23" s="123"/>
      <c r="K23" s="106"/>
      <c r="L23" s="106"/>
      <c r="M23" s="107"/>
      <c r="N23" s="107"/>
      <c r="O23" s="108"/>
      <c r="P23" s="108"/>
      <c r="Q23" s="105"/>
      <c r="R23" s="105"/>
      <c r="S23" s="105"/>
      <c r="T23" s="105"/>
      <c r="U23" s="106"/>
      <c r="V23" s="106"/>
      <c r="W23" s="107"/>
      <c r="X23" s="107"/>
      <c r="Y23" s="108"/>
      <c r="Z23" s="108"/>
      <c r="AA23" s="105"/>
      <c r="AB23" s="105"/>
      <c r="AC23" s="105"/>
      <c r="AD23" s="105"/>
      <c r="AE23" s="106"/>
      <c r="AF23" s="106"/>
      <c r="AG23" s="107"/>
      <c r="AH23" s="107"/>
      <c r="AI23" s="108"/>
      <c r="AJ23" s="108"/>
      <c r="AK23" s="123"/>
      <c r="AL23" s="202"/>
      <c r="AM23" s="50"/>
    </row>
    <row r="24" spans="1:39" ht="20.100000000000001" customHeight="1" thickTop="1" thickBot="1">
      <c r="A24" s="265"/>
      <c r="B24" s="52" t="str">
        <f>Effectif!B26&amp;""</f>
        <v/>
      </c>
      <c r="C24" s="43">
        <f>Mai!C24-COUNTIF(I24:AL24,"cp")-COUNTIF(I24:AL24,"cpf")</f>
        <v>21</v>
      </c>
      <c r="D24" s="44">
        <f>Mai!D24-COUNTIF(I24:AL24,"jte")-COUNTIF(I24:AL24,"jtf")</f>
        <v>8</v>
      </c>
      <c r="E24" s="36">
        <f>Mai!E24-COUNTIF(I24:AL24,"jts")</f>
        <v>2</v>
      </c>
      <c r="F24" s="59">
        <f>Mai!F24-COUNTIF(I24:AM24,"cpf")</f>
        <v>5</v>
      </c>
      <c r="G24" s="59">
        <f>Mai!G24-COUNTIF(I24:AM24,"jtf")</f>
        <v>1</v>
      </c>
      <c r="H24" s="37" t="str">
        <f>IF(Janvier!H24=0,CLEAN(Janvier!H24),Mai!H24-COUNTIF(I24:AL24,"a"))</f>
        <v/>
      </c>
      <c r="I24" s="176"/>
      <c r="J24" s="124"/>
      <c r="K24" s="119"/>
      <c r="L24" s="119"/>
      <c r="M24" s="120"/>
      <c r="N24" s="120"/>
      <c r="O24" s="121"/>
      <c r="P24" s="121"/>
      <c r="Q24" s="118"/>
      <c r="R24" s="118"/>
      <c r="S24" s="118"/>
      <c r="T24" s="118"/>
      <c r="U24" s="119"/>
      <c r="V24" s="119"/>
      <c r="W24" s="120"/>
      <c r="X24" s="120"/>
      <c r="Y24" s="121"/>
      <c r="Z24" s="121"/>
      <c r="AA24" s="118"/>
      <c r="AB24" s="118"/>
      <c r="AC24" s="118"/>
      <c r="AD24" s="118"/>
      <c r="AE24" s="119"/>
      <c r="AF24" s="119"/>
      <c r="AG24" s="120"/>
      <c r="AH24" s="120"/>
      <c r="AI24" s="121"/>
      <c r="AJ24" s="121"/>
      <c r="AK24" s="124"/>
      <c r="AL24" s="203"/>
      <c r="AM24" s="50"/>
    </row>
    <row r="25" spans="1:39" ht="20.100000000000001" customHeight="1" thickTop="1" thickBot="1">
      <c r="A25" s="263" t="s">
        <v>12</v>
      </c>
      <c r="B25" s="141" t="str">
        <f>Effectif!E10&amp;""</f>
        <v/>
      </c>
      <c r="C25" s="142">
        <f>Mai!C25-COUNTIF(I25:AL25,"cp")-COUNTIF(I25:AL25,"cpf")</f>
        <v>21</v>
      </c>
      <c r="D25" s="143">
        <f>Mai!D25-COUNTIF(I25:AL25,"jte")-COUNTIF(I25:AL25,"jtf")</f>
        <v>8</v>
      </c>
      <c r="E25" s="144">
        <f>Mai!E25-COUNTIF(I25:AL25,"jts")</f>
        <v>2</v>
      </c>
      <c r="F25" s="139">
        <f>Mai!F25-COUNTIF(I25:AM25,"cpf")</f>
        <v>5</v>
      </c>
      <c r="G25" s="139">
        <f>Mai!G25-COUNTIF(I25:AM25,"jtf")</f>
        <v>1</v>
      </c>
      <c r="H25" s="140" t="str">
        <f>IF(Janvier!H25=0,CLEAN(Janvier!H25),Mai!H25-COUNTIF(I25:AL25,"a"))</f>
        <v/>
      </c>
      <c r="I25" s="175"/>
      <c r="J25" s="122"/>
      <c r="K25" s="115"/>
      <c r="L25" s="115"/>
      <c r="M25" s="116"/>
      <c r="N25" s="116"/>
      <c r="O25" s="117"/>
      <c r="P25" s="117"/>
      <c r="Q25" s="114"/>
      <c r="R25" s="114"/>
      <c r="S25" s="114"/>
      <c r="T25" s="114"/>
      <c r="U25" s="115"/>
      <c r="V25" s="115"/>
      <c r="W25" s="116"/>
      <c r="X25" s="116"/>
      <c r="Y25" s="117"/>
      <c r="Z25" s="117"/>
      <c r="AA25" s="114"/>
      <c r="AB25" s="114"/>
      <c r="AC25" s="114"/>
      <c r="AD25" s="114"/>
      <c r="AE25" s="115"/>
      <c r="AF25" s="115"/>
      <c r="AG25" s="116"/>
      <c r="AH25" s="116"/>
      <c r="AI25" s="117"/>
      <c r="AJ25" s="117"/>
      <c r="AK25" s="122"/>
      <c r="AL25" s="201"/>
      <c r="AM25" s="50"/>
    </row>
    <row r="26" spans="1:39" ht="20.100000000000001" customHeight="1" thickTop="1" thickBot="1">
      <c r="A26" s="263"/>
      <c r="B26" s="94" t="str">
        <f>Effectif!E11&amp;""</f>
        <v/>
      </c>
      <c r="C26" s="95">
        <f>Mai!C26-COUNTIF(I26:AL26,"cp")-COUNTIF(I26:AL26,"cpf")</f>
        <v>21</v>
      </c>
      <c r="D26" s="96">
        <f>Mai!D26-COUNTIF(I26:AL26,"jte")-COUNTIF(I26:AL26,"jtf")</f>
        <v>8</v>
      </c>
      <c r="E26" s="97">
        <f>Mai!E26-COUNTIF(I26:AL26,"jts")</f>
        <v>2</v>
      </c>
      <c r="F26" s="99">
        <f>Mai!F26-COUNTIF(I26:AM26,"cpf")</f>
        <v>5</v>
      </c>
      <c r="G26" s="99">
        <f>Mai!G26-COUNTIF(I26:AM26,"jtf")</f>
        <v>1</v>
      </c>
      <c r="H26" s="104" t="str">
        <f>IF(Janvier!H26=0,CLEAN(Janvier!H26),Mai!H26-COUNTIF(I26:AL26,"a"))</f>
        <v/>
      </c>
      <c r="I26" s="177"/>
      <c r="J26" s="123"/>
      <c r="K26" s="106"/>
      <c r="L26" s="106"/>
      <c r="M26" s="107"/>
      <c r="N26" s="107"/>
      <c r="O26" s="108"/>
      <c r="P26" s="108"/>
      <c r="Q26" s="105"/>
      <c r="R26" s="105"/>
      <c r="S26" s="105"/>
      <c r="T26" s="105"/>
      <c r="U26" s="106"/>
      <c r="V26" s="106"/>
      <c r="W26" s="107"/>
      <c r="X26" s="107"/>
      <c r="Y26" s="108"/>
      <c r="Z26" s="108"/>
      <c r="AA26" s="105"/>
      <c r="AB26" s="105"/>
      <c r="AC26" s="105"/>
      <c r="AD26" s="105"/>
      <c r="AE26" s="106"/>
      <c r="AF26" s="106"/>
      <c r="AG26" s="107"/>
      <c r="AH26" s="107"/>
      <c r="AI26" s="108"/>
      <c r="AJ26" s="108"/>
      <c r="AK26" s="123"/>
      <c r="AL26" s="202"/>
      <c r="AM26" s="50"/>
    </row>
    <row r="27" spans="1:39" ht="20.100000000000001" customHeight="1" thickTop="1" thickBot="1">
      <c r="A27" s="263"/>
      <c r="B27" s="100" t="str">
        <f>Effectif!E12&amp;""</f>
        <v/>
      </c>
      <c r="C27" s="101">
        <f>Mai!C27-COUNTIF(I27:AL27,"cp")-COUNTIF(I27:AL27,"cpf")</f>
        <v>21</v>
      </c>
      <c r="D27" s="102">
        <f>Mai!D27-COUNTIF(I27:AL27,"jte")-COUNTIF(I27:AL27,"jtf")</f>
        <v>8</v>
      </c>
      <c r="E27" s="103">
        <f>Mai!E27-COUNTIF(I27:AL27,"jts")</f>
        <v>2</v>
      </c>
      <c r="F27" s="99">
        <f>Mai!F27-COUNTIF(I27:AM27,"cpf")</f>
        <v>5</v>
      </c>
      <c r="G27" s="99">
        <f>Mai!G27-COUNTIF(I27:AM27,"jtf")</f>
        <v>1</v>
      </c>
      <c r="H27" s="104" t="str">
        <f>IF(Janvier!H27=0,CLEAN(Janvier!H27),Mai!H27-COUNTIF(I27:AL27,"a"))</f>
        <v/>
      </c>
      <c r="I27" s="177"/>
      <c r="J27" s="123"/>
      <c r="K27" s="106"/>
      <c r="L27" s="106"/>
      <c r="M27" s="107"/>
      <c r="N27" s="107"/>
      <c r="O27" s="108"/>
      <c r="P27" s="108"/>
      <c r="Q27" s="105"/>
      <c r="R27" s="105"/>
      <c r="S27" s="105"/>
      <c r="T27" s="105"/>
      <c r="U27" s="106"/>
      <c r="V27" s="106"/>
      <c r="W27" s="107"/>
      <c r="X27" s="107"/>
      <c r="Y27" s="108"/>
      <c r="Z27" s="108"/>
      <c r="AA27" s="105"/>
      <c r="AB27" s="105"/>
      <c r="AC27" s="105"/>
      <c r="AD27" s="105"/>
      <c r="AE27" s="106"/>
      <c r="AF27" s="106"/>
      <c r="AG27" s="107"/>
      <c r="AH27" s="107"/>
      <c r="AI27" s="108"/>
      <c r="AJ27" s="108"/>
      <c r="AK27" s="123"/>
      <c r="AL27" s="202"/>
      <c r="AM27" s="50"/>
    </row>
    <row r="28" spans="1:39" ht="20.100000000000001" customHeight="1" thickTop="1" thickBot="1">
      <c r="A28" s="263"/>
      <c r="B28" s="159" t="str">
        <f>Effectif!E13&amp;""</f>
        <v/>
      </c>
      <c r="C28" s="160">
        <f>Mai!C28-COUNTIF(I28:AL28,"cp")-COUNTIF(I28:AL28,"cpf")</f>
        <v>21</v>
      </c>
      <c r="D28" s="147">
        <f>Mai!D28-COUNTIF(I28:AL28,"jte")-COUNTIF(I28:AL28,"jtf")</f>
        <v>8</v>
      </c>
      <c r="E28" s="148">
        <f>Mai!E28-COUNTIF(I28:AL28,"jts")</f>
        <v>2</v>
      </c>
      <c r="F28" s="99">
        <f>Mai!F28-COUNTIF(I28:AM28,"cpf")</f>
        <v>5</v>
      </c>
      <c r="G28" s="99">
        <f>Mai!G28-COUNTIF(I28:AM28,"jtf")</f>
        <v>1</v>
      </c>
      <c r="H28" s="104" t="str">
        <f>IF(Janvier!H28=0,CLEAN(Janvier!H28),Mai!H28-COUNTIF(I28:AL28,"a"))</f>
        <v/>
      </c>
      <c r="I28" s="177"/>
      <c r="J28" s="123"/>
      <c r="K28" s="106"/>
      <c r="L28" s="106"/>
      <c r="M28" s="107"/>
      <c r="N28" s="107"/>
      <c r="O28" s="108"/>
      <c r="P28" s="108"/>
      <c r="Q28" s="105"/>
      <c r="R28" s="105"/>
      <c r="S28" s="105"/>
      <c r="T28" s="105"/>
      <c r="U28" s="106"/>
      <c r="V28" s="106"/>
      <c r="W28" s="107"/>
      <c r="X28" s="107"/>
      <c r="Y28" s="108"/>
      <c r="Z28" s="108"/>
      <c r="AA28" s="105"/>
      <c r="AB28" s="105"/>
      <c r="AC28" s="105"/>
      <c r="AD28" s="105"/>
      <c r="AE28" s="106"/>
      <c r="AF28" s="106"/>
      <c r="AG28" s="107"/>
      <c r="AH28" s="107"/>
      <c r="AI28" s="108"/>
      <c r="AJ28" s="108"/>
      <c r="AK28" s="123"/>
      <c r="AL28" s="202"/>
      <c r="AM28" s="50"/>
    </row>
    <row r="29" spans="1:39" ht="20.100000000000001" customHeight="1" thickTop="1" thickBot="1">
      <c r="A29" s="263"/>
      <c r="B29" s="100">
        <f>Effectif!E14</f>
        <v>0</v>
      </c>
      <c r="C29" s="149">
        <f>Mai!C29-COUNTIF(I29:AL29,"cp")-COUNTIF(I29:AL29,"cpf")</f>
        <v>21</v>
      </c>
      <c r="D29" s="102">
        <f>Mai!D29-COUNTIF(I29:AL29,"jte")-COUNTIF(I29:AL29,"jtf")</f>
        <v>8</v>
      </c>
      <c r="E29" s="103">
        <f>Mai!E29-COUNTIF(I29:AL29,"jts")</f>
        <v>2</v>
      </c>
      <c r="F29" s="99">
        <f>Mai!F29-COUNTIF(I29:AM29,"cpf")</f>
        <v>5</v>
      </c>
      <c r="G29" s="99">
        <f>Mai!G29-COUNTIF(I29:AM29,"jtf")</f>
        <v>1</v>
      </c>
      <c r="H29" s="104" t="str">
        <f>IF(Janvier!H29=0,CLEAN(Janvier!H29),Mai!H29-COUNTIF(I29:AL29,"a"))</f>
        <v/>
      </c>
      <c r="I29" s="177"/>
      <c r="J29" s="123"/>
      <c r="K29" s="106"/>
      <c r="L29" s="106"/>
      <c r="M29" s="107"/>
      <c r="N29" s="107"/>
      <c r="O29" s="108"/>
      <c r="P29" s="108"/>
      <c r="Q29" s="105"/>
      <c r="R29" s="105"/>
      <c r="S29" s="105"/>
      <c r="T29" s="105"/>
      <c r="U29" s="106"/>
      <c r="V29" s="106"/>
      <c r="W29" s="107"/>
      <c r="X29" s="107"/>
      <c r="Y29" s="108"/>
      <c r="Z29" s="108"/>
      <c r="AA29" s="105"/>
      <c r="AB29" s="105"/>
      <c r="AC29" s="105"/>
      <c r="AD29" s="105"/>
      <c r="AE29" s="106"/>
      <c r="AF29" s="106"/>
      <c r="AG29" s="107"/>
      <c r="AH29" s="107"/>
      <c r="AI29" s="108"/>
      <c r="AJ29" s="108"/>
      <c r="AK29" s="123"/>
      <c r="AL29" s="202"/>
      <c r="AM29" s="50"/>
    </row>
    <row r="30" spans="1:39" ht="20.100000000000001" customHeight="1" thickTop="1" thickBot="1">
      <c r="A30" s="263"/>
      <c r="B30" s="52"/>
      <c r="C30" s="150">
        <f>Mai!C30-COUNTIF(I30:AL30,"cp")-COUNTIF(I30:AL30,"cpf")</f>
        <v>21</v>
      </c>
      <c r="D30" s="44">
        <f>Mai!D30-COUNTIF(I30:AL30,"jte")-COUNTIF(I30:AL30,"jtf")</f>
        <v>8</v>
      </c>
      <c r="E30" s="36">
        <f>Mai!E30-COUNTIF(I30:AL30,"jts")</f>
        <v>2</v>
      </c>
      <c r="F30" s="161">
        <f>Mai!F30-COUNTIF(I30:AM30,"cpf")</f>
        <v>5</v>
      </c>
      <c r="G30" s="161">
        <f>Mai!G30-COUNTIF(I30:AM30,"jtf")</f>
        <v>1</v>
      </c>
      <c r="H30" s="37" t="str">
        <f>IF(Janvier!H30=0,CLEAN(Janvier!H30),Mai!H30-COUNTIF(I30:AL30,"a"))</f>
        <v/>
      </c>
      <c r="I30" s="176"/>
      <c r="J30" s="124"/>
      <c r="K30" s="119"/>
      <c r="L30" s="119"/>
      <c r="M30" s="120"/>
      <c r="N30" s="120"/>
      <c r="O30" s="121"/>
      <c r="P30" s="121"/>
      <c r="Q30" s="118"/>
      <c r="R30" s="118"/>
      <c r="S30" s="118"/>
      <c r="T30" s="118"/>
      <c r="U30" s="119"/>
      <c r="V30" s="119"/>
      <c r="W30" s="120"/>
      <c r="X30" s="120"/>
      <c r="Y30" s="121"/>
      <c r="Z30" s="121"/>
      <c r="AA30" s="118"/>
      <c r="AB30" s="118"/>
      <c r="AC30" s="118"/>
      <c r="AD30" s="118"/>
      <c r="AE30" s="119"/>
      <c r="AF30" s="119"/>
      <c r="AG30" s="120"/>
      <c r="AH30" s="120"/>
      <c r="AI30" s="121"/>
      <c r="AJ30" s="121"/>
      <c r="AK30" s="124"/>
      <c r="AL30" s="203"/>
      <c r="AM30" s="50"/>
    </row>
    <row r="31" spans="1:39" ht="20.100000000000001" customHeight="1" thickTop="1">
      <c r="A31" s="266" t="s">
        <v>17</v>
      </c>
      <c r="B31" s="141" t="str">
        <f>Effectif!E17&amp;""</f>
        <v/>
      </c>
      <c r="C31" s="162"/>
      <c r="D31" s="143">
        <f>Mai!D31-COUNTIF(I31:AL31,"jte")-COUNTIF(I31:AL31,"jtf")</f>
        <v>8</v>
      </c>
      <c r="E31" s="144">
        <f>Mai!E31-COUNTIF(I31:AL31,"jts")</f>
        <v>2</v>
      </c>
      <c r="F31" s="163"/>
      <c r="G31" s="163">
        <f>Mai!G31-COUNTIF(I31:AM31,"jtf")</f>
        <v>1</v>
      </c>
      <c r="H31" s="140"/>
      <c r="I31" s="175"/>
      <c r="J31" s="122"/>
      <c r="K31" s="115"/>
      <c r="L31" s="115"/>
      <c r="M31" s="116"/>
      <c r="N31" s="116"/>
      <c r="O31" s="117"/>
      <c r="P31" s="117"/>
      <c r="Q31" s="114"/>
      <c r="R31" s="114"/>
      <c r="S31" s="114"/>
      <c r="T31" s="114"/>
      <c r="U31" s="115"/>
      <c r="V31" s="115"/>
      <c r="W31" s="116"/>
      <c r="X31" s="116"/>
      <c r="Y31" s="117"/>
      <c r="Z31" s="117"/>
      <c r="AA31" s="114"/>
      <c r="AB31" s="114"/>
      <c r="AC31" s="114"/>
      <c r="AD31" s="114"/>
      <c r="AE31" s="115"/>
      <c r="AF31" s="115"/>
      <c r="AG31" s="116"/>
      <c r="AH31" s="116"/>
      <c r="AI31" s="117"/>
      <c r="AJ31" s="117"/>
      <c r="AK31" s="122"/>
      <c r="AL31" s="201"/>
      <c r="AM31" s="50"/>
    </row>
    <row r="32" spans="1:39" ht="20.100000000000001" customHeight="1">
      <c r="A32" s="256"/>
      <c r="B32" s="100" t="str">
        <f>Effectif!E18 &amp;""</f>
        <v/>
      </c>
      <c r="C32" s="152"/>
      <c r="D32" s="102">
        <f>Mai!D32-COUNTIF(I32:AL32,"jte")-COUNTIF(I32:AL32,"jtf")</f>
        <v>8</v>
      </c>
      <c r="E32" s="103">
        <f>Mai!E32-COUNTIF(I32:AL32,"jts")</f>
        <v>2</v>
      </c>
      <c r="F32" s="99"/>
      <c r="G32" s="99">
        <f>Mai!G32-COUNTIF(I32:AM32,"jtf")</f>
        <v>1</v>
      </c>
      <c r="H32" s="104"/>
      <c r="I32" s="177"/>
      <c r="J32" s="123"/>
      <c r="K32" s="106"/>
      <c r="L32" s="106"/>
      <c r="M32" s="107"/>
      <c r="N32" s="107"/>
      <c r="O32" s="108"/>
      <c r="P32" s="108"/>
      <c r="Q32" s="105"/>
      <c r="R32" s="105"/>
      <c r="S32" s="105"/>
      <c r="T32" s="105"/>
      <c r="U32" s="106"/>
      <c r="V32" s="106"/>
      <c r="W32" s="107"/>
      <c r="X32" s="107"/>
      <c r="Y32" s="108"/>
      <c r="Z32" s="108"/>
      <c r="AA32" s="105"/>
      <c r="AB32" s="105"/>
      <c r="AC32" s="105"/>
      <c r="AD32" s="105"/>
      <c r="AE32" s="106"/>
      <c r="AF32" s="106"/>
      <c r="AG32" s="107"/>
      <c r="AH32" s="107"/>
      <c r="AI32" s="108"/>
      <c r="AJ32" s="108"/>
      <c r="AK32" s="123"/>
      <c r="AL32" s="202"/>
      <c r="AM32" s="50"/>
    </row>
    <row r="33" spans="1:39" ht="20.100000000000001" customHeight="1">
      <c r="A33" s="257"/>
      <c r="B33" s="100" t="str">
        <f>Effectif!E19 &amp;""</f>
        <v/>
      </c>
      <c r="C33" s="152"/>
      <c r="D33" s="102">
        <f>Mai!D33-COUNTIF(I33:AL33,"jte")-COUNTIF(I33:AL33,"jtf")</f>
        <v>8</v>
      </c>
      <c r="E33" s="103">
        <f>Mai!E33-COUNTIF(I33:AL33,"jts")</f>
        <v>2</v>
      </c>
      <c r="F33" s="99"/>
      <c r="G33" s="99">
        <f>Mai!G33-COUNTIF(I33:AM33,"jtf")</f>
        <v>1</v>
      </c>
      <c r="H33" s="104"/>
      <c r="I33" s="177"/>
      <c r="J33" s="123"/>
      <c r="K33" s="106"/>
      <c r="L33" s="106"/>
      <c r="M33" s="107"/>
      <c r="N33" s="107"/>
      <c r="O33" s="108"/>
      <c r="P33" s="108"/>
      <c r="Q33" s="105"/>
      <c r="R33" s="105"/>
      <c r="S33" s="105"/>
      <c r="T33" s="105"/>
      <c r="U33" s="106"/>
      <c r="V33" s="106"/>
      <c r="W33" s="107"/>
      <c r="X33" s="107"/>
      <c r="Y33" s="108"/>
      <c r="Z33" s="108"/>
      <c r="AA33" s="105"/>
      <c r="AB33" s="105"/>
      <c r="AC33" s="105"/>
      <c r="AD33" s="105"/>
      <c r="AE33" s="106"/>
      <c r="AF33" s="106"/>
      <c r="AG33" s="107"/>
      <c r="AH33" s="107"/>
      <c r="AI33" s="108"/>
      <c r="AJ33" s="108"/>
      <c r="AK33" s="123"/>
      <c r="AL33" s="202"/>
      <c r="AM33" s="50"/>
    </row>
    <row r="34" spans="1:39" ht="20.100000000000001" customHeight="1" thickBot="1">
      <c r="A34" s="258"/>
      <c r="B34" s="153" t="str">
        <f>Effectif!E20 &amp;""</f>
        <v/>
      </c>
      <c r="C34" s="154"/>
      <c r="D34" s="155">
        <f>Mai!D34-COUNTIF(I34:AL34,"jte")-COUNTIF(I34:AL34,"jtf")</f>
        <v>8</v>
      </c>
      <c r="E34" s="156">
        <f>Mai!E34-COUNTIF(I34:AL34,"jts")</f>
        <v>2</v>
      </c>
      <c r="F34" s="157"/>
      <c r="G34" s="157">
        <f>Mai!G34-COUNTIF(I34:AM34,"jtf")</f>
        <v>1</v>
      </c>
      <c r="H34" s="158"/>
      <c r="I34" s="178"/>
      <c r="J34" s="173"/>
      <c r="K34" s="111"/>
      <c r="L34" s="111"/>
      <c r="M34" s="112"/>
      <c r="N34" s="112"/>
      <c r="O34" s="113"/>
      <c r="P34" s="113"/>
      <c r="Q34" s="173"/>
      <c r="R34" s="110"/>
      <c r="S34" s="110"/>
      <c r="T34" s="110"/>
      <c r="U34" s="111"/>
      <c r="V34" s="111"/>
      <c r="W34" s="112"/>
      <c r="X34" s="112"/>
      <c r="Y34" s="113"/>
      <c r="Z34" s="113"/>
      <c r="AA34" s="110"/>
      <c r="AB34" s="110"/>
      <c r="AC34" s="110"/>
      <c r="AD34" s="110"/>
      <c r="AE34" s="111"/>
      <c r="AF34" s="111"/>
      <c r="AG34" s="112"/>
      <c r="AH34" s="112"/>
      <c r="AI34" s="113"/>
      <c r="AJ34" s="113"/>
      <c r="AK34" s="173"/>
      <c r="AL34" s="180"/>
      <c r="AM34" s="50"/>
    </row>
    <row r="35" spans="1:39">
      <c r="AM35" s="51"/>
    </row>
  </sheetData>
  <sheetProtection password="CC71" objects="1" scenarios="1" formatCells="0"/>
  <customSheetViews>
    <customSheetView guid="{C102C896-6091-4F19-9AEA-46A8A6109F9E}" scale="75" showRuler="0" topLeftCell="A4">
      <pane ySplit="3" topLeftCell="A7" activePane="bottomLeft" state="frozen"/>
      <selection pane="bottomLeft" activeCell="B7" sqref="B7:E34"/>
      <pageMargins left="0.19685039370078741" right="0.19685039370078741" top="0.19685039370078741" bottom="0.19685039370078741" header="0.51181102362204722" footer="0.51181102362204722"/>
      <pageSetup paperSize="9" orientation="landscape" horizontalDpi="4294967294" verticalDpi="0" r:id="rId1"/>
      <headerFooter alignWithMargins="0"/>
    </customSheetView>
  </customSheetViews>
  <mergeCells count="9">
    <mergeCell ref="A31:A34"/>
    <mergeCell ref="B1:AL3"/>
    <mergeCell ref="A8:A9"/>
    <mergeCell ref="A10:A11"/>
    <mergeCell ref="A25:A30"/>
    <mergeCell ref="A12:A13"/>
    <mergeCell ref="A14:A16"/>
    <mergeCell ref="A17:A19"/>
    <mergeCell ref="A20:A24"/>
  </mergeCells>
  <phoneticPr fontId="0" type="noConversion"/>
  <conditionalFormatting sqref="I7:AM34">
    <cfRule type="cellIs" dxfId="16" priority="1" stopIfTrue="1" operator="equal">
      <formula>"cpf"</formula>
    </cfRule>
    <cfRule type="cellIs" dxfId="15" priority="2" stopIfTrue="1" operator="equal">
      <formula>"jtf"</formula>
    </cfRule>
  </conditionalFormatting>
  <pageMargins left="0.19685039370078741" right="0.19685039370078741" top="0.19685039370078741" bottom="0.19685039370078741" header="0.51181102362204722" footer="0.51181102362204722"/>
  <pageSetup paperSize="9" scale="85" orientation="landscape" horizontalDpi="4294967294" verticalDpi="0" r:id="rId2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 enableFormatConditionsCalculation="0">
    <tabColor indexed="47"/>
  </sheetPr>
  <dimension ref="A1:AO34"/>
  <sheetViews>
    <sheetView zoomScaleNormal="100" workbookViewId="0">
      <pane ySplit="6" topLeftCell="A7" activePane="bottomLeft" state="frozen"/>
      <selection activeCell="B29" sqref="B29"/>
      <selection pane="bottomLeft" activeCell="B29" sqref="B29"/>
    </sheetView>
  </sheetViews>
  <sheetFormatPr baseColWidth="10" defaultRowHeight="20.25"/>
  <cols>
    <col min="1" max="1" width="11" style="34" customWidth="1"/>
    <col min="2" max="2" width="18.140625" style="1" customWidth="1"/>
    <col min="3" max="8" width="5.7109375" style="1" customWidth="1"/>
    <col min="9" max="39" width="3.7109375" style="1" customWidth="1"/>
    <col min="40" max="16384" width="11.42578125" style="1"/>
  </cols>
  <sheetData>
    <row r="1" spans="1:41">
      <c r="A1" s="35"/>
      <c r="B1" s="267">
        <f>DATE(Janvier!B1,7,1)</f>
        <v>39629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8"/>
      <c r="O1" s="268"/>
      <c r="P1" s="268"/>
      <c r="Q1" s="268"/>
      <c r="R1" s="268"/>
      <c r="S1" s="268"/>
      <c r="T1" s="268"/>
      <c r="U1" s="268"/>
      <c r="V1" s="268"/>
      <c r="W1" s="268"/>
      <c r="X1" s="268"/>
      <c r="Y1" s="268"/>
      <c r="Z1" s="268"/>
      <c r="AA1" s="268"/>
      <c r="AB1" s="268"/>
      <c r="AC1" s="268"/>
      <c r="AD1" s="268"/>
      <c r="AE1" s="268"/>
      <c r="AF1" s="268"/>
      <c r="AG1" s="268"/>
      <c r="AH1" s="268"/>
      <c r="AI1" s="268"/>
      <c r="AJ1" s="268"/>
      <c r="AK1" s="268"/>
      <c r="AL1" s="268"/>
      <c r="AM1" s="268"/>
    </row>
    <row r="2" spans="1:41">
      <c r="A2" s="35"/>
      <c r="B2" s="268"/>
      <c r="C2" s="268"/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  <c r="R2" s="268"/>
      <c r="S2" s="268"/>
      <c r="T2" s="268"/>
      <c r="U2" s="268"/>
      <c r="V2" s="268"/>
      <c r="W2" s="268"/>
      <c r="X2" s="268"/>
      <c r="Y2" s="268"/>
      <c r="Z2" s="268"/>
      <c r="AA2" s="268"/>
      <c r="AB2" s="268"/>
      <c r="AC2" s="268"/>
      <c r="AD2" s="268"/>
      <c r="AE2" s="268"/>
      <c r="AF2" s="268"/>
      <c r="AG2" s="268"/>
      <c r="AH2" s="268"/>
      <c r="AI2" s="268"/>
      <c r="AJ2" s="268"/>
      <c r="AK2" s="268"/>
      <c r="AL2" s="268"/>
      <c r="AM2" s="268"/>
    </row>
    <row r="3" spans="1:41" ht="21" thickBot="1">
      <c r="A3" s="35"/>
      <c r="B3" s="268"/>
      <c r="C3" s="268"/>
      <c r="D3" s="268"/>
      <c r="E3" s="268"/>
      <c r="F3" s="268"/>
      <c r="G3" s="268"/>
      <c r="H3" s="268"/>
      <c r="I3" s="268"/>
      <c r="J3" s="268"/>
      <c r="K3" s="268"/>
      <c r="L3" s="268"/>
      <c r="M3" s="268"/>
      <c r="N3" s="268"/>
      <c r="O3" s="268"/>
      <c r="P3" s="268"/>
      <c r="Q3" s="268"/>
      <c r="R3" s="268"/>
      <c r="S3" s="268"/>
      <c r="T3" s="268"/>
      <c r="U3" s="268"/>
      <c r="V3" s="268"/>
      <c r="W3" s="268"/>
      <c r="X3" s="268"/>
      <c r="Y3" s="268"/>
      <c r="Z3" s="268"/>
      <c r="AA3" s="268"/>
      <c r="AB3" s="268"/>
      <c r="AC3" s="268"/>
      <c r="AD3" s="268"/>
      <c r="AE3" s="268"/>
      <c r="AF3" s="268"/>
      <c r="AG3" s="268"/>
      <c r="AH3" s="268"/>
      <c r="AI3" s="268"/>
      <c r="AJ3" s="268"/>
      <c r="AK3" s="268"/>
      <c r="AL3" s="268"/>
      <c r="AM3" s="268"/>
    </row>
    <row r="4" spans="1:41">
      <c r="B4" s="30"/>
      <c r="C4" s="30"/>
      <c r="D4" s="30"/>
      <c r="E4" s="30"/>
      <c r="F4" s="30"/>
      <c r="G4" s="30"/>
      <c r="H4" s="30"/>
      <c r="I4" s="15">
        <v>1</v>
      </c>
      <c r="J4" s="15">
        <v>2</v>
      </c>
      <c r="K4" s="15">
        <v>3</v>
      </c>
      <c r="L4" s="15">
        <v>4</v>
      </c>
      <c r="M4" s="15">
        <v>5</v>
      </c>
      <c r="N4" s="15">
        <v>6</v>
      </c>
      <c r="O4" s="15">
        <v>7</v>
      </c>
      <c r="P4" s="15">
        <v>8</v>
      </c>
      <c r="Q4" s="15">
        <v>9</v>
      </c>
      <c r="R4" s="15">
        <v>10</v>
      </c>
      <c r="S4" s="15">
        <v>11</v>
      </c>
      <c r="T4" s="15">
        <v>12</v>
      </c>
      <c r="U4" s="57">
        <v>13</v>
      </c>
      <c r="V4" s="15">
        <v>14</v>
      </c>
      <c r="W4" s="15">
        <v>15</v>
      </c>
      <c r="X4" s="15">
        <v>16</v>
      </c>
      <c r="Y4" s="56">
        <v>17</v>
      </c>
      <c r="Z4" s="56">
        <v>18</v>
      </c>
      <c r="AA4" s="15">
        <v>19</v>
      </c>
      <c r="AB4" s="15">
        <v>20</v>
      </c>
      <c r="AC4" s="15">
        <v>21</v>
      </c>
      <c r="AD4" s="15">
        <v>22</v>
      </c>
      <c r="AE4" s="15">
        <v>23</v>
      </c>
      <c r="AF4" s="15">
        <v>24</v>
      </c>
      <c r="AG4" s="15">
        <v>25</v>
      </c>
      <c r="AH4" s="15">
        <v>26</v>
      </c>
      <c r="AI4" s="15">
        <v>27</v>
      </c>
      <c r="AJ4" s="15">
        <v>28</v>
      </c>
      <c r="AK4" s="15">
        <v>29</v>
      </c>
      <c r="AL4" s="15">
        <v>30</v>
      </c>
      <c r="AM4" s="15">
        <v>31</v>
      </c>
    </row>
    <row r="5" spans="1:41" ht="21" thickBot="1">
      <c r="B5" s="30"/>
      <c r="C5" s="30"/>
      <c r="D5" s="30"/>
      <c r="E5" s="30"/>
      <c r="I5" s="26" t="str">
        <f>IF(Juin!AL5="Lu","Ma",IF(Juin!AL5="Ma","Me",IF(Juin!AL5="Me","Je",IF(Juin!AL5="Je","Ve",IF(Juin!AL5="Ve","Sa",IF(Juin!AL5="Sa","Di",IF(Juin!AL5="Di","Lu")))))))</f>
        <v>Di</v>
      </c>
      <c r="J5" s="26" t="str">
        <f>IF(I5="Lu","Ma",IF(I5="Ma","Me",IF(I5="Me","Je",IF(I5="Je","Ve",IF(I5="Ve","Sa",IF(I5="Sa","Di",IF(I5="Di","Lu")))))))</f>
        <v>Lu</v>
      </c>
      <c r="K5" s="22" t="str">
        <f>IF(J5="Lu","Ma",IF(J5="Ma","Me",IF(J5="Me","Je",IF(J5="Je","Ve",IF(J5="Ve","Sa",IF(J5="Sa","Di",IF(J5="Di","Lu")))))))</f>
        <v>Ma</v>
      </c>
      <c r="L5" s="22" t="str">
        <f t="shared" ref="L5:AM5" si="0">IF(K5="Lu","Ma",IF(K5="Ma","Me",IF(K5="Me","Je",IF(K5="Je","Ve",IF(K5="Ve","Sa",IF(K5="Sa","Di",IF(K5="Di","Lu")))))))</f>
        <v>Me</v>
      </c>
      <c r="M5" s="23" t="str">
        <f t="shared" si="0"/>
        <v>Je</v>
      </c>
      <c r="N5" s="23" t="str">
        <f t="shared" si="0"/>
        <v>Ve</v>
      </c>
      <c r="O5" s="24" t="str">
        <f t="shared" si="0"/>
        <v>Sa</v>
      </c>
      <c r="P5" s="24" t="str">
        <f t="shared" si="0"/>
        <v>Di</v>
      </c>
      <c r="Q5" s="21" t="str">
        <f t="shared" si="0"/>
        <v>Lu</v>
      </c>
      <c r="R5" s="21" t="str">
        <f t="shared" si="0"/>
        <v>Ma</v>
      </c>
      <c r="S5" s="21" t="str">
        <f t="shared" si="0"/>
        <v>Me</v>
      </c>
      <c r="T5" s="21" t="str">
        <f t="shared" si="0"/>
        <v>Je</v>
      </c>
      <c r="U5" s="22" t="str">
        <f t="shared" si="0"/>
        <v>Ve</v>
      </c>
      <c r="V5" s="68" t="str">
        <f t="shared" si="0"/>
        <v>Sa</v>
      </c>
      <c r="W5" s="23" t="str">
        <f t="shared" si="0"/>
        <v>Di</v>
      </c>
      <c r="X5" s="23" t="str">
        <f t="shared" si="0"/>
        <v>Lu</v>
      </c>
      <c r="Y5" s="25" t="str">
        <f t="shared" si="0"/>
        <v>Ma</v>
      </c>
      <c r="Z5" s="25" t="str">
        <f t="shared" si="0"/>
        <v>Me</v>
      </c>
      <c r="AA5" s="21" t="str">
        <f t="shared" si="0"/>
        <v>Je</v>
      </c>
      <c r="AB5" s="21" t="str">
        <f t="shared" si="0"/>
        <v>Ve</v>
      </c>
      <c r="AC5" s="21" t="str">
        <f t="shared" si="0"/>
        <v>Sa</v>
      </c>
      <c r="AD5" s="21" t="str">
        <f t="shared" si="0"/>
        <v>Di</v>
      </c>
      <c r="AE5" s="22" t="str">
        <f t="shared" si="0"/>
        <v>Lu</v>
      </c>
      <c r="AF5" s="22" t="str">
        <f t="shared" si="0"/>
        <v>Ma</v>
      </c>
      <c r="AG5" s="23" t="str">
        <f t="shared" si="0"/>
        <v>Me</v>
      </c>
      <c r="AH5" s="23" t="str">
        <f t="shared" si="0"/>
        <v>Je</v>
      </c>
      <c r="AI5" s="24" t="str">
        <f t="shared" si="0"/>
        <v>Ve</v>
      </c>
      <c r="AJ5" s="24" t="str">
        <f t="shared" si="0"/>
        <v>Sa</v>
      </c>
      <c r="AK5" s="26" t="str">
        <f t="shared" si="0"/>
        <v>Di</v>
      </c>
      <c r="AL5" s="26" t="str">
        <f t="shared" si="0"/>
        <v>Lu</v>
      </c>
      <c r="AM5" s="21" t="str">
        <f t="shared" si="0"/>
        <v>Ma</v>
      </c>
    </row>
    <row r="6" spans="1:41" ht="17.100000000000001" customHeight="1" thickBot="1">
      <c r="B6" s="4" t="s">
        <v>0</v>
      </c>
      <c r="C6" s="5" t="s">
        <v>1</v>
      </c>
      <c r="D6" s="5" t="s">
        <v>2</v>
      </c>
      <c r="E6" s="5" t="s">
        <v>3</v>
      </c>
      <c r="F6" s="58" t="s">
        <v>18</v>
      </c>
      <c r="G6" s="58" t="s">
        <v>19</v>
      </c>
      <c r="H6" s="5" t="s">
        <v>4</v>
      </c>
      <c r="I6" s="9"/>
      <c r="J6" s="9"/>
      <c r="K6" s="6"/>
      <c r="L6" s="6"/>
      <c r="M6" s="7"/>
      <c r="N6" s="7"/>
      <c r="O6" s="8"/>
      <c r="P6" s="8"/>
      <c r="Q6" s="9"/>
      <c r="R6" s="9"/>
      <c r="S6" s="9"/>
      <c r="T6" s="9"/>
      <c r="U6" s="6"/>
      <c r="V6" s="69"/>
      <c r="W6" s="7"/>
      <c r="X6" s="7"/>
      <c r="Y6" s="11"/>
      <c r="Z6" s="11"/>
      <c r="AA6" s="9"/>
      <c r="AB6" s="9"/>
      <c r="AC6" s="9"/>
      <c r="AD6" s="9"/>
      <c r="AE6" s="6"/>
      <c r="AF6" s="6"/>
      <c r="AG6" s="7"/>
      <c r="AH6" s="7"/>
      <c r="AI6" s="8"/>
      <c r="AJ6" s="8"/>
      <c r="AK6" s="9"/>
      <c r="AL6" s="9"/>
      <c r="AM6" s="10"/>
    </row>
    <row r="7" spans="1:41" ht="20.100000000000001" customHeight="1" thickBot="1">
      <c r="A7" s="53" t="s">
        <v>14</v>
      </c>
      <c r="B7" s="52" t="str">
        <f>Effectif!B4</f>
        <v>Agent 1</v>
      </c>
      <c r="C7" s="43">
        <f>Juin!C7-COUNTIF(I7:AM7,"cp")-COUNTIF(I7:AM7,"cpf")</f>
        <v>20</v>
      </c>
      <c r="D7" s="44">
        <f>Juin!D7-COUNTIF(I7:AM7,"jte")-COUNTIF(I7:AM7,"jtf")</f>
        <v>8</v>
      </c>
      <c r="E7" s="36">
        <f>Juin!E7-COUNTIF(I7:AM7,"jts")</f>
        <v>2</v>
      </c>
      <c r="F7" s="59">
        <f>Juin!F7-COUNTIF(I7:AM7,"cpf")</f>
        <v>5</v>
      </c>
      <c r="G7" s="59">
        <f>Juin!G7-COUNTIF(I7:AM7,"jtf")</f>
        <v>1</v>
      </c>
      <c r="H7" s="37" t="str">
        <f>IF(Janvier!H7=0,CLEAN(Janvier!H7),Juin!H7-COUNTIF(I7:AM7,"a"))</f>
        <v/>
      </c>
      <c r="I7" s="45"/>
      <c r="J7" s="45"/>
      <c r="K7" s="39"/>
      <c r="L7" s="39"/>
      <c r="M7" s="40"/>
      <c r="N7" s="40"/>
      <c r="O7" s="41"/>
      <c r="P7" s="41"/>
      <c r="Q7" s="38"/>
      <c r="R7" s="38"/>
      <c r="S7" s="38"/>
      <c r="T7" s="38"/>
      <c r="U7" s="39"/>
      <c r="V7" s="70"/>
      <c r="W7" s="40"/>
      <c r="X7" s="40"/>
      <c r="Y7" s="42"/>
      <c r="Z7" s="42"/>
      <c r="AA7" s="38"/>
      <c r="AB7" s="38"/>
      <c r="AC7" s="38"/>
      <c r="AD7" s="38"/>
      <c r="AE7" s="39"/>
      <c r="AF7" s="39"/>
      <c r="AG7" s="40"/>
      <c r="AH7" s="40"/>
      <c r="AI7" s="41"/>
      <c r="AJ7" s="41"/>
      <c r="AK7" s="45"/>
      <c r="AL7" s="45"/>
      <c r="AM7" s="47"/>
      <c r="AO7" s="2"/>
    </row>
    <row r="8" spans="1:41" ht="20.100000000000001" customHeight="1" thickTop="1" thickBot="1">
      <c r="A8" s="261" t="s">
        <v>23</v>
      </c>
      <c r="B8" s="141" t="str">
        <f>Effectif!B10</f>
        <v>Agent 2</v>
      </c>
      <c r="C8" s="142">
        <f>Juin!C8-COUNTIF(I8:AM8,"cp")-COUNTIF(I8:AM8,"cpf")</f>
        <v>21</v>
      </c>
      <c r="D8" s="143">
        <f>Juin!D8-COUNTIF(I8:AM8,"jte")-COUNTIF(I8:AM8,"jtf")</f>
        <v>8</v>
      </c>
      <c r="E8" s="144">
        <f>Juin!E8-COUNTIF(I8:AM8,"jts")</f>
        <v>2</v>
      </c>
      <c r="F8" s="139">
        <f>Juin!F8-COUNTIF(I8:AM8,"cpf")</f>
        <v>5</v>
      </c>
      <c r="G8" s="139">
        <f>Juin!G8-COUNTIF(I8:AM8,"jtf")</f>
        <v>1</v>
      </c>
      <c r="H8" s="140" t="str">
        <f>IF(Janvier!H8=0,CLEAN(Janvier!H8),Juin!H8-COUNTIF(I8:AM8,"a"))</f>
        <v/>
      </c>
      <c r="I8" s="175"/>
      <c r="J8" s="122"/>
      <c r="K8" s="115"/>
      <c r="L8" s="115"/>
      <c r="M8" s="116"/>
      <c r="N8" s="116"/>
      <c r="O8" s="117"/>
      <c r="P8" s="117"/>
      <c r="Q8" s="114"/>
      <c r="R8" s="114"/>
      <c r="S8" s="114"/>
      <c r="T8" s="114"/>
      <c r="U8" s="115"/>
      <c r="V8" s="128"/>
      <c r="W8" s="116"/>
      <c r="X8" s="116"/>
      <c r="Y8" s="117"/>
      <c r="Z8" s="117"/>
      <c r="AA8" s="114"/>
      <c r="AB8" s="114"/>
      <c r="AC8" s="114"/>
      <c r="AD8" s="114"/>
      <c r="AE8" s="115"/>
      <c r="AF8" s="115"/>
      <c r="AG8" s="116"/>
      <c r="AH8" s="116"/>
      <c r="AI8" s="117"/>
      <c r="AJ8" s="117"/>
      <c r="AK8" s="122"/>
      <c r="AL8" s="122"/>
      <c r="AM8" s="164"/>
    </row>
    <row r="9" spans="1:41" ht="20.100000000000001" customHeight="1" thickTop="1" thickBot="1">
      <c r="A9" s="262"/>
      <c r="B9" s="52" t="str">
        <f>Effectif!B11</f>
        <v>Agent 3</v>
      </c>
      <c r="C9" s="43">
        <f>Juin!C9-COUNTIF(I9:AM9,"cp")-COUNTIF(I9:AM9,"cpf")</f>
        <v>21</v>
      </c>
      <c r="D9" s="44">
        <f>Juin!D9-COUNTIF(I9:AM9,"jte")-COUNTIF(I9:AM9,"jtf")</f>
        <v>8</v>
      </c>
      <c r="E9" s="36">
        <f>Juin!E9-COUNTIF(I9:AM9,"jts")</f>
        <v>2</v>
      </c>
      <c r="F9" s="59">
        <f>Juin!F9-COUNTIF(I9:AM9,"cpf")</f>
        <v>5</v>
      </c>
      <c r="G9" s="59">
        <f>Juin!G9-COUNTIF(I9:AM9,"jtf")</f>
        <v>1</v>
      </c>
      <c r="H9" s="37" t="str">
        <f>IF(Janvier!H9=0,CLEAN(Janvier!H9),Juin!H9-COUNTIF(I9:AM9,"a"))</f>
        <v/>
      </c>
      <c r="I9" s="176"/>
      <c r="J9" s="124"/>
      <c r="K9" s="119"/>
      <c r="L9" s="119"/>
      <c r="M9" s="120"/>
      <c r="N9" s="120"/>
      <c r="O9" s="121"/>
      <c r="P9" s="121"/>
      <c r="Q9" s="118"/>
      <c r="R9" s="118"/>
      <c r="S9" s="118"/>
      <c r="T9" s="118"/>
      <c r="U9" s="119"/>
      <c r="V9" s="130"/>
      <c r="W9" s="120"/>
      <c r="X9" s="120"/>
      <c r="Y9" s="121"/>
      <c r="Z9" s="121"/>
      <c r="AA9" s="118"/>
      <c r="AB9" s="118"/>
      <c r="AC9" s="118"/>
      <c r="AD9" s="118"/>
      <c r="AE9" s="119"/>
      <c r="AF9" s="119"/>
      <c r="AG9" s="120"/>
      <c r="AH9" s="120"/>
      <c r="AI9" s="121"/>
      <c r="AJ9" s="121"/>
      <c r="AK9" s="124"/>
      <c r="AL9" s="124"/>
      <c r="AM9" s="165"/>
      <c r="AN9" s="14"/>
    </row>
    <row r="10" spans="1:41" ht="20.100000000000001" customHeight="1" thickTop="1" thickBot="1">
      <c r="A10" s="261" t="s">
        <v>24</v>
      </c>
      <c r="B10" s="141" t="str">
        <f>Effectif!B13</f>
        <v>Agent 4</v>
      </c>
      <c r="C10" s="142">
        <f>Juin!C10-COUNTIF(I10:AM10,"cp")-COUNTIF(I10:AM10,"cpf")</f>
        <v>21</v>
      </c>
      <c r="D10" s="143">
        <f>Juin!D10-COUNTIF(I10:AM10,"jte")-COUNTIF(I10:AM10,"jtf")</f>
        <v>8</v>
      </c>
      <c r="E10" s="144">
        <f>Juin!E10-COUNTIF(I10:AM10,"jts")</f>
        <v>2</v>
      </c>
      <c r="F10" s="139">
        <f>Juin!F10-COUNTIF(I10:AM10,"cpf")</f>
        <v>5</v>
      </c>
      <c r="G10" s="139">
        <f>Juin!G10-COUNTIF(I10:AM10,"jtf")</f>
        <v>1</v>
      </c>
      <c r="H10" s="140" t="str">
        <f>IF(Janvier!H10=0,CLEAN(Janvier!H10),Juin!H10-COUNTIF(I10:AM10,"a"))</f>
        <v/>
      </c>
      <c r="I10" s="175"/>
      <c r="J10" s="122"/>
      <c r="K10" s="115"/>
      <c r="L10" s="115"/>
      <c r="M10" s="116"/>
      <c r="N10" s="116"/>
      <c r="O10" s="117"/>
      <c r="P10" s="117"/>
      <c r="Q10" s="114"/>
      <c r="R10" s="114"/>
      <c r="S10" s="114"/>
      <c r="T10" s="114"/>
      <c r="U10" s="115"/>
      <c r="V10" s="128"/>
      <c r="W10" s="116"/>
      <c r="X10" s="116"/>
      <c r="Y10" s="117"/>
      <c r="Z10" s="117"/>
      <c r="AA10" s="114"/>
      <c r="AB10" s="114"/>
      <c r="AC10" s="114"/>
      <c r="AD10" s="114"/>
      <c r="AE10" s="115"/>
      <c r="AF10" s="115"/>
      <c r="AG10" s="116"/>
      <c r="AH10" s="116"/>
      <c r="AI10" s="117"/>
      <c r="AJ10" s="117"/>
      <c r="AK10" s="122"/>
      <c r="AL10" s="122"/>
      <c r="AM10" s="164"/>
    </row>
    <row r="11" spans="1:41" ht="20.100000000000001" customHeight="1" thickTop="1" thickBot="1">
      <c r="A11" s="262"/>
      <c r="B11" s="52" t="str">
        <f>Effectif!B14</f>
        <v>Agent 5</v>
      </c>
      <c r="C11" s="43">
        <f>Juin!C11-COUNTIF(I11:AM11,"cp")-COUNTIF(I11:AM11,"cpf")</f>
        <v>21</v>
      </c>
      <c r="D11" s="44">
        <f>Juin!D11-COUNTIF(I11:AM11,"jte")-COUNTIF(I11:AM11,"jtf")</f>
        <v>8</v>
      </c>
      <c r="E11" s="36">
        <f>Juin!E11-COUNTIF(I11:AM11,"jts")</f>
        <v>2</v>
      </c>
      <c r="F11" s="59">
        <f>Juin!F11-COUNTIF(I11:AM11,"cpf")</f>
        <v>5</v>
      </c>
      <c r="G11" s="59">
        <f>Juin!G11-COUNTIF(I11:AM11,"jtf")</f>
        <v>1</v>
      </c>
      <c r="H11" s="37" t="str">
        <f>IF(Janvier!H11=0,CLEAN(Janvier!H11),Juin!H11-COUNTIF(I11:AM11,"a"))</f>
        <v/>
      </c>
      <c r="I11" s="176"/>
      <c r="J11" s="124"/>
      <c r="K11" s="119"/>
      <c r="L11" s="119"/>
      <c r="M11" s="120"/>
      <c r="N11" s="120"/>
      <c r="O11" s="121"/>
      <c r="P11" s="121"/>
      <c r="Q11" s="118"/>
      <c r="R11" s="118"/>
      <c r="S11" s="118"/>
      <c r="T11" s="118"/>
      <c r="U11" s="119"/>
      <c r="V11" s="130"/>
      <c r="W11" s="120"/>
      <c r="X11" s="120"/>
      <c r="Y11" s="121"/>
      <c r="Z11" s="121"/>
      <c r="AA11" s="118"/>
      <c r="AB11" s="118"/>
      <c r="AC11" s="118"/>
      <c r="AD11" s="118"/>
      <c r="AE11" s="119"/>
      <c r="AF11" s="119"/>
      <c r="AG11" s="120"/>
      <c r="AH11" s="120"/>
      <c r="AI11" s="121"/>
      <c r="AJ11" s="121"/>
      <c r="AK11" s="124"/>
      <c r="AL11" s="124"/>
      <c r="AM11" s="165"/>
    </row>
    <row r="12" spans="1:41" ht="20.100000000000001" customHeight="1" thickTop="1" thickBot="1">
      <c r="A12" s="261" t="s">
        <v>25</v>
      </c>
      <c r="B12" s="141" t="str">
        <f>Effectif!B17</f>
        <v>Agent 6</v>
      </c>
      <c r="C12" s="142">
        <f>Juin!C12-COUNTIF(I12:AM12,"cp")-COUNTIF(I12:AM12,"cpf")</f>
        <v>21</v>
      </c>
      <c r="D12" s="143">
        <f>Juin!D12-COUNTIF(I12:AM12,"jte")-COUNTIF(I12:AM12,"jtf")</f>
        <v>8</v>
      </c>
      <c r="E12" s="144">
        <f>Juin!E12-COUNTIF(I12:AM12,"jts")</f>
        <v>2</v>
      </c>
      <c r="F12" s="139">
        <f>Juin!F12-COUNTIF(I12:AM12,"cpf")</f>
        <v>5</v>
      </c>
      <c r="G12" s="139">
        <f>Juin!G12-COUNTIF(I12:AM12,"jtf")</f>
        <v>1</v>
      </c>
      <c r="H12" s="140" t="str">
        <f>IF(Janvier!H12=0,CLEAN(Janvier!H12),Juin!H12-COUNTIF(I12:AM12,"a"))</f>
        <v/>
      </c>
      <c r="I12" s="175"/>
      <c r="J12" s="122"/>
      <c r="K12" s="115"/>
      <c r="L12" s="115"/>
      <c r="M12" s="116"/>
      <c r="N12" s="116"/>
      <c r="O12" s="117"/>
      <c r="P12" s="117"/>
      <c r="Q12" s="114"/>
      <c r="R12" s="114"/>
      <c r="S12" s="114"/>
      <c r="T12" s="114"/>
      <c r="U12" s="115"/>
      <c r="V12" s="128"/>
      <c r="W12" s="116"/>
      <c r="X12" s="116"/>
      <c r="Y12" s="117"/>
      <c r="Z12" s="117"/>
      <c r="AA12" s="114"/>
      <c r="AB12" s="114"/>
      <c r="AC12" s="114"/>
      <c r="AD12" s="114"/>
      <c r="AE12" s="115"/>
      <c r="AF12" s="115"/>
      <c r="AG12" s="116"/>
      <c r="AH12" s="116"/>
      <c r="AI12" s="117"/>
      <c r="AJ12" s="117"/>
      <c r="AK12" s="122"/>
      <c r="AL12" s="122"/>
      <c r="AM12" s="164"/>
    </row>
    <row r="13" spans="1:41" ht="20.100000000000001" customHeight="1" thickTop="1" thickBot="1">
      <c r="A13" s="262"/>
      <c r="B13" s="52" t="str">
        <f>Effectif!B18</f>
        <v>Agent 7</v>
      </c>
      <c r="C13" s="43">
        <f>Juin!C13-COUNTIF(I13:AM13,"cp")-COUNTIF(I13:AM13,"cpf")</f>
        <v>21</v>
      </c>
      <c r="D13" s="44">
        <f>Juin!D13-COUNTIF(I13:AM13,"jte")-COUNTIF(I13:AM13,"jtf")</f>
        <v>8</v>
      </c>
      <c r="E13" s="36">
        <f>Juin!E13-COUNTIF(I13:AM13,"jts")</f>
        <v>2</v>
      </c>
      <c r="F13" s="59">
        <f>Juin!F13-COUNTIF(I13:AM13,"cpf")</f>
        <v>5</v>
      </c>
      <c r="G13" s="59">
        <f>Juin!G13-COUNTIF(I13:AM13,"jtf")</f>
        <v>1</v>
      </c>
      <c r="H13" s="37" t="str">
        <f>IF(Janvier!H13=0,CLEAN(Janvier!H13),Juin!H13-COUNTIF(I13:AM13,"a"))</f>
        <v/>
      </c>
      <c r="I13" s="176"/>
      <c r="J13" s="124"/>
      <c r="K13" s="119"/>
      <c r="L13" s="119"/>
      <c r="M13" s="120"/>
      <c r="N13" s="120"/>
      <c r="O13" s="121"/>
      <c r="P13" s="121"/>
      <c r="Q13" s="118"/>
      <c r="R13" s="118"/>
      <c r="S13" s="118"/>
      <c r="T13" s="118"/>
      <c r="U13" s="119"/>
      <c r="V13" s="130"/>
      <c r="W13" s="120"/>
      <c r="X13" s="120"/>
      <c r="Y13" s="121"/>
      <c r="Z13" s="121"/>
      <c r="AA13" s="118"/>
      <c r="AB13" s="118"/>
      <c r="AC13" s="118"/>
      <c r="AD13" s="118"/>
      <c r="AE13" s="119"/>
      <c r="AF13" s="119"/>
      <c r="AG13" s="120"/>
      <c r="AH13" s="120"/>
      <c r="AI13" s="121"/>
      <c r="AJ13" s="121"/>
      <c r="AK13" s="124"/>
      <c r="AL13" s="124"/>
      <c r="AM13" s="165"/>
    </row>
    <row r="14" spans="1:41" ht="20.100000000000001" customHeight="1" thickTop="1" thickBot="1">
      <c r="A14" s="261" t="s">
        <v>26</v>
      </c>
      <c r="B14" s="134" t="str">
        <f>Effectif!B21</f>
        <v>Agent 8</v>
      </c>
      <c r="C14" s="135">
        <f>Juin!C14-COUNTIF(I14:AM14,"cp")-COUNTIF(I14:AM14,"cpf")</f>
        <v>21</v>
      </c>
      <c r="D14" s="136">
        <f>Juin!D14-COUNTIF(I14:AM14,"jte")-COUNTIF(I14:AM14,"jtf")</f>
        <v>8</v>
      </c>
      <c r="E14" s="137">
        <f>Juin!E14-COUNTIF(I14:AM14,"jts")</f>
        <v>2</v>
      </c>
      <c r="F14" s="139">
        <f>Juin!F14-COUNTIF(I14:AM14,"cpf")</f>
        <v>5</v>
      </c>
      <c r="G14" s="139">
        <f>Juin!G14-COUNTIF(I14:AM14,"jtf")</f>
        <v>1</v>
      </c>
      <c r="H14" s="140" t="str">
        <f>IF(Janvier!H14=0,CLEAN(Janvier!H14),Juin!H14-COUNTIF(I14:AM14,"a"))</f>
        <v/>
      </c>
      <c r="I14" s="175"/>
      <c r="J14" s="122"/>
      <c r="K14" s="115"/>
      <c r="L14" s="115"/>
      <c r="M14" s="116"/>
      <c r="N14" s="116"/>
      <c r="O14" s="117"/>
      <c r="P14" s="117"/>
      <c r="Q14" s="114"/>
      <c r="R14" s="114"/>
      <c r="S14" s="114"/>
      <c r="T14" s="114"/>
      <c r="U14" s="115"/>
      <c r="V14" s="128"/>
      <c r="W14" s="116"/>
      <c r="X14" s="116"/>
      <c r="Y14" s="117"/>
      <c r="Z14" s="117"/>
      <c r="AA14" s="114"/>
      <c r="AB14" s="114"/>
      <c r="AC14" s="114"/>
      <c r="AD14" s="114"/>
      <c r="AE14" s="115"/>
      <c r="AF14" s="115"/>
      <c r="AG14" s="116"/>
      <c r="AH14" s="116"/>
      <c r="AI14" s="117"/>
      <c r="AJ14" s="117"/>
      <c r="AK14" s="122"/>
      <c r="AL14" s="122"/>
      <c r="AM14" s="164"/>
    </row>
    <row r="15" spans="1:41" ht="20.100000000000001" customHeight="1" thickTop="1" thickBot="1">
      <c r="A15" s="262"/>
      <c r="B15" s="100" t="str">
        <f>Effectif!B22</f>
        <v>Agent 9</v>
      </c>
      <c r="C15" s="101">
        <f>Juin!C15-COUNTIF(I15:AM15,"cp")-COUNTIF(I15:AM15,"cpf")</f>
        <v>21</v>
      </c>
      <c r="D15" s="102">
        <f>Juin!D15-COUNTIF(I15:AM15,"jte")-COUNTIF(I15:AM15,"jtf")</f>
        <v>8</v>
      </c>
      <c r="E15" s="103">
        <f>Juin!E15-COUNTIF(I15:AM15,"jts")</f>
        <v>2</v>
      </c>
      <c r="F15" s="99">
        <f>Juin!F15-COUNTIF(I15:AM15,"cpf")</f>
        <v>5</v>
      </c>
      <c r="G15" s="99">
        <f>Juin!G15-COUNTIF(I15:AM15,"jtf")</f>
        <v>1</v>
      </c>
      <c r="H15" s="104" t="str">
        <f>IF(Janvier!H15=0,CLEAN(Janvier!H15),Juin!H15-COUNTIF(I15:AM15,"a"))</f>
        <v/>
      </c>
      <c r="I15" s="177"/>
      <c r="J15" s="123"/>
      <c r="K15" s="106"/>
      <c r="L15" s="106"/>
      <c r="M15" s="107"/>
      <c r="N15" s="107"/>
      <c r="O15" s="108"/>
      <c r="P15" s="108"/>
      <c r="Q15" s="105"/>
      <c r="R15" s="105"/>
      <c r="S15" s="105"/>
      <c r="T15" s="105"/>
      <c r="U15" s="106"/>
      <c r="V15" s="129"/>
      <c r="W15" s="107"/>
      <c r="X15" s="107"/>
      <c r="Y15" s="108"/>
      <c r="Z15" s="108"/>
      <c r="AA15" s="105"/>
      <c r="AB15" s="105"/>
      <c r="AC15" s="105"/>
      <c r="AD15" s="105"/>
      <c r="AE15" s="106"/>
      <c r="AF15" s="106"/>
      <c r="AG15" s="107"/>
      <c r="AH15" s="107"/>
      <c r="AI15" s="108"/>
      <c r="AJ15" s="108"/>
      <c r="AK15" s="123"/>
      <c r="AL15" s="123"/>
      <c r="AM15" s="109"/>
    </row>
    <row r="16" spans="1:41" ht="20.100000000000001" customHeight="1" thickTop="1" thickBot="1">
      <c r="A16" s="262"/>
      <c r="B16" s="52" t="str">
        <f>Effectif!B23</f>
        <v>Agent 10</v>
      </c>
      <c r="C16" s="43">
        <f>Juin!C16-COUNTIF(I16:AM16,"cp")-COUNTIF(I16:AM16,"cpf")</f>
        <v>21</v>
      </c>
      <c r="D16" s="44">
        <f>Juin!D16-COUNTIF(I16:AM16,"jte")-COUNTIF(I16:AM16,"jtf")</f>
        <v>8</v>
      </c>
      <c r="E16" s="36">
        <f>Juin!E16-COUNTIF(I16:AM16,"jts")</f>
        <v>2</v>
      </c>
      <c r="F16" s="59">
        <f>Juin!F16-COUNTIF(I16:AM16,"cpf")</f>
        <v>5</v>
      </c>
      <c r="G16" s="59">
        <f>Juin!G16-COUNTIF(I16:AM16,"jtf")</f>
        <v>1</v>
      </c>
      <c r="H16" s="37" t="str">
        <f>IF(Janvier!H16=0,CLEAN(Janvier!H16),Juin!H16-COUNTIF(I16:AM16,"a"))</f>
        <v/>
      </c>
      <c r="I16" s="176"/>
      <c r="J16" s="124"/>
      <c r="K16" s="119"/>
      <c r="L16" s="119"/>
      <c r="M16" s="120"/>
      <c r="N16" s="120"/>
      <c r="O16" s="121"/>
      <c r="P16" s="121"/>
      <c r="Q16" s="118"/>
      <c r="R16" s="118"/>
      <c r="S16" s="118"/>
      <c r="T16" s="118"/>
      <c r="U16" s="119"/>
      <c r="V16" s="130"/>
      <c r="W16" s="120"/>
      <c r="X16" s="120"/>
      <c r="Y16" s="121"/>
      <c r="Z16" s="121"/>
      <c r="AA16" s="118"/>
      <c r="AB16" s="118"/>
      <c r="AC16" s="118"/>
      <c r="AD16" s="118"/>
      <c r="AE16" s="119"/>
      <c r="AF16" s="119"/>
      <c r="AG16" s="120"/>
      <c r="AH16" s="120"/>
      <c r="AI16" s="121"/>
      <c r="AJ16" s="121"/>
      <c r="AK16" s="124"/>
      <c r="AL16" s="124"/>
      <c r="AM16" s="165"/>
    </row>
    <row r="17" spans="1:39" ht="20.100000000000001" customHeight="1" thickTop="1" thickBot="1">
      <c r="A17" s="262" t="s">
        <v>15</v>
      </c>
      <c r="B17" s="141" t="str">
        <f>Effectif!E6&amp;""</f>
        <v/>
      </c>
      <c r="C17" s="142">
        <f>Juin!C17-COUNTIF(I17:AM17,"cp")-COUNTIF(I17:AM17,"cpf")</f>
        <v>21</v>
      </c>
      <c r="D17" s="143">
        <f>Juin!D17-COUNTIF(I17:AM17,"jte")-COUNTIF(I17:AM17,"jtf")</f>
        <v>8</v>
      </c>
      <c r="E17" s="144">
        <f>Juin!E17-COUNTIF(I17:AM17,"jts")</f>
        <v>2</v>
      </c>
      <c r="F17" s="139">
        <f>Juin!F17-COUNTIF(I17:AM17,"cpf")</f>
        <v>5</v>
      </c>
      <c r="G17" s="139">
        <f>Juin!G17-COUNTIF(I17:AM17,"jtf")</f>
        <v>1</v>
      </c>
      <c r="H17" s="140" t="str">
        <f>IF(Janvier!H17=0,CLEAN(Janvier!H17),Juin!H17-COUNTIF(I17:AM17,"a"))</f>
        <v/>
      </c>
      <c r="I17" s="175"/>
      <c r="J17" s="122"/>
      <c r="K17" s="115"/>
      <c r="L17" s="115"/>
      <c r="M17" s="116"/>
      <c r="N17" s="116"/>
      <c r="O17" s="117"/>
      <c r="P17" s="117"/>
      <c r="Q17" s="114"/>
      <c r="R17" s="114"/>
      <c r="S17" s="114"/>
      <c r="T17" s="114"/>
      <c r="U17" s="115"/>
      <c r="V17" s="128"/>
      <c r="W17" s="116"/>
      <c r="X17" s="116"/>
      <c r="Y17" s="117"/>
      <c r="Z17" s="117"/>
      <c r="AA17" s="114"/>
      <c r="AB17" s="114"/>
      <c r="AC17" s="114"/>
      <c r="AD17" s="114"/>
      <c r="AE17" s="115"/>
      <c r="AF17" s="115"/>
      <c r="AG17" s="116"/>
      <c r="AH17" s="116"/>
      <c r="AI17" s="117"/>
      <c r="AJ17" s="117"/>
      <c r="AK17" s="122"/>
      <c r="AL17" s="122"/>
      <c r="AM17" s="164"/>
    </row>
    <row r="18" spans="1:39" ht="20.100000000000001" customHeight="1" thickTop="1" thickBot="1">
      <c r="A18" s="262"/>
      <c r="B18" s="100" t="str">
        <f>Effectif!E7&amp;""</f>
        <v/>
      </c>
      <c r="C18" s="101">
        <f>Juin!C18-COUNTIF(I18:AM18,"cp")-COUNTIF(I18:AM18,"cpf")</f>
        <v>21</v>
      </c>
      <c r="D18" s="102">
        <f>Juin!D18-COUNTIF(I18:AM18,"jte")-COUNTIF(I18:AM18,"jtf")</f>
        <v>8</v>
      </c>
      <c r="E18" s="103">
        <f>Juin!E18-COUNTIF(I18:AM18,"jts")</f>
        <v>2</v>
      </c>
      <c r="F18" s="99">
        <f>Juin!F18-COUNTIF(I18:AM18,"cpf")</f>
        <v>5</v>
      </c>
      <c r="G18" s="99">
        <f>Juin!G18-COUNTIF(I18:AM18,"jtf")</f>
        <v>1</v>
      </c>
      <c r="H18" s="104" t="str">
        <f>IF(Janvier!H18=0,CLEAN(Janvier!H18),Juin!H18-COUNTIF(I18:AM18,"a"))</f>
        <v/>
      </c>
      <c r="I18" s="177"/>
      <c r="J18" s="123"/>
      <c r="K18" s="106"/>
      <c r="L18" s="106"/>
      <c r="M18" s="107"/>
      <c r="N18" s="107"/>
      <c r="O18" s="108"/>
      <c r="P18" s="108"/>
      <c r="Q18" s="105"/>
      <c r="R18" s="105"/>
      <c r="S18" s="105"/>
      <c r="T18" s="105"/>
      <c r="U18" s="106"/>
      <c r="V18" s="129"/>
      <c r="W18" s="107"/>
      <c r="X18" s="107"/>
      <c r="Y18" s="108"/>
      <c r="Z18" s="108"/>
      <c r="AA18" s="105"/>
      <c r="AB18" s="105"/>
      <c r="AC18" s="105"/>
      <c r="AD18" s="105"/>
      <c r="AE18" s="106"/>
      <c r="AF18" s="106"/>
      <c r="AG18" s="107"/>
      <c r="AH18" s="107"/>
      <c r="AI18" s="108"/>
      <c r="AJ18" s="108"/>
      <c r="AK18" s="123"/>
      <c r="AL18" s="123"/>
      <c r="AM18" s="109"/>
    </row>
    <row r="19" spans="1:39" ht="20.100000000000001" customHeight="1" thickTop="1" thickBot="1">
      <c r="A19" s="262"/>
      <c r="B19" s="145" t="str">
        <f>Effectif!E8 &amp;""</f>
        <v/>
      </c>
      <c r="C19" s="43">
        <f>Juin!C19-COUNTIF(I19:AM19,"cp")-COUNTIF(I19:AM19,"cpf")</f>
        <v>21</v>
      </c>
      <c r="D19" s="44">
        <f>Juin!D19-COUNTIF(I19:AM19,"jte")-COUNTIF(I19:AM19,"jtf")</f>
        <v>8</v>
      </c>
      <c r="E19" s="36">
        <f>Juin!E19-COUNTIF(I19:AM19,"jts")</f>
        <v>2</v>
      </c>
      <c r="F19" s="59">
        <f>Juin!F19-COUNTIF(I19:AM19,"cpf")</f>
        <v>5</v>
      </c>
      <c r="G19" s="59">
        <f>Juin!G19-COUNTIF(I19:AM19,"jtf")</f>
        <v>1</v>
      </c>
      <c r="H19" s="37" t="str">
        <f>IF(Janvier!H19=0,CLEAN(Janvier!H19),Juin!H19-COUNTIF(I19:AM19,"a"))</f>
        <v/>
      </c>
      <c r="I19" s="176"/>
      <c r="J19" s="124"/>
      <c r="K19" s="119"/>
      <c r="L19" s="119"/>
      <c r="M19" s="120"/>
      <c r="N19" s="120"/>
      <c r="O19" s="121"/>
      <c r="P19" s="121"/>
      <c r="Q19" s="118"/>
      <c r="R19" s="118"/>
      <c r="S19" s="118"/>
      <c r="T19" s="118"/>
      <c r="U19" s="119"/>
      <c r="V19" s="130"/>
      <c r="W19" s="120"/>
      <c r="X19" s="120"/>
      <c r="Y19" s="121"/>
      <c r="Z19" s="121"/>
      <c r="AA19" s="118"/>
      <c r="AB19" s="118"/>
      <c r="AC19" s="118"/>
      <c r="AD19" s="118"/>
      <c r="AE19" s="119"/>
      <c r="AF19" s="119"/>
      <c r="AG19" s="120"/>
      <c r="AH19" s="120"/>
      <c r="AI19" s="121"/>
      <c r="AJ19" s="121"/>
      <c r="AK19" s="124"/>
      <c r="AL19" s="124"/>
      <c r="AM19" s="165"/>
    </row>
    <row r="20" spans="1:39" ht="20.100000000000001" customHeight="1" thickTop="1" thickBot="1">
      <c r="A20" s="264" t="s">
        <v>16</v>
      </c>
      <c r="B20" s="141" t="str">
        <f>Effectif!B25&amp;""</f>
        <v/>
      </c>
      <c r="C20" s="142">
        <f>Juin!C20-COUNTIF(I20:AM20,"cp")-COUNTIF(I20:AM20,"cpf")</f>
        <v>21</v>
      </c>
      <c r="D20" s="143">
        <f>Juin!D20-COUNTIF(I20:AM20,"jte")-COUNTIF(I20:AM20,"jtf")</f>
        <v>8</v>
      </c>
      <c r="E20" s="144">
        <f>Juin!E20-COUNTIF(I20:AM20,"jts")</f>
        <v>2</v>
      </c>
      <c r="F20" s="139">
        <f>Juin!F20-COUNTIF(I20:AM20,"cpf")</f>
        <v>5</v>
      </c>
      <c r="G20" s="139">
        <f>Juin!G20-COUNTIF(I20:AM20,"jtf")</f>
        <v>1</v>
      </c>
      <c r="H20" s="140" t="str">
        <f>IF(Janvier!H20=0,CLEAN(Janvier!H20),Juin!H20-COUNTIF(I20:AM20,"a"))</f>
        <v/>
      </c>
      <c r="I20" s="175"/>
      <c r="J20" s="122"/>
      <c r="K20" s="115"/>
      <c r="L20" s="115"/>
      <c r="M20" s="116"/>
      <c r="N20" s="116"/>
      <c r="O20" s="117"/>
      <c r="P20" s="117"/>
      <c r="Q20" s="114"/>
      <c r="R20" s="114"/>
      <c r="S20" s="114"/>
      <c r="T20" s="114"/>
      <c r="U20" s="115"/>
      <c r="V20" s="128"/>
      <c r="W20" s="116"/>
      <c r="X20" s="116"/>
      <c r="Y20" s="117"/>
      <c r="Z20" s="117"/>
      <c r="AA20" s="114"/>
      <c r="AB20" s="114"/>
      <c r="AC20" s="114"/>
      <c r="AD20" s="114"/>
      <c r="AE20" s="115"/>
      <c r="AF20" s="115"/>
      <c r="AG20" s="116"/>
      <c r="AH20" s="116"/>
      <c r="AI20" s="117"/>
      <c r="AJ20" s="117"/>
      <c r="AK20" s="122"/>
      <c r="AL20" s="122"/>
      <c r="AM20" s="164"/>
    </row>
    <row r="21" spans="1:39" ht="20.100000000000001" customHeight="1" thickTop="1" thickBot="1">
      <c r="A21" s="265"/>
      <c r="B21" s="100" t="str">
        <f>Effectif!B28&amp;""</f>
        <v/>
      </c>
      <c r="C21" s="101">
        <f>Juin!C21-COUNTIF(I21:AM21,"cp")-COUNTIF(I21:AM21,"cpf")</f>
        <v>21</v>
      </c>
      <c r="D21" s="102">
        <f>Juin!D21-COUNTIF(I21:AM21,"jte")-COUNTIF(I21:AM21,"jtf")</f>
        <v>8</v>
      </c>
      <c r="E21" s="103">
        <f>Juin!E21-COUNTIF(I21:AM21,"jts")</f>
        <v>2</v>
      </c>
      <c r="F21" s="99">
        <f>Juin!F21-COUNTIF(I21:AM21,"cpf")</f>
        <v>5</v>
      </c>
      <c r="G21" s="99">
        <f>Juin!G21-COUNTIF(I21:AM21,"jtf")</f>
        <v>1</v>
      </c>
      <c r="H21" s="104" t="str">
        <f>IF(Janvier!H21=0,CLEAN(Janvier!H21),Juin!H21-COUNTIF(I21:AM21,"a"))</f>
        <v/>
      </c>
      <c r="I21" s="177"/>
      <c r="J21" s="123"/>
      <c r="K21" s="106"/>
      <c r="L21" s="106"/>
      <c r="M21" s="107"/>
      <c r="N21" s="107"/>
      <c r="O21" s="108"/>
      <c r="P21" s="108"/>
      <c r="Q21" s="105"/>
      <c r="R21" s="105"/>
      <c r="S21" s="105"/>
      <c r="T21" s="105"/>
      <c r="U21" s="106"/>
      <c r="V21" s="129"/>
      <c r="W21" s="107"/>
      <c r="X21" s="107"/>
      <c r="Y21" s="108"/>
      <c r="Z21" s="108"/>
      <c r="AA21" s="105"/>
      <c r="AB21" s="105"/>
      <c r="AC21" s="105"/>
      <c r="AD21" s="105"/>
      <c r="AE21" s="106"/>
      <c r="AF21" s="106"/>
      <c r="AG21" s="107"/>
      <c r="AH21" s="107"/>
      <c r="AI21" s="108"/>
      <c r="AJ21" s="108"/>
      <c r="AK21" s="123"/>
      <c r="AL21" s="123"/>
      <c r="AM21" s="109"/>
    </row>
    <row r="22" spans="1:39" ht="20.100000000000001" customHeight="1" thickTop="1" thickBot="1">
      <c r="A22" s="265"/>
      <c r="B22" s="100" t="str">
        <f>Effectif!B29&amp;""</f>
        <v/>
      </c>
      <c r="C22" s="101">
        <f>Juin!C22-COUNTIF(I22:AM22,"cp")-COUNTIF(I22:AM22,"cpf")</f>
        <v>21</v>
      </c>
      <c r="D22" s="102">
        <f>Juin!D22-COUNTIF(I22:AM22,"jte")-COUNTIF(I22:AM22,"jtf")</f>
        <v>8</v>
      </c>
      <c r="E22" s="103">
        <f>Juin!E22-COUNTIF(I22:AM22,"jts")</f>
        <v>2</v>
      </c>
      <c r="F22" s="99">
        <f>Juin!F22-COUNTIF(I22:AM22,"cpf")</f>
        <v>5</v>
      </c>
      <c r="G22" s="99">
        <f>Juin!G22-COUNTIF(I22:AM22,"jtf")</f>
        <v>1</v>
      </c>
      <c r="H22" s="104" t="str">
        <f>IF(Janvier!H22=0,CLEAN(Janvier!H22),Juin!H22-COUNTIF(I22:AM22,"a"))</f>
        <v/>
      </c>
      <c r="I22" s="177"/>
      <c r="J22" s="123"/>
      <c r="K22" s="106"/>
      <c r="L22" s="106"/>
      <c r="M22" s="107"/>
      <c r="N22" s="107"/>
      <c r="O22" s="108"/>
      <c r="P22" s="108"/>
      <c r="Q22" s="105"/>
      <c r="R22" s="105"/>
      <c r="S22" s="105"/>
      <c r="T22" s="105"/>
      <c r="U22" s="106"/>
      <c r="V22" s="129"/>
      <c r="W22" s="107"/>
      <c r="X22" s="107"/>
      <c r="Y22" s="108"/>
      <c r="Z22" s="108"/>
      <c r="AA22" s="105"/>
      <c r="AB22" s="105"/>
      <c r="AC22" s="105"/>
      <c r="AD22" s="105"/>
      <c r="AE22" s="106"/>
      <c r="AF22" s="106"/>
      <c r="AG22" s="107"/>
      <c r="AH22" s="107"/>
      <c r="AI22" s="108"/>
      <c r="AJ22" s="108"/>
      <c r="AK22" s="123"/>
      <c r="AL22" s="123"/>
      <c r="AM22" s="109"/>
    </row>
    <row r="23" spans="1:39" ht="20.100000000000001" customHeight="1" thickTop="1" thickBot="1">
      <c r="A23" s="265"/>
      <c r="B23" s="100" t="str">
        <f>Effectif!B27&amp;""</f>
        <v/>
      </c>
      <c r="C23" s="101">
        <f>Juin!C23-COUNTIF(I23:AM23,"cp")-COUNTIF(I23:AM23,"cpf")</f>
        <v>21</v>
      </c>
      <c r="D23" s="102">
        <f>Juin!D23-COUNTIF(I23:AM23,"jte")-COUNTIF(I23:AM23,"jtf")</f>
        <v>8</v>
      </c>
      <c r="E23" s="103">
        <f>Juin!E23-COUNTIF(I23:AM23,"jts")</f>
        <v>2</v>
      </c>
      <c r="F23" s="99">
        <f>Juin!F23-COUNTIF(I23:AM23,"cpf")</f>
        <v>5</v>
      </c>
      <c r="G23" s="99">
        <f>Juin!G23-COUNTIF(I23:AM23,"jtf")</f>
        <v>1</v>
      </c>
      <c r="H23" s="104" t="str">
        <f>IF(Janvier!H23=0,CLEAN(Janvier!H23),Juin!H23-COUNTIF(I23:AM23,"a"))</f>
        <v/>
      </c>
      <c r="I23" s="177"/>
      <c r="J23" s="123"/>
      <c r="K23" s="106"/>
      <c r="L23" s="106"/>
      <c r="M23" s="107"/>
      <c r="N23" s="107"/>
      <c r="O23" s="108"/>
      <c r="P23" s="108"/>
      <c r="Q23" s="105"/>
      <c r="R23" s="105"/>
      <c r="S23" s="105"/>
      <c r="T23" s="105"/>
      <c r="U23" s="106"/>
      <c r="V23" s="129"/>
      <c r="W23" s="107"/>
      <c r="X23" s="107"/>
      <c r="Y23" s="108"/>
      <c r="Z23" s="108"/>
      <c r="AA23" s="105"/>
      <c r="AB23" s="105"/>
      <c r="AC23" s="105"/>
      <c r="AD23" s="105"/>
      <c r="AE23" s="106"/>
      <c r="AF23" s="106"/>
      <c r="AG23" s="107"/>
      <c r="AH23" s="107"/>
      <c r="AI23" s="108"/>
      <c r="AJ23" s="108"/>
      <c r="AK23" s="123"/>
      <c r="AL23" s="123"/>
      <c r="AM23" s="109"/>
    </row>
    <row r="24" spans="1:39" ht="20.100000000000001" customHeight="1" thickTop="1" thickBot="1">
      <c r="A24" s="265"/>
      <c r="B24" s="52" t="str">
        <f>Effectif!B26&amp;""</f>
        <v/>
      </c>
      <c r="C24" s="43">
        <f>Juin!C24-COUNTIF(I24:AM24,"cp")-COUNTIF(I24:AM24,"cpf")</f>
        <v>21</v>
      </c>
      <c r="D24" s="44">
        <f>Juin!D24-COUNTIF(I24:AM24,"jte")-COUNTIF(I24:AM24,"jtf")</f>
        <v>8</v>
      </c>
      <c r="E24" s="36">
        <f>Juin!E24-COUNTIF(I24:AM24,"jts")</f>
        <v>2</v>
      </c>
      <c r="F24" s="59">
        <f>Juin!F24-COUNTIF(I24:AM24,"cpf")</f>
        <v>5</v>
      </c>
      <c r="G24" s="59">
        <f>Juin!G24-COUNTIF(I24:AM24,"jtf")</f>
        <v>1</v>
      </c>
      <c r="H24" s="37" t="str">
        <f>IF(Janvier!H24=0,CLEAN(Janvier!H24),Juin!H24-COUNTIF(I24:AM24,"a"))</f>
        <v/>
      </c>
      <c r="I24" s="176"/>
      <c r="J24" s="124"/>
      <c r="K24" s="119"/>
      <c r="L24" s="119"/>
      <c r="M24" s="120"/>
      <c r="N24" s="120"/>
      <c r="O24" s="121"/>
      <c r="P24" s="121"/>
      <c r="Q24" s="118"/>
      <c r="R24" s="118"/>
      <c r="S24" s="118"/>
      <c r="T24" s="118"/>
      <c r="U24" s="119"/>
      <c r="V24" s="130"/>
      <c r="W24" s="120"/>
      <c r="X24" s="120"/>
      <c r="Y24" s="121"/>
      <c r="Z24" s="121"/>
      <c r="AA24" s="118"/>
      <c r="AB24" s="118"/>
      <c r="AC24" s="118"/>
      <c r="AD24" s="118"/>
      <c r="AE24" s="119"/>
      <c r="AF24" s="119"/>
      <c r="AG24" s="120"/>
      <c r="AH24" s="120"/>
      <c r="AI24" s="121"/>
      <c r="AJ24" s="121"/>
      <c r="AK24" s="124"/>
      <c r="AL24" s="124"/>
      <c r="AM24" s="165"/>
    </row>
    <row r="25" spans="1:39" ht="20.100000000000001" customHeight="1" thickTop="1" thickBot="1">
      <c r="A25" s="263" t="s">
        <v>12</v>
      </c>
      <c r="B25" s="141" t="str">
        <f>Effectif!E10&amp;""</f>
        <v/>
      </c>
      <c r="C25" s="142">
        <f>Juin!C25-COUNTIF(I25:AM25,"cp")-COUNTIF(I25:AM25,"cpf")</f>
        <v>21</v>
      </c>
      <c r="D25" s="143">
        <f>Juin!D25-COUNTIF(I25:AM25,"jte")-COUNTIF(I25:AM25,"jtf")</f>
        <v>8</v>
      </c>
      <c r="E25" s="144">
        <f>Juin!E25-COUNTIF(I25:AM25,"jts")</f>
        <v>2</v>
      </c>
      <c r="F25" s="139">
        <f>Juin!F25-COUNTIF(I25:AM25,"cpf")</f>
        <v>5</v>
      </c>
      <c r="G25" s="139">
        <f>Juin!G25-COUNTIF(I25:AM25,"jtf")</f>
        <v>1</v>
      </c>
      <c r="H25" s="140" t="str">
        <f>IF(Janvier!H25=0,CLEAN(Janvier!H25),Juin!H25-COUNTIF(I25:AM25,"a"))</f>
        <v/>
      </c>
      <c r="I25" s="175"/>
      <c r="J25" s="122"/>
      <c r="K25" s="115"/>
      <c r="L25" s="115"/>
      <c r="M25" s="116"/>
      <c r="N25" s="116"/>
      <c r="O25" s="117"/>
      <c r="P25" s="117"/>
      <c r="Q25" s="114"/>
      <c r="R25" s="114"/>
      <c r="S25" s="114"/>
      <c r="T25" s="114"/>
      <c r="U25" s="115"/>
      <c r="V25" s="128"/>
      <c r="W25" s="116"/>
      <c r="X25" s="116"/>
      <c r="Y25" s="117"/>
      <c r="Z25" s="117"/>
      <c r="AA25" s="114"/>
      <c r="AB25" s="114"/>
      <c r="AC25" s="114"/>
      <c r="AD25" s="114"/>
      <c r="AE25" s="115"/>
      <c r="AF25" s="115"/>
      <c r="AG25" s="116"/>
      <c r="AH25" s="116"/>
      <c r="AI25" s="117"/>
      <c r="AJ25" s="117"/>
      <c r="AK25" s="122"/>
      <c r="AL25" s="122"/>
      <c r="AM25" s="164"/>
    </row>
    <row r="26" spans="1:39" ht="20.100000000000001" customHeight="1" thickTop="1" thickBot="1">
      <c r="A26" s="263"/>
      <c r="B26" s="100" t="str">
        <f>Effectif!E11&amp;""</f>
        <v/>
      </c>
      <c r="C26" s="101">
        <f>Juin!C26-COUNTIF(I26:AM26,"cp")-COUNTIF(I26:AM26,"cpf")</f>
        <v>21</v>
      </c>
      <c r="D26" s="102">
        <f>Juin!D26-COUNTIF(I26:AM26,"jte")-COUNTIF(I26:AM26,"jtf")</f>
        <v>8</v>
      </c>
      <c r="E26" s="103">
        <f>Juin!E26-COUNTIF(I26:AM26,"jts")</f>
        <v>2</v>
      </c>
      <c r="F26" s="99">
        <f>Juin!F26-COUNTIF(I26:AM26,"cpf")</f>
        <v>5</v>
      </c>
      <c r="G26" s="99">
        <f>Juin!G26-COUNTIF(I26:AM26,"jtf")</f>
        <v>1</v>
      </c>
      <c r="H26" s="104" t="str">
        <f>IF(Janvier!H26=0,CLEAN(Janvier!H26),Juin!H26-COUNTIF(I26:AM26,"a"))</f>
        <v/>
      </c>
      <c r="I26" s="177"/>
      <c r="J26" s="123"/>
      <c r="K26" s="106"/>
      <c r="L26" s="106"/>
      <c r="M26" s="107"/>
      <c r="N26" s="107"/>
      <c r="O26" s="108"/>
      <c r="P26" s="108"/>
      <c r="Q26" s="105"/>
      <c r="R26" s="105"/>
      <c r="S26" s="105"/>
      <c r="T26" s="105"/>
      <c r="U26" s="106"/>
      <c r="V26" s="129"/>
      <c r="W26" s="107"/>
      <c r="X26" s="107"/>
      <c r="Y26" s="108"/>
      <c r="Z26" s="108"/>
      <c r="AA26" s="105"/>
      <c r="AB26" s="105"/>
      <c r="AC26" s="105"/>
      <c r="AD26" s="105"/>
      <c r="AE26" s="106"/>
      <c r="AF26" s="106"/>
      <c r="AG26" s="107"/>
      <c r="AH26" s="107"/>
      <c r="AI26" s="108"/>
      <c r="AJ26" s="108"/>
      <c r="AK26" s="123"/>
      <c r="AL26" s="123"/>
      <c r="AM26" s="109"/>
    </row>
    <row r="27" spans="1:39" ht="20.100000000000001" customHeight="1" thickTop="1" thickBot="1">
      <c r="A27" s="263"/>
      <c r="B27" s="100" t="str">
        <f>Effectif!E12&amp;""</f>
        <v/>
      </c>
      <c r="C27" s="101">
        <f>Juin!C27-COUNTIF(I27:AM27,"cp")-COUNTIF(I27:AM27,"cpf")</f>
        <v>21</v>
      </c>
      <c r="D27" s="102">
        <f>Juin!D27-COUNTIF(I27:AM27,"jte")-COUNTIF(I27:AM27,"jtf")</f>
        <v>8</v>
      </c>
      <c r="E27" s="103">
        <f>Juin!E27-COUNTIF(I27:AM27,"jts")</f>
        <v>2</v>
      </c>
      <c r="F27" s="99">
        <f>Juin!F27-COUNTIF(I27:AM27,"cpf")</f>
        <v>5</v>
      </c>
      <c r="G27" s="99">
        <f>Juin!G27-COUNTIF(I27:AM27,"jtf")</f>
        <v>1</v>
      </c>
      <c r="H27" s="104" t="str">
        <f>IF(Janvier!H27=0,CLEAN(Janvier!H27),Juin!H27-COUNTIF(I27:AM27,"a"))</f>
        <v/>
      </c>
      <c r="I27" s="177"/>
      <c r="J27" s="123"/>
      <c r="K27" s="106"/>
      <c r="L27" s="106"/>
      <c r="M27" s="107"/>
      <c r="N27" s="107"/>
      <c r="O27" s="108"/>
      <c r="P27" s="108"/>
      <c r="Q27" s="105"/>
      <c r="R27" s="105"/>
      <c r="S27" s="105"/>
      <c r="T27" s="105"/>
      <c r="U27" s="106"/>
      <c r="V27" s="129"/>
      <c r="W27" s="107"/>
      <c r="X27" s="107"/>
      <c r="Y27" s="108"/>
      <c r="Z27" s="108"/>
      <c r="AA27" s="105"/>
      <c r="AB27" s="105"/>
      <c r="AC27" s="105"/>
      <c r="AD27" s="105"/>
      <c r="AE27" s="106"/>
      <c r="AF27" s="106"/>
      <c r="AG27" s="107"/>
      <c r="AH27" s="107"/>
      <c r="AI27" s="108"/>
      <c r="AJ27" s="108"/>
      <c r="AK27" s="123"/>
      <c r="AL27" s="123"/>
      <c r="AM27" s="109"/>
    </row>
    <row r="28" spans="1:39" ht="20.100000000000001" customHeight="1" thickTop="1" thickBot="1">
      <c r="A28" s="263"/>
      <c r="B28" s="159" t="str">
        <f>Effectif!E13&amp;""</f>
        <v/>
      </c>
      <c r="C28" s="160">
        <f>Juin!C28-COUNTIF(I28:AM28,"cp")-COUNTIF(I28:AM28,"cpf")</f>
        <v>21</v>
      </c>
      <c r="D28" s="147">
        <f>Juin!D28-COUNTIF(I28:AM28,"jte")-COUNTIF(I28:AM28,"jtf")</f>
        <v>8</v>
      </c>
      <c r="E28" s="148">
        <f>Juin!E28-COUNTIF(I28:AM28,"jts")</f>
        <v>2</v>
      </c>
      <c r="F28" s="99">
        <f>Juin!F28-COUNTIF(I28:AM28,"cpf")</f>
        <v>5</v>
      </c>
      <c r="G28" s="99">
        <f>Juin!G28-COUNTIF(I28:AM28,"jtf")</f>
        <v>1</v>
      </c>
      <c r="H28" s="104" t="str">
        <f>IF(Janvier!H28=0,CLEAN(Janvier!H28),Juin!H28-COUNTIF(I28:AM28,"a"))</f>
        <v/>
      </c>
      <c r="I28" s="177"/>
      <c r="J28" s="123"/>
      <c r="K28" s="106"/>
      <c r="L28" s="106"/>
      <c r="M28" s="107"/>
      <c r="N28" s="107"/>
      <c r="O28" s="108"/>
      <c r="P28" s="108"/>
      <c r="Q28" s="105"/>
      <c r="R28" s="105"/>
      <c r="S28" s="105"/>
      <c r="T28" s="105"/>
      <c r="U28" s="106"/>
      <c r="V28" s="129"/>
      <c r="W28" s="107"/>
      <c r="X28" s="107"/>
      <c r="Y28" s="108"/>
      <c r="Z28" s="108"/>
      <c r="AA28" s="105"/>
      <c r="AB28" s="105"/>
      <c r="AC28" s="105"/>
      <c r="AD28" s="105"/>
      <c r="AE28" s="106"/>
      <c r="AF28" s="106"/>
      <c r="AG28" s="107"/>
      <c r="AH28" s="107"/>
      <c r="AI28" s="108"/>
      <c r="AJ28" s="108"/>
      <c r="AK28" s="123"/>
      <c r="AL28" s="123"/>
      <c r="AM28" s="109"/>
    </row>
    <row r="29" spans="1:39" ht="20.100000000000001" customHeight="1" thickTop="1" thickBot="1">
      <c r="A29" s="263"/>
      <c r="B29" s="100">
        <f>Effectif!E14</f>
        <v>0</v>
      </c>
      <c r="C29" s="149">
        <f>Juin!C29-COUNTIF(I29:AM29,"cp")-COUNTIF(I29:AM29,"cpf")</f>
        <v>21</v>
      </c>
      <c r="D29" s="102">
        <f>Juin!D29-COUNTIF(I29:AM29,"jte")-COUNTIF(I29:AM29,"jtf")</f>
        <v>8</v>
      </c>
      <c r="E29" s="103">
        <f>Juin!E29-COUNTIF(I29:AM29,"jts")</f>
        <v>2</v>
      </c>
      <c r="F29" s="99">
        <f>Juin!F29-COUNTIF(I29:AM29,"cpf")</f>
        <v>5</v>
      </c>
      <c r="G29" s="99">
        <f>Juin!G29-COUNTIF(I29:AM29,"jtf")</f>
        <v>1</v>
      </c>
      <c r="H29" s="104" t="str">
        <f>IF(Janvier!H29=0,CLEAN(Janvier!H29),Juin!H29-COUNTIF(I29:AM29,"a"))</f>
        <v/>
      </c>
      <c r="I29" s="177"/>
      <c r="J29" s="123"/>
      <c r="K29" s="106"/>
      <c r="L29" s="106"/>
      <c r="M29" s="107"/>
      <c r="N29" s="107"/>
      <c r="O29" s="108"/>
      <c r="P29" s="108"/>
      <c r="Q29" s="105"/>
      <c r="R29" s="105"/>
      <c r="S29" s="105"/>
      <c r="T29" s="105"/>
      <c r="U29" s="106"/>
      <c r="V29" s="129"/>
      <c r="W29" s="107"/>
      <c r="X29" s="107"/>
      <c r="Y29" s="108"/>
      <c r="Z29" s="108"/>
      <c r="AA29" s="105"/>
      <c r="AB29" s="105"/>
      <c r="AC29" s="105"/>
      <c r="AD29" s="105"/>
      <c r="AE29" s="106"/>
      <c r="AF29" s="106"/>
      <c r="AG29" s="107"/>
      <c r="AH29" s="107"/>
      <c r="AI29" s="108"/>
      <c r="AJ29" s="108"/>
      <c r="AK29" s="123"/>
      <c r="AL29" s="123"/>
      <c r="AM29" s="109"/>
    </row>
    <row r="30" spans="1:39" ht="20.100000000000001" customHeight="1" thickTop="1" thickBot="1">
      <c r="A30" s="263"/>
      <c r="B30" s="52"/>
      <c r="C30" s="150">
        <f>Juin!C30-COUNTIF(I30:AM30,"cp")-COUNTIF(I30:AM30,"cpf")</f>
        <v>21</v>
      </c>
      <c r="D30" s="44">
        <f>Juin!D30-COUNTIF(I30:AM30,"jte")-COUNTIF(I30:AM30,"jtf")</f>
        <v>8</v>
      </c>
      <c r="E30" s="36">
        <f>Juin!E30-COUNTIF(I30:AM30,"jts")</f>
        <v>2</v>
      </c>
      <c r="F30" s="161">
        <f>Juin!F30-COUNTIF(I30:AM30,"cpf")</f>
        <v>5</v>
      </c>
      <c r="G30" s="161">
        <f>Juin!G30-COUNTIF(I30:AM30,"jtf")</f>
        <v>1</v>
      </c>
      <c r="H30" s="37" t="str">
        <f>IF(Janvier!H30=0,CLEAN(Janvier!H30),Juin!H30-COUNTIF(I30:AM30,"a"))</f>
        <v/>
      </c>
      <c r="I30" s="176"/>
      <c r="J30" s="124"/>
      <c r="K30" s="119"/>
      <c r="L30" s="119"/>
      <c r="M30" s="120"/>
      <c r="N30" s="120"/>
      <c r="O30" s="121"/>
      <c r="P30" s="121"/>
      <c r="Q30" s="118"/>
      <c r="R30" s="118"/>
      <c r="S30" s="118"/>
      <c r="T30" s="118"/>
      <c r="U30" s="119"/>
      <c r="V30" s="130"/>
      <c r="W30" s="120"/>
      <c r="X30" s="120"/>
      <c r="Y30" s="121"/>
      <c r="Z30" s="121"/>
      <c r="AA30" s="118"/>
      <c r="AB30" s="118"/>
      <c r="AC30" s="118"/>
      <c r="AD30" s="118"/>
      <c r="AE30" s="119"/>
      <c r="AF30" s="119"/>
      <c r="AG30" s="120"/>
      <c r="AH30" s="120"/>
      <c r="AI30" s="121"/>
      <c r="AJ30" s="121"/>
      <c r="AK30" s="124"/>
      <c r="AL30" s="124"/>
      <c r="AM30" s="165"/>
    </row>
    <row r="31" spans="1:39" ht="20.100000000000001" customHeight="1" thickTop="1">
      <c r="A31" s="266" t="s">
        <v>17</v>
      </c>
      <c r="B31" s="141" t="str">
        <f>Effectif!E17&amp;""</f>
        <v/>
      </c>
      <c r="C31" s="162"/>
      <c r="D31" s="143">
        <f>Juin!D31-COUNTIF(I31:AM31,"jte")-COUNTIF(I31:AM31,"jtf")</f>
        <v>8</v>
      </c>
      <c r="E31" s="144">
        <f>Juin!E31-COUNTIF(I31:AM31,"jts")</f>
        <v>2</v>
      </c>
      <c r="F31" s="163"/>
      <c r="G31" s="163">
        <f>Juin!G31-COUNTIF(I31:AM31,"jtf")</f>
        <v>1</v>
      </c>
      <c r="H31" s="140"/>
      <c r="I31" s="175"/>
      <c r="J31" s="122"/>
      <c r="K31" s="115"/>
      <c r="L31" s="115"/>
      <c r="M31" s="116"/>
      <c r="N31" s="116"/>
      <c r="O31" s="117"/>
      <c r="P31" s="117"/>
      <c r="Q31" s="114"/>
      <c r="R31" s="114"/>
      <c r="S31" s="114"/>
      <c r="T31" s="114"/>
      <c r="U31" s="115"/>
      <c r="V31" s="128"/>
      <c r="W31" s="116"/>
      <c r="X31" s="116"/>
      <c r="Y31" s="117"/>
      <c r="Z31" s="117"/>
      <c r="AA31" s="114"/>
      <c r="AB31" s="114"/>
      <c r="AC31" s="114"/>
      <c r="AD31" s="114"/>
      <c r="AE31" s="115"/>
      <c r="AF31" s="115"/>
      <c r="AG31" s="116"/>
      <c r="AH31" s="116"/>
      <c r="AI31" s="117"/>
      <c r="AJ31" s="117"/>
      <c r="AK31" s="122"/>
      <c r="AL31" s="122"/>
      <c r="AM31" s="164"/>
    </row>
    <row r="32" spans="1:39" ht="20.100000000000001" customHeight="1">
      <c r="A32" s="256"/>
      <c r="B32" s="100" t="str">
        <f>Effectif!E18 &amp;""</f>
        <v/>
      </c>
      <c r="C32" s="152"/>
      <c r="D32" s="102">
        <f>Juin!D32-COUNTIF(I32:AM32,"jte")-COUNTIF(I32:AM32,"jtf")</f>
        <v>8</v>
      </c>
      <c r="E32" s="103">
        <f>Juin!E32-COUNTIF(I32:AM32,"jts")</f>
        <v>2</v>
      </c>
      <c r="F32" s="99"/>
      <c r="G32" s="99">
        <f>Juin!G32-COUNTIF(I32:AM32,"jtf")</f>
        <v>1</v>
      </c>
      <c r="H32" s="104"/>
      <c r="I32" s="177"/>
      <c r="J32" s="123"/>
      <c r="K32" s="106"/>
      <c r="L32" s="106"/>
      <c r="M32" s="107"/>
      <c r="N32" s="107"/>
      <c r="O32" s="108"/>
      <c r="P32" s="108"/>
      <c r="Q32" s="105"/>
      <c r="R32" s="105"/>
      <c r="S32" s="105"/>
      <c r="T32" s="105"/>
      <c r="U32" s="106"/>
      <c r="V32" s="129"/>
      <c r="W32" s="107"/>
      <c r="X32" s="107"/>
      <c r="Y32" s="108"/>
      <c r="Z32" s="108"/>
      <c r="AA32" s="105"/>
      <c r="AB32" s="105"/>
      <c r="AC32" s="105"/>
      <c r="AD32" s="105"/>
      <c r="AE32" s="106"/>
      <c r="AF32" s="106"/>
      <c r="AG32" s="107"/>
      <c r="AH32" s="107"/>
      <c r="AI32" s="108"/>
      <c r="AJ32" s="108"/>
      <c r="AK32" s="123"/>
      <c r="AL32" s="123"/>
      <c r="AM32" s="109"/>
    </row>
    <row r="33" spans="1:39" ht="20.100000000000001" customHeight="1">
      <c r="A33" s="257"/>
      <c r="B33" s="100" t="str">
        <f>Effectif!E19 &amp;""</f>
        <v/>
      </c>
      <c r="C33" s="152"/>
      <c r="D33" s="102">
        <f>Juin!D33-COUNTIF(I33:AM33,"jte")-COUNTIF(I33:AM33,"jtf")</f>
        <v>8</v>
      </c>
      <c r="E33" s="103">
        <f>Juin!E33-COUNTIF(I33:AM33,"jts")</f>
        <v>2</v>
      </c>
      <c r="F33" s="99"/>
      <c r="G33" s="99">
        <f>Juin!G33-COUNTIF(I33:AM33,"jtf")</f>
        <v>1</v>
      </c>
      <c r="H33" s="104"/>
      <c r="I33" s="177"/>
      <c r="J33" s="123"/>
      <c r="K33" s="106"/>
      <c r="L33" s="106"/>
      <c r="M33" s="107"/>
      <c r="N33" s="107"/>
      <c r="O33" s="108"/>
      <c r="P33" s="108"/>
      <c r="Q33" s="105"/>
      <c r="R33" s="105"/>
      <c r="S33" s="105"/>
      <c r="T33" s="105"/>
      <c r="U33" s="106"/>
      <c r="V33" s="129"/>
      <c r="W33" s="107"/>
      <c r="X33" s="107"/>
      <c r="Y33" s="108"/>
      <c r="Z33" s="108"/>
      <c r="AA33" s="105"/>
      <c r="AB33" s="105"/>
      <c r="AC33" s="105"/>
      <c r="AD33" s="105"/>
      <c r="AE33" s="106"/>
      <c r="AF33" s="106"/>
      <c r="AG33" s="107"/>
      <c r="AH33" s="107"/>
      <c r="AI33" s="108"/>
      <c r="AJ33" s="108"/>
      <c r="AK33" s="123"/>
      <c r="AL33" s="123"/>
      <c r="AM33" s="109"/>
    </row>
    <row r="34" spans="1:39" ht="20.100000000000001" customHeight="1" thickBot="1">
      <c r="A34" s="258"/>
      <c r="B34" s="153" t="str">
        <f>Effectif!E20 &amp;""</f>
        <v/>
      </c>
      <c r="C34" s="154"/>
      <c r="D34" s="155">
        <f>Juin!D34-COUNTIF(I34:AM34,"jte")-COUNTIF(I34:AM34,"jtf")</f>
        <v>8</v>
      </c>
      <c r="E34" s="156">
        <f>Juin!E34-COUNTIF(I34:AM34,"jts")</f>
        <v>2</v>
      </c>
      <c r="F34" s="157"/>
      <c r="G34" s="157">
        <f>Juin!G34-COUNTIF(I34:AM34,"jtf")</f>
        <v>1</v>
      </c>
      <c r="H34" s="158"/>
      <c r="I34" s="178"/>
      <c r="J34" s="173"/>
      <c r="K34" s="111"/>
      <c r="L34" s="111"/>
      <c r="M34" s="112"/>
      <c r="N34" s="112"/>
      <c r="O34" s="113"/>
      <c r="P34" s="113"/>
      <c r="Q34" s="173"/>
      <c r="R34" s="110"/>
      <c r="S34" s="110"/>
      <c r="T34" s="110"/>
      <c r="U34" s="111"/>
      <c r="V34" s="181"/>
      <c r="W34" s="112"/>
      <c r="X34" s="112"/>
      <c r="Y34" s="113"/>
      <c r="Z34" s="113"/>
      <c r="AA34" s="110"/>
      <c r="AB34" s="110"/>
      <c r="AC34" s="110"/>
      <c r="AD34" s="110"/>
      <c r="AE34" s="111"/>
      <c r="AF34" s="111"/>
      <c r="AG34" s="112"/>
      <c r="AH34" s="112"/>
      <c r="AI34" s="113"/>
      <c r="AJ34" s="113"/>
      <c r="AK34" s="173"/>
      <c r="AL34" s="173"/>
      <c r="AM34" s="180"/>
    </row>
  </sheetData>
  <sheetProtection password="CC71" objects="1" scenarios="1" formatCells="0"/>
  <customSheetViews>
    <customSheetView guid="{C102C896-6091-4F19-9AEA-46A8A6109F9E}" scale="75" showRuler="0" topLeftCell="A4">
      <pane ySplit="3" topLeftCell="A7" activePane="bottomLeft" state="frozen"/>
      <selection pane="bottomLeft" activeCell="B7" sqref="B7:E34"/>
      <pageMargins left="0.19685039370078741" right="0.19685039370078741" top="0.19685039370078741" bottom="0.19685039370078741" header="0.51181102362204722" footer="0.51181102362204722"/>
      <pageSetup paperSize="9" orientation="landscape" horizontalDpi="4294967294" verticalDpi="0" r:id="rId1"/>
      <headerFooter alignWithMargins="0"/>
    </customSheetView>
  </customSheetViews>
  <mergeCells count="9">
    <mergeCell ref="A31:A34"/>
    <mergeCell ref="B1:AM3"/>
    <mergeCell ref="A8:A9"/>
    <mergeCell ref="A10:A11"/>
    <mergeCell ref="A25:A30"/>
    <mergeCell ref="A12:A13"/>
    <mergeCell ref="A14:A16"/>
    <mergeCell ref="A17:A19"/>
    <mergeCell ref="A20:A24"/>
  </mergeCells>
  <phoneticPr fontId="0" type="noConversion"/>
  <conditionalFormatting sqref="I7:AM34">
    <cfRule type="cellIs" dxfId="14" priority="1" stopIfTrue="1" operator="equal">
      <formula>"cpf"</formula>
    </cfRule>
    <cfRule type="cellIs" dxfId="13" priority="2" stopIfTrue="1" operator="equal">
      <formula>"jtf"</formula>
    </cfRule>
  </conditionalFormatting>
  <pageMargins left="0.19685039370078741" right="0.19685039370078741" top="0.19685039370078741" bottom="0.19685039370078741" header="0.51181102362204722" footer="0.51181102362204722"/>
  <pageSetup paperSize="9" scale="85" orientation="landscape" horizontalDpi="4294967294" verticalDpi="0" r:id="rId2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indexed="47"/>
  </sheetPr>
  <dimension ref="A1:AO34"/>
  <sheetViews>
    <sheetView zoomScaleNormal="100" workbookViewId="0">
      <pane ySplit="6" topLeftCell="A7" activePane="bottomLeft" state="frozen"/>
      <selection activeCell="B29" sqref="B29"/>
      <selection pane="bottomLeft" activeCell="B29" sqref="B29"/>
    </sheetView>
  </sheetViews>
  <sheetFormatPr baseColWidth="10" defaultRowHeight="20.25"/>
  <cols>
    <col min="1" max="1" width="11" style="34" customWidth="1"/>
    <col min="2" max="2" width="18.140625" style="1" customWidth="1"/>
    <col min="3" max="8" width="5.7109375" style="1" customWidth="1"/>
    <col min="9" max="39" width="3.7109375" style="1" customWidth="1"/>
    <col min="40" max="16384" width="11.42578125" style="1"/>
  </cols>
  <sheetData>
    <row r="1" spans="1:41">
      <c r="A1" s="35"/>
      <c r="B1" s="267">
        <f>DATE(Janvier!B1,8,1)</f>
        <v>39660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8"/>
      <c r="O1" s="268"/>
      <c r="P1" s="268"/>
      <c r="Q1" s="268"/>
      <c r="R1" s="268"/>
      <c r="S1" s="268"/>
      <c r="T1" s="268"/>
      <c r="U1" s="268"/>
      <c r="V1" s="268"/>
      <c r="W1" s="268"/>
      <c r="X1" s="268"/>
      <c r="Y1" s="268"/>
      <c r="Z1" s="268"/>
      <c r="AA1" s="268"/>
      <c r="AB1" s="268"/>
      <c r="AC1" s="268"/>
      <c r="AD1" s="268"/>
      <c r="AE1" s="268"/>
      <c r="AF1" s="268"/>
      <c r="AG1" s="268"/>
      <c r="AH1" s="268"/>
      <c r="AI1" s="268"/>
      <c r="AJ1" s="268"/>
      <c r="AK1" s="268"/>
      <c r="AL1" s="268"/>
      <c r="AM1" s="268"/>
    </row>
    <row r="2" spans="1:41">
      <c r="A2" s="35"/>
      <c r="B2" s="268"/>
      <c r="C2" s="268"/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  <c r="R2" s="268"/>
      <c r="S2" s="268"/>
      <c r="T2" s="268"/>
      <c r="U2" s="268"/>
      <c r="V2" s="268"/>
      <c r="W2" s="268"/>
      <c r="X2" s="268"/>
      <c r="Y2" s="268"/>
      <c r="Z2" s="268"/>
      <c r="AA2" s="268"/>
      <c r="AB2" s="268"/>
      <c r="AC2" s="268"/>
      <c r="AD2" s="268"/>
      <c r="AE2" s="268"/>
      <c r="AF2" s="268"/>
      <c r="AG2" s="268"/>
      <c r="AH2" s="268"/>
      <c r="AI2" s="268"/>
      <c r="AJ2" s="268"/>
      <c r="AK2" s="268"/>
      <c r="AL2" s="268"/>
      <c r="AM2" s="268"/>
    </row>
    <row r="3" spans="1:41" ht="21" thickBot="1">
      <c r="A3" s="35"/>
      <c r="B3" s="268"/>
      <c r="C3" s="268"/>
      <c r="D3" s="268"/>
      <c r="E3" s="268"/>
      <c r="F3" s="268"/>
      <c r="G3" s="268"/>
      <c r="H3" s="268"/>
      <c r="I3" s="268"/>
      <c r="J3" s="268"/>
      <c r="K3" s="268"/>
      <c r="L3" s="268"/>
      <c r="M3" s="268"/>
      <c r="N3" s="268"/>
      <c r="O3" s="268"/>
      <c r="P3" s="268"/>
      <c r="Q3" s="268"/>
      <c r="R3" s="268"/>
      <c r="S3" s="268"/>
      <c r="T3" s="268"/>
      <c r="U3" s="268"/>
      <c r="V3" s="268"/>
      <c r="W3" s="268"/>
      <c r="X3" s="268"/>
      <c r="Y3" s="268"/>
      <c r="Z3" s="268"/>
      <c r="AA3" s="268"/>
      <c r="AB3" s="268"/>
      <c r="AC3" s="268"/>
      <c r="AD3" s="268"/>
      <c r="AE3" s="268"/>
      <c r="AF3" s="268"/>
      <c r="AG3" s="268"/>
      <c r="AH3" s="268"/>
      <c r="AI3" s="268"/>
      <c r="AJ3" s="268"/>
      <c r="AK3" s="268"/>
      <c r="AL3" s="268"/>
      <c r="AM3" s="268"/>
    </row>
    <row r="4" spans="1:41">
      <c r="B4" s="30"/>
      <c r="C4" s="30"/>
      <c r="D4" s="30"/>
      <c r="E4" s="30"/>
      <c r="F4" s="30"/>
      <c r="G4" s="30"/>
      <c r="H4" s="30"/>
      <c r="I4" s="15">
        <v>1</v>
      </c>
      <c r="J4" s="15">
        <v>2</v>
      </c>
      <c r="K4" s="57">
        <v>3</v>
      </c>
      <c r="L4" s="15">
        <v>4</v>
      </c>
      <c r="M4" s="15">
        <v>5</v>
      </c>
      <c r="N4" s="15">
        <v>6</v>
      </c>
      <c r="O4" s="15">
        <v>7</v>
      </c>
      <c r="P4" s="15">
        <v>8</v>
      </c>
      <c r="Q4" s="15">
        <v>9</v>
      </c>
      <c r="R4" s="15">
        <v>10</v>
      </c>
      <c r="S4" s="15">
        <v>11</v>
      </c>
      <c r="T4" s="15">
        <v>12</v>
      </c>
      <c r="U4" s="15">
        <v>13</v>
      </c>
      <c r="V4" s="15">
        <v>14</v>
      </c>
      <c r="W4" s="15">
        <v>15</v>
      </c>
      <c r="X4" s="56">
        <v>16</v>
      </c>
      <c r="Y4" s="56">
        <v>17</v>
      </c>
      <c r="Z4" s="15">
        <v>18</v>
      </c>
      <c r="AA4" s="15">
        <v>19</v>
      </c>
      <c r="AB4" s="15">
        <v>20</v>
      </c>
      <c r="AC4" s="15">
        <v>21</v>
      </c>
      <c r="AD4" s="15">
        <v>22</v>
      </c>
      <c r="AE4" s="15">
        <v>23</v>
      </c>
      <c r="AF4" s="15">
        <v>24</v>
      </c>
      <c r="AG4" s="15">
        <v>25</v>
      </c>
      <c r="AH4" s="15">
        <v>26</v>
      </c>
      <c r="AI4" s="15">
        <v>27</v>
      </c>
      <c r="AJ4" s="15">
        <v>28</v>
      </c>
      <c r="AK4" s="15">
        <v>29</v>
      </c>
      <c r="AL4" s="15">
        <v>30</v>
      </c>
      <c r="AM4" s="15">
        <v>31</v>
      </c>
    </row>
    <row r="5" spans="1:41" ht="21" thickBot="1">
      <c r="B5" s="30"/>
      <c r="C5" s="30"/>
      <c r="D5" s="30"/>
      <c r="E5" s="30"/>
      <c r="I5" s="26" t="str">
        <f>IF(Juillet!AM5="Lu","Ma",IF(Juillet!AM5="Ma","Me",IF(Juillet!AM5="Me","Je",IF(Juillet!AM5="Je","Ve",IF(Juillet!AM5="Ve","Sa",IF(Juillet!AM5="Sa","Di",IF(Juillet!AM5="Di","Lu")))))))</f>
        <v>Me</v>
      </c>
      <c r="J5" s="22" t="str">
        <f t="shared" ref="J5:AM5" si="0">IF(I5="Lu","Ma",IF(I5="Ma","Me",IF(I5="Me","Je",IF(I5="Je","Ve",IF(I5="Ve","Sa",IF(I5="Sa","Di",IF(I5="Di","Lu")))))))</f>
        <v>Je</v>
      </c>
      <c r="K5" s="22" t="str">
        <f t="shared" si="0"/>
        <v>Ve</v>
      </c>
      <c r="L5" s="23" t="str">
        <f t="shared" si="0"/>
        <v>Sa</v>
      </c>
      <c r="M5" s="23" t="str">
        <f t="shared" si="0"/>
        <v>Di</v>
      </c>
      <c r="N5" s="24" t="str">
        <f t="shared" si="0"/>
        <v>Lu</v>
      </c>
      <c r="O5" s="24" t="str">
        <f t="shared" si="0"/>
        <v>Ma</v>
      </c>
      <c r="P5" s="21" t="str">
        <f t="shared" si="0"/>
        <v>Me</v>
      </c>
      <c r="Q5" s="21" t="str">
        <f t="shared" si="0"/>
        <v>Je</v>
      </c>
      <c r="R5" s="21" t="str">
        <f t="shared" si="0"/>
        <v>Ve</v>
      </c>
      <c r="S5" s="21" t="str">
        <f t="shared" si="0"/>
        <v>Sa</v>
      </c>
      <c r="T5" s="22" t="str">
        <f t="shared" si="0"/>
        <v>Di</v>
      </c>
      <c r="U5" s="22" t="str">
        <f t="shared" si="0"/>
        <v>Lu</v>
      </c>
      <c r="V5" s="23" t="str">
        <f t="shared" si="0"/>
        <v>Ma</v>
      </c>
      <c r="W5" s="65" t="str">
        <f t="shared" si="0"/>
        <v>Me</v>
      </c>
      <c r="X5" s="25" t="str">
        <f t="shared" si="0"/>
        <v>Je</v>
      </c>
      <c r="Y5" s="25" t="str">
        <f t="shared" si="0"/>
        <v>Ve</v>
      </c>
      <c r="Z5" s="21" t="str">
        <f t="shared" si="0"/>
        <v>Sa</v>
      </c>
      <c r="AA5" s="21" t="str">
        <f t="shared" si="0"/>
        <v>Di</v>
      </c>
      <c r="AB5" s="21" t="str">
        <f t="shared" si="0"/>
        <v>Lu</v>
      </c>
      <c r="AC5" s="21" t="str">
        <f t="shared" si="0"/>
        <v>Ma</v>
      </c>
      <c r="AD5" s="22" t="str">
        <f t="shared" si="0"/>
        <v>Me</v>
      </c>
      <c r="AE5" s="22" t="str">
        <f t="shared" si="0"/>
        <v>Je</v>
      </c>
      <c r="AF5" s="23" t="str">
        <f t="shared" si="0"/>
        <v>Ve</v>
      </c>
      <c r="AG5" s="23" t="str">
        <f t="shared" si="0"/>
        <v>Sa</v>
      </c>
      <c r="AH5" s="24" t="str">
        <f t="shared" si="0"/>
        <v>Di</v>
      </c>
      <c r="AI5" s="24" t="str">
        <f t="shared" si="0"/>
        <v>Lu</v>
      </c>
      <c r="AJ5" s="26" t="str">
        <f t="shared" si="0"/>
        <v>Ma</v>
      </c>
      <c r="AK5" s="26" t="str">
        <f t="shared" si="0"/>
        <v>Me</v>
      </c>
      <c r="AL5" s="26" t="str">
        <f t="shared" si="0"/>
        <v>Je</v>
      </c>
      <c r="AM5" s="21" t="str">
        <f t="shared" si="0"/>
        <v>Ve</v>
      </c>
    </row>
    <row r="6" spans="1:41" ht="17.100000000000001" customHeight="1" thickBot="1">
      <c r="B6" s="54" t="s">
        <v>0</v>
      </c>
      <c r="C6" s="55" t="s">
        <v>1</v>
      </c>
      <c r="D6" s="55" t="s">
        <v>2</v>
      </c>
      <c r="E6" s="55" t="s">
        <v>3</v>
      </c>
      <c r="F6" s="55" t="s">
        <v>18</v>
      </c>
      <c r="G6" s="55" t="s">
        <v>19</v>
      </c>
      <c r="H6" s="5" t="s">
        <v>4</v>
      </c>
      <c r="I6" s="9"/>
      <c r="J6" s="6"/>
      <c r="K6" s="6"/>
      <c r="L6" s="7"/>
      <c r="M6" s="7"/>
      <c r="N6" s="8"/>
      <c r="O6" s="8"/>
      <c r="P6" s="9"/>
      <c r="Q6" s="9"/>
      <c r="R6" s="9"/>
      <c r="S6" s="9"/>
      <c r="T6" s="6"/>
      <c r="U6" s="6"/>
      <c r="V6" s="7"/>
      <c r="W6" s="66"/>
      <c r="X6" s="11"/>
      <c r="Y6" s="11"/>
      <c r="Z6" s="9"/>
      <c r="AA6" s="9"/>
      <c r="AB6" s="9"/>
      <c r="AC6" s="9"/>
      <c r="AD6" s="6"/>
      <c r="AE6" s="6"/>
      <c r="AF6" s="7"/>
      <c r="AG6" s="7"/>
      <c r="AH6" s="8"/>
      <c r="AI6" s="8"/>
      <c r="AJ6" s="9"/>
      <c r="AK6" s="9"/>
      <c r="AL6" s="9"/>
      <c r="AM6" s="10"/>
    </row>
    <row r="7" spans="1:41" ht="20.100000000000001" customHeight="1" thickBot="1">
      <c r="A7" s="53" t="s">
        <v>14</v>
      </c>
      <c r="B7" s="52" t="str">
        <f>Effectif!B4</f>
        <v>Agent 1</v>
      </c>
      <c r="C7" s="43">
        <f>Juillet!C7-COUNTIF(I7:AM7,"cp")-COUNTIF(I7:AM7,"cpf")</f>
        <v>20</v>
      </c>
      <c r="D7" s="44">
        <f>Juillet!D7-COUNTIF(I7:AM7,"jte")-COUNTIF(I7:AM7,"jtf")</f>
        <v>8</v>
      </c>
      <c r="E7" s="36">
        <f>Juillet!E7-COUNTIF(I7:AM7,"jts")</f>
        <v>2</v>
      </c>
      <c r="F7" s="59">
        <f>Juillet!F7-COUNTIF(I7:AM7,"cpf")</f>
        <v>5</v>
      </c>
      <c r="G7" s="59">
        <f>Juillet!G7-COUNTIF(I7:AM7,"jtf")</f>
        <v>1</v>
      </c>
      <c r="H7" s="37" t="str">
        <f>IF(Janvier!H7=0,CLEAN(Janvier!H7),Juillet!H7-COUNTIF(I7:AM7,"a"))</f>
        <v/>
      </c>
      <c r="I7" s="45"/>
      <c r="J7" s="39"/>
      <c r="K7" s="39"/>
      <c r="L7" s="40"/>
      <c r="M7" s="40"/>
      <c r="N7" s="41"/>
      <c r="O7" s="41"/>
      <c r="P7" s="38"/>
      <c r="Q7" s="38"/>
      <c r="R7" s="38"/>
      <c r="S7" s="38"/>
      <c r="T7" s="39"/>
      <c r="U7" s="39"/>
      <c r="V7" s="40"/>
      <c r="W7" s="67"/>
      <c r="X7" s="42"/>
      <c r="Y7" s="42"/>
      <c r="Z7" s="38"/>
      <c r="AA7" s="38"/>
      <c r="AB7" s="38"/>
      <c r="AC7" s="38"/>
      <c r="AD7" s="39"/>
      <c r="AE7" s="39"/>
      <c r="AF7" s="40"/>
      <c r="AG7" s="40"/>
      <c r="AH7" s="41"/>
      <c r="AI7" s="41"/>
      <c r="AJ7" s="45"/>
      <c r="AK7" s="45"/>
      <c r="AL7" s="45"/>
      <c r="AM7" s="47"/>
      <c r="AO7" s="2"/>
    </row>
    <row r="8" spans="1:41" ht="20.100000000000001" customHeight="1" thickTop="1" thickBot="1">
      <c r="A8" s="261" t="s">
        <v>23</v>
      </c>
      <c r="B8" s="141" t="str">
        <f>Effectif!B10</f>
        <v>Agent 2</v>
      </c>
      <c r="C8" s="142">
        <f>Juillet!C8-COUNTIF(I8:AM8,"cp")-COUNTIF(I8:AM8,"cpf")</f>
        <v>21</v>
      </c>
      <c r="D8" s="143">
        <f>Juillet!D8-COUNTIF(I8:AM8,"jte")-COUNTIF(I8:AM8,"jtf")</f>
        <v>8</v>
      </c>
      <c r="E8" s="144">
        <f>Juillet!E8-COUNTIF(I8:AM8,"jts")</f>
        <v>2</v>
      </c>
      <c r="F8" s="139">
        <f>Juillet!F8-COUNTIF(I8:AM8,"cpf")</f>
        <v>5</v>
      </c>
      <c r="G8" s="139">
        <f>Juillet!G8-COUNTIF(I8:AM8,"jtf")</f>
        <v>1</v>
      </c>
      <c r="H8" s="140" t="str">
        <f>IF(Janvier!H8=0,CLEAN(Janvier!H8),Juillet!H8-COUNTIF(I8:AM8,"a"))</f>
        <v/>
      </c>
      <c r="I8" s="175"/>
      <c r="J8" s="115"/>
      <c r="K8" s="115"/>
      <c r="L8" s="116"/>
      <c r="M8" s="116"/>
      <c r="N8" s="117"/>
      <c r="O8" s="117"/>
      <c r="P8" s="114"/>
      <c r="Q8" s="114"/>
      <c r="R8" s="114"/>
      <c r="S8" s="114"/>
      <c r="T8" s="115"/>
      <c r="U8" s="115"/>
      <c r="V8" s="116"/>
      <c r="W8" s="125"/>
      <c r="X8" s="117"/>
      <c r="Y8" s="117"/>
      <c r="Z8" s="114"/>
      <c r="AA8" s="114"/>
      <c r="AB8" s="114"/>
      <c r="AC8" s="114"/>
      <c r="AD8" s="115"/>
      <c r="AE8" s="115"/>
      <c r="AF8" s="116"/>
      <c r="AG8" s="116"/>
      <c r="AH8" s="117"/>
      <c r="AI8" s="117"/>
      <c r="AJ8" s="122"/>
      <c r="AK8" s="122"/>
      <c r="AL8" s="122"/>
      <c r="AM8" s="164"/>
    </row>
    <row r="9" spans="1:41" ht="20.100000000000001" customHeight="1" thickTop="1" thickBot="1">
      <c r="A9" s="262"/>
      <c r="B9" s="52" t="str">
        <f>Effectif!B11</f>
        <v>Agent 3</v>
      </c>
      <c r="C9" s="43">
        <f>Juillet!C9-COUNTIF(I9:AM9,"cp")-COUNTIF(I9:AM9,"cpf")</f>
        <v>21</v>
      </c>
      <c r="D9" s="44">
        <f>Juillet!D9-COUNTIF(I9:AM9,"jte")-COUNTIF(I9:AM9,"jtf")</f>
        <v>8</v>
      </c>
      <c r="E9" s="36">
        <f>Juillet!E9-COUNTIF(I9:AM9,"jts")</f>
        <v>2</v>
      </c>
      <c r="F9" s="59">
        <f>Juillet!F9-COUNTIF(I9:AM9,"cpf")</f>
        <v>5</v>
      </c>
      <c r="G9" s="59">
        <f>Juillet!G9-COUNTIF(I9:AM9,"jtf")</f>
        <v>1</v>
      </c>
      <c r="H9" s="37" t="str">
        <f>IF(Janvier!H9=0,CLEAN(Janvier!H9),Juillet!H9-COUNTIF(I9:AM9,"a"))</f>
        <v/>
      </c>
      <c r="I9" s="176"/>
      <c r="J9" s="119"/>
      <c r="K9" s="119"/>
      <c r="L9" s="120"/>
      <c r="M9" s="120"/>
      <c r="N9" s="121"/>
      <c r="O9" s="121"/>
      <c r="P9" s="118"/>
      <c r="Q9" s="118"/>
      <c r="R9" s="118"/>
      <c r="S9" s="118"/>
      <c r="T9" s="119"/>
      <c r="U9" s="119"/>
      <c r="V9" s="120"/>
      <c r="W9" s="127"/>
      <c r="X9" s="121"/>
      <c r="Y9" s="121"/>
      <c r="Z9" s="118"/>
      <c r="AA9" s="118"/>
      <c r="AB9" s="118"/>
      <c r="AC9" s="118"/>
      <c r="AD9" s="119"/>
      <c r="AE9" s="119"/>
      <c r="AF9" s="120"/>
      <c r="AG9" s="120"/>
      <c r="AH9" s="121"/>
      <c r="AI9" s="121"/>
      <c r="AJ9" s="124"/>
      <c r="AK9" s="124"/>
      <c r="AL9" s="124"/>
      <c r="AM9" s="165"/>
      <c r="AN9" s="14"/>
    </row>
    <row r="10" spans="1:41" ht="20.100000000000001" customHeight="1" thickTop="1" thickBot="1">
      <c r="A10" s="261" t="s">
        <v>24</v>
      </c>
      <c r="B10" s="141" t="str">
        <f>Effectif!B13</f>
        <v>Agent 4</v>
      </c>
      <c r="C10" s="142">
        <f>Juillet!C10-COUNTIF(I10:AM10,"cp")-COUNTIF(I10:AM10,"cpf")</f>
        <v>21</v>
      </c>
      <c r="D10" s="143">
        <f>Juillet!D10-COUNTIF(I10:AM10,"jte")-COUNTIF(I10:AM10,"jtf")</f>
        <v>8</v>
      </c>
      <c r="E10" s="144">
        <f>Juillet!E10-COUNTIF(I10:AM10,"jts")</f>
        <v>2</v>
      </c>
      <c r="F10" s="139">
        <f>Juillet!F10-COUNTIF(I10:AM10,"cpf")</f>
        <v>5</v>
      </c>
      <c r="G10" s="139">
        <f>Juillet!G10-COUNTIF(I10:AM10,"jtf")</f>
        <v>1</v>
      </c>
      <c r="H10" s="140" t="str">
        <f>IF(Janvier!H10=0,CLEAN(Janvier!H10),Juillet!H10-COUNTIF(I10:AM10,"a"))</f>
        <v/>
      </c>
      <c r="I10" s="175"/>
      <c r="J10" s="115"/>
      <c r="K10" s="115"/>
      <c r="L10" s="116"/>
      <c r="M10" s="116"/>
      <c r="N10" s="117"/>
      <c r="O10" s="117"/>
      <c r="P10" s="114"/>
      <c r="Q10" s="114"/>
      <c r="R10" s="114"/>
      <c r="S10" s="114"/>
      <c r="T10" s="115"/>
      <c r="U10" s="115"/>
      <c r="V10" s="116"/>
      <c r="W10" s="125"/>
      <c r="X10" s="117"/>
      <c r="Y10" s="117"/>
      <c r="Z10" s="114"/>
      <c r="AA10" s="114"/>
      <c r="AB10" s="114"/>
      <c r="AC10" s="114"/>
      <c r="AD10" s="115"/>
      <c r="AE10" s="115"/>
      <c r="AF10" s="116"/>
      <c r="AG10" s="116"/>
      <c r="AH10" s="117"/>
      <c r="AI10" s="117"/>
      <c r="AJ10" s="122"/>
      <c r="AK10" s="122"/>
      <c r="AL10" s="122"/>
      <c r="AM10" s="164"/>
    </row>
    <row r="11" spans="1:41" ht="20.100000000000001" customHeight="1" thickTop="1" thickBot="1">
      <c r="A11" s="262"/>
      <c r="B11" s="52" t="str">
        <f>Effectif!B14</f>
        <v>Agent 5</v>
      </c>
      <c r="C11" s="43">
        <f>Juillet!C11-COUNTIF(I11:AM11,"cp")-COUNTIF(I11:AM11,"cpf")</f>
        <v>21</v>
      </c>
      <c r="D11" s="44">
        <f>Juillet!D11-COUNTIF(I11:AM11,"jte")-COUNTIF(I11:AM11,"jtf")</f>
        <v>8</v>
      </c>
      <c r="E11" s="36">
        <f>Juillet!E11-COUNTIF(I11:AM11,"jts")</f>
        <v>2</v>
      </c>
      <c r="F11" s="59">
        <f>Juillet!F11-COUNTIF(I11:AM11,"cpf")</f>
        <v>5</v>
      </c>
      <c r="G11" s="59">
        <f>Juillet!G11-COUNTIF(I11:AM11,"jtf")</f>
        <v>1</v>
      </c>
      <c r="H11" s="37" t="str">
        <f>IF(Janvier!H11=0,CLEAN(Janvier!H11),Juillet!H11-COUNTIF(I11:AM11,"a"))</f>
        <v/>
      </c>
      <c r="I11" s="176"/>
      <c r="J11" s="119"/>
      <c r="K11" s="119"/>
      <c r="L11" s="120"/>
      <c r="M11" s="120"/>
      <c r="N11" s="121"/>
      <c r="O11" s="121"/>
      <c r="P11" s="118"/>
      <c r="Q11" s="118"/>
      <c r="R11" s="118"/>
      <c r="S11" s="118"/>
      <c r="T11" s="119"/>
      <c r="U11" s="119"/>
      <c r="V11" s="120"/>
      <c r="W11" s="127"/>
      <c r="X11" s="121"/>
      <c r="Y11" s="121"/>
      <c r="Z11" s="118"/>
      <c r="AA11" s="118"/>
      <c r="AB11" s="118"/>
      <c r="AC11" s="118"/>
      <c r="AD11" s="119"/>
      <c r="AE11" s="119"/>
      <c r="AF11" s="120"/>
      <c r="AG11" s="120"/>
      <c r="AH11" s="121"/>
      <c r="AI11" s="121"/>
      <c r="AJ11" s="124"/>
      <c r="AK11" s="124"/>
      <c r="AL11" s="124"/>
      <c r="AM11" s="165"/>
    </row>
    <row r="12" spans="1:41" ht="20.100000000000001" customHeight="1" thickTop="1" thickBot="1">
      <c r="A12" s="261" t="s">
        <v>25</v>
      </c>
      <c r="B12" s="141" t="str">
        <f>Effectif!B17</f>
        <v>Agent 6</v>
      </c>
      <c r="C12" s="142">
        <f>Juillet!C12-COUNTIF(I12:AM12,"cp")-COUNTIF(I12:AM12,"cpf")</f>
        <v>21</v>
      </c>
      <c r="D12" s="143">
        <f>Juillet!D12-COUNTIF(I12:AM12,"jte")-COUNTIF(I12:AM12,"jtf")</f>
        <v>8</v>
      </c>
      <c r="E12" s="144">
        <f>Juillet!E12-COUNTIF(I12:AM12,"jts")</f>
        <v>2</v>
      </c>
      <c r="F12" s="139">
        <f>Juillet!F12-COUNTIF(I12:AM12,"cpf")</f>
        <v>5</v>
      </c>
      <c r="G12" s="139">
        <f>Juillet!G12-COUNTIF(I12:AM12,"jtf")</f>
        <v>1</v>
      </c>
      <c r="H12" s="140" t="str">
        <f>IF(Janvier!H12=0,CLEAN(Janvier!H12),Juillet!H12-COUNTIF(I12:AM12,"a"))</f>
        <v/>
      </c>
      <c r="I12" s="175"/>
      <c r="J12" s="115"/>
      <c r="K12" s="115"/>
      <c r="L12" s="116"/>
      <c r="M12" s="116"/>
      <c r="N12" s="117"/>
      <c r="O12" s="117"/>
      <c r="P12" s="114"/>
      <c r="Q12" s="114"/>
      <c r="R12" s="114"/>
      <c r="S12" s="114"/>
      <c r="T12" s="115"/>
      <c r="U12" s="115"/>
      <c r="V12" s="116"/>
      <c r="W12" s="125"/>
      <c r="X12" s="117"/>
      <c r="Y12" s="117"/>
      <c r="Z12" s="114"/>
      <c r="AA12" s="114"/>
      <c r="AB12" s="114"/>
      <c r="AC12" s="114"/>
      <c r="AD12" s="115"/>
      <c r="AE12" s="115"/>
      <c r="AF12" s="116"/>
      <c r="AG12" s="116"/>
      <c r="AH12" s="117"/>
      <c r="AI12" s="117"/>
      <c r="AJ12" s="122"/>
      <c r="AK12" s="122"/>
      <c r="AL12" s="122"/>
      <c r="AM12" s="164"/>
    </row>
    <row r="13" spans="1:41" ht="20.100000000000001" customHeight="1" thickTop="1" thickBot="1">
      <c r="A13" s="262"/>
      <c r="B13" s="52" t="str">
        <f>Effectif!B18</f>
        <v>Agent 7</v>
      </c>
      <c r="C13" s="43">
        <f>Juillet!C13-COUNTIF(I13:AM13,"cp")-COUNTIF(I13:AM13,"cpf")</f>
        <v>21</v>
      </c>
      <c r="D13" s="44">
        <f>Juillet!D13-COUNTIF(I13:AM13,"jte")-COUNTIF(I13:AM13,"jtf")</f>
        <v>8</v>
      </c>
      <c r="E13" s="36">
        <f>Juillet!E13-COUNTIF(I13:AM13,"jts")</f>
        <v>2</v>
      </c>
      <c r="F13" s="59">
        <f>Juillet!F13-COUNTIF(I13:AM13,"cpf")</f>
        <v>5</v>
      </c>
      <c r="G13" s="59">
        <f>Juillet!G13-COUNTIF(I13:AM13,"jtf")</f>
        <v>1</v>
      </c>
      <c r="H13" s="37" t="str">
        <f>IF(Janvier!H13=0,CLEAN(Janvier!H13),Juillet!H13-COUNTIF(I13:AM13,"a"))</f>
        <v/>
      </c>
      <c r="I13" s="176"/>
      <c r="J13" s="119"/>
      <c r="K13" s="119"/>
      <c r="L13" s="120"/>
      <c r="M13" s="120"/>
      <c r="N13" s="121"/>
      <c r="O13" s="121"/>
      <c r="P13" s="118"/>
      <c r="Q13" s="118"/>
      <c r="R13" s="118"/>
      <c r="S13" s="118"/>
      <c r="T13" s="119"/>
      <c r="U13" s="119"/>
      <c r="V13" s="120"/>
      <c r="W13" s="127"/>
      <c r="X13" s="121"/>
      <c r="Y13" s="121"/>
      <c r="Z13" s="118"/>
      <c r="AA13" s="118"/>
      <c r="AB13" s="118"/>
      <c r="AC13" s="118"/>
      <c r="AD13" s="119"/>
      <c r="AE13" s="119"/>
      <c r="AF13" s="120"/>
      <c r="AG13" s="120"/>
      <c r="AH13" s="121"/>
      <c r="AI13" s="121"/>
      <c r="AJ13" s="124"/>
      <c r="AK13" s="124"/>
      <c r="AL13" s="124"/>
      <c r="AM13" s="165"/>
    </row>
    <row r="14" spans="1:41" ht="20.100000000000001" customHeight="1" thickTop="1" thickBot="1">
      <c r="A14" s="261" t="s">
        <v>26</v>
      </c>
      <c r="B14" s="141" t="str">
        <f>Effectif!B21</f>
        <v>Agent 8</v>
      </c>
      <c r="C14" s="142">
        <f>Juillet!C14-COUNTIF(I14:AM14,"cp")-COUNTIF(I14:AM14,"cpf")</f>
        <v>21</v>
      </c>
      <c r="D14" s="143">
        <f>Juillet!D14-COUNTIF(I14:AM14,"jte")-COUNTIF(I14:AM14,"jtf")</f>
        <v>8</v>
      </c>
      <c r="E14" s="144">
        <f>Juillet!E14-COUNTIF(I14:AM14,"jts")</f>
        <v>2</v>
      </c>
      <c r="F14" s="139">
        <f>Juillet!F14-COUNTIF(I14:AM14,"cpf")</f>
        <v>5</v>
      </c>
      <c r="G14" s="139">
        <f>Juillet!G14-COUNTIF(I14:AM14,"jtf")</f>
        <v>1</v>
      </c>
      <c r="H14" s="140" t="str">
        <f>IF(Janvier!H14=0,CLEAN(Janvier!H14),Juillet!H14-COUNTIF(I14:AM14,"a"))</f>
        <v/>
      </c>
      <c r="I14" s="175"/>
      <c r="J14" s="115"/>
      <c r="K14" s="115"/>
      <c r="L14" s="116"/>
      <c r="M14" s="116"/>
      <c r="N14" s="117"/>
      <c r="O14" s="117"/>
      <c r="P14" s="114"/>
      <c r="Q14" s="114"/>
      <c r="R14" s="114"/>
      <c r="S14" s="114"/>
      <c r="T14" s="115"/>
      <c r="U14" s="115"/>
      <c r="V14" s="116"/>
      <c r="W14" s="125"/>
      <c r="X14" s="117"/>
      <c r="Y14" s="117"/>
      <c r="Z14" s="114"/>
      <c r="AA14" s="114"/>
      <c r="AB14" s="114"/>
      <c r="AC14" s="114"/>
      <c r="AD14" s="115"/>
      <c r="AE14" s="115"/>
      <c r="AF14" s="116"/>
      <c r="AG14" s="116"/>
      <c r="AH14" s="117"/>
      <c r="AI14" s="117"/>
      <c r="AJ14" s="122"/>
      <c r="AK14" s="122"/>
      <c r="AL14" s="122"/>
      <c r="AM14" s="164"/>
    </row>
    <row r="15" spans="1:41" ht="20.100000000000001" customHeight="1" thickTop="1" thickBot="1">
      <c r="A15" s="262"/>
      <c r="B15" s="100" t="str">
        <f>Effectif!B22</f>
        <v>Agent 9</v>
      </c>
      <c r="C15" s="101">
        <f>Juillet!C15-COUNTIF(I15:AM15,"cp")-COUNTIF(I15:AM15,"cpf")</f>
        <v>21</v>
      </c>
      <c r="D15" s="102">
        <f>Juillet!D15-COUNTIF(I15:AM15,"jte")-COUNTIF(I15:AM15,"jtf")</f>
        <v>8</v>
      </c>
      <c r="E15" s="103">
        <f>Juillet!E15-COUNTIF(I15:AM15,"jts")</f>
        <v>2</v>
      </c>
      <c r="F15" s="99">
        <f>Juillet!F15-COUNTIF(I15:AM15,"cpf")</f>
        <v>5</v>
      </c>
      <c r="G15" s="99">
        <f>Juillet!G15-COUNTIF(I15:AM15,"jtf")</f>
        <v>1</v>
      </c>
      <c r="H15" s="104" t="str">
        <f>IF(Janvier!H15=0,CLEAN(Janvier!H15),Juillet!H15-COUNTIF(I15:AM15,"a"))</f>
        <v/>
      </c>
      <c r="I15" s="177"/>
      <c r="J15" s="106"/>
      <c r="K15" s="106"/>
      <c r="L15" s="107"/>
      <c r="M15" s="107"/>
      <c r="N15" s="108"/>
      <c r="O15" s="108"/>
      <c r="P15" s="105"/>
      <c r="Q15" s="105"/>
      <c r="R15" s="105"/>
      <c r="S15" s="105"/>
      <c r="T15" s="106"/>
      <c r="U15" s="106"/>
      <c r="V15" s="107"/>
      <c r="W15" s="126"/>
      <c r="X15" s="108"/>
      <c r="Y15" s="108"/>
      <c r="Z15" s="105"/>
      <c r="AA15" s="105"/>
      <c r="AB15" s="105"/>
      <c r="AC15" s="105"/>
      <c r="AD15" s="106"/>
      <c r="AE15" s="106"/>
      <c r="AF15" s="107"/>
      <c r="AG15" s="107"/>
      <c r="AH15" s="108"/>
      <c r="AI15" s="108"/>
      <c r="AJ15" s="123"/>
      <c r="AK15" s="123"/>
      <c r="AL15" s="123"/>
      <c r="AM15" s="109"/>
    </row>
    <row r="16" spans="1:41" ht="20.100000000000001" customHeight="1" thickTop="1" thickBot="1">
      <c r="A16" s="262"/>
      <c r="B16" s="52" t="str">
        <f>Effectif!B23</f>
        <v>Agent 10</v>
      </c>
      <c r="C16" s="43">
        <f>Juillet!C16-COUNTIF(I16:AM16,"cp")-COUNTIF(I16:AM16,"cpf")</f>
        <v>21</v>
      </c>
      <c r="D16" s="44">
        <f>Juillet!D16-COUNTIF(I16:AM16,"jte")-COUNTIF(I16:AM16,"jtf")</f>
        <v>8</v>
      </c>
      <c r="E16" s="36">
        <f>Juillet!E16-COUNTIF(I16:AM16,"jts")</f>
        <v>2</v>
      </c>
      <c r="F16" s="59">
        <f>Juillet!F16-COUNTIF(I16:AM16,"cpf")</f>
        <v>5</v>
      </c>
      <c r="G16" s="59">
        <f>Juillet!G16-COUNTIF(I16:AM16,"jtf")</f>
        <v>1</v>
      </c>
      <c r="H16" s="37" t="str">
        <f>IF(Janvier!H16=0,CLEAN(Janvier!H16),Juillet!H16-COUNTIF(I16:AM16,"a"))</f>
        <v/>
      </c>
      <c r="I16" s="176"/>
      <c r="J16" s="119"/>
      <c r="K16" s="119"/>
      <c r="L16" s="120"/>
      <c r="M16" s="120"/>
      <c r="N16" s="121"/>
      <c r="O16" s="121"/>
      <c r="P16" s="118"/>
      <c r="Q16" s="118"/>
      <c r="R16" s="118"/>
      <c r="S16" s="118"/>
      <c r="T16" s="119"/>
      <c r="U16" s="119"/>
      <c r="V16" s="120"/>
      <c r="W16" s="127"/>
      <c r="X16" s="121"/>
      <c r="Y16" s="121"/>
      <c r="Z16" s="118"/>
      <c r="AA16" s="118"/>
      <c r="AB16" s="118"/>
      <c r="AC16" s="118"/>
      <c r="AD16" s="119"/>
      <c r="AE16" s="119"/>
      <c r="AF16" s="120"/>
      <c r="AG16" s="120"/>
      <c r="AH16" s="121"/>
      <c r="AI16" s="121"/>
      <c r="AJ16" s="124"/>
      <c r="AK16" s="124"/>
      <c r="AL16" s="124"/>
      <c r="AM16" s="165"/>
    </row>
    <row r="17" spans="1:39" ht="20.100000000000001" customHeight="1" thickTop="1" thickBot="1">
      <c r="A17" s="262" t="s">
        <v>15</v>
      </c>
      <c r="B17" s="141" t="str">
        <f>Effectif!E6&amp;""</f>
        <v/>
      </c>
      <c r="C17" s="142">
        <f>Juillet!C17-COUNTIF(I17:AM17,"cp")-COUNTIF(I17:AM17,"cpf")</f>
        <v>21</v>
      </c>
      <c r="D17" s="143">
        <f>Juillet!D17-COUNTIF(I17:AM17,"jte")-COUNTIF(I17:AM17,"jtf")</f>
        <v>8</v>
      </c>
      <c r="E17" s="144">
        <f>Juillet!E17-COUNTIF(I17:AM17,"jts")</f>
        <v>2</v>
      </c>
      <c r="F17" s="139">
        <f>Juillet!F17-COUNTIF(I17:AM17,"cpf")</f>
        <v>5</v>
      </c>
      <c r="G17" s="139">
        <f>Juillet!G17-COUNTIF(I17:AM17,"jtf")</f>
        <v>1</v>
      </c>
      <c r="H17" s="140" t="str">
        <f>IF(Janvier!H17=0,CLEAN(Janvier!H17),Juillet!H17-COUNTIF(I17:AM17,"a"))</f>
        <v/>
      </c>
      <c r="I17" s="175"/>
      <c r="J17" s="115"/>
      <c r="K17" s="115"/>
      <c r="L17" s="116"/>
      <c r="M17" s="116"/>
      <c r="N17" s="117"/>
      <c r="O17" s="117"/>
      <c r="P17" s="114"/>
      <c r="Q17" s="114"/>
      <c r="R17" s="114"/>
      <c r="S17" s="114"/>
      <c r="T17" s="115"/>
      <c r="U17" s="115"/>
      <c r="V17" s="116"/>
      <c r="W17" s="125"/>
      <c r="X17" s="117"/>
      <c r="Y17" s="117"/>
      <c r="Z17" s="114"/>
      <c r="AA17" s="114"/>
      <c r="AB17" s="114"/>
      <c r="AC17" s="114"/>
      <c r="AD17" s="115"/>
      <c r="AE17" s="115"/>
      <c r="AF17" s="116"/>
      <c r="AG17" s="116"/>
      <c r="AH17" s="117"/>
      <c r="AI17" s="117"/>
      <c r="AJ17" s="122"/>
      <c r="AK17" s="122"/>
      <c r="AL17" s="122"/>
      <c r="AM17" s="164"/>
    </row>
    <row r="18" spans="1:39" ht="20.100000000000001" customHeight="1" thickTop="1" thickBot="1">
      <c r="A18" s="262"/>
      <c r="B18" s="100" t="str">
        <f>Effectif!E7&amp;""</f>
        <v/>
      </c>
      <c r="C18" s="101">
        <f>Juillet!C18-COUNTIF(I18:AM18,"cp")-COUNTIF(I18:AM18,"cpf")</f>
        <v>21</v>
      </c>
      <c r="D18" s="102">
        <f>Juillet!D18-COUNTIF(I18:AM18,"jte")-COUNTIF(I18:AM18,"jtf")</f>
        <v>8</v>
      </c>
      <c r="E18" s="103">
        <f>Juillet!E18-COUNTIF(I18:AM18,"jts")</f>
        <v>2</v>
      </c>
      <c r="F18" s="99">
        <f>Juillet!F18-COUNTIF(I18:AM18,"cpf")</f>
        <v>5</v>
      </c>
      <c r="G18" s="99">
        <f>Juillet!G18-COUNTIF(I18:AM18,"jtf")</f>
        <v>1</v>
      </c>
      <c r="H18" s="104" t="str">
        <f>IF(Janvier!H18=0,CLEAN(Janvier!H18),Juillet!H18-COUNTIF(I18:AM18,"a"))</f>
        <v/>
      </c>
      <c r="I18" s="177"/>
      <c r="J18" s="106"/>
      <c r="K18" s="106"/>
      <c r="L18" s="107"/>
      <c r="M18" s="107"/>
      <c r="N18" s="108"/>
      <c r="O18" s="108"/>
      <c r="P18" s="105"/>
      <c r="Q18" s="105"/>
      <c r="R18" s="105"/>
      <c r="S18" s="105"/>
      <c r="T18" s="106"/>
      <c r="U18" s="106"/>
      <c r="V18" s="107"/>
      <c r="W18" s="126"/>
      <c r="X18" s="108"/>
      <c r="Y18" s="108"/>
      <c r="Z18" s="105"/>
      <c r="AA18" s="105"/>
      <c r="AB18" s="105"/>
      <c r="AC18" s="105"/>
      <c r="AD18" s="106"/>
      <c r="AE18" s="106"/>
      <c r="AF18" s="107"/>
      <c r="AG18" s="107"/>
      <c r="AH18" s="108"/>
      <c r="AI18" s="108"/>
      <c r="AJ18" s="123"/>
      <c r="AK18" s="123"/>
      <c r="AL18" s="123"/>
      <c r="AM18" s="109"/>
    </row>
    <row r="19" spans="1:39" ht="20.100000000000001" customHeight="1" thickTop="1" thickBot="1">
      <c r="A19" s="262"/>
      <c r="B19" s="145" t="str">
        <f>Effectif!E8 &amp;""</f>
        <v/>
      </c>
      <c r="C19" s="43">
        <f>Juillet!C19-COUNTIF(I19:AM19,"cp")-COUNTIF(I19:AM19,"cpf")</f>
        <v>21</v>
      </c>
      <c r="D19" s="44">
        <f>Juillet!D19-COUNTIF(I19:AM19,"jte")-COUNTIF(I19:AM19,"jtf")</f>
        <v>8</v>
      </c>
      <c r="E19" s="36">
        <f>Juillet!E19-COUNTIF(I19:AM19,"jts")</f>
        <v>2</v>
      </c>
      <c r="F19" s="59">
        <f>Juillet!F19-COUNTIF(I19:AM19,"cpf")</f>
        <v>5</v>
      </c>
      <c r="G19" s="59">
        <f>Juillet!G19-COUNTIF(I19:AM19,"jtf")</f>
        <v>1</v>
      </c>
      <c r="H19" s="37" t="str">
        <f>IF(Janvier!H19=0,CLEAN(Janvier!H19),Juillet!H19-COUNTIF(I19:AM19,"a"))</f>
        <v/>
      </c>
      <c r="I19" s="176"/>
      <c r="J19" s="119"/>
      <c r="K19" s="119"/>
      <c r="L19" s="120"/>
      <c r="M19" s="120"/>
      <c r="N19" s="121"/>
      <c r="O19" s="121"/>
      <c r="P19" s="118"/>
      <c r="Q19" s="118"/>
      <c r="R19" s="118"/>
      <c r="S19" s="118"/>
      <c r="T19" s="119"/>
      <c r="U19" s="119"/>
      <c r="V19" s="120"/>
      <c r="W19" s="127"/>
      <c r="X19" s="121"/>
      <c r="Y19" s="121"/>
      <c r="Z19" s="118"/>
      <c r="AA19" s="118"/>
      <c r="AB19" s="118"/>
      <c r="AC19" s="118"/>
      <c r="AD19" s="119"/>
      <c r="AE19" s="119"/>
      <c r="AF19" s="120"/>
      <c r="AG19" s="120"/>
      <c r="AH19" s="121"/>
      <c r="AI19" s="121"/>
      <c r="AJ19" s="124"/>
      <c r="AK19" s="124"/>
      <c r="AL19" s="124"/>
      <c r="AM19" s="165"/>
    </row>
    <row r="20" spans="1:39" ht="20.100000000000001" customHeight="1" thickTop="1" thickBot="1">
      <c r="A20" s="264" t="s">
        <v>16</v>
      </c>
      <c r="B20" s="141" t="str">
        <f>Effectif!B25&amp;""</f>
        <v/>
      </c>
      <c r="C20" s="142">
        <f>Juillet!C20-COUNTIF(I20:AM20,"cp")-COUNTIF(I20:AM20,"cpf")</f>
        <v>21</v>
      </c>
      <c r="D20" s="143">
        <f>Juillet!D20-COUNTIF(I20:AM20,"jte")-COUNTIF(I20:AM20,"jtf")</f>
        <v>8</v>
      </c>
      <c r="E20" s="144">
        <f>Juillet!E20-COUNTIF(I20:AM20,"jts")</f>
        <v>2</v>
      </c>
      <c r="F20" s="139">
        <f>Juillet!F20-COUNTIF(I20:AM20,"cpf")</f>
        <v>5</v>
      </c>
      <c r="G20" s="139">
        <f>Juillet!G20-COUNTIF(I20:AM20,"jtf")</f>
        <v>1</v>
      </c>
      <c r="H20" s="140" t="str">
        <f>IF(Janvier!H20=0,CLEAN(Janvier!H20),Juillet!H20-COUNTIF(I20:AM20,"a"))</f>
        <v/>
      </c>
      <c r="I20" s="175"/>
      <c r="J20" s="115"/>
      <c r="K20" s="115"/>
      <c r="L20" s="116"/>
      <c r="M20" s="116"/>
      <c r="N20" s="117"/>
      <c r="O20" s="117"/>
      <c r="P20" s="114"/>
      <c r="Q20" s="114"/>
      <c r="R20" s="114"/>
      <c r="S20" s="114"/>
      <c r="T20" s="115"/>
      <c r="U20" s="115"/>
      <c r="V20" s="116"/>
      <c r="W20" s="125"/>
      <c r="X20" s="117"/>
      <c r="Y20" s="117"/>
      <c r="Z20" s="114"/>
      <c r="AA20" s="114"/>
      <c r="AB20" s="114"/>
      <c r="AC20" s="114"/>
      <c r="AD20" s="115"/>
      <c r="AE20" s="115"/>
      <c r="AF20" s="116"/>
      <c r="AG20" s="116"/>
      <c r="AH20" s="117"/>
      <c r="AI20" s="117"/>
      <c r="AJ20" s="122"/>
      <c r="AK20" s="122"/>
      <c r="AL20" s="122"/>
      <c r="AM20" s="164"/>
    </row>
    <row r="21" spans="1:39" ht="20.100000000000001" customHeight="1" thickTop="1" thickBot="1">
      <c r="A21" s="265"/>
      <c r="B21" s="94" t="str">
        <f>Effectif!B28&amp;""</f>
        <v/>
      </c>
      <c r="C21" s="95">
        <f>Juillet!C21-COUNTIF(I21:AM21,"cp")-COUNTIF(I21:AM21,"cpf")</f>
        <v>21</v>
      </c>
      <c r="D21" s="96">
        <f>Juillet!D21-COUNTIF(I21:AM21,"jte")-COUNTIF(I21:AM21,"jtf")</f>
        <v>8</v>
      </c>
      <c r="E21" s="97">
        <f>Juillet!E21-COUNTIF(I21:AM21,"jts")</f>
        <v>2</v>
      </c>
      <c r="F21" s="99">
        <f>Juillet!F21-COUNTIF(I21:AM21,"cpf")</f>
        <v>5</v>
      </c>
      <c r="G21" s="99">
        <f>Juillet!G21-COUNTIF(I21:AM21,"jtf")</f>
        <v>1</v>
      </c>
      <c r="H21" s="104" t="str">
        <f>IF(Janvier!H21=0,CLEAN(Janvier!H21),Juillet!H21-COUNTIF(I21:AM21,"a"))</f>
        <v/>
      </c>
      <c r="I21" s="177"/>
      <c r="J21" s="106"/>
      <c r="K21" s="106"/>
      <c r="L21" s="107"/>
      <c r="M21" s="107"/>
      <c r="N21" s="108"/>
      <c r="O21" s="108"/>
      <c r="P21" s="105"/>
      <c r="Q21" s="105"/>
      <c r="R21" s="105"/>
      <c r="S21" s="105"/>
      <c r="T21" s="106"/>
      <c r="U21" s="106"/>
      <c r="V21" s="107"/>
      <c r="W21" s="126"/>
      <c r="X21" s="108"/>
      <c r="Y21" s="108"/>
      <c r="Z21" s="105"/>
      <c r="AA21" s="105"/>
      <c r="AB21" s="105"/>
      <c r="AC21" s="105"/>
      <c r="AD21" s="106"/>
      <c r="AE21" s="106"/>
      <c r="AF21" s="107"/>
      <c r="AG21" s="107"/>
      <c r="AH21" s="108"/>
      <c r="AI21" s="108"/>
      <c r="AJ21" s="123"/>
      <c r="AK21" s="123"/>
      <c r="AL21" s="123"/>
      <c r="AM21" s="109"/>
    </row>
    <row r="22" spans="1:39" ht="20.100000000000001" customHeight="1" thickTop="1" thickBot="1">
      <c r="A22" s="265"/>
      <c r="B22" s="100" t="str">
        <f>Effectif!B29&amp;""</f>
        <v/>
      </c>
      <c r="C22" s="101">
        <f>Juillet!C22-COUNTIF(I22:AM22,"cp")-COUNTIF(I22:AM22,"cpf")</f>
        <v>21</v>
      </c>
      <c r="D22" s="102">
        <f>Juillet!D22-COUNTIF(I22:AM22,"jte")-COUNTIF(I22:AM22,"jtf")</f>
        <v>8</v>
      </c>
      <c r="E22" s="103">
        <f>Juillet!E22-COUNTIF(I22:AM22,"jts")</f>
        <v>2</v>
      </c>
      <c r="F22" s="99">
        <f>Juillet!F22-COUNTIF(I22:AM22,"cpf")</f>
        <v>5</v>
      </c>
      <c r="G22" s="99">
        <f>Juillet!G22-COUNTIF(I22:AM22,"jtf")</f>
        <v>1</v>
      </c>
      <c r="H22" s="104" t="str">
        <f>IF(Janvier!H22=0,CLEAN(Janvier!H22),Juillet!H22-COUNTIF(I22:AM22,"a"))</f>
        <v/>
      </c>
      <c r="I22" s="177"/>
      <c r="J22" s="106"/>
      <c r="K22" s="106"/>
      <c r="L22" s="107"/>
      <c r="M22" s="107"/>
      <c r="N22" s="108"/>
      <c r="O22" s="108"/>
      <c r="P22" s="105"/>
      <c r="Q22" s="105"/>
      <c r="R22" s="105"/>
      <c r="S22" s="105"/>
      <c r="T22" s="106"/>
      <c r="U22" s="106"/>
      <c r="V22" s="107"/>
      <c r="W22" s="126"/>
      <c r="X22" s="108"/>
      <c r="Y22" s="108"/>
      <c r="Z22" s="105"/>
      <c r="AA22" s="105"/>
      <c r="AB22" s="105"/>
      <c r="AC22" s="105"/>
      <c r="AD22" s="106"/>
      <c r="AE22" s="106"/>
      <c r="AF22" s="107"/>
      <c r="AG22" s="107"/>
      <c r="AH22" s="108"/>
      <c r="AI22" s="108"/>
      <c r="AJ22" s="123"/>
      <c r="AK22" s="123"/>
      <c r="AL22" s="123"/>
      <c r="AM22" s="109"/>
    </row>
    <row r="23" spans="1:39" ht="20.100000000000001" customHeight="1" thickTop="1" thickBot="1">
      <c r="A23" s="265"/>
      <c r="B23" s="100" t="str">
        <f>Effectif!B27&amp;""</f>
        <v/>
      </c>
      <c r="C23" s="101">
        <f>Juillet!C23-COUNTIF(I23:AM23,"cp")-COUNTIF(I23:AM23,"cpf")</f>
        <v>21</v>
      </c>
      <c r="D23" s="102">
        <f>Juillet!D23-COUNTIF(I23:AM23,"jte")-COUNTIF(I23:AM23,"jtf")</f>
        <v>8</v>
      </c>
      <c r="E23" s="103">
        <f>Juillet!E23-COUNTIF(I23:AM23,"jts")</f>
        <v>2</v>
      </c>
      <c r="F23" s="99">
        <f>Juillet!F23-COUNTIF(I23:AM23,"cpf")</f>
        <v>5</v>
      </c>
      <c r="G23" s="99">
        <f>Juillet!G23-COUNTIF(I23:AM23,"jtf")</f>
        <v>1</v>
      </c>
      <c r="H23" s="104" t="str">
        <f>IF(Janvier!H23=0,CLEAN(Janvier!H23),Juillet!H23-COUNTIF(I23:AM23,"a"))</f>
        <v/>
      </c>
      <c r="I23" s="177"/>
      <c r="J23" s="106"/>
      <c r="K23" s="106"/>
      <c r="L23" s="107"/>
      <c r="M23" s="107"/>
      <c r="N23" s="108"/>
      <c r="O23" s="108"/>
      <c r="P23" s="105"/>
      <c r="Q23" s="105"/>
      <c r="R23" s="105"/>
      <c r="S23" s="105"/>
      <c r="T23" s="106"/>
      <c r="U23" s="106"/>
      <c r="V23" s="107"/>
      <c r="W23" s="126"/>
      <c r="X23" s="108"/>
      <c r="Y23" s="108"/>
      <c r="Z23" s="105"/>
      <c r="AA23" s="105"/>
      <c r="AB23" s="105"/>
      <c r="AC23" s="105"/>
      <c r="AD23" s="106"/>
      <c r="AE23" s="106"/>
      <c r="AF23" s="107"/>
      <c r="AG23" s="107"/>
      <c r="AH23" s="108"/>
      <c r="AI23" s="108"/>
      <c r="AJ23" s="123"/>
      <c r="AK23" s="123"/>
      <c r="AL23" s="123"/>
      <c r="AM23" s="109"/>
    </row>
    <row r="24" spans="1:39" ht="20.100000000000001" customHeight="1" thickTop="1" thickBot="1">
      <c r="A24" s="265"/>
      <c r="B24" s="52" t="str">
        <f>Effectif!B26&amp;""</f>
        <v/>
      </c>
      <c r="C24" s="43">
        <f>Juillet!C24-COUNTIF(I24:AM24,"cp")-COUNTIF(I24:AM24,"cpf")</f>
        <v>21</v>
      </c>
      <c r="D24" s="44">
        <f>Juillet!D24-COUNTIF(I24:AM24,"jte")-COUNTIF(I24:AM24,"jtf")</f>
        <v>8</v>
      </c>
      <c r="E24" s="36">
        <f>Juillet!E24-COUNTIF(I24:AM24,"jts")</f>
        <v>2</v>
      </c>
      <c r="F24" s="59">
        <f>Juillet!F24-COUNTIF(I24:AM24,"cpf")</f>
        <v>5</v>
      </c>
      <c r="G24" s="59">
        <f>Juillet!G24-COUNTIF(I24:AM24,"jtf")</f>
        <v>1</v>
      </c>
      <c r="H24" s="37" t="str">
        <f>IF(Janvier!H24=0,CLEAN(Janvier!H24),Juillet!H24-COUNTIF(I24:AM24,"a"))</f>
        <v/>
      </c>
      <c r="I24" s="176"/>
      <c r="J24" s="119"/>
      <c r="K24" s="119"/>
      <c r="L24" s="120"/>
      <c r="M24" s="120"/>
      <c r="N24" s="121"/>
      <c r="O24" s="121"/>
      <c r="P24" s="118"/>
      <c r="Q24" s="118"/>
      <c r="R24" s="118"/>
      <c r="S24" s="118"/>
      <c r="T24" s="119"/>
      <c r="U24" s="119"/>
      <c r="V24" s="120"/>
      <c r="W24" s="127"/>
      <c r="X24" s="121"/>
      <c r="Y24" s="121"/>
      <c r="Z24" s="118"/>
      <c r="AA24" s="118"/>
      <c r="AB24" s="118"/>
      <c r="AC24" s="118"/>
      <c r="AD24" s="119"/>
      <c r="AE24" s="119"/>
      <c r="AF24" s="120"/>
      <c r="AG24" s="120"/>
      <c r="AH24" s="121"/>
      <c r="AI24" s="121"/>
      <c r="AJ24" s="124"/>
      <c r="AK24" s="124"/>
      <c r="AL24" s="124"/>
      <c r="AM24" s="165"/>
    </row>
    <row r="25" spans="1:39" ht="20.100000000000001" customHeight="1" thickTop="1" thickBot="1">
      <c r="A25" s="263" t="s">
        <v>12</v>
      </c>
      <c r="B25" s="141" t="str">
        <f>Effectif!E10&amp;""</f>
        <v/>
      </c>
      <c r="C25" s="142">
        <f>Juillet!C25-COUNTIF(I25:AM25,"cp")-COUNTIF(I25:AM25,"cpf")</f>
        <v>21</v>
      </c>
      <c r="D25" s="143">
        <f>Juillet!D25-COUNTIF(I25:AM25,"jte")-COUNTIF(I25:AM25,"jtf")</f>
        <v>8</v>
      </c>
      <c r="E25" s="144">
        <f>Juillet!E25-COUNTIF(I25:AM25,"jts")</f>
        <v>2</v>
      </c>
      <c r="F25" s="139">
        <f>Juillet!F25-COUNTIF(I25:AM25,"cpf")</f>
        <v>5</v>
      </c>
      <c r="G25" s="139">
        <f>Juillet!G25-COUNTIF(I25:AM25,"jtf")</f>
        <v>1</v>
      </c>
      <c r="H25" s="140" t="str">
        <f>IF(Janvier!H25=0,CLEAN(Janvier!H25),Juillet!H25-COUNTIF(I25:AM25,"a"))</f>
        <v/>
      </c>
      <c r="I25" s="175"/>
      <c r="J25" s="115"/>
      <c r="K25" s="115"/>
      <c r="L25" s="116"/>
      <c r="M25" s="116"/>
      <c r="N25" s="117"/>
      <c r="O25" s="117"/>
      <c r="P25" s="114"/>
      <c r="Q25" s="114"/>
      <c r="R25" s="114"/>
      <c r="S25" s="114"/>
      <c r="T25" s="115"/>
      <c r="U25" s="115"/>
      <c r="V25" s="116"/>
      <c r="W25" s="125"/>
      <c r="X25" s="117"/>
      <c r="Y25" s="117"/>
      <c r="Z25" s="114"/>
      <c r="AA25" s="114"/>
      <c r="AB25" s="114"/>
      <c r="AC25" s="114"/>
      <c r="AD25" s="115"/>
      <c r="AE25" s="115"/>
      <c r="AF25" s="116"/>
      <c r="AG25" s="116"/>
      <c r="AH25" s="117"/>
      <c r="AI25" s="117"/>
      <c r="AJ25" s="122"/>
      <c r="AK25" s="122"/>
      <c r="AL25" s="122"/>
      <c r="AM25" s="164"/>
    </row>
    <row r="26" spans="1:39" ht="20.100000000000001" customHeight="1" thickTop="1" thickBot="1">
      <c r="A26" s="263"/>
      <c r="B26" s="100" t="str">
        <f>Effectif!E11&amp;""</f>
        <v/>
      </c>
      <c r="C26" s="101">
        <f>Juillet!C26-COUNTIF(I26:AM26,"cp")-COUNTIF(I26:AM26,"cpf")</f>
        <v>21</v>
      </c>
      <c r="D26" s="102">
        <f>Juillet!D26-COUNTIF(I26:AM26,"jte")-COUNTIF(I26:AM26,"jtf")</f>
        <v>8</v>
      </c>
      <c r="E26" s="103">
        <f>Juillet!E26-COUNTIF(I26:AM26,"jts")</f>
        <v>2</v>
      </c>
      <c r="F26" s="99">
        <f>Juillet!F26-COUNTIF(I26:AM26,"cpf")</f>
        <v>5</v>
      </c>
      <c r="G26" s="99">
        <f>Juillet!G26-COUNTIF(I26:AM26,"jtf")</f>
        <v>1</v>
      </c>
      <c r="H26" s="104" t="str">
        <f>IF(Janvier!H26=0,CLEAN(Janvier!H26),Juillet!H26-COUNTIF(I26:AM26,"a"))</f>
        <v/>
      </c>
      <c r="I26" s="177"/>
      <c r="J26" s="106"/>
      <c r="K26" s="106"/>
      <c r="L26" s="107"/>
      <c r="M26" s="107"/>
      <c r="N26" s="108"/>
      <c r="O26" s="108"/>
      <c r="P26" s="105"/>
      <c r="Q26" s="105"/>
      <c r="R26" s="105"/>
      <c r="S26" s="105"/>
      <c r="T26" s="106"/>
      <c r="U26" s="106"/>
      <c r="V26" s="107"/>
      <c r="W26" s="126"/>
      <c r="X26" s="108"/>
      <c r="Y26" s="108"/>
      <c r="Z26" s="105"/>
      <c r="AA26" s="105"/>
      <c r="AB26" s="105"/>
      <c r="AC26" s="105"/>
      <c r="AD26" s="106"/>
      <c r="AE26" s="106"/>
      <c r="AF26" s="107"/>
      <c r="AG26" s="107"/>
      <c r="AH26" s="108"/>
      <c r="AI26" s="108"/>
      <c r="AJ26" s="123"/>
      <c r="AK26" s="123"/>
      <c r="AL26" s="123"/>
      <c r="AM26" s="109"/>
    </row>
    <row r="27" spans="1:39" ht="20.100000000000001" customHeight="1" thickTop="1" thickBot="1">
      <c r="A27" s="263"/>
      <c r="B27" s="100" t="str">
        <f>Effectif!E12&amp;""</f>
        <v/>
      </c>
      <c r="C27" s="101">
        <f>Juillet!C27-COUNTIF(I27:AM27,"cp")-COUNTIF(I27:AM27,"cpf")</f>
        <v>21</v>
      </c>
      <c r="D27" s="102">
        <f>Juillet!D27-COUNTIF(I27:AM27,"jte")-COUNTIF(I27:AM27,"jtf")</f>
        <v>8</v>
      </c>
      <c r="E27" s="103">
        <f>Juillet!E27-COUNTIF(I27:AM27,"jts")</f>
        <v>2</v>
      </c>
      <c r="F27" s="99">
        <f>Juillet!F27-COUNTIF(I27:AM27,"cpf")</f>
        <v>5</v>
      </c>
      <c r="G27" s="99">
        <f>Juillet!G27-COUNTIF(I27:AM27,"jtf")</f>
        <v>1</v>
      </c>
      <c r="H27" s="104" t="str">
        <f>IF(Janvier!H27=0,CLEAN(Janvier!H27),Juillet!H27-COUNTIF(I27:AM27,"a"))</f>
        <v/>
      </c>
      <c r="I27" s="177"/>
      <c r="J27" s="106"/>
      <c r="K27" s="106"/>
      <c r="L27" s="107"/>
      <c r="M27" s="107"/>
      <c r="N27" s="108"/>
      <c r="O27" s="108"/>
      <c r="P27" s="105"/>
      <c r="Q27" s="105"/>
      <c r="R27" s="105"/>
      <c r="S27" s="105"/>
      <c r="T27" s="106"/>
      <c r="U27" s="106"/>
      <c r="V27" s="107"/>
      <c r="W27" s="126"/>
      <c r="X27" s="108"/>
      <c r="Y27" s="108"/>
      <c r="Z27" s="105"/>
      <c r="AA27" s="105"/>
      <c r="AB27" s="105"/>
      <c r="AC27" s="105"/>
      <c r="AD27" s="106"/>
      <c r="AE27" s="106"/>
      <c r="AF27" s="107"/>
      <c r="AG27" s="107"/>
      <c r="AH27" s="108"/>
      <c r="AI27" s="108"/>
      <c r="AJ27" s="123"/>
      <c r="AK27" s="123"/>
      <c r="AL27" s="123"/>
      <c r="AM27" s="109"/>
    </row>
    <row r="28" spans="1:39" ht="20.100000000000001" customHeight="1" thickTop="1" thickBot="1">
      <c r="A28" s="263"/>
      <c r="B28" s="159" t="str">
        <f>Effectif!E13&amp;""</f>
        <v/>
      </c>
      <c r="C28" s="160">
        <f>Juillet!C28-COUNTIF(I28:AM28,"cp")-COUNTIF(I28:AM28,"cpf")</f>
        <v>21</v>
      </c>
      <c r="D28" s="147">
        <f>Juillet!D28-COUNTIF(I28:AM28,"jte")-COUNTIF(I28:AM28,"jtf")</f>
        <v>8</v>
      </c>
      <c r="E28" s="148">
        <f>Juillet!E28-COUNTIF(I28:AM28,"jts")</f>
        <v>2</v>
      </c>
      <c r="F28" s="99">
        <f>Juillet!F28-COUNTIF(I28:AM28,"cpf")</f>
        <v>5</v>
      </c>
      <c r="G28" s="99">
        <f>Juillet!G28-COUNTIF(I28:AM28,"jtf")</f>
        <v>1</v>
      </c>
      <c r="H28" s="104" t="str">
        <f>IF(Janvier!H28=0,CLEAN(Janvier!H28),Juillet!H28-COUNTIF(I28:AM28,"a"))</f>
        <v/>
      </c>
      <c r="I28" s="177"/>
      <c r="J28" s="106"/>
      <c r="K28" s="106"/>
      <c r="L28" s="107"/>
      <c r="M28" s="107"/>
      <c r="N28" s="108"/>
      <c r="O28" s="108"/>
      <c r="P28" s="105"/>
      <c r="Q28" s="105"/>
      <c r="R28" s="105"/>
      <c r="S28" s="105"/>
      <c r="T28" s="106"/>
      <c r="U28" s="106"/>
      <c r="V28" s="107"/>
      <c r="W28" s="126"/>
      <c r="X28" s="108"/>
      <c r="Y28" s="108"/>
      <c r="Z28" s="105"/>
      <c r="AA28" s="105"/>
      <c r="AB28" s="105"/>
      <c r="AC28" s="105"/>
      <c r="AD28" s="106"/>
      <c r="AE28" s="106"/>
      <c r="AF28" s="107"/>
      <c r="AG28" s="107"/>
      <c r="AH28" s="108"/>
      <c r="AI28" s="108"/>
      <c r="AJ28" s="123"/>
      <c r="AK28" s="123"/>
      <c r="AL28" s="123"/>
      <c r="AM28" s="109"/>
    </row>
    <row r="29" spans="1:39" ht="20.100000000000001" customHeight="1" thickTop="1" thickBot="1">
      <c r="A29" s="263"/>
      <c r="B29" s="100">
        <f>Effectif!E14</f>
        <v>0</v>
      </c>
      <c r="C29" s="149">
        <f>Juillet!C29-COUNTIF(I29:AM29,"cp")-COUNTIF(I29:AM29,"cpf")</f>
        <v>21</v>
      </c>
      <c r="D29" s="102">
        <f>Juillet!D29-COUNTIF(I29:AM29,"jte")-COUNTIF(I29:AM29,"jtf")</f>
        <v>8</v>
      </c>
      <c r="E29" s="103">
        <f>Juillet!E29-COUNTIF(I29:AM29,"jts")</f>
        <v>2</v>
      </c>
      <c r="F29" s="99">
        <f>Juillet!F29-COUNTIF(I29:AM29,"cpf")</f>
        <v>5</v>
      </c>
      <c r="G29" s="99">
        <f>Juillet!G29-COUNTIF(I29:AM29,"jtf")</f>
        <v>1</v>
      </c>
      <c r="H29" s="104" t="str">
        <f>IF(Janvier!H29=0,CLEAN(Janvier!H29),Juillet!H29-COUNTIF(I29:AM29,"a"))</f>
        <v/>
      </c>
      <c r="I29" s="177"/>
      <c r="J29" s="106"/>
      <c r="K29" s="106"/>
      <c r="L29" s="107"/>
      <c r="M29" s="107"/>
      <c r="N29" s="108"/>
      <c r="O29" s="108"/>
      <c r="P29" s="105"/>
      <c r="Q29" s="105"/>
      <c r="R29" s="105"/>
      <c r="S29" s="105"/>
      <c r="T29" s="106"/>
      <c r="U29" s="106"/>
      <c r="V29" s="107"/>
      <c r="W29" s="126"/>
      <c r="X29" s="108"/>
      <c r="Y29" s="108"/>
      <c r="Z29" s="105"/>
      <c r="AA29" s="105"/>
      <c r="AB29" s="105"/>
      <c r="AC29" s="105"/>
      <c r="AD29" s="106"/>
      <c r="AE29" s="106"/>
      <c r="AF29" s="107"/>
      <c r="AG29" s="107"/>
      <c r="AH29" s="108"/>
      <c r="AI29" s="108"/>
      <c r="AJ29" s="123"/>
      <c r="AK29" s="123"/>
      <c r="AL29" s="123"/>
      <c r="AM29" s="109"/>
    </row>
    <row r="30" spans="1:39" ht="20.100000000000001" customHeight="1" thickTop="1" thickBot="1">
      <c r="A30" s="263"/>
      <c r="B30" s="52"/>
      <c r="C30" s="150">
        <f>Juillet!C30-COUNTIF(I30:AM30,"cp")-COUNTIF(I30:AM30,"cpf")</f>
        <v>21</v>
      </c>
      <c r="D30" s="44">
        <f>Juillet!D30-COUNTIF(I30:AM30,"jte")-COUNTIF(I30:AM30,"jtf")</f>
        <v>8</v>
      </c>
      <c r="E30" s="36">
        <f>Juillet!E30-COUNTIF(I30:AM30,"jts")</f>
        <v>2</v>
      </c>
      <c r="F30" s="161">
        <f>Juillet!F30-COUNTIF(I30:AM30,"cpf")</f>
        <v>5</v>
      </c>
      <c r="G30" s="161">
        <f>Juillet!G30-COUNTIF(I30:AM30,"jtf")</f>
        <v>1</v>
      </c>
      <c r="H30" s="37" t="str">
        <f>IF(Janvier!H30=0,CLEAN(Janvier!H30),Juillet!H30-COUNTIF(I30:AM30,"a"))</f>
        <v/>
      </c>
      <c r="I30" s="176"/>
      <c r="J30" s="119"/>
      <c r="K30" s="119"/>
      <c r="L30" s="120"/>
      <c r="M30" s="120"/>
      <c r="N30" s="121"/>
      <c r="O30" s="121"/>
      <c r="P30" s="118"/>
      <c r="Q30" s="118"/>
      <c r="R30" s="118"/>
      <c r="S30" s="118"/>
      <c r="T30" s="119"/>
      <c r="U30" s="119"/>
      <c r="V30" s="120"/>
      <c r="W30" s="127"/>
      <c r="X30" s="121"/>
      <c r="Y30" s="121"/>
      <c r="Z30" s="118"/>
      <c r="AA30" s="118"/>
      <c r="AB30" s="118"/>
      <c r="AC30" s="118"/>
      <c r="AD30" s="119"/>
      <c r="AE30" s="119"/>
      <c r="AF30" s="120"/>
      <c r="AG30" s="120"/>
      <c r="AH30" s="121"/>
      <c r="AI30" s="121"/>
      <c r="AJ30" s="124"/>
      <c r="AK30" s="124"/>
      <c r="AL30" s="124"/>
      <c r="AM30" s="165"/>
    </row>
    <row r="31" spans="1:39" ht="20.100000000000001" customHeight="1" thickTop="1">
      <c r="A31" s="266" t="s">
        <v>17</v>
      </c>
      <c r="B31" s="141" t="str">
        <f>Effectif!E17&amp;""</f>
        <v/>
      </c>
      <c r="C31" s="162"/>
      <c r="D31" s="143">
        <f>Juillet!D31-COUNTIF(I31:AM31,"jte")-COUNTIF(I31:AM31,"jtf")</f>
        <v>8</v>
      </c>
      <c r="E31" s="144">
        <f>Juillet!E31-COUNTIF(I31:AM31,"jts")</f>
        <v>2</v>
      </c>
      <c r="F31" s="163"/>
      <c r="G31" s="163">
        <f>Juillet!G31-COUNTIF(I31:AM31,"jtf")</f>
        <v>1</v>
      </c>
      <c r="H31" s="140"/>
      <c r="I31" s="175"/>
      <c r="J31" s="115"/>
      <c r="K31" s="115"/>
      <c r="L31" s="116"/>
      <c r="M31" s="116"/>
      <c r="N31" s="117"/>
      <c r="O31" s="117"/>
      <c r="P31" s="114"/>
      <c r="Q31" s="114"/>
      <c r="R31" s="114"/>
      <c r="S31" s="114"/>
      <c r="T31" s="115"/>
      <c r="U31" s="115"/>
      <c r="V31" s="116"/>
      <c r="W31" s="125"/>
      <c r="X31" s="117"/>
      <c r="Y31" s="117"/>
      <c r="Z31" s="114"/>
      <c r="AA31" s="114"/>
      <c r="AB31" s="114"/>
      <c r="AC31" s="114"/>
      <c r="AD31" s="115"/>
      <c r="AE31" s="115"/>
      <c r="AF31" s="116"/>
      <c r="AG31" s="116"/>
      <c r="AH31" s="117"/>
      <c r="AI31" s="117"/>
      <c r="AJ31" s="122"/>
      <c r="AK31" s="122"/>
      <c r="AL31" s="122"/>
      <c r="AM31" s="164"/>
    </row>
    <row r="32" spans="1:39" ht="20.100000000000001" customHeight="1">
      <c r="A32" s="256"/>
      <c r="B32" s="100" t="str">
        <f>Effectif!E18 &amp;""</f>
        <v/>
      </c>
      <c r="C32" s="152"/>
      <c r="D32" s="102">
        <f>Juillet!D32-COUNTIF(I32:AM32,"jte")-COUNTIF(I32:AM32,"jtf")</f>
        <v>8</v>
      </c>
      <c r="E32" s="103">
        <f>Juillet!E32-COUNTIF(I32:AM32,"jts")</f>
        <v>2</v>
      </c>
      <c r="F32" s="99"/>
      <c r="G32" s="99">
        <f>Juillet!G32-COUNTIF(I32:AM32,"jtf")</f>
        <v>1</v>
      </c>
      <c r="H32" s="104"/>
      <c r="I32" s="177"/>
      <c r="J32" s="106"/>
      <c r="K32" s="106"/>
      <c r="L32" s="107"/>
      <c r="M32" s="107"/>
      <c r="N32" s="108"/>
      <c r="O32" s="108"/>
      <c r="P32" s="105"/>
      <c r="Q32" s="105"/>
      <c r="R32" s="105"/>
      <c r="S32" s="105"/>
      <c r="T32" s="106"/>
      <c r="U32" s="106"/>
      <c r="V32" s="107"/>
      <c r="W32" s="126"/>
      <c r="X32" s="108"/>
      <c r="Y32" s="108"/>
      <c r="Z32" s="105"/>
      <c r="AA32" s="105"/>
      <c r="AB32" s="105"/>
      <c r="AC32" s="105"/>
      <c r="AD32" s="106"/>
      <c r="AE32" s="106"/>
      <c r="AF32" s="107"/>
      <c r="AG32" s="107"/>
      <c r="AH32" s="108"/>
      <c r="AI32" s="108"/>
      <c r="AJ32" s="123"/>
      <c r="AK32" s="123"/>
      <c r="AL32" s="123"/>
      <c r="AM32" s="109"/>
    </row>
    <row r="33" spans="1:39" ht="20.100000000000001" customHeight="1">
      <c r="A33" s="257"/>
      <c r="B33" s="100" t="str">
        <f>Effectif!E19 &amp;""</f>
        <v/>
      </c>
      <c r="C33" s="152"/>
      <c r="D33" s="102">
        <f>Juillet!D33-COUNTIF(I33:AM33,"jte")-COUNTIF(I33:AM33,"jtf")</f>
        <v>8</v>
      </c>
      <c r="E33" s="103">
        <f>Juillet!E33-COUNTIF(I33:AM33,"jts")</f>
        <v>2</v>
      </c>
      <c r="F33" s="99"/>
      <c r="G33" s="99">
        <f>Juillet!G33-COUNTIF(I33:AM33,"jtf")</f>
        <v>1</v>
      </c>
      <c r="H33" s="104"/>
      <c r="I33" s="177"/>
      <c r="J33" s="106"/>
      <c r="K33" s="106"/>
      <c r="L33" s="107"/>
      <c r="M33" s="107"/>
      <c r="N33" s="108"/>
      <c r="O33" s="108"/>
      <c r="P33" s="105"/>
      <c r="Q33" s="105"/>
      <c r="R33" s="105"/>
      <c r="S33" s="105"/>
      <c r="T33" s="106"/>
      <c r="U33" s="106"/>
      <c r="V33" s="107"/>
      <c r="W33" s="126"/>
      <c r="X33" s="108"/>
      <c r="Y33" s="108"/>
      <c r="Z33" s="105"/>
      <c r="AA33" s="105"/>
      <c r="AB33" s="105"/>
      <c r="AC33" s="105"/>
      <c r="AD33" s="106"/>
      <c r="AE33" s="106"/>
      <c r="AF33" s="107"/>
      <c r="AG33" s="107"/>
      <c r="AH33" s="108"/>
      <c r="AI33" s="108"/>
      <c r="AJ33" s="123"/>
      <c r="AK33" s="123"/>
      <c r="AL33" s="123"/>
      <c r="AM33" s="109"/>
    </row>
    <row r="34" spans="1:39" ht="20.100000000000001" customHeight="1" thickBot="1">
      <c r="A34" s="258"/>
      <c r="B34" s="153" t="str">
        <f>Effectif!E20 &amp;""</f>
        <v/>
      </c>
      <c r="C34" s="154"/>
      <c r="D34" s="155">
        <f>Juillet!D34-COUNTIF(I34:AM34,"jte")-COUNTIF(I34:AM34,"jtf")</f>
        <v>8</v>
      </c>
      <c r="E34" s="156">
        <f>Juillet!E34-COUNTIF(I34:AM34,"jts")</f>
        <v>2</v>
      </c>
      <c r="F34" s="157"/>
      <c r="G34" s="157">
        <f>Juillet!G34-COUNTIF(I34:AM34,"jtf")</f>
        <v>1</v>
      </c>
      <c r="H34" s="158"/>
      <c r="I34" s="178"/>
      <c r="J34" s="111"/>
      <c r="K34" s="111"/>
      <c r="L34" s="112"/>
      <c r="M34" s="112"/>
      <c r="N34" s="113"/>
      <c r="O34" s="113"/>
      <c r="P34" s="173"/>
      <c r="Q34" s="110"/>
      <c r="R34" s="110"/>
      <c r="S34" s="110"/>
      <c r="T34" s="111"/>
      <c r="U34" s="111"/>
      <c r="V34" s="112"/>
      <c r="W34" s="179"/>
      <c r="X34" s="113"/>
      <c r="Y34" s="113"/>
      <c r="Z34" s="110"/>
      <c r="AA34" s="110"/>
      <c r="AB34" s="110"/>
      <c r="AC34" s="110"/>
      <c r="AD34" s="111"/>
      <c r="AE34" s="111"/>
      <c r="AF34" s="112"/>
      <c r="AG34" s="112"/>
      <c r="AH34" s="113"/>
      <c r="AI34" s="113"/>
      <c r="AJ34" s="173"/>
      <c r="AK34" s="173"/>
      <c r="AL34" s="173"/>
      <c r="AM34" s="180"/>
    </row>
  </sheetData>
  <sheetProtection password="CC71" objects="1" scenarios="1" formatCells="0"/>
  <customSheetViews>
    <customSheetView guid="{C102C896-6091-4F19-9AEA-46A8A6109F9E}" scale="75" showRuler="0" topLeftCell="A4">
      <pane ySplit="3" topLeftCell="A7" activePane="bottomLeft" state="frozen"/>
      <selection pane="bottomLeft" activeCell="B7" sqref="B7:E34"/>
      <pageMargins left="0.19685039370078741" right="0.19685039370078741" top="0.19685039370078741" bottom="0.19685039370078741" header="0.51181102362204722" footer="0.51181102362204722"/>
      <pageSetup paperSize="9" orientation="landscape" horizontalDpi="4294967294" verticalDpi="0" r:id="rId1"/>
      <headerFooter alignWithMargins="0"/>
    </customSheetView>
  </customSheetViews>
  <mergeCells count="9">
    <mergeCell ref="A31:A34"/>
    <mergeCell ref="B1:AM3"/>
    <mergeCell ref="A8:A9"/>
    <mergeCell ref="A10:A11"/>
    <mergeCell ref="A25:A30"/>
    <mergeCell ref="A12:A13"/>
    <mergeCell ref="A14:A16"/>
    <mergeCell ref="A17:A19"/>
    <mergeCell ref="A20:A24"/>
  </mergeCells>
  <phoneticPr fontId="0" type="noConversion"/>
  <conditionalFormatting sqref="I7:AM34">
    <cfRule type="cellIs" dxfId="12" priority="1" stopIfTrue="1" operator="equal">
      <formula>"cpf"</formula>
    </cfRule>
    <cfRule type="cellIs" dxfId="11" priority="2" stopIfTrue="1" operator="equal">
      <formula>"jtf"</formula>
    </cfRule>
  </conditionalFormatting>
  <pageMargins left="0.19685039370078741" right="0.19685039370078741" top="0.19685039370078741" bottom="0.19685039370078741" header="0.51181102362204722" footer="0.51181102362204722"/>
  <pageSetup paperSize="9" scale="85" orientation="landscape" horizontalDpi="4294967294" verticalDpi="0" r:id="rId2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 enableFormatConditionsCalculation="0">
    <tabColor indexed="47"/>
  </sheetPr>
  <dimension ref="A1:AN35"/>
  <sheetViews>
    <sheetView zoomScaleNormal="100" workbookViewId="0">
      <pane ySplit="6" topLeftCell="A7" activePane="bottomLeft" state="frozen"/>
      <selection activeCell="B29" sqref="B29"/>
      <selection pane="bottomLeft" activeCell="B29" sqref="B29"/>
    </sheetView>
  </sheetViews>
  <sheetFormatPr baseColWidth="10" defaultRowHeight="20.25"/>
  <cols>
    <col min="1" max="1" width="11" style="34" customWidth="1"/>
    <col min="2" max="2" width="18.140625" style="1" customWidth="1"/>
    <col min="3" max="8" width="5.7109375" style="1" customWidth="1"/>
    <col min="9" max="38" width="3.7109375" style="1" customWidth="1"/>
    <col min="39" max="16384" width="11.42578125" style="1"/>
  </cols>
  <sheetData>
    <row r="1" spans="1:40">
      <c r="A1" s="35"/>
      <c r="B1" s="267">
        <f>DATE(Janvier!B1,9,1)</f>
        <v>39691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8"/>
      <c r="O1" s="268"/>
      <c r="P1" s="268"/>
      <c r="Q1" s="268"/>
      <c r="R1" s="268"/>
      <c r="S1" s="268"/>
      <c r="T1" s="268"/>
      <c r="U1" s="268"/>
      <c r="V1" s="268"/>
      <c r="W1" s="268"/>
      <c r="X1" s="268"/>
      <c r="Y1" s="268"/>
      <c r="Z1" s="268"/>
      <c r="AA1" s="268"/>
      <c r="AB1" s="268"/>
      <c r="AC1" s="268"/>
      <c r="AD1" s="268"/>
      <c r="AE1" s="268"/>
      <c r="AF1" s="268"/>
      <c r="AG1" s="268"/>
      <c r="AH1" s="268"/>
      <c r="AI1" s="268"/>
      <c r="AJ1" s="268"/>
      <c r="AK1" s="268"/>
      <c r="AL1" s="268"/>
      <c r="AM1" s="30"/>
    </row>
    <row r="2" spans="1:40">
      <c r="A2" s="35"/>
      <c r="B2" s="268"/>
      <c r="C2" s="268"/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  <c r="R2" s="268"/>
      <c r="S2" s="268"/>
      <c r="T2" s="268"/>
      <c r="U2" s="268"/>
      <c r="V2" s="268"/>
      <c r="W2" s="268"/>
      <c r="X2" s="268"/>
      <c r="Y2" s="268"/>
      <c r="Z2" s="268"/>
      <c r="AA2" s="268"/>
      <c r="AB2" s="268"/>
      <c r="AC2" s="268"/>
      <c r="AD2" s="268"/>
      <c r="AE2" s="268"/>
      <c r="AF2" s="268"/>
      <c r="AG2" s="268"/>
      <c r="AH2" s="268"/>
      <c r="AI2" s="268"/>
      <c r="AJ2" s="268"/>
      <c r="AK2" s="268"/>
      <c r="AL2" s="268"/>
      <c r="AM2" s="30"/>
    </row>
    <row r="3" spans="1:40" ht="21" thickBot="1">
      <c r="A3" s="35"/>
      <c r="B3" s="268"/>
      <c r="C3" s="268"/>
      <c r="D3" s="268"/>
      <c r="E3" s="268"/>
      <c r="F3" s="268"/>
      <c r="G3" s="268"/>
      <c r="H3" s="268"/>
      <c r="I3" s="268"/>
      <c r="J3" s="268"/>
      <c r="K3" s="268"/>
      <c r="L3" s="268"/>
      <c r="M3" s="268"/>
      <c r="N3" s="268"/>
      <c r="O3" s="268"/>
      <c r="P3" s="268"/>
      <c r="Q3" s="268"/>
      <c r="R3" s="268"/>
      <c r="S3" s="268"/>
      <c r="T3" s="268"/>
      <c r="U3" s="268"/>
      <c r="V3" s="268"/>
      <c r="W3" s="268"/>
      <c r="X3" s="268"/>
      <c r="Y3" s="268"/>
      <c r="Z3" s="268"/>
      <c r="AA3" s="268"/>
      <c r="AB3" s="268"/>
      <c r="AC3" s="268"/>
      <c r="AD3" s="268"/>
      <c r="AE3" s="268"/>
      <c r="AF3" s="268"/>
      <c r="AG3" s="268"/>
      <c r="AH3" s="268"/>
      <c r="AI3" s="268"/>
      <c r="AJ3" s="268"/>
      <c r="AK3" s="268"/>
      <c r="AL3" s="268"/>
      <c r="AM3" s="30"/>
    </row>
    <row r="4" spans="1:40">
      <c r="B4" s="30"/>
      <c r="C4" s="30"/>
      <c r="D4" s="30"/>
      <c r="E4" s="30"/>
      <c r="F4" s="30"/>
      <c r="G4" s="30"/>
      <c r="H4" s="30"/>
      <c r="I4" s="15">
        <v>1</v>
      </c>
      <c r="J4" s="15">
        <v>2</v>
      </c>
      <c r="K4" s="15">
        <v>3</v>
      </c>
      <c r="L4" s="15">
        <v>4</v>
      </c>
      <c r="M4" s="15">
        <v>5</v>
      </c>
      <c r="N4" s="15">
        <v>6</v>
      </c>
      <c r="O4" s="57">
        <v>7</v>
      </c>
      <c r="P4" s="15">
        <v>8</v>
      </c>
      <c r="Q4" s="15">
        <v>9</v>
      </c>
      <c r="R4" s="15">
        <v>10</v>
      </c>
      <c r="S4" s="15">
        <v>11</v>
      </c>
      <c r="T4" s="15">
        <v>12</v>
      </c>
      <c r="U4" s="15">
        <v>13</v>
      </c>
      <c r="V4" s="15">
        <v>14</v>
      </c>
      <c r="W4" s="56">
        <v>15</v>
      </c>
      <c r="X4" s="56">
        <v>16</v>
      </c>
      <c r="Y4" s="15">
        <v>17</v>
      </c>
      <c r="Z4" s="15">
        <v>18</v>
      </c>
      <c r="AA4" s="15">
        <v>19</v>
      </c>
      <c r="AB4" s="15">
        <v>20</v>
      </c>
      <c r="AC4" s="15">
        <v>21</v>
      </c>
      <c r="AD4" s="15">
        <v>22</v>
      </c>
      <c r="AE4" s="15">
        <v>23</v>
      </c>
      <c r="AF4" s="15">
        <v>24</v>
      </c>
      <c r="AG4" s="15">
        <v>25</v>
      </c>
      <c r="AH4" s="15">
        <v>26</v>
      </c>
      <c r="AI4" s="15">
        <v>27</v>
      </c>
      <c r="AJ4" s="15">
        <v>28</v>
      </c>
      <c r="AK4" s="15">
        <v>29</v>
      </c>
      <c r="AL4" s="15">
        <v>30</v>
      </c>
      <c r="AM4" s="30"/>
    </row>
    <row r="5" spans="1:40" ht="21" thickBot="1">
      <c r="I5" s="22" t="str">
        <f>IF(Août!AM5="Lu","Ma",IF(Août!AM5="Ma","Me",IF(Août!AM5="Me","Je",IF(Août!AM5="Je","Ve",IF(Août!AM5="Ve","Sa",IF(Août!AM5="Sa","Di",IF(Août!AM5="Di","Lu")))))))</f>
        <v>Sa</v>
      </c>
      <c r="J5" s="22" t="str">
        <f t="shared" ref="J5:AL5" si="0">IF(I5="Lu","Ma",IF(I5="Ma","Me",IF(I5="Me","Je",IF(I5="Je","Ve",IF(I5="Ve","Sa",IF(I5="Sa","Di",IF(I5="Di","Lu")))))))</f>
        <v>Di</v>
      </c>
      <c r="K5" s="23" t="str">
        <f t="shared" si="0"/>
        <v>Lu</v>
      </c>
      <c r="L5" s="23" t="str">
        <f t="shared" si="0"/>
        <v>Ma</v>
      </c>
      <c r="M5" s="24" t="str">
        <f t="shared" si="0"/>
        <v>Me</v>
      </c>
      <c r="N5" s="24" t="str">
        <f t="shared" si="0"/>
        <v>Je</v>
      </c>
      <c r="O5" s="21" t="str">
        <f t="shared" si="0"/>
        <v>Ve</v>
      </c>
      <c r="P5" s="21" t="str">
        <f t="shared" si="0"/>
        <v>Sa</v>
      </c>
      <c r="Q5" s="21" t="str">
        <f t="shared" si="0"/>
        <v>Di</v>
      </c>
      <c r="R5" s="21" t="str">
        <f t="shared" si="0"/>
        <v>Lu</v>
      </c>
      <c r="S5" s="22" t="str">
        <f t="shared" si="0"/>
        <v>Ma</v>
      </c>
      <c r="T5" s="22" t="str">
        <f t="shared" si="0"/>
        <v>Me</v>
      </c>
      <c r="U5" s="23" t="str">
        <f t="shared" si="0"/>
        <v>Je</v>
      </c>
      <c r="V5" s="23" t="str">
        <f t="shared" si="0"/>
        <v>Ve</v>
      </c>
      <c r="W5" s="25" t="str">
        <f t="shared" si="0"/>
        <v>Sa</v>
      </c>
      <c r="X5" s="25" t="str">
        <f t="shared" si="0"/>
        <v>Di</v>
      </c>
      <c r="Y5" s="21" t="str">
        <f t="shared" si="0"/>
        <v>Lu</v>
      </c>
      <c r="Z5" s="21" t="str">
        <f t="shared" si="0"/>
        <v>Ma</v>
      </c>
      <c r="AA5" s="21" t="str">
        <f t="shared" si="0"/>
        <v>Me</v>
      </c>
      <c r="AB5" s="21" t="str">
        <f t="shared" si="0"/>
        <v>Je</v>
      </c>
      <c r="AC5" s="22" t="str">
        <f t="shared" si="0"/>
        <v>Ve</v>
      </c>
      <c r="AD5" s="22" t="str">
        <f t="shared" si="0"/>
        <v>Sa</v>
      </c>
      <c r="AE5" s="23" t="str">
        <f t="shared" si="0"/>
        <v>Di</v>
      </c>
      <c r="AF5" s="23" t="str">
        <f t="shared" si="0"/>
        <v>Lu</v>
      </c>
      <c r="AG5" s="24" t="str">
        <f t="shared" si="0"/>
        <v>Ma</v>
      </c>
      <c r="AH5" s="24" t="str">
        <f t="shared" si="0"/>
        <v>Me</v>
      </c>
      <c r="AI5" s="26" t="str">
        <f t="shared" si="0"/>
        <v>Je</v>
      </c>
      <c r="AJ5" s="26" t="str">
        <f t="shared" si="0"/>
        <v>Ve</v>
      </c>
      <c r="AK5" s="26" t="str">
        <f t="shared" si="0"/>
        <v>Sa</v>
      </c>
      <c r="AL5" s="26" t="str">
        <f t="shared" si="0"/>
        <v>Di</v>
      </c>
      <c r="AM5" s="27"/>
    </row>
    <row r="6" spans="1:40" ht="17.100000000000001" customHeight="1" thickBot="1">
      <c r="B6" s="4" t="s">
        <v>0</v>
      </c>
      <c r="C6" s="5" t="s">
        <v>1</v>
      </c>
      <c r="D6" s="5" t="s">
        <v>2</v>
      </c>
      <c r="E6" s="5" t="s">
        <v>3</v>
      </c>
      <c r="F6" s="58" t="s">
        <v>18</v>
      </c>
      <c r="G6" s="58" t="s">
        <v>19</v>
      </c>
      <c r="H6" s="5" t="s">
        <v>4</v>
      </c>
      <c r="I6" s="214"/>
      <c r="J6" s="186"/>
      <c r="K6" s="187"/>
      <c r="L6" s="187"/>
      <c r="M6" s="188"/>
      <c r="N6" s="188"/>
      <c r="O6" s="185"/>
      <c r="P6" s="185"/>
      <c r="Q6" s="185"/>
      <c r="R6" s="185"/>
      <c r="S6" s="186"/>
      <c r="T6" s="186"/>
      <c r="U6" s="187"/>
      <c r="V6" s="187"/>
      <c r="W6" s="188"/>
      <c r="X6" s="188"/>
      <c r="Y6" s="185"/>
      <c r="Z6" s="185"/>
      <c r="AA6" s="185"/>
      <c r="AB6" s="185"/>
      <c r="AC6" s="186"/>
      <c r="AD6" s="186"/>
      <c r="AE6" s="187"/>
      <c r="AF6" s="187"/>
      <c r="AG6" s="188"/>
      <c r="AH6" s="188"/>
      <c r="AI6" s="185"/>
      <c r="AJ6" s="185"/>
      <c r="AK6" s="185"/>
      <c r="AL6" s="197"/>
    </row>
    <row r="7" spans="1:40" ht="20.100000000000001" customHeight="1" thickBot="1">
      <c r="A7" s="53" t="s">
        <v>14</v>
      </c>
      <c r="B7" s="52" t="str">
        <f>Effectif!B4</f>
        <v>Agent 1</v>
      </c>
      <c r="C7" s="43">
        <f>Août!C7-COUNTIF(I7:AL7,"cp")-COUNTIF(I7:AL7,"cpf")</f>
        <v>20</v>
      </c>
      <c r="D7" s="44">
        <f>Août!D7-COUNTIF(I7:AL7,"jte")-COUNTIF(I7:AL7,"jtf")</f>
        <v>8</v>
      </c>
      <c r="E7" s="36">
        <f>Août!E7-COUNTIF(I7:AL7,"jts")</f>
        <v>2</v>
      </c>
      <c r="F7" s="59">
        <f>Août!F7-COUNTIF(I7:AL7,"cpf")</f>
        <v>5</v>
      </c>
      <c r="G7" s="59">
        <f>Août!G7-COUNTIF(I7:AL7,"jtf")</f>
        <v>1</v>
      </c>
      <c r="H7" s="37" t="str">
        <f>IF(Janvier!H7=0,CLEAN(Janvier!H7),Août!H7-COUNTIF(I7:AL7,"a"))</f>
        <v/>
      </c>
      <c r="I7" s="215"/>
      <c r="J7" s="190"/>
      <c r="K7" s="191"/>
      <c r="L7" s="191"/>
      <c r="M7" s="192"/>
      <c r="N7" s="192"/>
      <c r="O7" s="189"/>
      <c r="P7" s="189"/>
      <c r="Q7" s="189"/>
      <c r="R7" s="189"/>
      <c r="S7" s="190"/>
      <c r="T7" s="190"/>
      <c r="U7" s="191"/>
      <c r="V7" s="191"/>
      <c r="W7" s="192"/>
      <c r="X7" s="192"/>
      <c r="Y7" s="189"/>
      <c r="Z7" s="189"/>
      <c r="AA7" s="189"/>
      <c r="AB7" s="189"/>
      <c r="AC7" s="190"/>
      <c r="AD7" s="190"/>
      <c r="AE7" s="191"/>
      <c r="AF7" s="191"/>
      <c r="AG7" s="192"/>
      <c r="AH7" s="192"/>
      <c r="AI7" s="199"/>
      <c r="AJ7" s="199"/>
      <c r="AK7" s="199"/>
      <c r="AL7" s="200"/>
      <c r="AM7" s="50"/>
      <c r="AN7" s="2"/>
    </row>
    <row r="8" spans="1:40" ht="20.100000000000001" customHeight="1" thickTop="1" thickBot="1">
      <c r="A8" s="261" t="s">
        <v>23</v>
      </c>
      <c r="B8" s="141" t="str">
        <f>Effectif!B10</f>
        <v>Agent 2</v>
      </c>
      <c r="C8" s="142">
        <f>Août!C8-COUNTIF(I8:AL8,"cp")-COUNTIF(I8:AL8,"cpf")</f>
        <v>21</v>
      </c>
      <c r="D8" s="143">
        <f>Août!D8-COUNTIF(I8:AL8,"jte")-COUNTIF(I8:AL8,"jtf")</f>
        <v>8</v>
      </c>
      <c r="E8" s="144">
        <f>Août!E8-COUNTIF(I8:AL8,"jts")</f>
        <v>2</v>
      </c>
      <c r="F8" s="139">
        <f>Août!F8-COUNTIF(I8:AL8,"cpf")</f>
        <v>5</v>
      </c>
      <c r="G8" s="139">
        <f>Août!G8-COUNTIF(I8:AL8,"jtf")</f>
        <v>1</v>
      </c>
      <c r="H8" s="140" t="str">
        <f>IF(Janvier!H8=0,CLEAN(Janvier!H8),Août!H8-COUNTIF(I8:AL8,"a"))</f>
        <v/>
      </c>
      <c r="I8" s="166"/>
      <c r="J8" s="115"/>
      <c r="K8" s="116"/>
      <c r="L8" s="116"/>
      <c r="M8" s="117"/>
      <c r="N8" s="117"/>
      <c r="O8" s="114"/>
      <c r="P8" s="114"/>
      <c r="Q8" s="114"/>
      <c r="R8" s="114"/>
      <c r="S8" s="115"/>
      <c r="T8" s="115"/>
      <c r="U8" s="116"/>
      <c r="V8" s="116"/>
      <c r="W8" s="117"/>
      <c r="X8" s="117"/>
      <c r="Y8" s="114"/>
      <c r="Z8" s="114"/>
      <c r="AA8" s="114"/>
      <c r="AB8" s="114"/>
      <c r="AC8" s="115"/>
      <c r="AD8" s="115"/>
      <c r="AE8" s="116"/>
      <c r="AF8" s="116"/>
      <c r="AG8" s="117"/>
      <c r="AH8" s="117"/>
      <c r="AI8" s="122"/>
      <c r="AJ8" s="122"/>
      <c r="AK8" s="122"/>
      <c r="AL8" s="201"/>
      <c r="AM8" s="50"/>
    </row>
    <row r="9" spans="1:40" ht="20.100000000000001" customHeight="1" thickTop="1" thickBot="1">
      <c r="A9" s="262"/>
      <c r="B9" s="52" t="str">
        <f>Effectif!B11</f>
        <v>Agent 3</v>
      </c>
      <c r="C9" s="43">
        <f>Août!C9-COUNTIF(I9:AL9,"cp")-COUNTIF(I9:AL9,"cpf")</f>
        <v>21</v>
      </c>
      <c r="D9" s="44">
        <f>Août!D9-COUNTIF(I9:AL9,"jte")-COUNTIF(I9:AL9,"jtf")</f>
        <v>8</v>
      </c>
      <c r="E9" s="36">
        <f>Août!E9-COUNTIF(I9:AL9,"jts")</f>
        <v>2</v>
      </c>
      <c r="F9" s="59">
        <f>Août!F9-COUNTIF(I9:AL9,"cpf")</f>
        <v>5</v>
      </c>
      <c r="G9" s="59">
        <f>Août!G9-COUNTIF(I9:AL9,"jtf")</f>
        <v>1</v>
      </c>
      <c r="H9" s="37" t="str">
        <f>IF(Janvier!H9=0,CLEAN(Janvier!H9),Août!H9-COUNTIF(I9:AL9,"a"))</f>
        <v/>
      </c>
      <c r="I9" s="168"/>
      <c r="J9" s="119"/>
      <c r="K9" s="120"/>
      <c r="L9" s="120"/>
      <c r="M9" s="121"/>
      <c r="N9" s="121"/>
      <c r="O9" s="118"/>
      <c r="P9" s="118"/>
      <c r="Q9" s="118"/>
      <c r="R9" s="118"/>
      <c r="S9" s="119"/>
      <c r="T9" s="119"/>
      <c r="U9" s="120"/>
      <c r="V9" s="120"/>
      <c r="W9" s="121"/>
      <c r="X9" s="121"/>
      <c r="Y9" s="118"/>
      <c r="Z9" s="118"/>
      <c r="AA9" s="118"/>
      <c r="AB9" s="118"/>
      <c r="AC9" s="119"/>
      <c r="AD9" s="119"/>
      <c r="AE9" s="120"/>
      <c r="AF9" s="120"/>
      <c r="AG9" s="121"/>
      <c r="AH9" s="121"/>
      <c r="AI9" s="124"/>
      <c r="AJ9" s="124"/>
      <c r="AK9" s="124"/>
      <c r="AL9" s="203"/>
      <c r="AM9" s="19"/>
    </row>
    <row r="10" spans="1:40" ht="20.100000000000001" customHeight="1" thickTop="1" thickBot="1">
      <c r="A10" s="261" t="s">
        <v>24</v>
      </c>
      <c r="B10" s="141" t="str">
        <f>Effectif!B13</f>
        <v>Agent 4</v>
      </c>
      <c r="C10" s="142">
        <f>Août!C10-COUNTIF(I10:AL10,"cp")-COUNTIF(I10:AL10,"cpf")</f>
        <v>21</v>
      </c>
      <c r="D10" s="143">
        <f>Août!D10-COUNTIF(I10:AL10,"jte")-COUNTIF(I10:AL10,"jtf")</f>
        <v>8</v>
      </c>
      <c r="E10" s="144">
        <f>Août!E10-COUNTIF(I10:AL10,"jts")</f>
        <v>2</v>
      </c>
      <c r="F10" s="139">
        <f>Août!F10-COUNTIF(I10:AL10,"cpf")</f>
        <v>5</v>
      </c>
      <c r="G10" s="139">
        <f>Août!G10-COUNTIF(I10:AL10,"jtf")</f>
        <v>1</v>
      </c>
      <c r="H10" s="140" t="str">
        <f>IF(Janvier!H10=0,CLEAN(Janvier!H10),Août!H10-COUNTIF(I10:AL10,"a"))</f>
        <v/>
      </c>
      <c r="I10" s="166"/>
      <c r="J10" s="115"/>
      <c r="K10" s="116"/>
      <c r="L10" s="116"/>
      <c r="M10" s="117"/>
      <c r="N10" s="117"/>
      <c r="O10" s="114"/>
      <c r="P10" s="114"/>
      <c r="Q10" s="114"/>
      <c r="R10" s="114"/>
      <c r="S10" s="115"/>
      <c r="T10" s="115"/>
      <c r="U10" s="116"/>
      <c r="V10" s="116"/>
      <c r="W10" s="117"/>
      <c r="X10" s="117"/>
      <c r="Y10" s="114"/>
      <c r="Z10" s="114"/>
      <c r="AA10" s="114"/>
      <c r="AB10" s="114"/>
      <c r="AC10" s="115"/>
      <c r="AD10" s="115"/>
      <c r="AE10" s="116"/>
      <c r="AF10" s="116"/>
      <c r="AG10" s="117"/>
      <c r="AH10" s="117"/>
      <c r="AI10" s="122"/>
      <c r="AJ10" s="122"/>
      <c r="AK10" s="122"/>
      <c r="AL10" s="201"/>
      <c r="AM10" s="50"/>
    </row>
    <row r="11" spans="1:40" ht="20.100000000000001" customHeight="1" thickTop="1" thickBot="1">
      <c r="A11" s="262"/>
      <c r="B11" s="52" t="str">
        <f>Effectif!B14</f>
        <v>Agent 5</v>
      </c>
      <c r="C11" s="43">
        <f>Août!C11-COUNTIF(I11:AL11,"cp")-COUNTIF(I11:AL11,"cpf")</f>
        <v>21</v>
      </c>
      <c r="D11" s="44">
        <f>Août!D11-COUNTIF(I11:AL11,"jte")-COUNTIF(I11:AL11,"jtf")</f>
        <v>8</v>
      </c>
      <c r="E11" s="36">
        <f>Août!E11-COUNTIF(I11:AL11,"jts")</f>
        <v>2</v>
      </c>
      <c r="F11" s="59">
        <f>Août!F11-COUNTIF(I11:AL11,"cpf")</f>
        <v>5</v>
      </c>
      <c r="G11" s="59">
        <f>Août!G11-COUNTIF(I11:AL11,"jtf")</f>
        <v>1</v>
      </c>
      <c r="H11" s="37" t="str">
        <f>IF(Janvier!H11=0,CLEAN(Janvier!H11),Août!H11-COUNTIF(I11:AL11,"a"))</f>
        <v/>
      </c>
      <c r="I11" s="168"/>
      <c r="J11" s="119"/>
      <c r="K11" s="120"/>
      <c r="L11" s="120"/>
      <c r="M11" s="121"/>
      <c r="N11" s="121"/>
      <c r="O11" s="118"/>
      <c r="P11" s="118"/>
      <c r="Q11" s="118"/>
      <c r="R11" s="118"/>
      <c r="S11" s="119"/>
      <c r="T11" s="119"/>
      <c r="U11" s="120"/>
      <c r="V11" s="120"/>
      <c r="W11" s="121"/>
      <c r="X11" s="121"/>
      <c r="Y11" s="118"/>
      <c r="Z11" s="118"/>
      <c r="AA11" s="118"/>
      <c r="AB11" s="118"/>
      <c r="AC11" s="119"/>
      <c r="AD11" s="119"/>
      <c r="AE11" s="120"/>
      <c r="AF11" s="120"/>
      <c r="AG11" s="121"/>
      <c r="AH11" s="121"/>
      <c r="AI11" s="124"/>
      <c r="AJ11" s="124"/>
      <c r="AK11" s="124"/>
      <c r="AL11" s="203"/>
      <c r="AM11" s="50"/>
    </row>
    <row r="12" spans="1:40" ht="20.100000000000001" customHeight="1" thickTop="1" thickBot="1">
      <c r="A12" s="261" t="s">
        <v>25</v>
      </c>
      <c r="B12" s="141" t="str">
        <f>Effectif!B17</f>
        <v>Agent 6</v>
      </c>
      <c r="C12" s="142">
        <f>Août!C12-COUNTIF(I12:AL12,"cp")-COUNTIF(I12:AL12,"cpf")</f>
        <v>21</v>
      </c>
      <c r="D12" s="143">
        <f>Août!D12-COUNTIF(I12:AL12,"jte")-COUNTIF(I12:AL12,"jtf")</f>
        <v>8</v>
      </c>
      <c r="E12" s="144">
        <f>Août!E12-COUNTIF(I12:AL12,"jts")</f>
        <v>2</v>
      </c>
      <c r="F12" s="139">
        <f>Août!F12-COUNTIF(I12:AL12,"cpf")</f>
        <v>5</v>
      </c>
      <c r="G12" s="139">
        <f>Août!G12-COUNTIF(I12:AL12,"jtf")</f>
        <v>1</v>
      </c>
      <c r="H12" s="140" t="str">
        <f>IF(Janvier!H12=0,CLEAN(Janvier!H12),Août!H12-COUNTIF(I12:AL12,"a"))</f>
        <v/>
      </c>
      <c r="I12" s="166"/>
      <c r="J12" s="115"/>
      <c r="K12" s="116"/>
      <c r="L12" s="116"/>
      <c r="M12" s="117"/>
      <c r="N12" s="117"/>
      <c r="O12" s="114"/>
      <c r="P12" s="114"/>
      <c r="Q12" s="114"/>
      <c r="R12" s="114"/>
      <c r="S12" s="115"/>
      <c r="T12" s="115"/>
      <c r="U12" s="116"/>
      <c r="V12" s="116"/>
      <c r="W12" s="117"/>
      <c r="X12" s="117"/>
      <c r="Y12" s="114"/>
      <c r="Z12" s="114"/>
      <c r="AA12" s="114"/>
      <c r="AB12" s="114"/>
      <c r="AC12" s="115"/>
      <c r="AD12" s="115"/>
      <c r="AE12" s="116"/>
      <c r="AF12" s="116"/>
      <c r="AG12" s="117"/>
      <c r="AH12" s="117"/>
      <c r="AI12" s="122"/>
      <c r="AJ12" s="122"/>
      <c r="AK12" s="122"/>
      <c r="AL12" s="201"/>
      <c r="AM12" s="50"/>
    </row>
    <row r="13" spans="1:40" ht="20.100000000000001" customHeight="1" thickTop="1" thickBot="1">
      <c r="A13" s="262"/>
      <c r="B13" s="52" t="str">
        <f>Effectif!B18</f>
        <v>Agent 7</v>
      </c>
      <c r="C13" s="43">
        <f>Août!C13-COUNTIF(I13:AL13,"cp")-COUNTIF(I13:AL13,"cpf")</f>
        <v>21</v>
      </c>
      <c r="D13" s="44">
        <f>Août!D13-COUNTIF(I13:AL13,"jte")-COUNTIF(I13:AL13,"jtf")</f>
        <v>8</v>
      </c>
      <c r="E13" s="36">
        <f>Août!E13-COUNTIF(I13:AL13,"jts")</f>
        <v>2</v>
      </c>
      <c r="F13" s="59">
        <f>Août!F13-COUNTIF(I13:AL13,"cpf")</f>
        <v>5</v>
      </c>
      <c r="G13" s="59">
        <f>Août!G13-COUNTIF(I13:AL13,"jtf")</f>
        <v>1</v>
      </c>
      <c r="H13" s="37" t="str">
        <f>IF(Janvier!H13=0,CLEAN(Janvier!H13),Août!H13-COUNTIF(I13:AL13,"a"))</f>
        <v/>
      </c>
      <c r="I13" s="168"/>
      <c r="J13" s="119"/>
      <c r="K13" s="120"/>
      <c r="L13" s="120"/>
      <c r="M13" s="121"/>
      <c r="N13" s="121"/>
      <c r="O13" s="118"/>
      <c r="P13" s="118"/>
      <c r="Q13" s="118"/>
      <c r="R13" s="118"/>
      <c r="S13" s="119"/>
      <c r="T13" s="119"/>
      <c r="U13" s="120"/>
      <c r="V13" s="120"/>
      <c r="W13" s="121"/>
      <c r="X13" s="121"/>
      <c r="Y13" s="118"/>
      <c r="Z13" s="118"/>
      <c r="AA13" s="118"/>
      <c r="AB13" s="118"/>
      <c r="AC13" s="119"/>
      <c r="AD13" s="119"/>
      <c r="AE13" s="120"/>
      <c r="AF13" s="120"/>
      <c r="AG13" s="121"/>
      <c r="AH13" s="121"/>
      <c r="AI13" s="124"/>
      <c r="AJ13" s="124"/>
      <c r="AK13" s="124"/>
      <c r="AL13" s="203"/>
      <c r="AM13" s="50"/>
    </row>
    <row r="14" spans="1:40" ht="20.100000000000001" customHeight="1" thickTop="1" thickBot="1">
      <c r="A14" s="261" t="s">
        <v>26</v>
      </c>
      <c r="B14" s="141" t="str">
        <f>Effectif!B21</f>
        <v>Agent 8</v>
      </c>
      <c r="C14" s="142">
        <f>Août!C14-COUNTIF(I14:AL14,"cp")-COUNTIF(I14:AL14,"cpf")</f>
        <v>21</v>
      </c>
      <c r="D14" s="143">
        <f>Août!D14-COUNTIF(I14:AL14,"jte")-COUNTIF(I14:AL14,"jtf")</f>
        <v>8</v>
      </c>
      <c r="E14" s="144">
        <f>Août!E14-COUNTIF(I14:AL14,"jts")</f>
        <v>2</v>
      </c>
      <c r="F14" s="139">
        <f>Août!F14-COUNTIF(I14:AL14,"cpf")</f>
        <v>5</v>
      </c>
      <c r="G14" s="139">
        <f>Août!G14-COUNTIF(I14:AL14,"jtf")</f>
        <v>1</v>
      </c>
      <c r="H14" s="140" t="str">
        <f>IF(Janvier!H14=0,CLEAN(Janvier!H14),Août!H14-COUNTIF(I14:AL14,"a"))</f>
        <v/>
      </c>
      <c r="I14" s="166"/>
      <c r="J14" s="115"/>
      <c r="K14" s="116"/>
      <c r="L14" s="116"/>
      <c r="M14" s="117"/>
      <c r="N14" s="117"/>
      <c r="O14" s="114"/>
      <c r="P14" s="114"/>
      <c r="Q14" s="114"/>
      <c r="R14" s="114"/>
      <c r="S14" s="115"/>
      <c r="T14" s="115"/>
      <c r="U14" s="116"/>
      <c r="V14" s="116"/>
      <c r="W14" s="117"/>
      <c r="X14" s="117"/>
      <c r="Y14" s="114"/>
      <c r="Z14" s="114"/>
      <c r="AA14" s="114"/>
      <c r="AB14" s="114"/>
      <c r="AC14" s="115"/>
      <c r="AD14" s="115"/>
      <c r="AE14" s="116"/>
      <c r="AF14" s="116"/>
      <c r="AG14" s="117"/>
      <c r="AH14" s="117"/>
      <c r="AI14" s="122"/>
      <c r="AJ14" s="122"/>
      <c r="AK14" s="122"/>
      <c r="AL14" s="201"/>
      <c r="AM14" s="50"/>
    </row>
    <row r="15" spans="1:40" ht="20.100000000000001" customHeight="1" thickTop="1" thickBot="1">
      <c r="A15" s="262"/>
      <c r="B15" s="100" t="str">
        <f>Effectif!B22</f>
        <v>Agent 9</v>
      </c>
      <c r="C15" s="101">
        <f>Août!C15-COUNTIF(I15:AL15,"cp")-COUNTIF(I15:AL15,"cpf")</f>
        <v>21</v>
      </c>
      <c r="D15" s="102">
        <f>Août!D15-COUNTIF(I15:AL15,"jte")-COUNTIF(I15:AL15,"jtf")</f>
        <v>8</v>
      </c>
      <c r="E15" s="103">
        <f>Août!E15-COUNTIF(I15:AL15,"jts")</f>
        <v>2</v>
      </c>
      <c r="F15" s="99">
        <f>Août!F15-COUNTIF(I15:AL15,"cpf")</f>
        <v>5</v>
      </c>
      <c r="G15" s="99">
        <f>Août!G15-COUNTIF(I15:AL15,"jtf")</f>
        <v>1</v>
      </c>
      <c r="H15" s="104" t="str">
        <f>IF(Janvier!H15=0,CLEAN(Janvier!H15),Août!H15-COUNTIF(I15:AL15,"a"))</f>
        <v/>
      </c>
      <c r="I15" s="170"/>
      <c r="J15" s="106"/>
      <c r="K15" s="107"/>
      <c r="L15" s="107"/>
      <c r="M15" s="108"/>
      <c r="N15" s="108"/>
      <c r="O15" s="105"/>
      <c r="P15" s="105"/>
      <c r="Q15" s="105"/>
      <c r="R15" s="105"/>
      <c r="S15" s="106"/>
      <c r="T15" s="106"/>
      <c r="U15" s="107"/>
      <c r="V15" s="107"/>
      <c r="W15" s="108"/>
      <c r="X15" s="108"/>
      <c r="Y15" s="105"/>
      <c r="Z15" s="105"/>
      <c r="AA15" s="105"/>
      <c r="AB15" s="105"/>
      <c r="AC15" s="106"/>
      <c r="AD15" s="106"/>
      <c r="AE15" s="107"/>
      <c r="AF15" s="107"/>
      <c r="AG15" s="108"/>
      <c r="AH15" s="108"/>
      <c r="AI15" s="123"/>
      <c r="AJ15" s="123"/>
      <c r="AK15" s="123"/>
      <c r="AL15" s="202"/>
      <c r="AM15" s="50"/>
    </row>
    <row r="16" spans="1:40" ht="20.100000000000001" customHeight="1" thickTop="1" thickBot="1">
      <c r="A16" s="262"/>
      <c r="B16" s="52" t="str">
        <f>Effectif!B23</f>
        <v>Agent 10</v>
      </c>
      <c r="C16" s="43">
        <f>Août!C16-COUNTIF(I16:AL16,"cp")-COUNTIF(I16:AL16,"cpf")</f>
        <v>21</v>
      </c>
      <c r="D16" s="44">
        <f>Août!D16-COUNTIF(I16:AL16,"jte")-COUNTIF(I16:AL16,"jtf")</f>
        <v>8</v>
      </c>
      <c r="E16" s="36">
        <f>Août!E16-COUNTIF(I16:AL16,"jts")</f>
        <v>2</v>
      </c>
      <c r="F16" s="59">
        <f>Août!F16-COUNTIF(I16:AL16,"cpf")</f>
        <v>5</v>
      </c>
      <c r="G16" s="59">
        <f>Août!G16-COUNTIF(I16:AL16,"jtf")</f>
        <v>1</v>
      </c>
      <c r="H16" s="37" t="str">
        <f>IF(Janvier!H16=0,CLEAN(Janvier!H16),Août!H16-COUNTIF(I16:AL16,"a"))</f>
        <v/>
      </c>
      <c r="I16" s="168"/>
      <c r="J16" s="119"/>
      <c r="K16" s="120"/>
      <c r="L16" s="120"/>
      <c r="M16" s="121"/>
      <c r="N16" s="121"/>
      <c r="O16" s="118"/>
      <c r="P16" s="118"/>
      <c r="Q16" s="118"/>
      <c r="R16" s="118"/>
      <c r="S16" s="119"/>
      <c r="T16" s="119"/>
      <c r="U16" s="120"/>
      <c r="V16" s="120"/>
      <c r="W16" s="121"/>
      <c r="X16" s="121"/>
      <c r="Y16" s="118"/>
      <c r="Z16" s="118"/>
      <c r="AA16" s="118"/>
      <c r="AB16" s="118"/>
      <c r="AC16" s="119"/>
      <c r="AD16" s="119"/>
      <c r="AE16" s="120"/>
      <c r="AF16" s="120"/>
      <c r="AG16" s="121"/>
      <c r="AH16" s="121"/>
      <c r="AI16" s="124"/>
      <c r="AJ16" s="124"/>
      <c r="AK16" s="124"/>
      <c r="AL16" s="203"/>
      <c r="AM16" s="50"/>
    </row>
    <row r="17" spans="1:39" ht="20.100000000000001" customHeight="1" thickTop="1" thickBot="1">
      <c r="A17" s="262" t="s">
        <v>15</v>
      </c>
      <c r="B17" s="141" t="str">
        <f>Effectif!E6&amp;""</f>
        <v/>
      </c>
      <c r="C17" s="142">
        <f>Août!C17-COUNTIF(I17:AL17,"cp")-COUNTIF(I17:AL17,"cpf")</f>
        <v>21</v>
      </c>
      <c r="D17" s="143">
        <f>Août!D17-COUNTIF(I17:AL17,"jte")-COUNTIF(I17:AL17,"jtf")</f>
        <v>8</v>
      </c>
      <c r="E17" s="144">
        <f>Août!E17-COUNTIF(I17:AL17,"jts")</f>
        <v>2</v>
      </c>
      <c r="F17" s="139">
        <f>Août!F17-COUNTIF(I17:AL17,"cpf")</f>
        <v>5</v>
      </c>
      <c r="G17" s="139">
        <f>Août!G17-COUNTIF(I17:AL17,"jtf")</f>
        <v>1</v>
      </c>
      <c r="H17" s="140" t="str">
        <f>IF(Janvier!H17=0,CLEAN(Janvier!H17),Août!H17-COUNTIF(I17:AL17,"a"))</f>
        <v/>
      </c>
      <c r="I17" s="166"/>
      <c r="J17" s="115"/>
      <c r="K17" s="116"/>
      <c r="L17" s="116"/>
      <c r="M17" s="117"/>
      <c r="N17" s="117"/>
      <c r="O17" s="114"/>
      <c r="P17" s="114"/>
      <c r="Q17" s="114"/>
      <c r="R17" s="114"/>
      <c r="S17" s="115"/>
      <c r="T17" s="115"/>
      <c r="U17" s="116"/>
      <c r="V17" s="116"/>
      <c r="W17" s="117"/>
      <c r="X17" s="117"/>
      <c r="Y17" s="114"/>
      <c r="Z17" s="114"/>
      <c r="AA17" s="114"/>
      <c r="AB17" s="114"/>
      <c r="AC17" s="115"/>
      <c r="AD17" s="115"/>
      <c r="AE17" s="116"/>
      <c r="AF17" s="116"/>
      <c r="AG17" s="117"/>
      <c r="AH17" s="117"/>
      <c r="AI17" s="122"/>
      <c r="AJ17" s="122"/>
      <c r="AK17" s="122"/>
      <c r="AL17" s="201"/>
      <c r="AM17" s="50"/>
    </row>
    <row r="18" spans="1:39" ht="20.100000000000001" customHeight="1" thickTop="1" thickBot="1">
      <c r="A18" s="262"/>
      <c r="B18" s="100" t="str">
        <f>Effectif!E7&amp;""</f>
        <v/>
      </c>
      <c r="C18" s="101">
        <f>Août!C18-COUNTIF(I18:AL18,"cp")-COUNTIF(I18:AL18,"cpf")</f>
        <v>21</v>
      </c>
      <c r="D18" s="102">
        <f>Août!D18-COUNTIF(I18:AL18,"jte")-COUNTIF(I18:AL18,"jtf")</f>
        <v>8</v>
      </c>
      <c r="E18" s="103">
        <f>Août!E18-COUNTIF(I18:AL18,"jts")</f>
        <v>2</v>
      </c>
      <c r="F18" s="99">
        <f>Août!F18-COUNTIF(I18:AL18,"cpf")</f>
        <v>5</v>
      </c>
      <c r="G18" s="99">
        <f>Août!G18-COUNTIF(I18:AL18,"jtf")</f>
        <v>1</v>
      </c>
      <c r="H18" s="104" t="str">
        <f>IF(Janvier!H18=0,CLEAN(Janvier!H18),Août!H18-COUNTIF(I18:AL18,"a"))</f>
        <v/>
      </c>
      <c r="I18" s="170"/>
      <c r="J18" s="106"/>
      <c r="K18" s="107"/>
      <c r="L18" s="107"/>
      <c r="M18" s="108"/>
      <c r="N18" s="108"/>
      <c r="O18" s="105"/>
      <c r="P18" s="105"/>
      <c r="Q18" s="105"/>
      <c r="R18" s="105"/>
      <c r="S18" s="106"/>
      <c r="T18" s="106"/>
      <c r="U18" s="107"/>
      <c r="V18" s="107"/>
      <c r="W18" s="108"/>
      <c r="X18" s="108"/>
      <c r="Y18" s="105"/>
      <c r="Z18" s="105"/>
      <c r="AA18" s="105"/>
      <c r="AB18" s="105"/>
      <c r="AC18" s="106"/>
      <c r="AD18" s="106"/>
      <c r="AE18" s="107"/>
      <c r="AF18" s="107"/>
      <c r="AG18" s="108"/>
      <c r="AH18" s="108"/>
      <c r="AI18" s="123"/>
      <c r="AJ18" s="123"/>
      <c r="AK18" s="123"/>
      <c r="AL18" s="202"/>
      <c r="AM18" s="50"/>
    </row>
    <row r="19" spans="1:39" ht="20.100000000000001" customHeight="1" thickTop="1" thickBot="1">
      <c r="A19" s="262"/>
      <c r="B19" s="145" t="str">
        <f>Effectif!E8 &amp;""</f>
        <v/>
      </c>
      <c r="C19" s="43">
        <f>Août!C19-COUNTIF(I19:AL19,"cp")-COUNTIF(I19:AL19,"cpf")</f>
        <v>21</v>
      </c>
      <c r="D19" s="44">
        <f>Août!D19-COUNTIF(I19:AL19,"jte")-COUNTIF(I19:AL19,"jtf")</f>
        <v>8</v>
      </c>
      <c r="E19" s="36">
        <f>Août!E19-COUNTIF(I19:AL19,"jts")</f>
        <v>2</v>
      </c>
      <c r="F19" s="59">
        <f>Août!F19-COUNTIF(I19:AL19,"cpf")</f>
        <v>5</v>
      </c>
      <c r="G19" s="59">
        <f>Août!G19-COUNTIF(I19:AL19,"jtf")</f>
        <v>1</v>
      </c>
      <c r="H19" s="37" t="str">
        <f>IF(Janvier!H19=0,CLEAN(Janvier!H19),Août!H19-COUNTIF(I19:AL19,"a"))</f>
        <v/>
      </c>
      <c r="I19" s="168"/>
      <c r="J19" s="119"/>
      <c r="K19" s="120"/>
      <c r="L19" s="120"/>
      <c r="M19" s="121"/>
      <c r="N19" s="121"/>
      <c r="O19" s="118"/>
      <c r="P19" s="118"/>
      <c r="Q19" s="118"/>
      <c r="R19" s="118"/>
      <c r="S19" s="119"/>
      <c r="T19" s="119"/>
      <c r="U19" s="120"/>
      <c r="V19" s="120"/>
      <c r="W19" s="121"/>
      <c r="X19" s="121"/>
      <c r="Y19" s="118"/>
      <c r="Z19" s="118"/>
      <c r="AA19" s="118"/>
      <c r="AB19" s="118"/>
      <c r="AC19" s="119"/>
      <c r="AD19" s="119"/>
      <c r="AE19" s="120"/>
      <c r="AF19" s="120"/>
      <c r="AG19" s="121"/>
      <c r="AH19" s="121"/>
      <c r="AI19" s="124"/>
      <c r="AJ19" s="124"/>
      <c r="AK19" s="124"/>
      <c r="AL19" s="203"/>
      <c r="AM19" s="50"/>
    </row>
    <row r="20" spans="1:39" ht="20.100000000000001" customHeight="1" thickTop="1" thickBot="1">
      <c r="A20" s="264" t="s">
        <v>16</v>
      </c>
      <c r="B20" s="141" t="str">
        <f>Effectif!B25&amp;""</f>
        <v/>
      </c>
      <c r="C20" s="142">
        <f>Août!C20-COUNTIF(I20:AL20,"cp")-COUNTIF(I20:AL20,"cpf")</f>
        <v>21</v>
      </c>
      <c r="D20" s="143">
        <f>Août!D20-COUNTIF(I20:AL20,"jte")-COUNTIF(I20:AL20,"jtf")</f>
        <v>8</v>
      </c>
      <c r="E20" s="144">
        <f>Août!E20-COUNTIF(I20:AL20,"jts")</f>
        <v>2</v>
      </c>
      <c r="F20" s="139">
        <f>Août!F20-COUNTIF(I20:AL20,"cpf")</f>
        <v>5</v>
      </c>
      <c r="G20" s="139">
        <f>Août!G20-COUNTIF(I20:AL20,"jtf")</f>
        <v>1</v>
      </c>
      <c r="H20" s="140" t="str">
        <f>IF(Janvier!H20=0,CLEAN(Janvier!H20),Août!H20-COUNTIF(I20:AL20,"a"))</f>
        <v/>
      </c>
      <c r="I20" s="166"/>
      <c r="J20" s="115"/>
      <c r="K20" s="116"/>
      <c r="L20" s="116"/>
      <c r="M20" s="117"/>
      <c r="N20" s="117"/>
      <c r="O20" s="114"/>
      <c r="P20" s="114"/>
      <c r="Q20" s="114"/>
      <c r="R20" s="114"/>
      <c r="S20" s="115"/>
      <c r="T20" s="115"/>
      <c r="U20" s="116"/>
      <c r="V20" s="116"/>
      <c r="W20" s="117"/>
      <c r="X20" s="117"/>
      <c r="Y20" s="114"/>
      <c r="Z20" s="114"/>
      <c r="AA20" s="114"/>
      <c r="AB20" s="114"/>
      <c r="AC20" s="115"/>
      <c r="AD20" s="115"/>
      <c r="AE20" s="116"/>
      <c r="AF20" s="116"/>
      <c r="AG20" s="117"/>
      <c r="AH20" s="117"/>
      <c r="AI20" s="122"/>
      <c r="AJ20" s="122"/>
      <c r="AK20" s="122"/>
      <c r="AL20" s="201"/>
      <c r="AM20" s="50"/>
    </row>
    <row r="21" spans="1:39" ht="20.100000000000001" customHeight="1" thickTop="1" thickBot="1">
      <c r="A21" s="265"/>
      <c r="B21" s="100" t="str">
        <f>Effectif!B28&amp;""</f>
        <v/>
      </c>
      <c r="C21" s="101">
        <f>Août!C21-COUNTIF(I21:AL21,"cp")-COUNTIF(I21:AL21,"cpf")</f>
        <v>21</v>
      </c>
      <c r="D21" s="102">
        <f>Août!D21-COUNTIF(I21:AL21,"jte")-COUNTIF(I21:AL21,"jtf")</f>
        <v>8</v>
      </c>
      <c r="E21" s="103">
        <f>Août!E21-COUNTIF(I21:AL21,"jts")</f>
        <v>2</v>
      </c>
      <c r="F21" s="99">
        <f>Août!F21-COUNTIF(I21:AL21,"cpf")</f>
        <v>5</v>
      </c>
      <c r="G21" s="99">
        <f>Août!G21-COUNTIF(I21:AL21,"jtf")</f>
        <v>1</v>
      </c>
      <c r="H21" s="104" t="str">
        <f>IF(Janvier!H21=0,CLEAN(Janvier!H21),Août!H21-COUNTIF(I21:AL21,"a"))</f>
        <v/>
      </c>
      <c r="I21" s="170"/>
      <c r="J21" s="106"/>
      <c r="K21" s="107"/>
      <c r="L21" s="107"/>
      <c r="M21" s="108"/>
      <c r="N21" s="108"/>
      <c r="O21" s="105"/>
      <c r="P21" s="105"/>
      <c r="Q21" s="105"/>
      <c r="R21" s="105"/>
      <c r="S21" s="106"/>
      <c r="T21" s="106"/>
      <c r="U21" s="107"/>
      <c r="V21" s="107"/>
      <c r="W21" s="108"/>
      <c r="X21" s="108"/>
      <c r="Y21" s="105"/>
      <c r="Z21" s="105"/>
      <c r="AA21" s="105"/>
      <c r="AB21" s="105"/>
      <c r="AC21" s="106"/>
      <c r="AD21" s="106"/>
      <c r="AE21" s="107"/>
      <c r="AF21" s="107"/>
      <c r="AG21" s="108"/>
      <c r="AH21" s="108"/>
      <c r="AI21" s="123"/>
      <c r="AJ21" s="123"/>
      <c r="AK21" s="123"/>
      <c r="AL21" s="202"/>
      <c r="AM21" s="50"/>
    </row>
    <row r="22" spans="1:39" ht="20.100000000000001" customHeight="1" thickTop="1" thickBot="1">
      <c r="A22" s="265"/>
      <c r="B22" s="100" t="str">
        <f>Effectif!B29&amp;""</f>
        <v/>
      </c>
      <c r="C22" s="101">
        <f>Août!C22-COUNTIF(I22:AL22,"cp")-COUNTIF(I22:AL22,"cpf")</f>
        <v>21</v>
      </c>
      <c r="D22" s="102">
        <f>Août!D22-COUNTIF(I22:AL22,"jte")-COUNTIF(I22:AL22,"jtf")</f>
        <v>8</v>
      </c>
      <c r="E22" s="103">
        <f>Août!E22-COUNTIF(I22:AL22,"jts")</f>
        <v>2</v>
      </c>
      <c r="F22" s="99">
        <f>Août!F22-COUNTIF(I22:AL22,"cpf")</f>
        <v>5</v>
      </c>
      <c r="G22" s="99">
        <f>Août!G22-COUNTIF(I22:AL22,"jtf")</f>
        <v>1</v>
      </c>
      <c r="H22" s="104" t="str">
        <f>IF(Janvier!H22=0,CLEAN(Janvier!H22),Août!H22-COUNTIF(I22:AL22,"a"))</f>
        <v/>
      </c>
      <c r="I22" s="170"/>
      <c r="J22" s="106"/>
      <c r="K22" s="107"/>
      <c r="L22" s="107"/>
      <c r="M22" s="108"/>
      <c r="N22" s="108"/>
      <c r="O22" s="105"/>
      <c r="P22" s="105"/>
      <c r="Q22" s="105"/>
      <c r="R22" s="105"/>
      <c r="S22" s="106"/>
      <c r="T22" s="106"/>
      <c r="U22" s="107"/>
      <c r="V22" s="107"/>
      <c r="W22" s="108"/>
      <c r="X22" s="108"/>
      <c r="Y22" s="105"/>
      <c r="Z22" s="105"/>
      <c r="AA22" s="105"/>
      <c r="AB22" s="105"/>
      <c r="AC22" s="106"/>
      <c r="AD22" s="106"/>
      <c r="AE22" s="107"/>
      <c r="AF22" s="107"/>
      <c r="AG22" s="108"/>
      <c r="AH22" s="108"/>
      <c r="AI22" s="123"/>
      <c r="AJ22" s="123"/>
      <c r="AK22" s="123"/>
      <c r="AL22" s="202"/>
      <c r="AM22" s="50"/>
    </row>
    <row r="23" spans="1:39" ht="20.100000000000001" customHeight="1" thickTop="1" thickBot="1">
      <c r="A23" s="265"/>
      <c r="B23" s="100" t="str">
        <f>Effectif!B27&amp;""</f>
        <v/>
      </c>
      <c r="C23" s="101">
        <f>Août!C23-COUNTIF(I23:AL23,"cp")-COUNTIF(I23:AL23,"cpf")</f>
        <v>21</v>
      </c>
      <c r="D23" s="102">
        <f>Août!D23-COUNTIF(I23:AL23,"jte")-COUNTIF(I23:AL23,"jtf")</f>
        <v>8</v>
      </c>
      <c r="E23" s="103">
        <f>Août!E23-COUNTIF(I23:AL23,"jts")</f>
        <v>2</v>
      </c>
      <c r="F23" s="99">
        <f>Août!F23-COUNTIF(I23:AL23,"cpf")</f>
        <v>5</v>
      </c>
      <c r="G23" s="99">
        <f>Août!G23-COUNTIF(I23:AL23,"jtf")</f>
        <v>1</v>
      </c>
      <c r="H23" s="104" t="str">
        <f>IF(Janvier!H23=0,CLEAN(Janvier!H23),Août!H23-COUNTIF(I23:AL23,"a"))</f>
        <v/>
      </c>
      <c r="I23" s="170"/>
      <c r="J23" s="106"/>
      <c r="K23" s="107"/>
      <c r="L23" s="107"/>
      <c r="M23" s="108"/>
      <c r="N23" s="108"/>
      <c r="O23" s="105"/>
      <c r="P23" s="105"/>
      <c r="Q23" s="105"/>
      <c r="R23" s="105"/>
      <c r="S23" s="106"/>
      <c r="T23" s="106"/>
      <c r="U23" s="107"/>
      <c r="V23" s="107"/>
      <c r="W23" s="108"/>
      <c r="X23" s="108"/>
      <c r="Y23" s="105"/>
      <c r="Z23" s="105"/>
      <c r="AA23" s="105"/>
      <c r="AB23" s="105"/>
      <c r="AC23" s="106"/>
      <c r="AD23" s="106"/>
      <c r="AE23" s="107"/>
      <c r="AF23" s="107"/>
      <c r="AG23" s="108"/>
      <c r="AH23" s="108"/>
      <c r="AI23" s="123"/>
      <c r="AJ23" s="123"/>
      <c r="AK23" s="123"/>
      <c r="AL23" s="202"/>
      <c r="AM23" s="50"/>
    </row>
    <row r="24" spans="1:39" ht="20.100000000000001" customHeight="1" thickTop="1" thickBot="1">
      <c r="A24" s="265"/>
      <c r="B24" s="52" t="str">
        <f>Effectif!B26&amp;""</f>
        <v/>
      </c>
      <c r="C24" s="43">
        <f>Août!C24-COUNTIF(I24:AL24,"cp")-COUNTIF(I24:AL24,"cpf")</f>
        <v>21</v>
      </c>
      <c r="D24" s="44">
        <f>Août!D24-COUNTIF(I24:AL24,"jte")-COUNTIF(I24:AL24,"jtf")</f>
        <v>8</v>
      </c>
      <c r="E24" s="36">
        <f>Août!E24-COUNTIF(I24:AL24,"jts")</f>
        <v>2</v>
      </c>
      <c r="F24" s="59">
        <f>Août!F24-COUNTIF(I24:AL24,"cpf")</f>
        <v>5</v>
      </c>
      <c r="G24" s="59">
        <f>Août!G24-COUNTIF(I24:AL24,"jtf")</f>
        <v>1</v>
      </c>
      <c r="H24" s="37" t="str">
        <f>IF(Janvier!H24=0,CLEAN(Janvier!H24),Août!H24-COUNTIF(I24:AL24,"a"))</f>
        <v/>
      </c>
      <c r="I24" s="168"/>
      <c r="J24" s="119"/>
      <c r="K24" s="120"/>
      <c r="L24" s="120"/>
      <c r="M24" s="121"/>
      <c r="N24" s="121"/>
      <c r="O24" s="118"/>
      <c r="P24" s="118"/>
      <c r="Q24" s="118"/>
      <c r="R24" s="118"/>
      <c r="S24" s="119"/>
      <c r="T24" s="119"/>
      <c r="U24" s="120"/>
      <c r="V24" s="120"/>
      <c r="W24" s="121"/>
      <c r="X24" s="121"/>
      <c r="Y24" s="118"/>
      <c r="Z24" s="118"/>
      <c r="AA24" s="118"/>
      <c r="AB24" s="118"/>
      <c r="AC24" s="119"/>
      <c r="AD24" s="119"/>
      <c r="AE24" s="120"/>
      <c r="AF24" s="120"/>
      <c r="AG24" s="121"/>
      <c r="AH24" s="121"/>
      <c r="AI24" s="124"/>
      <c r="AJ24" s="124"/>
      <c r="AK24" s="124"/>
      <c r="AL24" s="203"/>
      <c r="AM24" s="50"/>
    </row>
    <row r="25" spans="1:39" ht="20.100000000000001" customHeight="1" thickTop="1" thickBot="1">
      <c r="A25" s="263" t="s">
        <v>12</v>
      </c>
      <c r="B25" s="141" t="str">
        <f>Effectif!E10&amp;""</f>
        <v/>
      </c>
      <c r="C25" s="142">
        <f>Août!C25-COUNTIF(I25:AL25,"cp")-COUNTIF(I25:AL25,"cpf")</f>
        <v>21</v>
      </c>
      <c r="D25" s="143">
        <f>Août!D25-COUNTIF(I25:AL25,"jte")-COUNTIF(I25:AL25,"jtf")</f>
        <v>8</v>
      </c>
      <c r="E25" s="144">
        <f>Août!E25-COUNTIF(I25:AL25,"jts")</f>
        <v>2</v>
      </c>
      <c r="F25" s="139">
        <f>Août!F25-COUNTIF(I25:AL25,"cpf")</f>
        <v>5</v>
      </c>
      <c r="G25" s="139">
        <f>Août!G25-COUNTIF(I25:AL25,"jtf")</f>
        <v>1</v>
      </c>
      <c r="H25" s="140" t="str">
        <f>IF(Janvier!H25=0,CLEAN(Janvier!H25),Août!H25-COUNTIF(I25:AL25,"a"))</f>
        <v/>
      </c>
      <c r="I25" s="166"/>
      <c r="J25" s="115"/>
      <c r="K25" s="116"/>
      <c r="L25" s="116"/>
      <c r="M25" s="117"/>
      <c r="N25" s="117"/>
      <c r="O25" s="114"/>
      <c r="P25" s="114"/>
      <c r="Q25" s="114"/>
      <c r="R25" s="114"/>
      <c r="S25" s="115"/>
      <c r="T25" s="115"/>
      <c r="U25" s="116"/>
      <c r="V25" s="116"/>
      <c r="W25" s="117"/>
      <c r="X25" s="117"/>
      <c r="Y25" s="114"/>
      <c r="Z25" s="114"/>
      <c r="AA25" s="114"/>
      <c r="AB25" s="114"/>
      <c r="AC25" s="115"/>
      <c r="AD25" s="115"/>
      <c r="AE25" s="116"/>
      <c r="AF25" s="116"/>
      <c r="AG25" s="117"/>
      <c r="AH25" s="117"/>
      <c r="AI25" s="122"/>
      <c r="AJ25" s="122"/>
      <c r="AK25" s="122"/>
      <c r="AL25" s="201"/>
      <c r="AM25" s="50"/>
    </row>
    <row r="26" spans="1:39" ht="20.100000000000001" customHeight="1" thickTop="1" thickBot="1">
      <c r="A26" s="263"/>
      <c r="B26" s="100" t="str">
        <f>Effectif!E11&amp;""</f>
        <v/>
      </c>
      <c r="C26" s="101">
        <f>Août!C26-COUNTIF(I26:AL26,"cp")-COUNTIF(I26:AL26,"cpf")</f>
        <v>21</v>
      </c>
      <c r="D26" s="102">
        <f>Août!D26-COUNTIF(I26:AL26,"jte")-COUNTIF(I26:AL26,"jtf")</f>
        <v>8</v>
      </c>
      <c r="E26" s="103">
        <f>Août!E26-COUNTIF(I26:AL26,"jts")</f>
        <v>2</v>
      </c>
      <c r="F26" s="99">
        <f>Août!F26-COUNTIF(I26:AL26,"cpf")</f>
        <v>5</v>
      </c>
      <c r="G26" s="99">
        <f>Août!G26-COUNTIF(I26:AL26,"jtf")</f>
        <v>1</v>
      </c>
      <c r="H26" s="104" t="str">
        <f>IF(Janvier!H26=0,CLEAN(Janvier!H26),Août!H26-COUNTIF(I26:AL26,"a"))</f>
        <v/>
      </c>
      <c r="I26" s="170"/>
      <c r="J26" s="106"/>
      <c r="K26" s="107"/>
      <c r="L26" s="107"/>
      <c r="M26" s="108"/>
      <c r="N26" s="108"/>
      <c r="O26" s="105"/>
      <c r="P26" s="105"/>
      <c r="Q26" s="105"/>
      <c r="R26" s="105"/>
      <c r="S26" s="106"/>
      <c r="T26" s="106"/>
      <c r="U26" s="107"/>
      <c r="V26" s="107"/>
      <c r="W26" s="108"/>
      <c r="X26" s="108"/>
      <c r="Y26" s="105"/>
      <c r="Z26" s="105"/>
      <c r="AA26" s="105"/>
      <c r="AB26" s="105"/>
      <c r="AC26" s="106"/>
      <c r="AD26" s="106"/>
      <c r="AE26" s="107"/>
      <c r="AF26" s="107"/>
      <c r="AG26" s="108"/>
      <c r="AH26" s="108"/>
      <c r="AI26" s="123"/>
      <c r="AJ26" s="123"/>
      <c r="AK26" s="123"/>
      <c r="AL26" s="202"/>
      <c r="AM26" s="50"/>
    </row>
    <row r="27" spans="1:39" ht="20.100000000000001" customHeight="1" thickTop="1" thickBot="1">
      <c r="A27" s="263"/>
      <c r="B27" s="94" t="str">
        <f>Effectif!E12&amp;""</f>
        <v/>
      </c>
      <c r="C27" s="95">
        <f>Août!C27-COUNTIF(I27:AL27,"cp")-COUNTIF(I27:AL27,"cpf")</f>
        <v>21</v>
      </c>
      <c r="D27" s="96">
        <f>Août!D27-COUNTIF(I27:AL27,"jte")-COUNTIF(I27:AL27,"jtf")</f>
        <v>8</v>
      </c>
      <c r="E27" s="97">
        <f>Août!E27-COUNTIF(I27:AL27,"jts")</f>
        <v>2</v>
      </c>
      <c r="F27" s="99">
        <f>Août!F27-COUNTIF(I27:AL27,"cpf")</f>
        <v>5</v>
      </c>
      <c r="G27" s="99">
        <f>Août!G27-COUNTIF(I27:AL27,"jtf")</f>
        <v>1</v>
      </c>
      <c r="H27" s="104" t="str">
        <f>IF(Janvier!H27=0,CLEAN(Janvier!H27),Août!H27-COUNTIF(I27:AL27,"a"))</f>
        <v/>
      </c>
      <c r="I27" s="170"/>
      <c r="J27" s="106"/>
      <c r="K27" s="107"/>
      <c r="L27" s="107"/>
      <c r="M27" s="108"/>
      <c r="N27" s="108"/>
      <c r="O27" s="105"/>
      <c r="P27" s="105"/>
      <c r="Q27" s="105"/>
      <c r="R27" s="105"/>
      <c r="S27" s="106"/>
      <c r="T27" s="106"/>
      <c r="U27" s="107"/>
      <c r="V27" s="107"/>
      <c r="W27" s="108"/>
      <c r="X27" s="108"/>
      <c r="Y27" s="105"/>
      <c r="Z27" s="105"/>
      <c r="AA27" s="105"/>
      <c r="AB27" s="105"/>
      <c r="AC27" s="106"/>
      <c r="AD27" s="106"/>
      <c r="AE27" s="107"/>
      <c r="AF27" s="107"/>
      <c r="AG27" s="108"/>
      <c r="AH27" s="108"/>
      <c r="AI27" s="123"/>
      <c r="AJ27" s="123"/>
      <c r="AK27" s="123"/>
      <c r="AL27" s="202"/>
      <c r="AM27" s="50"/>
    </row>
    <row r="28" spans="1:39" ht="20.100000000000001" customHeight="1" thickTop="1" thickBot="1">
      <c r="A28" s="263"/>
      <c r="B28" s="159" t="str">
        <f>Effectif!E13&amp;""</f>
        <v/>
      </c>
      <c r="C28" s="160">
        <f>Août!C28-COUNTIF(I28:AL28,"cp")-COUNTIF(I28:AL28,"cpf")</f>
        <v>21</v>
      </c>
      <c r="D28" s="147">
        <f>Août!D28-COUNTIF(I28:AL28,"jte")-COUNTIF(I28:AL28,"jtf")</f>
        <v>8</v>
      </c>
      <c r="E28" s="148">
        <f>Août!E28-COUNTIF(I28:AL28,"jts")</f>
        <v>2</v>
      </c>
      <c r="F28" s="99">
        <f>Août!F28-COUNTIF(I28:AL28,"cpf")</f>
        <v>5</v>
      </c>
      <c r="G28" s="99">
        <f>Août!G28-COUNTIF(I28:AL28,"jtf")</f>
        <v>1</v>
      </c>
      <c r="H28" s="104" t="str">
        <f>IF(Janvier!H28=0,CLEAN(Janvier!H28),Août!H28-COUNTIF(I28:AL28,"a"))</f>
        <v/>
      </c>
      <c r="I28" s="170"/>
      <c r="J28" s="106"/>
      <c r="K28" s="107"/>
      <c r="L28" s="107"/>
      <c r="M28" s="108"/>
      <c r="N28" s="108"/>
      <c r="O28" s="105"/>
      <c r="P28" s="105"/>
      <c r="Q28" s="105"/>
      <c r="R28" s="105"/>
      <c r="S28" s="106"/>
      <c r="T28" s="106"/>
      <c r="U28" s="107"/>
      <c r="V28" s="107"/>
      <c r="W28" s="108"/>
      <c r="X28" s="108"/>
      <c r="Y28" s="105"/>
      <c r="Z28" s="105"/>
      <c r="AA28" s="105"/>
      <c r="AB28" s="105"/>
      <c r="AC28" s="106"/>
      <c r="AD28" s="106"/>
      <c r="AE28" s="107"/>
      <c r="AF28" s="107"/>
      <c r="AG28" s="108"/>
      <c r="AH28" s="108"/>
      <c r="AI28" s="123"/>
      <c r="AJ28" s="123"/>
      <c r="AK28" s="123"/>
      <c r="AL28" s="202"/>
      <c r="AM28" s="50"/>
    </row>
    <row r="29" spans="1:39" ht="20.100000000000001" customHeight="1" thickTop="1" thickBot="1">
      <c r="A29" s="263"/>
      <c r="B29" s="100">
        <f>Effectif!E14</f>
        <v>0</v>
      </c>
      <c r="C29" s="149">
        <f>Août!C29-COUNTIF(I29:AL29,"cp")-COUNTIF(I29:AL29,"cpf")</f>
        <v>21</v>
      </c>
      <c r="D29" s="102">
        <f>Août!D29-COUNTIF(I29:AL29,"jte")-COUNTIF(I29:AL29,"jtf")</f>
        <v>8</v>
      </c>
      <c r="E29" s="103">
        <f>Août!E29-COUNTIF(I29:AL29,"jts")</f>
        <v>2</v>
      </c>
      <c r="F29" s="99">
        <f>Août!F29-COUNTIF(I29:AL29,"cpf")</f>
        <v>5</v>
      </c>
      <c r="G29" s="99">
        <f>Août!G29-COUNTIF(I29:AL29,"jtf")</f>
        <v>1</v>
      </c>
      <c r="H29" s="104" t="str">
        <f>IF(Janvier!H29=0,CLEAN(Janvier!H29),Août!H29-COUNTIF(I29:AL29,"a"))</f>
        <v/>
      </c>
      <c r="I29" s="170"/>
      <c r="J29" s="106"/>
      <c r="K29" s="107"/>
      <c r="L29" s="107"/>
      <c r="M29" s="108"/>
      <c r="N29" s="108"/>
      <c r="O29" s="105"/>
      <c r="P29" s="105"/>
      <c r="Q29" s="105"/>
      <c r="R29" s="105"/>
      <c r="S29" s="106"/>
      <c r="T29" s="106"/>
      <c r="U29" s="107"/>
      <c r="V29" s="107"/>
      <c r="W29" s="108"/>
      <c r="X29" s="108"/>
      <c r="Y29" s="105"/>
      <c r="Z29" s="105"/>
      <c r="AA29" s="105"/>
      <c r="AB29" s="105"/>
      <c r="AC29" s="106"/>
      <c r="AD29" s="106"/>
      <c r="AE29" s="107"/>
      <c r="AF29" s="107"/>
      <c r="AG29" s="108"/>
      <c r="AH29" s="108"/>
      <c r="AI29" s="123"/>
      <c r="AJ29" s="123"/>
      <c r="AK29" s="123"/>
      <c r="AL29" s="202"/>
      <c r="AM29" s="50"/>
    </row>
    <row r="30" spans="1:39" ht="20.100000000000001" customHeight="1" thickTop="1" thickBot="1">
      <c r="A30" s="263"/>
      <c r="B30" s="52"/>
      <c r="C30" s="150">
        <f>Août!C30-COUNTIF(I30:AL30,"cp")-COUNTIF(I30:AL30,"cpf")</f>
        <v>21</v>
      </c>
      <c r="D30" s="44">
        <f>Août!D30-COUNTIF(I30:AL30,"jte")-COUNTIF(I30:AL30,"jtf")</f>
        <v>8</v>
      </c>
      <c r="E30" s="36">
        <f>Août!E30-COUNTIF(I30:AL30,"jts")</f>
        <v>2</v>
      </c>
      <c r="F30" s="161">
        <f>Août!F30-COUNTIF(I30:AL30,"cpf")</f>
        <v>5</v>
      </c>
      <c r="G30" s="161">
        <f>Août!G30-COUNTIF(I30:AL30,"jtf")</f>
        <v>1</v>
      </c>
      <c r="H30" s="37" t="str">
        <f>IF(Janvier!H30=0,CLEAN(Janvier!H30),Août!H30-COUNTIF(I30:AL30,"a"))</f>
        <v/>
      </c>
      <c r="I30" s="168"/>
      <c r="J30" s="119"/>
      <c r="K30" s="120"/>
      <c r="L30" s="120"/>
      <c r="M30" s="121"/>
      <c r="N30" s="121"/>
      <c r="O30" s="118"/>
      <c r="P30" s="118"/>
      <c r="Q30" s="118"/>
      <c r="R30" s="118"/>
      <c r="S30" s="119"/>
      <c r="T30" s="119"/>
      <c r="U30" s="120"/>
      <c r="V30" s="120"/>
      <c r="W30" s="121"/>
      <c r="X30" s="121"/>
      <c r="Y30" s="118"/>
      <c r="Z30" s="118"/>
      <c r="AA30" s="118"/>
      <c r="AB30" s="118"/>
      <c r="AC30" s="119"/>
      <c r="AD30" s="119"/>
      <c r="AE30" s="120"/>
      <c r="AF30" s="120"/>
      <c r="AG30" s="121"/>
      <c r="AH30" s="121"/>
      <c r="AI30" s="124"/>
      <c r="AJ30" s="124"/>
      <c r="AK30" s="124"/>
      <c r="AL30" s="203"/>
      <c r="AM30" s="50"/>
    </row>
    <row r="31" spans="1:39" ht="20.100000000000001" customHeight="1" thickTop="1">
      <c r="A31" s="266" t="s">
        <v>17</v>
      </c>
      <c r="B31" s="141" t="str">
        <f>Effectif!E17&amp;""</f>
        <v/>
      </c>
      <c r="C31" s="162"/>
      <c r="D31" s="143">
        <f>Août!D31-COUNTIF(I31:AL31,"jte")-COUNTIF(I31:AL31,"jtf")</f>
        <v>8</v>
      </c>
      <c r="E31" s="144">
        <f>Août!E31-COUNTIF(I31:AL31,"jts")</f>
        <v>2</v>
      </c>
      <c r="F31" s="163"/>
      <c r="G31" s="163">
        <f>Août!G31-COUNTIF(I31:AL31,"jtf")</f>
        <v>1</v>
      </c>
      <c r="H31" s="140"/>
      <c r="I31" s="166"/>
      <c r="J31" s="115"/>
      <c r="K31" s="116"/>
      <c r="L31" s="116"/>
      <c r="M31" s="117"/>
      <c r="N31" s="117"/>
      <c r="O31" s="114"/>
      <c r="P31" s="114"/>
      <c r="Q31" s="114"/>
      <c r="R31" s="114"/>
      <c r="S31" s="115"/>
      <c r="T31" s="115"/>
      <c r="U31" s="116"/>
      <c r="V31" s="116"/>
      <c r="W31" s="117"/>
      <c r="X31" s="117"/>
      <c r="Y31" s="114"/>
      <c r="Z31" s="114"/>
      <c r="AA31" s="114"/>
      <c r="AB31" s="114"/>
      <c r="AC31" s="115"/>
      <c r="AD31" s="115"/>
      <c r="AE31" s="116"/>
      <c r="AF31" s="116"/>
      <c r="AG31" s="117"/>
      <c r="AH31" s="117"/>
      <c r="AI31" s="122"/>
      <c r="AJ31" s="122"/>
      <c r="AK31" s="122"/>
      <c r="AL31" s="201"/>
      <c r="AM31" s="50"/>
    </row>
    <row r="32" spans="1:39" ht="20.100000000000001" customHeight="1">
      <c r="A32" s="256"/>
      <c r="B32" s="100" t="str">
        <f>Effectif!E18 &amp;""</f>
        <v/>
      </c>
      <c r="C32" s="152"/>
      <c r="D32" s="102">
        <f>Août!D32-COUNTIF(I32:AL32,"jte")-COUNTIF(I32:AL32,"jtf")</f>
        <v>8</v>
      </c>
      <c r="E32" s="103">
        <f>Août!E32-COUNTIF(I32:AL32,"jts")</f>
        <v>2</v>
      </c>
      <c r="F32" s="99"/>
      <c r="G32" s="99">
        <f>Août!G32-COUNTIF(I32:AL32,"jtf")</f>
        <v>1</v>
      </c>
      <c r="H32" s="104"/>
      <c r="I32" s="170"/>
      <c r="J32" s="106"/>
      <c r="K32" s="107"/>
      <c r="L32" s="107"/>
      <c r="M32" s="108"/>
      <c r="N32" s="108"/>
      <c r="O32" s="105"/>
      <c r="P32" s="105"/>
      <c r="Q32" s="105"/>
      <c r="R32" s="105"/>
      <c r="S32" s="106"/>
      <c r="T32" s="106"/>
      <c r="U32" s="107"/>
      <c r="V32" s="107"/>
      <c r="W32" s="108"/>
      <c r="X32" s="108"/>
      <c r="Y32" s="105"/>
      <c r="Z32" s="105"/>
      <c r="AA32" s="105"/>
      <c r="AB32" s="105"/>
      <c r="AC32" s="106"/>
      <c r="AD32" s="106"/>
      <c r="AE32" s="107"/>
      <c r="AF32" s="107"/>
      <c r="AG32" s="108"/>
      <c r="AH32" s="108"/>
      <c r="AI32" s="123"/>
      <c r="AJ32" s="123"/>
      <c r="AK32" s="123"/>
      <c r="AL32" s="202"/>
      <c r="AM32" s="50"/>
    </row>
    <row r="33" spans="1:39" ht="20.100000000000001" customHeight="1">
      <c r="A33" s="257"/>
      <c r="B33" s="100" t="str">
        <f>Effectif!E19 &amp;""</f>
        <v/>
      </c>
      <c r="C33" s="152"/>
      <c r="D33" s="102">
        <f>Août!D33-COUNTIF(I33:AL33,"jte")-COUNTIF(I33:AL33,"jtf")</f>
        <v>8</v>
      </c>
      <c r="E33" s="103">
        <f>Août!E33-COUNTIF(I33:AL33,"jts")</f>
        <v>2</v>
      </c>
      <c r="F33" s="99"/>
      <c r="G33" s="99">
        <f>Août!G33-COUNTIF(I33:AL33,"jtf")</f>
        <v>1</v>
      </c>
      <c r="H33" s="104"/>
      <c r="I33" s="170"/>
      <c r="J33" s="106"/>
      <c r="K33" s="107"/>
      <c r="L33" s="107"/>
      <c r="M33" s="108"/>
      <c r="N33" s="108"/>
      <c r="O33" s="105"/>
      <c r="P33" s="105"/>
      <c r="Q33" s="105"/>
      <c r="R33" s="105"/>
      <c r="S33" s="106"/>
      <c r="T33" s="106"/>
      <c r="U33" s="107"/>
      <c r="V33" s="107"/>
      <c r="W33" s="108"/>
      <c r="X33" s="108"/>
      <c r="Y33" s="105"/>
      <c r="Z33" s="105"/>
      <c r="AA33" s="105"/>
      <c r="AB33" s="105"/>
      <c r="AC33" s="106"/>
      <c r="AD33" s="106"/>
      <c r="AE33" s="107"/>
      <c r="AF33" s="107"/>
      <c r="AG33" s="108"/>
      <c r="AH33" s="108"/>
      <c r="AI33" s="123"/>
      <c r="AJ33" s="123"/>
      <c r="AK33" s="123"/>
      <c r="AL33" s="202"/>
      <c r="AM33" s="50"/>
    </row>
    <row r="34" spans="1:39" ht="20.100000000000001" customHeight="1" thickBot="1">
      <c r="A34" s="258"/>
      <c r="B34" s="153" t="str">
        <f>Effectif!E20 &amp;""</f>
        <v/>
      </c>
      <c r="C34" s="154"/>
      <c r="D34" s="155">
        <f>Août!D34-COUNTIF(I34:AL34,"jte")-COUNTIF(I34:AL34,"jtf")</f>
        <v>8</v>
      </c>
      <c r="E34" s="156">
        <f>Août!E34-COUNTIF(I34:AL34,"jts")</f>
        <v>2</v>
      </c>
      <c r="F34" s="157"/>
      <c r="G34" s="157">
        <f>Août!G34-COUNTIF(I34:AL34,"jtf")</f>
        <v>1</v>
      </c>
      <c r="H34" s="158"/>
      <c r="I34" s="172"/>
      <c r="J34" s="111"/>
      <c r="K34" s="112"/>
      <c r="L34" s="112"/>
      <c r="M34" s="113"/>
      <c r="N34" s="113"/>
      <c r="O34" s="173"/>
      <c r="P34" s="110"/>
      <c r="Q34" s="110"/>
      <c r="R34" s="110"/>
      <c r="S34" s="111"/>
      <c r="T34" s="111"/>
      <c r="U34" s="112"/>
      <c r="V34" s="112"/>
      <c r="W34" s="113"/>
      <c r="X34" s="113"/>
      <c r="Y34" s="110"/>
      <c r="Z34" s="110"/>
      <c r="AA34" s="110"/>
      <c r="AB34" s="110"/>
      <c r="AC34" s="111"/>
      <c r="AD34" s="111"/>
      <c r="AE34" s="112"/>
      <c r="AF34" s="112"/>
      <c r="AG34" s="113"/>
      <c r="AH34" s="113"/>
      <c r="AI34" s="173"/>
      <c r="AJ34" s="173"/>
      <c r="AK34" s="173"/>
      <c r="AL34" s="180"/>
      <c r="AM34" s="50"/>
    </row>
    <row r="35" spans="1:39">
      <c r="AM35" s="51"/>
    </row>
  </sheetData>
  <sheetProtection password="CC71" objects="1" scenarios="1" formatCells="0"/>
  <customSheetViews>
    <customSheetView guid="{C102C896-6091-4F19-9AEA-46A8A6109F9E}" scale="75" showRuler="0" topLeftCell="A4">
      <pane ySplit="3" topLeftCell="A7" activePane="bottomLeft" state="frozen"/>
      <selection pane="bottomLeft" activeCell="B7" sqref="B7:E34"/>
      <pageMargins left="0.19685039370078741" right="0.19685039370078741" top="0.19685039370078741" bottom="0.19685039370078741" header="0.51181102362204722" footer="0.51181102362204722"/>
      <pageSetup paperSize="9" orientation="landscape" horizontalDpi="4294967294" verticalDpi="0" r:id="rId1"/>
      <headerFooter alignWithMargins="0"/>
    </customSheetView>
  </customSheetViews>
  <mergeCells count="9">
    <mergeCell ref="A31:A34"/>
    <mergeCell ref="B1:AL3"/>
    <mergeCell ref="A8:A9"/>
    <mergeCell ref="A10:A11"/>
    <mergeCell ref="A25:A30"/>
    <mergeCell ref="A12:A13"/>
    <mergeCell ref="A14:A16"/>
    <mergeCell ref="A17:A19"/>
    <mergeCell ref="A20:A24"/>
  </mergeCells>
  <phoneticPr fontId="0" type="noConversion"/>
  <conditionalFormatting sqref="I7:AM34">
    <cfRule type="cellIs" dxfId="10" priority="1" stopIfTrue="1" operator="equal">
      <formula>"cpf"</formula>
    </cfRule>
    <cfRule type="cellIs" dxfId="9" priority="2" stopIfTrue="1" operator="equal">
      <formula>"jtf"</formula>
    </cfRule>
  </conditionalFormatting>
  <pageMargins left="0.19685039370078741" right="0.19685039370078741" top="0.19685039370078741" bottom="0.19685039370078741" header="0.51181102362204722" footer="0.51181102362204722"/>
  <pageSetup paperSize="9" scale="85" orientation="landscape" horizontalDpi="4294967294" verticalDpi="0" r:id="rId2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 enableFormatConditionsCalculation="0">
    <tabColor indexed="47"/>
  </sheetPr>
  <dimension ref="A1:AO34"/>
  <sheetViews>
    <sheetView zoomScale="110" zoomScaleNormal="110" workbookViewId="0">
      <pane ySplit="6" topLeftCell="A7" activePane="bottomLeft" state="frozen"/>
      <selection activeCell="B29" sqref="B29"/>
      <selection pane="bottomLeft" activeCell="B29" sqref="B29"/>
    </sheetView>
  </sheetViews>
  <sheetFormatPr baseColWidth="10" defaultRowHeight="20.25"/>
  <cols>
    <col min="1" max="1" width="11" style="34" customWidth="1"/>
    <col min="2" max="2" width="18.140625" style="1" customWidth="1"/>
    <col min="3" max="8" width="5.7109375" style="1" customWidth="1"/>
    <col min="9" max="39" width="3.7109375" style="1" customWidth="1"/>
    <col min="40" max="16384" width="11.42578125" style="1"/>
  </cols>
  <sheetData>
    <row r="1" spans="1:41">
      <c r="A1" s="35"/>
      <c r="B1" s="267">
        <f>DATE(Janvier!B1,10,1)</f>
        <v>39721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8"/>
      <c r="O1" s="268"/>
      <c r="P1" s="268"/>
      <c r="Q1" s="268"/>
      <c r="R1" s="268"/>
      <c r="S1" s="268"/>
      <c r="T1" s="268"/>
      <c r="U1" s="268"/>
      <c r="V1" s="268"/>
      <c r="W1" s="268"/>
      <c r="X1" s="268"/>
      <c r="Y1" s="268"/>
      <c r="Z1" s="268"/>
      <c r="AA1" s="268"/>
      <c r="AB1" s="268"/>
      <c r="AC1" s="268"/>
      <c r="AD1" s="268"/>
      <c r="AE1" s="268"/>
      <c r="AF1" s="268"/>
      <c r="AG1" s="268"/>
      <c r="AH1" s="268"/>
      <c r="AI1" s="268"/>
      <c r="AJ1" s="268"/>
      <c r="AK1" s="268"/>
      <c r="AL1" s="268"/>
      <c r="AM1" s="268"/>
    </row>
    <row r="2" spans="1:41">
      <c r="A2" s="35"/>
      <c r="B2" s="268"/>
      <c r="C2" s="268"/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  <c r="R2" s="268"/>
      <c r="S2" s="268"/>
      <c r="T2" s="268"/>
      <c r="U2" s="268"/>
      <c r="V2" s="268"/>
      <c r="W2" s="268"/>
      <c r="X2" s="268"/>
      <c r="Y2" s="268"/>
      <c r="Z2" s="268"/>
      <c r="AA2" s="268"/>
      <c r="AB2" s="268"/>
      <c r="AC2" s="268"/>
      <c r="AD2" s="268"/>
      <c r="AE2" s="268"/>
      <c r="AF2" s="268"/>
      <c r="AG2" s="268"/>
      <c r="AH2" s="268"/>
      <c r="AI2" s="268"/>
      <c r="AJ2" s="268"/>
      <c r="AK2" s="268"/>
      <c r="AL2" s="268"/>
      <c r="AM2" s="268"/>
    </row>
    <row r="3" spans="1:41" ht="21" thickBot="1">
      <c r="A3" s="35"/>
      <c r="B3" s="268"/>
      <c r="C3" s="268"/>
      <c r="D3" s="268"/>
      <c r="E3" s="268"/>
      <c r="F3" s="268"/>
      <c r="G3" s="268"/>
      <c r="H3" s="268"/>
      <c r="I3" s="268"/>
      <c r="J3" s="268"/>
      <c r="K3" s="268"/>
      <c r="L3" s="268"/>
      <c r="M3" s="268"/>
      <c r="N3" s="268"/>
      <c r="O3" s="268"/>
      <c r="P3" s="268"/>
      <c r="Q3" s="268"/>
      <c r="R3" s="268"/>
      <c r="S3" s="268"/>
      <c r="T3" s="268"/>
      <c r="U3" s="268"/>
      <c r="V3" s="268"/>
      <c r="W3" s="268"/>
      <c r="X3" s="268"/>
      <c r="Y3" s="268"/>
      <c r="Z3" s="268"/>
      <c r="AA3" s="268"/>
      <c r="AB3" s="268"/>
      <c r="AC3" s="268"/>
      <c r="AD3" s="268"/>
      <c r="AE3" s="268"/>
      <c r="AF3" s="268"/>
      <c r="AG3" s="268"/>
      <c r="AH3" s="268"/>
      <c r="AI3" s="268"/>
      <c r="AJ3" s="268"/>
      <c r="AK3" s="268"/>
      <c r="AL3" s="268"/>
      <c r="AM3" s="268"/>
    </row>
    <row r="4" spans="1:41">
      <c r="B4" s="30"/>
      <c r="C4" s="30"/>
      <c r="D4" s="30"/>
      <c r="E4" s="30"/>
      <c r="F4" s="30"/>
      <c r="G4" s="30"/>
      <c r="H4" s="30"/>
      <c r="I4" s="15">
        <v>1</v>
      </c>
      <c r="J4" s="15">
        <v>2</v>
      </c>
      <c r="K4" s="15">
        <v>3</v>
      </c>
      <c r="L4" s="15">
        <v>4</v>
      </c>
      <c r="M4" s="15">
        <v>5</v>
      </c>
      <c r="N4" s="15">
        <v>6</v>
      </c>
      <c r="O4" s="15">
        <v>7</v>
      </c>
      <c r="P4" s="15">
        <v>8</v>
      </c>
      <c r="Q4" s="15">
        <v>9</v>
      </c>
      <c r="R4" s="15">
        <v>10</v>
      </c>
      <c r="S4" s="15">
        <v>11</v>
      </c>
      <c r="T4" s="15">
        <v>12</v>
      </c>
      <c r="U4" s="15">
        <v>13</v>
      </c>
      <c r="V4" s="15">
        <v>14</v>
      </c>
      <c r="W4" s="56">
        <v>15</v>
      </c>
      <c r="X4" s="56">
        <v>16</v>
      </c>
      <c r="Y4" s="15">
        <v>17</v>
      </c>
      <c r="Z4" s="57">
        <v>18</v>
      </c>
      <c r="AA4" s="15">
        <v>19</v>
      </c>
      <c r="AB4" s="15">
        <v>20</v>
      </c>
      <c r="AC4" s="15">
        <v>21</v>
      </c>
      <c r="AD4" s="15">
        <v>22</v>
      </c>
      <c r="AE4" s="15">
        <v>23</v>
      </c>
      <c r="AF4" s="15">
        <v>24</v>
      </c>
      <c r="AG4" s="15">
        <v>25</v>
      </c>
      <c r="AH4" s="15">
        <v>26</v>
      </c>
      <c r="AI4" s="15">
        <v>27</v>
      </c>
      <c r="AJ4" s="15">
        <v>28</v>
      </c>
      <c r="AK4" s="15">
        <v>29</v>
      </c>
      <c r="AL4" s="15">
        <v>30</v>
      </c>
      <c r="AM4" s="15">
        <v>31</v>
      </c>
    </row>
    <row r="5" spans="1:41" ht="21" thickBot="1">
      <c r="I5" s="22" t="str">
        <f>IF(Septembre!AL5="Lu","Ma",IF(Septembre!AL5="Ma","Me",IF(Septembre!AL5="Me","Je",IF(Septembre!AL5="Je","Ve",IF(Septembre!AL5="Ve","Sa",IF(Septembre!AL5="Sa","Di",IF(Septembre!AL5="Di","Lu")))))))</f>
        <v>Lu</v>
      </c>
      <c r="J5" s="22" t="str">
        <f t="shared" ref="J5:AM5" si="0">IF(I5="Lu","Ma",IF(I5="Ma","Me",IF(I5="Me","Je",IF(I5="Je","Ve",IF(I5="Ve","Sa",IF(I5="Sa","Di",IF(I5="Di","Lu")))))))</f>
        <v>Ma</v>
      </c>
      <c r="K5" s="23" t="str">
        <f t="shared" si="0"/>
        <v>Me</v>
      </c>
      <c r="L5" s="23" t="str">
        <f t="shared" si="0"/>
        <v>Je</v>
      </c>
      <c r="M5" s="24" t="str">
        <f t="shared" si="0"/>
        <v>Ve</v>
      </c>
      <c r="N5" s="24" t="str">
        <f t="shared" si="0"/>
        <v>Sa</v>
      </c>
      <c r="O5" s="21" t="str">
        <f t="shared" si="0"/>
        <v>Di</v>
      </c>
      <c r="P5" s="21" t="str">
        <f t="shared" si="0"/>
        <v>Lu</v>
      </c>
      <c r="Q5" s="21" t="str">
        <f t="shared" si="0"/>
        <v>Ma</v>
      </c>
      <c r="R5" s="21" t="str">
        <f t="shared" si="0"/>
        <v>Me</v>
      </c>
      <c r="S5" s="22" t="str">
        <f t="shared" si="0"/>
        <v>Je</v>
      </c>
      <c r="T5" s="22" t="str">
        <f t="shared" si="0"/>
        <v>Ve</v>
      </c>
      <c r="U5" s="23" t="str">
        <f t="shared" si="0"/>
        <v>Sa</v>
      </c>
      <c r="V5" s="23" t="str">
        <f t="shared" si="0"/>
        <v>Di</v>
      </c>
      <c r="W5" s="25" t="str">
        <f t="shared" si="0"/>
        <v>Lu</v>
      </c>
      <c r="X5" s="25" t="str">
        <f t="shared" si="0"/>
        <v>Ma</v>
      </c>
      <c r="Y5" s="21" t="str">
        <f t="shared" si="0"/>
        <v>Me</v>
      </c>
      <c r="Z5" s="21" t="str">
        <f t="shared" si="0"/>
        <v>Je</v>
      </c>
      <c r="AA5" s="21" t="str">
        <f t="shared" si="0"/>
        <v>Ve</v>
      </c>
      <c r="AB5" s="21" t="str">
        <f t="shared" si="0"/>
        <v>Sa</v>
      </c>
      <c r="AC5" s="22" t="str">
        <f t="shared" si="0"/>
        <v>Di</v>
      </c>
      <c r="AD5" s="22" t="str">
        <f t="shared" si="0"/>
        <v>Lu</v>
      </c>
      <c r="AE5" s="23" t="str">
        <f t="shared" si="0"/>
        <v>Ma</v>
      </c>
      <c r="AF5" s="23" t="str">
        <f t="shared" si="0"/>
        <v>Me</v>
      </c>
      <c r="AG5" s="24" t="str">
        <f t="shared" si="0"/>
        <v>Je</v>
      </c>
      <c r="AH5" s="24" t="str">
        <f t="shared" si="0"/>
        <v>Ve</v>
      </c>
      <c r="AI5" s="26" t="str">
        <f t="shared" si="0"/>
        <v>Sa</v>
      </c>
      <c r="AJ5" s="26" t="str">
        <f t="shared" si="0"/>
        <v>Di</v>
      </c>
      <c r="AK5" s="26" t="str">
        <f t="shared" si="0"/>
        <v>Lu</v>
      </c>
      <c r="AL5" s="26" t="str">
        <f t="shared" si="0"/>
        <v>Ma</v>
      </c>
      <c r="AM5" s="22" t="str">
        <f t="shared" si="0"/>
        <v>Me</v>
      </c>
    </row>
    <row r="6" spans="1:41" ht="17.100000000000001" customHeight="1" thickBot="1">
      <c r="B6" s="4" t="s">
        <v>0</v>
      </c>
      <c r="C6" s="5" t="s">
        <v>1</v>
      </c>
      <c r="D6" s="5" t="s">
        <v>2</v>
      </c>
      <c r="E6" s="5" t="s">
        <v>3</v>
      </c>
      <c r="F6" s="58" t="s">
        <v>18</v>
      </c>
      <c r="G6" s="58" t="s">
        <v>19</v>
      </c>
      <c r="H6" s="5" t="s">
        <v>4</v>
      </c>
      <c r="I6" s="6"/>
      <c r="J6" s="6"/>
      <c r="K6" s="7"/>
      <c r="L6" s="7"/>
      <c r="M6" s="8"/>
      <c r="N6" s="8"/>
      <c r="O6" s="9"/>
      <c r="P6" s="9"/>
      <c r="Q6" s="9"/>
      <c r="R6" s="9"/>
      <c r="S6" s="6"/>
      <c r="T6" s="6"/>
      <c r="U6" s="7"/>
      <c r="V6" s="7"/>
      <c r="W6" s="11"/>
      <c r="X6" s="11"/>
      <c r="Y6" s="9"/>
      <c r="Z6" s="9"/>
      <c r="AA6" s="9"/>
      <c r="AB6" s="9"/>
      <c r="AC6" s="6"/>
      <c r="AD6" s="6"/>
      <c r="AE6" s="7"/>
      <c r="AF6" s="7"/>
      <c r="AG6" s="8"/>
      <c r="AH6" s="8"/>
      <c r="AI6" s="9"/>
      <c r="AJ6" s="9"/>
      <c r="AK6" s="9"/>
      <c r="AL6" s="9"/>
      <c r="AM6" s="16"/>
    </row>
    <row r="7" spans="1:41" ht="20.100000000000001" customHeight="1" thickBot="1">
      <c r="A7" s="53" t="s">
        <v>14</v>
      </c>
      <c r="B7" s="52" t="str">
        <f>Effectif!B4</f>
        <v>Agent 1</v>
      </c>
      <c r="C7" s="43">
        <f>Septembre!C7-COUNTIF(I7:AM7,"cp")-COUNTIF(I7:AM7,"cpf")</f>
        <v>20</v>
      </c>
      <c r="D7" s="44">
        <f>Septembre!D7-COUNTIF(I7:AM7,"jte")-COUNTIF(I7:AM7,"jtf")</f>
        <v>8</v>
      </c>
      <c r="E7" s="36">
        <f>Septembre!E7-COUNTIF(I7:AM7,"jts")</f>
        <v>2</v>
      </c>
      <c r="F7" s="59">
        <f>Septembre!F7-COUNTIF(I7:AM7,"cpf")</f>
        <v>5</v>
      </c>
      <c r="G7" s="59">
        <f>Septembre!G7-COUNTIF(I7:AM7,"jtf")</f>
        <v>1</v>
      </c>
      <c r="H7" s="37" t="str">
        <f>IF(Janvier!H7=0,CLEAN(Janvier!H7),Septembre!H7-COUNTIF(I7:AM7,"a"))</f>
        <v/>
      </c>
      <c r="I7" s="39"/>
      <c r="J7" s="39"/>
      <c r="K7" s="40"/>
      <c r="L7" s="40"/>
      <c r="M7" s="41"/>
      <c r="N7" s="41"/>
      <c r="O7" s="38"/>
      <c r="P7" s="38"/>
      <c r="Q7" s="38"/>
      <c r="R7" s="38"/>
      <c r="S7" s="39"/>
      <c r="T7" s="39"/>
      <c r="U7" s="40"/>
      <c r="V7" s="40"/>
      <c r="W7" s="42"/>
      <c r="X7" s="42"/>
      <c r="Y7" s="38"/>
      <c r="Z7" s="38"/>
      <c r="AA7" s="38"/>
      <c r="AB7" s="38"/>
      <c r="AC7" s="39"/>
      <c r="AD7" s="39"/>
      <c r="AE7" s="40"/>
      <c r="AF7" s="40"/>
      <c r="AG7" s="41"/>
      <c r="AH7" s="41"/>
      <c r="AI7" s="45"/>
      <c r="AJ7" s="45"/>
      <c r="AK7" s="45"/>
      <c r="AL7" s="45"/>
      <c r="AM7" s="49"/>
      <c r="AO7" s="2"/>
    </row>
    <row r="8" spans="1:41" ht="20.100000000000001" customHeight="1" thickTop="1" thickBot="1">
      <c r="A8" s="261" t="s">
        <v>23</v>
      </c>
      <c r="B8" s="141" t="str">
        <f>Effectif!B10</f>
        <v>Agent 2</v>
      </c>
      <c r="C8" s="142">
        <f>Septembre!C8-COUNTIF(I8:AM8,"cp")-COUNTIF(I8:AM8,"cpf")</f>
        <v>21</v>
      </c>
      <c r="D8" s="143">
        <f>Septembre!D8-COUNTIF(I8:AM8,"jte")-COUNTIF(I8:AM8,"jtf")</f>
        <v>8</v>
      </c>
      <c r="E8" s="144">
        <f>Septembre!E8-COUNTIF(I8:AM8,"jts")</f>
        <v>2</v>
      </c>
      <c r="F8" s="139">
        <f>Septembre!F8-COUNTIF(I8:AM8,"cpf")</f>
        <v>5</v>
      </c>
      <c r="G8" s="139">
        <f>Septembre!G8-COUNTIF(I8:AM8,"jtf")</f>
        <v>1</v>
      </c>
      <c r="H8" s="140" t="str">
        <f>IF(Janvier!H8=0,CLEAN(Janvier!H8),Septembre!H8-COUNTIF(I8:AM8,"a"))</f>
        <v/>
      </c>
      <c r="I8" s="166"/>
      <c r="J8" s="115"/>
      <c r="K8" s="116"/>
      <c r="L8" s="116"/>
      <c r="M8" s="117"/>
      <c r="N8" s="117"/>
      <c r="O8" s="114"/>
      <c r="P8" s="114"/>
      <c r="Q8" s="114"/>
      <c r="R8" s="114"/>
      <c r="S8" s="115"/>
      <c r="T8" s="115"/>
      <c r="U8" s="116"/>
      <c r="V8" s="116"/>
      <c r="W8" s="117"/>
      <c r="X8" s="117"/>
      <c r="Y8" s="114"/>
      <c r="Z8" s="114"/>
      <c r="AA8" s="114"/>
      <c r="AB8" s="114"/>
      <c r="AC8" s="115"/>
      <c r="AD8" s="115"/>
      <c r="AE8" s="116"/>
      <c r="AF8" s="116"/>
      <c r="AG8" s="117"/>
      <c r="AH8" s="117"/>
      <c r="AI8" s="122"/>
      <c r="AJ8" s="122"/>
      <c r="AK8" s="122"/>
      <c r="AL8" s="122"/>
      <c r="AM8" s="167"/>
    </row>
    <row r="9" spans="1:41" ht="20.100000000000001" customHeight="1" thickTop="1" thickBot="1">
      <c r="A9" s="262"/>
      <c r="B9" s="52" t="str">
        <f>Effectif!B11</f>
        <v>Agent 3</v>
      </c>
      <c r="C9" s="43">
        <f>Septembre!C9-COUNTIF(I9:AM9,"cp")-COUNTIF(I9:AM9,"cpf")</f>
        <v>21</v>
      </c>
      <c r="D9" s="44">
        <f>Septembre!D9-COUNTIF(I9:AM9,"jte")-COUNTIF(I9:AM9,"jtf")</f>
        <v>8</v>
      </c>
      <c r="E9" s="36">
        <f>Septembre!E9-COUNTIF(I9:AM9,"jts")</f>
        <v>2</v>
      </c>
      <c r="F9" s="59">
        <f>Septembre!F9-COUNTIF(I9:AM9,"cpf")</f>
        <v>5</v>
      </c>
      <c r="G9" s="59">
        <f>Septembre!G9-COUNTIF(I9:AM9,"jtf")</f>
        <v>1</v>
      </c>
      <c r="H9" s="37" t="str">
        <f>IF(Janvier!H9=0,CLEAN(Janvier!H9),Septembre!H9-COUNTIF(I9:AM9,"a"))</f>
        <v/>
      </c>
      <c r="I9" s="168"/>
      <c r="J9" s="119"/>
      <c r="K9" s="120"/>
      <c r="L9" s="120"/>
      <c r="M9" s="121"/>
      <c r="N9" s="121"/>
      <c r="O9" s="118"/>
      <c r="P9" s="118"/>
      <c r="Q9" s="118"/>
      <c r="R9" s="118"/>
      <c r="S9" s="119"/>
      <c r="T9" s="119"/>
      <c r="U9" s="120"/>
      <c r="V9" s="120"/>
      <c r="W9" s="121"/>
      <c r="X9" s="121"/>
      <c r="Y9" s="118"/>
      <c r="Z9" s="118"/>
      <c r="AA9" s="118"/>
      <c r="AB9" s="118"/>
      <c r="AC9" s="119"/>
      <c r="AD9" s="119"/>
      <c r="AE9" s="120"/>
      <c r="AF9" s="120"/>
      <c r="AG9" s="121"/>
      <c r="AH9" s="121"/>
      <c r="AI9" s="124"/>
      <c r="AJ9" s="124"/>
      <c r="AK9" s="124"/>
      <c r="AL9" s="124"/>
      <c r="AM9" s="169"/>
      <c r="AN9" s="14"/>
    </row>
    <row r="10" spans="1:41" ht="20.100000000000001" customHeight="1" thickTop="1" thickBot="1">
      <c r="A10" s="261" t="s">
        <v>24</v>
      </c>
      <c r="B10" s="141" t="str">
        <f>Effectif!B13</f>
        <v>Agent 4</v>
      </c>
      <c r="C10" s="142">
        <f>Septembre!C10-COUNTIF(I10:AM10,"cp")-COUNTIF(I10:AM10,"cpf")</f>
        <v>21</v>
      </c>
      <c r="D10" s="143">
        <f>Septembre!D10-COUNTIF(I10:AM10,"jte")-COUNTIF(I10:AM10,"jtf")</f>
        <v>8</v>
      </c>
      <c r="E10" s="144">
        <f>Septembre!E10-COUNTIF(I10:AM10,"jts")</f>
        <v>2</v>
      </c>
      <c r="F10" s="139">
        <f>Septembre!F10-COUNTIF(I10:AM10,"cpf")</f>
        <v>5</v>
      </c>
      <c r="G10" s="139">
        <f>Septembre!G10-COUNTIF(I10:AM10,"jtf")</f>
        <v>1</v>
      </c>
      <c r="H10" s="140" t="str">
        <f>IF(Janvier!H10=0,CLEAN(Janvier!H10),Septembre!H10-COUNTIF(I10:AM10,"a"))</f>
        <v/>
      </c>
      <c r="I10" s="166"/>
      <c r="J10" s="115"/>
      <c r="K10" s="116"/>
      <c r="L10" s="116"/>
      <c r="M10" s="117"/>
      <c r="N10" s="117"/>
      <c r="O10" s="114"/>
      <c r="P10" s="114"/>
      <c r="Q10" s="114"/>
      <c r="R10" s="114"/>
      <c r="S10" s="115"/>
      <c r="T10" s="115"/>
      <c r="U10" s="116"/>
      <c r="V10" s="116"/>
      <c r="W10" s="117"/>
      <c r="X10" s="117"/>
      <c r="Y10" s="114"/>
      <c r="Z10" s="114"/>
      <c r="AA10" s="114"/>
      <c r="AB10" s="114"/>
      <c r="AC10" s="115"/>
      <c r="AD10" s="115"/>
      <c r="AE10" s="116"/>
      <c r="AF10" s="116"/>
      <c r="AG10" s="117"/>
      <c r="AH10" s="117"/>
      <c r="AI10" s="122"/>
      <c r="AJ10" s="122"/>
      <c r="AK10" s="122"/>
      <c r="AL10" s="122"/>
      <c r="AM10" s="167"/>
    </row>
    <row r="11" spans="1:41" ht="20.100000000000001" customHeight="1" thickTop="1" thickBot="1">
      <c r="A11" s="262"/>
      <c r="B11" s="52" t="str">
        <f>Effectif!B14</f>
        <v>Agent 5</v>
      </c>
      <c r="C11" s="43">
        <f>Septembre!C11-COUNTIF(I11:AM11,"cp")-COUNTIF(I11:AM11,"cpf")</f>
        <v>21</v>
      </c>
      <c r="D11" s="44">
        <f>Septembre!D11-COUNTIF(I11:AM11,"jte")-COUNTIF(I11:AM11,"jtf")</f>
        <v>8</v>
      </c>
      <c r="E11" s="36">
        <f>Septembre!E11-COUNTIF(I11:AM11,"jts")</f>
        <v>2</v>
      </c>
      <c r="F11" s="59">
        <f>Septembre!F11-COUNTIF(I11:AM11,"cpf")</f>
        <v>5</v>
      </c>
      <c r="G11" s="59">
        <f>Septembre!G11-COUNTIF(I11:AM11,"jtf")</f>
        <v>1</v>
      </c>
      <c r="H11" s="37" t="str">
        <f>IF(Janvier!H11=0,CLEAN(Janvier!H11),Septembre!H11-COUNTIF(I11:AM11,"a"))</f>
        <v/>
      </c>
      <c r="I11" s="168"/>
      <c r="J11" s="119"/>
      <c r="K11" s="120"/>
      <c r="L11" s="120"/>
      <c r="M11" s="121"/>
      <c r="N11" s="121"/>
      <c r="O11" s="118"/>
      <c r="P11" s="118"/>
      <c r="Q11" s="118"/>
      <c r="R11" s="118"/>
      <c r="S11" s="119"/>
      <c r="T11" s="119"/>
      <c r="U11" s="120"/>
      <c r="V11" s="120"/>
      <c r="W11" s="121"/>
      <c r="X11" s="121"/>
      <c r="Y11" s="118"/>
      <c r="Z11" s="118"/>
      <c r="AA11" s="118"/>
      <c r="AB11" s="118"/>
      <c r="AC11" s="119"/>
      <c r="AD11" s="119"/>
      <c r="AE11" s="120"/>
      <c r="AF11" s="120"/>
      <c r="AG11" s="121"/>
      <c r="AH11" s="121"/>
      <c r="AI11" s="124"/>
      <c r="AJ11" s="124"/>
      <c r="AK11" s="124"/>
      <c r="AL11" s="124"/>
      <c r="AM11" s="169"/>
    </row>
    <row r="12" spans="1:41" ht="20.100000000000001" customHeight="1" thickTop="1" thickBot="1">
      <c r="A12" s="261" t="s">
        <v>25</v>
      </c>
      <c r="B12" s="141" t="str">
        <f>Effectif!B17</f>
        <v>Agent 6</v>
      </c>
      <c r="C12" s="142">
        <f>Septembre!C12-COUNTIF(I12:AM12,"cp")-COUNTIF(I12:AM12,"cpf")</f>
        <v>21</v>
      </c>
      <c r="D12" s="143">
        <f>Septembre!D12-COUNTIF(I12:AM12,"jte")-COUNTIF(I12:AM12,"jtf")</f>
        <v>8</v>
      </c>
      <c r="E12" s="144">
        <f>Septembre!E12-COUNTIF(I12:AM12,"jts")</f>
        <v>2</v>
      </c>
      <c r="F12" s="139">
        <f>Septembre!F12-COUNTIF(I12:AM12,"cpf")</f>
        <v>5</v>
      </c>
      <c r="G12" s="139">
        <f>Septembre!G12-COUNTIF(I12:AM12,"jtf")</f>
        <v>1</v>
      </c>
      <c r="H12" s="140" t="str">
        <f>IF(Janvier!H12=0,CLEAN(Janvier!H12),Septembre!H12-COUNTIF(I12:AM12,"a"))</f>
        <v/>
      </c>
      <c r="I12" s="166"/>
      <c r="J12" s="115"/>
      <c r="K12" s="116"/>
      <c r="L12" s="116"/>
      <c r="M12" s="117"/>
      <c r="N12" s="117"/>
      <c r="O12" s="114"/>
      <c r="P12" s="114"/>
      <c r="Q12" s="114"/>
      <c r="R12" s="114"/>
      <c r="S12" s="115"/>
      <c r="T12" s="115"/>
      <c r="U12" s="116"/>
      <c r="V12" s="116"/>
      <c r="W12" s="117"/>
      <c r="X12" s="117"/>
      <c r="Y12" s="114"/>
      <c r="Z12" s="114"/>
      <c r="AA12" s="114"/>
      <c r="AB12" s="114"/>
      <c r="AC12" s="115"/>
      <c r="AD12" s="115"/>
      <c r="AE12" s="116"/>
      <c r="AF12" s="116"/>
      <c r="AG12" s="117"/>
      <c r="AH12" s="117"/>
      <c r="AI12" s="122"/>
      <c r="AJ12" s="122"/>
      <c r="AK12" s="122"/>
      <c r="AL12" s="122"/>
      <c r="AM12" s="167"/>
    </row>
    <row r="13" spans="1:41" ht="20.100000000000001" customHeight="1" thickTop="1" thickBot="1">
      <c r="A13" s="262"/>
      <c r="B13" s="52" t="str">
        <f>Effectif!B18</f>
        <v>Agent 7</v>
      </c>
      <c r="C13" s="43">
        <f>Septembre!C13-COUNTIF(I13:AM13,"cp")-COUNTIF(I13:AM13,"cpf")</f>
        <v>21</v>
      </c>
      <c r="D13" s="44">
        <f>Septembre!D13-COUNTIF(I13:AM13,"jte")-COUNTIF(I13:AM13,"jtf")</f>
        <v>8</v>
      </c>
      <c r="E13" s="36">
        <f>Septembre!E13-COUNTIF(I13:AM13,"jts")</f>
        <v>2</v>
      </c>
      <c r="F13" s="59">
        <f>Septembre!F13-COUNTIF(I13:AM13,"cpf")</f>
        <v>5</v>
      </c>
      <c r="G13" s="59">
        <f>Septembre!G13-COUNTIF(I13:AM13,"jtf")</f>
        <v>1</v>
      </c>
      <c r="H13" s="37" t="str">
        <f>IF(Janvier!H13=0,CLEAN(Janvier!H13),Septembre!H13-COUNTIF(I13:AM13,"a"))</f>
        <v/>
      </c>
      <c r="I13" s="168"/>
      <c r="J13" s="119"/>
      <c r="K13" s="120"/>
      <c r="L13" s="120"/>
      <c r="M13" s="121"/>
      <c r="N13" s="121"/>
      <c r="O13" s="118"/>
      <c r="P13" s="118"/>
      <c r="Q13" s="118"/>
      <c r="R13" s="118"/>
      <c r="S13" s="119"/>
      <c r="T13" s="119"/>
      <c r="U13" s="120"/>
      <c r="V13" s="120"/>
      <c r="W13" s="121"/>
      <c r="X13" s="121"/>
      <c r="Y13" s="118"/>
      <c r="Z13" s="118"/>
      <c r="AA13" s="118"/>
      <c r="AB13" s="118"/>
      <c r="AC13" s="119"/>
      <c r="AD13" s="119"/>
      <c r="AE13" s="120"/>
      <c r="AF13" s="120"/>
      <c r="AG13" s="121"/>
      <c r="AH13" s="121"/>
      <c r="AI13" s="124"/>
      <c r="AJ13" s="124"/>
      <c r="AK13" s="124"/>
      <c r="AL13" s="124"/>
      <c r="AM13" s="169"/>
    </row>
    <row r="14" spans="1:41" ht="20.100000000000001" customHeight="1" thickTop="1" thickBot="1">
      <c r="A14" s="261" t="s">
        <v>26</v>
      </c>
      <c r="B14" s="141" t="str">
        <f>Effectif!B21</f>
        <v>Agent 8</v>
      </c>
      <c r="C14" s="142">
        <f>Septembre!C14-COUNTIF(I14:AM14,"cp")-COUNTIF(I14:AM14,"cpf")</f>
        <v>21</v>
      </c>
      <c r="D14" s="143">
        <f>Septembre!D14-COUNTIF(I14:AM14,"jte")-COUNTIF(I14:AM14,"jtf")</f>
        <v>8</v>
      </c>
      <c r="E14" s="144">
        <f>Septembre!E14-COUNTIF(I14:AM14,"jts")</f>
        <v>2</v>
      </c>
      <c r="F14" s="139">
        <f>Septembre!F14-COUNTIF(I14:AM14,"cpf")</f>
        <v>5</v>
      </c>
      <c r="G14" s="139">
        <f>Septembre!G14-COUNTIF(I14:AM14,"jtf")</f>
        <v>1</v>
      </c>
      <c r="H14" s="140" t="str">
        <f>IF(Janvier!H14=0,CLEAN(Janvier!H14),Septembre!H14-COUNTIF(I14:AM14,"a"))</f>
        <v/>
      </c>
      <c r="I14" s="166"/>
      <c r="J14" s="115"/>
      <c r="K14" s="116"/>
      <c r="L14" s="116"/>
      <c r="M14" s="117"/>
      <c r="N14" s="117"/>
      <c r="O14" s="114"/>
      <c r="P14" s="114"/>
      <c r="Q14" s="114"/>
      <c r="R14" s="114"/>
      <c r="S14" s="115"/>
      <c r="T14" s="115"/>
      <c r="U14" s="116"/>
      <c r="V14" s="116"/>
      <c r="W14" s="117"/>
      <c r="X14" s="117"/>
      <c r="Y14" s="114"/>
      <c r="Z14" s="114"/>
      <c r="AA14" s="114"/>
      <c r="AB14" s="114"/>
      <c r="AC14" s="115"/>
      <c r="AD14" s="115"/>
      <c r="AE14" s="116"/>
      <c r="AF14" s="116"/>
      <c r="AG14" s="117"/>
      <c r="AH14" s="117"/>
      <c r="AI14" s="122"/>
      <c r="AJ14" s="122"/>
      <c r="AK14" s="122"/>
      <c r="AL14" s="122"/>
      <c r="AM14" s="167"/>
    </row>
    <row r="15" spans="1:41" ht="20.100000000000001" customHeight="1" thickTop="1" thickBot="1">
      <c r="A15" s="262"/>
      <c r="B15" s="94" t="str">
        <f>Effectif!B22</f>
        <v>Agent 9</v>
      </c>
      <c r="C15" s="95">
        <f>Septembre!C15-COUNTIF(I15:AM15,"cp")-COUNTIF(I15:AM15,"cpf")</f>
        <v>21</v>
      </c>
      <c r="D15" s="96">
        <f>Septembre!D15-COUNTIF(I15:AM15,"jte")-COUNTIF(I15:AM15,"jtf")</f>
        <v>8</v>
      </c>
      <c r="E15" s="97">
        <f>Septembre!E15-COUNTIF(I15:AM15,"jts")</f>
        <v>2</v>
      </c>
      <c r="F15" s="99">
        <f>Septembre!F15-COUNTIF(I15:AM15,"cpf")</f>
        <v>5</v>
      </c>
      <c r="G15" s="99">
        <f>Septembre!G15-COUNTIF(I15:AM15,"jtf")</f>
        <v>1</v>
      </c>
      <c r="H15" s="104" t="str">
        <f>IF(Janvier!H15=0,CLEAN(Janvier!H15),Septembre!H15-COUNTIF(I15:AM15,"a"))</f>
        <v/>
      </c>
      <c r="I15" s="170"/>
      <c r="J15" s="106"/>
      <c r="K15" s="107"/>
      <c r="L15" s="107"/>
      <c r="M15" s="108"/>
      <c r="N15" s="108"/>
      <c r="O15" s="105"/>
      <c r="P15" s="105"/>
      <c r="Q15" s="105"/>
      <c r="R15" s="105"/>
      <c r="S15" s="106"/>
      <c r="T15" s="106"/>
      <c r="U15" s="107"/>
      <c r="V15" s="107"/>
      <c r="W15" s="108"/>
      <c r="X15" s="108"/>
      <c r="Y15" s="105"/>
      <c r="Z15" s="105"/>
      <c r="AA15" s="105"/>
      <c r="AB15" s="105"/>
      <c r="AC15" s="106"/>
      <c r="AD15" s="106"/>
      <c r="AE15" s="107"/>
      <c r="AF15" s="107"/>
      <c r="AG15" s="108"/>
      <c r="AH15" s="108"/>
      <c r="AI15" s="123"/>
      <c r="AJ15" s="123"/>
      <c r="AK15" s="123"/>
      <c r="AL15" s="123"/>
      <c r="AM15" s="171"/>
    </row>
    <row r="16" spans="1:41" ht="20.100000000000001" customHeight="1" thickTop="1" thickBot="1">
      <c r="A16" s="262"/>
      <c r="B16" s="52" t="str">
        <f>Effectif!B23</f>
        <v>Agent 10</v>
      </c>
      <c r="C16" s="43">
        <f>Septembre!C16-COUNTIF(I16:AM16,"cp")-COUNTIF(I16:AM16,"cpf")</f>
        <v>21</v>
      </c>
      <c r="D16" s="44">
        <f>Septembre!D16-COUNTIF(I16:AM16,"jte")-COUNTIF(I16:AM16,"jtf")</f>
        <v>8</v>
      </c>
      <c r="E16" s="36">
        <f>Septembre!E16-COUNTIF(I16:AM16,"jts")</f>
        <v>2</v>
      </c>
      <c r="F16" s="59">
        <f>Septembre!F16-COUNTIF(I16:AM16,"cpf")</f>
        <v>5</v>
      </c>
      <c r="G16" s="59">
        <f>Septembre!G16-COUNTIF(I16:AM16,"jtf")</f>
        <v>1</v>
      </c>
      <c r="H16" s="37" t="str">
        <f>IF(Janvier!H16=0,CLEAN(Janvier!H16),Septembre!H16-COUNTIF(I16:AM16,"a"))</f>
        <v/>
      </c>
      <c r="I16" s="168"/>
      <c r="J16" s="119"/>
      <c r="K16" s="120"/>
      <c r="L16" s="120"/>
      <c r="M16" s="121"/>
      <c r="N16" s="121"/>
      <c r="O16" s="118"/>
      <c r="P16" s="118"/>
      <c r="Q16" s="118"/>
      <c r="R16" s="118"/>
      <c r="S16" s="119"/>
      <c r="T16" s="119"/>
      <c r="U16" s="120"/>
      <c r="V16" s="120"/>
      <c r="W16" s="121"/>
      <c r="X16" s="121"/>
      <c r="Y16" s="118"/>
      <c r="Z16" s="118"/>
      <c r="AA16" s="118"/>
      <c r="AB16" s="118"/>
      <c r="AC16" s="119"/>
      <c r="AD16" s="119"/>
      <c r="AE16" s="120"/>
      <c r="AF16" s="120"/>
      <c r="AG16" s="121"/>
      <c r="AH16" s="121"/>
      <c r="AI16" s="124"/>
      <c r="AJ16" s="124"/>
      <c r="AK16" s="124"/>
      <c r="AL16" s="124"/>
      <c r="AM16" s="169"/>
    </row>
    <row r="17" spans="1:39" ht="20.100000000000001" customHeight="1" thickTop="1" thickBot="1">
      <c r="A17" s="262" t="s">
        <v>15</v>
      </c>
      <c r="B17" s="141" t="str">
        <f>Effectif!E6&amp;""</f>
        <v/>
      </c>
      <c r="C17" s="142">
        <f>Septembre!C17-COUNTIF(I17:AM17,"cp")-COUNTIF(I17:AM17,"cpf")</f>
        <v>21</v>
      </c>
      <c r="D17" s="143">
        <f>Septembre!D17-COUNTIF(I17:AM17,"jte")-COUNTIF(I17:AM17,"jtf")</f>
        <v>8</v>
      </c>
      <c r="E17" s="144">
        <f>Septembre!E17-COUNTIF(I17:AM17,"jts")</f>
        <v>2</v>
      </c>
      <c r="F17" s="139">
        <f>Septembre!F17-COUNTIF(I17:AM17,"cpf")</f>
        <v>5</v>
      </c>
      <c r="G17" s="139">
        <f>Septembre!G17-COUNTIF(I17:AM17,"jtf")</f>
        <v>1</v>
      </c>
      <c r="H17" s="140" t="str">
        <f>IF(Janvier!H17=0,CLEAN(Janvier!H17),Septembre!H17-COUNTIF(I17:AM17,"a"))</f>
        <v/>
      </c>
      <c r="I17" s="166"/>
      <c r="J17" s="115"/>
      <c r="K17" s="116"/>
      <c r="L17" s="116"/>
      <c r="M17" s="117"/>
      <c r="N17" s="117"/>
      <c r="O17" s="114"/>
      <c r="P17" s="114"/>
      <c r="Q17" s="114"/>
      <c r="R17" s="114"/>
      <c r="S17" s="115"/>
      <c r="T17" s="115"/>
      <c r="U17" s="116"/>
      <c r="V17" s="116"/>
      <c r="W17" s="117"/>
      <c r="X17" s="117"/>
      <c r="Y17" s="114"/>
      <c r="Z17" s="114"/>
      <c r="AA17" s="114"/>
      <c r="AB17" s="114"/>
      <c r="AC17" s="115"/>
      <c r="AD17" s="115"/>
      <c r="AE17" s="116"/>
      <c r="AF17" s="116"/>
      <c r="AG17" s="117"/>
      <c r="AH17" s="117"/>
      <c r="AI17" s="122"/>
      <c r="AJ17" s="122"/>
      <c r="AK17" s="122"/>
      <c r="AL17" s="122"/>
      <c r="AM17" s="167"/>
    </row>
    <row r="18" spans="1:39" ht="20.100000000000001" customHeight="1" thickTop="1" thickBot="1">
      <c r="A18" s="262"/>
      <c r="B18" s="100" t="str">
        <f>Effectif!E7&amp;""</f>
        <v/>
      </c>
      <c r="C18" s="101">
        <f>Septembre!C18-COUNTIF(I18:AM18,"cp")-COUNTIF(I18:AM18,"cpf")</f>
        <v>21</v>
      </c>
      <c r="D18" s="102">
        <f>Septembre!D18-COUNTIF(I18:AM18,"jte")-COUNTIF(I18:AM18,"jtf")</f>
        <v>8</v>
      </c>
      <c r="E18" s="103">
        <f>Septembre!E18-COUNTIF(I18:AM18,"jts")</f>
        <v>2</v>
      </c>
      <c r="F18" s="99">
        <f>Septembre!F18-COUNTIF(I18:AM18,"cpf")</f>
        <v>5</v>
      </c>
      <c r="G18" s="99">
        <f>Septembre!G18-COUNTIF(I18:AM18,"jtf")</f>
        <v>1</v>
      </c>
      <c r="H18" s="104" t="str">
        <f>IF(Janvier!H18=0,CLEAN(Janvier!H18),Septembre!H18-COUNTIF(I18:AM18,"a"))</f>
        <v/>
      </c>
      <c r="I18" s="170"/>
      <c r="J18" s="106"/>
      <c r="K18" s="107"/>
      <c r="L18" s="107"/>
      <c r="M18" s="108"/>
      <c r="N18" s="108"/>
      <c r="O18" s="105"/>
      <c r="P18" s="105"/>
      <c r="Q18" s="105"/>
      <c r="R18" s="105"/>
      <c r="S18" s="106"/>
      <c r="T18" s="106"/>
      <c r="U18" s="107"/>
      <c r="V18" s="107"/>
      <c r="W18" s="108"/>
      <c r="X18" s="108"/>
      <c r="Y18" s="105"/>
      <c r="Z18" s="105"/>
      <c r="AA18" s="105"/>
      <c r="AB18" s="105"/>
      <c r="AC18" s="106"/>
      <c r="AD18" s="106"/>
      <c r="AE18" s="107"/>
      <c r="AF18" s="107"/>
      <c r="AG18" s="108"/>
      <c r="AH18" s="108"/>
      <c r="AI18" s="123"/>
      <c r="AJ18" s="123"/>
      <c r="AK18" s="123"/>
      <c r="AL18" s="123"/>
      <c r="AM18" s="171"/>
    </row>
    <row r="19" spans="1:39" ht="20.100000000000001" customHeight="1" thickTop="1" thickBot="1">
      <c r="A19" s="262"/>
      <c r="B19" s="145" t="str">
        <f>Effectif!E8 &amp;""</f>
        <v/>
      </c>
      <c r="C19" s="43">
        <f>Septembre!C19-COUNTIF(I19:AM19,"cp")-COUNTIF(I19:AM19,"cpf")</f>
        <v>21</v>
      </c>
      <c r="D19" s="44">
        <f>Septembre!D19-COUNTIF(I19:AM19,"jte")-COUNTIF(I19:AM19,"jtf")</f>
        <v>8</v>
      </c>
      <c r="E19" s="36">
        <f>Septembre!E19-COUNTIF(I19:AM19,"jts")</f>
        <v>2</v>
      </c>
      <c r="F19" s="59">
        <f>Septembre!F19-COUNTIF(I19:AM19,"cpf")</f>
        <v>5</v>
      </c>
      <c r="G19" s="59">
        <f>Septembre!G19-COUNTIF(I19:AM19,"jtf")</f>
        <v>1</v>
      </c>
      <c r="H19" s="37" t="str">
        <f>IF(Janvier!H19=0,CLEAN(Janvier!H19),Septembre!H19-COUNTIF(I19:AM19,"a"))</f>
        <v/>
      </c>
      <c r="I19" s="168"/>
      <c r="J19" s="119"/>
      <c r="K19" s="120"/>
      <c r="L19" s="120"/>
      <c r="M19" s="121"/>
      <c r="N19" s="121"/>
      <c r="O19" s="118"/>
      <c r="P19" s="118"/>
      <c r="Q19" s="118"/>
      <c r="R19" s="118"/>
      <c r="S19" s="119"/>
      <c r="T19" s="119"/>
      <c r="U19" s="120"/>
      <c r="V19" s="120"/>
      <c r="W19" s="121"/>
      <c r="X19" s="121"/>
      <c r="Y19" s="118"/>
      <c r="Z19" s="118"/>
      <c r="AA19" s="118"/>
      <c r="AB19" s="118"/>
      <c r="AC19" s="119"/>
      <c r="AD19" s="119"/>
      <c r="AE19" s="120"/>
      <c r="AF19" s="120"/>
      <c r="AG19" s="121"/>
      <c r="AH19" s="121"/>
      <c r="AI19" s="124"/>
      <c r="AJ19" s="124"/>
      <c r="AK19" s="124"/>
      <c r="AL19" s="124"/>
      <c r="AM19" s="169"/>
    </row>
    <row r="20" spans="1:39" ht="20.100000000000001" customHeight="1" thickTop="1" thickBot="1">
      <c r="A20" s="264" t="s">
        <v>16</v>
      </c>
      <c r="B20" s="141" t="str">
        <f>Effectif!B25&amp;""</f>
        <v/>
      </c>
      <c r="C20" s="142">
        <f>Septembre!C20-COUNTIF(I20:AM20,"cp")-COUNTIF(I20:AM20,"cpf")</f>
        <v>21</v>
      </c>
      <c r="D20" s="143">
        <f>Septembre!D20-COUNTIF(I20:AM20,"jte")-COUNTIF(I20:AM20,"jtf")</f>
        <v>8</v>
      </c>
      <c r="E20" s="144">
        <f>Septembre!E20-COUNTIF(I20:AM20,"jts")</f>
        <v>2</v>
      </c>
      <c r="F20" s="139">
        <f>Septembre!F20-COUNTIF(I20:AM20,"cpf")</f>
        <v>5</v>
      </c>
      <c r="G20" s="139">
        <f>Septembre!G20-COUNTIF(I20:AM20,"jtf")</f>
        <v>1</v>
      </c>
      <c r="H20" s="140" t="str">
        <f>IF(Janvier!H20=0,CLEAN(Janvier!H20),Septembre!H20-COUNTIF(I20:AM20,"a"))</f>
        <v/>
      </c>
      <c r="I20" s="166"/>
      <c r="J20" s="115"/>
      <c r="K20" s="116"/>
      <c r="L20" s="116"/>
      <c r="M20" s="117"/>
      <c r="N20" s="117"/>
      <c r="O20" s="114"/>
      <c r="P20" s="114"/>
      <c r="Q20" s="114"/>
      <c r="R20" s="114"/>
      <c r="S20" s="115"/>
      <c r="T20" s="115"/>
      <c r="U20" s="116"/>
      <c r="V20" s="116"/>
      <c r="W20" s="117"/>
      <c r="X20" s="117"/>
      <c r="Y20" s="114"/>
      <c r="Z20" s="114"/>
      <c r="AA20" s="114"/>
      <c r="AB20" s="114"/>
      <c r="AC20" s="115"/>
      <c r="AD20" s="115"/>
      <c r="AE20" s="116"/>
      <c r="AF20" s="116"/>
      <c r="AG20" s="117"/>
      <c r="AH20" s="117"/>
      <c r="AI20" s="122"/>
      <c r="AJ20" s="122"/>
      <c r="AK20" s="122"/>
      <c r="AL20" s="122"/>
      <c r="AM20" s="167"/>
    </row>
    <row r="21" spans="1:39" ht="20.100000000000001" customHeight="1" thickTop="1" thickBot="1">
      <c r="A21" s="265"/>
      <c r="B21" s="100" t="str">
        <f>Effectif!B28&amp;""</f>
        <v/>
      </c>
      <c r="C21" s="101">
        <f>Septembre!C21-COUNTIF(I21:AM21,"cp")-COUNTIF(I21:AM21,"cpf")</f>
        <v>21</v>
      </c>
      <c r="D21" s="102">
        <f>Septembre!D21-COUNTIF(I21:AM21,"jte")-COUNTIF(I21:AM21,"jtf")</f>
        <v>8</v>
      </c>
      <c r="E21" s="103">
        <f>Septembre!E21-COUNTIF(I21:AM21,"jts")</f>
        <v>2</v>
      </c>
      <c r="F21" s="99">
        <f>Septembre!F21-COUNTIF(I21:AM21,"cpf")</f>
        <v>5</v>
      </c>
      <c r="G21" s="99">
        <f>Septembre!G21-COUNTIF(I21:AM21,"jtf")</f>
        <v>1</v>
      </c>
      <c r="H21" s="104" t="str">
        <f>IF(Janvier!H21=0,CLEAN(Janvier!H21),Septembre!H21-COUNTIF(I21:AM21,"a"))</f>
        <v/>
      </c>
      <c r="I21" s="170"/>
      <c r="J21" s="106"/>
      <c r="K21" s="107"/>
      <c r="L21" s="107"/>
      <c r="M21" s="108"/>
      <c r="N21" s="108"/>
      <c r="O21" s="105"/>
      <c r="P21" s="105"/>
      <c r="Q21" s="105"/>
      <c r="R21" s="105"/>
      <c r="S21" s="106"/>
      <c r="T21" s="106"/>
      <c r="U21" s="107"/>
      <c r="V21" s="107"/>
      <c r="W21" s="108"/>
      <c r="X21" s="108"/>
      <c r="Y21" s="105"/>
      <c r="Z21" s="105"/>
      <c r="AA21" s="105"/>
      <c r="AB21" s="105"/>
      <c r="AC21" s="106"/>
      <c r="AD21" s="106"/>
      <c r="AE21" s="107"/>
      <c r="AF21" s="107"/>
      <c r="AG21" s="108"/>
      <c r="AH21" s="108"/>
      <c r="AI21" s="123"/>
      <c r="AJ21" s="123"/>
      <c r="AK21" s="123"/>
      <c r="AL21" s="123"/>
      <c r="AM21" s="171"/>
    </row>
    <row r="22" spans="1:39" ht="20.100000000000001" customHeight="1" thickTop="1" thickBot="1">
      <c r="A22" s="265"/>
      <c r="B22" s="100" t="str">
        <f>Effectif!B29&amp;""</f>
        <v/>
      </c>
      <c r="C22" s="101">
        <f>Septembre!C22-COUNTIF(I22:AM22,"cp")-COUNTIF(I22:AM22,"cpf")</f>
        <v>21</v>
      </c>
      <c r="D22" s="102">
        <f>Septembre!D22-COUNTIF(I22:AM22,"jte")-COUNTIF(I22:AM22,"jtf")</f>
        <v>8</v>
      </c>
      <c r="E22" s="103">
        <f>Septembre!E22-COUNTIF(I22:AM22,"jts")</f>
        <v>2</v>
      </c>
      <c r="F22" s="99">
        <f>Septembre!F22-COUNTIF(I22:AM22,"cpf")</f>
        <v>5</v>
      </c>
      <c r="G22" s="99">
        <f>Septembre!G22-COUNTIF(I22:AM22,"jtf")</f>
        <v>1</v>
      </c>
      <c r="H22" s="104" t="str">
        <f>IF(Janvier!H22=0,CLEAN(Janvier!H22),Septembre!H22-COUNTIF(I22:AM22,"a"))</f>
        <v/>
      </c>
      <c r="I22" s="170"/>
      <c r="J22" s="106"/>
      <c r="K22" s="107"/>
      <c r="L22" s="107"/>
      <c r="M22" s="108"/>
      <c r="N22" s="108"/>
      <c r="O22" s="105"/>
      <c r="P22" s="105"/>
      <c r="Q22" s="105"/>
      <c r="R22" s="105"/>
      <c r="S22" s="106"/>
      <c r="T22" s="106"/>
      <c r="U22" s="107"/>
      <c r="V22" s="107"/>
      <c r="W22" s="108"/>
      <c r="X22" s="108"/>
      <c r="Y22" s="105"/>
      <c r="Z22" s="105"/>
      <c r="AA22" s="105"/>
      <c r="AB22" s="105"/>
      <c r="AC22" s="106"/>
      <c r="AD22" s="106"/>
      <c r="AE22" s="107"/>
      <c r="AF22" s="107"/>
      <c r="AG22" s="108"/>
      <c r="AH22" s="108"/>
      <c r="AI22" s="123"/>
      <c r="AJ22" s="123"/>
      <c r="AK22" s="123"/>
      <c r="AL22" s="123"/>
      <c r="AM22" s="171"/>
    </row>
    <row r="23" spans="1:39" ht="20.100000000000001" customHeight="1" thickTop="1" thickBot="1">
      <c r="A23" s="265"/>
      <c r="B23" s="100" t="str">
        <f>Effectif!B27&amp;""</f>
        <v/>
      </c>
      <c r="C23" s="101">
        <f>Septembre!C23-COUNTIF(I23:AM23,"cp")-COUNTIF(I23:AM23,"cpf")</f>
        <v>21</v>
      </c>
      <c r="D23" s="102">
        <f>Septembre!D23-COUNTIF(I23:AM23,"jte")-COUNTIF(I23:AM23,"jtf")</f>
        <v>8</v>
      </c>
      <c r="E23" s="103">
        <f>Septembre!E23-COUNTIF(I23:AM23,"jts")</f>
        <v>2</v>
      </c>
      <c r="F23" s="99">
        <f>Septembre!F23-COUNTIF(I23:AM23,"cpf")</f>
        <v>5</v>
      </c>
      <c r="G23" s="99">
        <f>Septembre!G23-COUNTIF(I23:AM23,"jtf")</f>
        <v>1</v>
      </c>
      <c r="H23" s="104" t="str">
        <f>IF(Janvier!H23=0,CLEAN(Janvier!H23),Septembre!H23-COUNTIF(I23:AM23,"a"))</f>
        <v/>
      </c>
      <c r="I23" s="170"/>
      <c r="J23" s="106"/>
      <c r="K23" s="107"/>
      <c r="L23" s="107"/>
      <c r="M23" s="108"/>
      <c r="N23" s="108"/>
      <c r="O23" s="105"/>
      <c r="P23" s="105"/>
      <c r="Q23" s="105"/>
      <c r="R23" s="105"/>
      <c r="S23" s="106"/>
      <c r="T23" s="106"/>
      <c r="U23" s="107"/>
      <c r="V23" s="107"/>
      <c r="W23" s="108"/>
      <c r="X23" s="108"/>
      <c r="Y23" s="105"/>
      <c r="Z23" s="105"/>
      <c r="AA23" s="105"/>
      <c r="AB23" s="105"/>
      <c r="AC23" s="106"/>
      <c r="AD23" s="106"/>
      <c r="AE23" s="107"/>
      <c r="AF23" s="107"/>
      <c r="AG23" s="108"/>
      <c r="AH23" s="108"/>
      <c r="AI23" s="123"/>
      <c r="AJ23" s="123"/>
      <c r="AK23" s="123"/>
      <c r="AL23" s="123"/>
      <c r="AM23" s="171"/>
    </row>
    <row r="24" spans="1:39" ht="20.100000000000001" customHeight="1" thickTop="1" thickBot="1">
      <c r="A24" s="265"/>
      <c r="B24" s="52" t="str">
        <f>Effectif!B26&amp;""</f>
        <v/>
      </c>
      <c r="C24" s="43">
        <f>Septembre!C24-COUNTIF(I24:AM24,"cp")-COUNTIF(I24:AM24,"cpf")</f>
        <v>21</v>
      </c>
      <c r="D24" s="44">
        <f>Septembre!D24-COUNTIF(I24:AM24,"jte")-COUNTIF(I24:AM24,"jtf")</f>
        <v>8</v>
      </c>
      <c r="E24" s="36">
        <f>Septembre!E24-COUNTIF(I24:AM24,"jts")</f>
        <v>2</v>
      </c>
      <c r="F24" s="59">
        <f>Septembre!F24-COUNTIF(I24:AM24,"cpf")</f>
        <v>5</v>
      </c>
      <c r="G24" s="59">
        <f>Septembre!G24-COUNTIF(I24:AM24,"jtf")</f>
        <v>1</v>
      </c>
      <c r="H24" s="37" t="str">
        <f>IF(Janvier!H24=0,CLEAN(Janvier!H24),Septembre!H24-COUNTIF(I24:AM24,"a"))</f>
        <v/>
      </c>
      <c r="I24" s="168"/>
      <c r="J24" s="119"/>
      <c r="K24" s="120"/>
      <c r="L24" s="120"/>
      <c r="M24" s="121"/>
      <c r="N24" s="121"/>
      <c r="O24" s="118"/>
      <c r="P24" s="118"/>
      <c r="Q24" s="118"/>
      <c r="R24" s="118"/>
      <c r="S24" s="119"/>
      <c r="T24" s="119"/>
      <c r="U24" s="120"/>
      <c r="V24" s="120"/>
      <c r="W24" s="121"/>
      <c r="X24" s="121"/>
      <c r="Y24" s="118"/>
      <c r="Z24" s="118"/>
      <c r="AA24" s="118"/>
      <c r="AB24" s="118"/>
      <c r="AC24" s="119"/>
      <c r="AD24" s="119"/>
      <c r="AE24" s="120"/>
      <c r="AF24" s="120"/>
      <c r="AG24" s="121"/>
      <c r="AH24" s="121"/>
      <c r="AI24" s="124"/>
      <c r="AJ24" s="124"/>
      <c r="AK24" s="124"/>
      <c r="AL24" s="124"/>
      <c r="AM24" s="169"/>
    </row>
    <row r="25" spans="1:39" ht="20.100000000000001" customHeight="1" thickTop="1" thickBot="1">
      <c r="A25" s="263" t="s">
        <v>12</v>
      </c>
      <c r="B25" s="141" t="str">
        <f>Effectif!E10&amp;""</f>
        <v/>
      </c>
      <c r="C25" s="142">
        <f>Septembre!C25-COUNTIF(I25:AM25,"cp")-COUNTIF(I25:AM25,"cpf")</f>
        <v>21</v>
      </c>
      <c r="D25" s="143">
        <f>Septembre!D25-COUNTIF(I25:AM25,"jte")-COUNTIF(I25:AM25,"jtf")</f>
        <v>8</v>
      </c>
      <c r="E25" s="144">
        <f>Septembre!E25-COUNTIF(I25:AM25,"jts")</f>
        <v>2</v>
      </c>
      <c r="F25" s="139">
        <f>Septembre!F25-COUNTIF(I25:AM25,"cpf")</f>
        <v>5</v>
      </c>
      <c r="G25" s="139">
        <f>Septembre!G25-COUNTIF(I25:AM25,"jtf")</f>
        <v>1</v>
      </c>
      <c r="H25" s="140" t="str">
        <f>IF(Janvier!H25=0,CLEAN(Janvier!H25),Septembre!H25-COUNTIF(I25:AM25,"a"))</f>
        <v/>
      </c>
      <c r="I25" s="166"/>
      <c r="J25" s="115"/>
      <c r="K25" s="116"/>
      <c r="L25" s="116"/>
      <c r="M25" s="117"/>
      <c r="N25" s="117"/>
      <c r="O25" s="114"/>
      <c r="P25" s="114"/>
      <c r="Q25" s="114"/>
      <c r="R25" s="114"/>
      <c r="S25" s="115"/>
      <c r="T25" s="115"/>
      <c r="U25" s="116"/>
      <c r="V25" s="116"/>
      <c r="W25" s="117"/>
      <c r="X25" s="117"/>
      <c r="Y25" s="114"/>
      <c r="Z25" s="114"/>
      <c r="AA25" s="114"/>
      <c r="AB25" s="114"/>
      <c r="AC25" s="115"/>
      <c r="AD25" s="115"/>
      <c r="AE25" s="116"/>
      <c r="AF25" s="116"/>
      <c r="AG25" s="117"/>
      <c r="AH25" s="117"/>
      <c r="AI25" s="122"/>
      <c r="AJ25" s="122"/>
      <c r="AK25" s="122"/>
      <c r="AL25" s="122"/>
      <c r="AM25" s="167"/>
    </row>
    <row r="26" spans="1:39" ht="20.100000000000001" customHeight="1" thickTop="1" thickBot="1">
      <c r="A26" s="263"/>
      <c r="B26" s="100" t="str">
        <f>Effectif!E11&amp;""</f>
        <v/>
      </c>
      <c r="C26" s="101">
        <f>Septembre!C26-COUNTIF(I26:AM26,"cp")-COUNTIF(I26:AM26,"cpf")</f>
        <v>21</v>
      </c>
      <c r="D26" s="102">
        <f>Septembre!D26-COUNTIF(I26:AM26,"jte")-COUNTIF(I26:AM26,"jtf")</f>
        <v>8</v>
      </c>
      <c r="E26" s="103">
        <f>Septembre!E26-COUNTIF(I26:AM26,"jts")</f>
        <v>2</v>
      </c>
      <c r="F26" s="99">
        <f>Septembre!F26-COUNTIF(I26:AM26,"cpf")</f>
        <v>5</v>
      </c>
      <c r="G26" s="99">
        <f>Septembre!G26-COUNTIF(I26:AM26,"jtf")</f>
        <v>1</v>
      </c>
      <c r="H26" s="104" t="str">
        <f>IF(Janvier!H26=0,CLEAN(Janvier!H26),Septembre!H26-COUNTIF(I26:AM26,"a"))</f>
        <v/>
      </c>
      <c r="I26" s="170"/>
      <c r="J26" s="106"/>
      <c r="K26" s="107"/>
      <c r="L26" s="107"/>
      <c r="M26" s="108"/>
      <c r="N26" s="108"/>
      <c r="O26" s="105"/>
      <c r="P26" s="105"/>
      <c r="Q26" s="105"/>
      <c r="R26" s="105"/>
      <c r="S26" s="106"/>
      <c r="T26" s="106"/>
      <c r="U26" s="107"/>
      <c r="V26" s="107"/>
      <c r="W26" s="108"/>
      <c r="X26" s="108"/>
      <c r="Y26" s="105"/>
      <c r="Z26" s="105"/>
      <c r="AA26" s="105"/>
      <c r="AB26" s="105"/>
      <c r="AC26" s="106"/>
      <c r="AD26" s="106"/>
      <c r="AE26" s="107"/>
      <c r="AF26" s="107"/>
      <c r="AG26" s="108"/>
      <c r="AH26" s="108"/>
      <c r="AI26" s="123"/>
      <c r="AJ26" s="123"/>
      <c r="AK26" s="123"/>
      <c r="AL26" s="123"/>
      <c r="AM26" s="171"/>
    </row>
    <row r="27" spans="1:39" ht="20.100000000000001" customHeight="1" thickTop="1" thickBot="1">
      <c r="A27" s="263"/>
      <c r="B27" s="100" t="str">
        <f>Effectif!E12&amp;""</f>
        <v/>
      </c>
      <c r="C27" s="101">
        <f>Septembre!C27-COUNTIF(I27:AM27,"cp")-COUNTIF(I27:AM27,"cpf")</f>
        <v>21</v>
      </c>
      <c r="D27" s="102">
        <f>Septembre!D27-COUNTIF(I27:AM27,"jte")-COUNTIF(I27:AM27,"jtf")</f>
        <v>8</v>
      </c>
      <c r="E27" s="103">
        <f>Septembre!E27-COUNTIF(I27:AM27,"jts")</f>
        <v>2</v>
      </c>
      <c r="F27" s="99">
        <f>Septembre!F27-COUNTIF(I27:AM27,"cpf")</f>
        <v>5</v>
      </c>
      <c r="G27" s="99">
        <f>Septembre!G27-COUNTIF(I27:AM27,"jtf")</f>
        <v>1</v>
      </c>
      <c r="H27" s="104" t="str">
        <f>IF(Janvier!H27=0,CLEAN(Janvier!H27),Septembre!H27-COUNTIF(I27:AM27,"a"))</f>
        <v/>
      </c>
      <c r="I27" s="170"/>
      <c r="J27" s="106"/>
      <c r="K27" s="107"/>
      <c r="L27" s="107"/>
      <c r="M27" s="108"/>
      <c r="N27" s="108"/>
      <c r="O27" s="105"/>
      <c r="P27" s="105"/>
      <c r="Q27" s="105"/>
      <c r="R27" s="105"/>
      <c r="S27" s="106"/>
      <c r="T27" s="106"/>
      <c r="U27" s="107"/>
      <c r="V27" s="107"/>
      <c r="W27" s="108"/>
      <c r="X27" s="108"/>
      <c r="Y27" s="105"/>
      <c r="Z27" s="105"/>
      <c r="AA27" s="105"/>
      <c r="AB27" s="105"/>
      <c r="AC27" s="106"/>
      <c r="AD27" s="106"/>
      <c r="AE27" s="107"/>
      <c r="AF27" s="107"/>
      <c r="AG27" s="108"/>
      <c r="AH27" s="108"/>
      <c r="AI27" s="123"/>
      <c r="AJ27" s="123"/>
      <c r="AK27" s="123"/>
      <c r="AL27" s="123"/>
      <c r="AM27" s="171"/>
    </row>
    <row r="28" spans="1:39" ht="20.100000000000001" customHeight="1" thickTop="1" thickBot="1">
      <c r="A28" s="263"/>
      <c r="B28" s="100" t="str">
        <f>Effectif!E13&amp;""</f>
        <v/>
      </c>
      <c r="C28" s="160">
        <f>Septembre!C28-COUNTIF(I28:AM28,"cp")-COUNTIF(I28:AM28,"cpf")</f>
        <v>21</v>
      </c>
      <c r="D28" s="147">
        <f>Septembre!D28-COUNTIF(I28:AM28,"jte")-COUNTIF(I28:AM28,"jtf")</f>
        <v>8</v>
      </c>
      <c r="E28" s="148">
        <f>Septembre!E28-COUNTIF(I28:AM28,"jts")</f>
        <v>2</v>
      </c>
      <c r="F28" s="99">
        <f>Septembre!F28-COUNTIF(I28:AM28,"cpf")</f>
        <v>5</v>
      </c>
      <c r="G28" s="99">
        <f>Septembre!G28-COUNTIF(I28:AM28,"jtf")</f>
        <v>1</v>
      </c>
      <c r="H28" s="104" t="str">
        <f>IF(Janvier!H28=0,CLEAN(Janvier!H28),Septembre!H28-COUNTIF(I28:AM28,"a"))</f>
        <v/>
      </c>
      <c r="I28" s="170"/>
      <c r="J28" s="106"/>
      <c r="K28" s="107"/>
      <c r="L28" s="107"/>
      <c r="M28" s="108"/>
      <c r="N28" s="108"/>
      <c r="O28" s="105"/>
      <c r="P28" s="105"/>
      <c r="Q28" s="105"/>
      <c r="R28" s="105"/>
      <c r="S28" s="106"/>
      <c r="T28" s="106"/>
      <c r="U28" s="107"/>
      <c r="V28" s="107"/>
      <c r="W28" s="108"/>
      <c r="X28" s="108"/>
      <c r="Y28" s="105"/>
      <c r="Z28" s="105"/>
      <c r="AA28" s="105"/>
      <c r="AB28" s="105"/>
      <c r="AC28" s="106"/>
      <c r="AD28" s="106"/>
      <c r="AE28" s="107"/>
      <c r="AF28" s="107"/>
      <c r="AG28" s="108"/>
      <c r="AH28" s="108"/>
      <c r="AI28" s="123"/>
      <c r="AJ28" s="123"/>
      <c r="AK28" s="123"/>
      <c r="AL28" s="123"/>
      <c r="AM28" s="171"/>
    </row>
    <row r="29" spans="1:39" ht="20.100000000000001" customHeight="1" thickTop="1" thickBot="1">
      <c r="A29" s="263"/>
      <c r="B29" s="100">
        <f>Effectif!E14</f>
        <v>0</v>
      </c>
      <c r="C29" s="149">
        <f>Septembre!C29-COUNTIF(I29:AM29,"cp")-COUNTIF(I29:AM29,"cpf")</f>
        <v>21</v>
      </c>
      <c r="D29" s="102">
        <f>Septembre!D29-COUNTIF(I29:AM29,"jte")-COUNTIF(I29:AM29,"jtf")</f>
        <v>8</v>
      </c>
      <c r="E29" s="103">
        <f>Septembre!E29-COUNTIF(I29:AM29,"jts")</f>
        <v>2</v>
      </c>
      <c r="F29" s="99">
        <f>Septembre!F29-COUNTIF(I29:AM29,"cpf")</f>
        <v>5</v>
      </c>
      <c r="G29" s="99">
        <f>Septembre!G29-COUNTIF(I29:AM29,"jtf")</f>
        <v>1</v>
      </c>
      <c r="H29" s="104" t="str">
        <f>IF(Janvier!H29=0,CLEAN(Janvier!H29),Septembre!H29-COUNTIF(I29:AM29,"a"))</f>
        <v/>
      </c>
      <c r="I29" s="170"/>
      <c r="J29" s="106"/>
      <c r="K29" s="107"/>
      <c r="L29" s="107"/>
      <c r="M29" s="108"/>
      <c r="N29" s="108"/>
      <c r="O29" s="105"/>
      <c r="P29" s="105"/>
      <c r="Q29" s="105"/>
      <c r="R29" s="105"/>
      <c r="S29" s="106"/>
      <c r="T29" s="106"/>
      <c r="U29" s="107"/>
      <c r="V29" s="107"/>
      <c r="W29" s="108"/>
      <c r="X29" s="108"/>
      <c r="Y29" s="105"/>
      <c r="Z29" s="105"/>
      <c r="AA29" s="105"/>
      <c r="AB29" s="105"/>
      <c r="AC29" s="106"/>
      <c r="AD29" s="106"/>
      <c r="AE29" s="107"/>
      <c r="AF29" s="107"/>
      <c r="AG29" s="108"/>
      <c r="AH29" s="108"/>
      <c r="AI29" s="123"/>
      <c r="AJ29" s="123"/>
      <c r="AK29" s="123"/>
      <c r="AL29" s="123"/>
      <c r="AM29" s="171"/>
    </row>
    <row r="30" spans="1:39" ht="20.100000000000001" customHeight="1" thickTop="1" thickBot="1">
      <c r="A30" s="263"/>
      <c r="B30" s="52"/>
      <c r="C30" s="150">
        <f>Septembre!C30-COUNTIF(I30:AM30,"cp")-COUNTIF(I30:AM30,"cpf")</f>
        <v>21</v>
      </c>
      <c r="D30" s="44">
        <f>Septembre!D30-COUNTIF(I30:AM30,"jte")-COUNTIF(I30:AM30,"jtf")</f>
        <v>8</v>
      </c>
      <c r="E30" s="36">
        <f>Septembre!E30-COUNTIF(I30:AM30,"jts")</f>
        <v>2</v>
      </c>
      <c r="F30" s="161">
        <f>Septembre!F30-COUNTIF(I30:AM30,"cpf")</f>
        <v>5</v>
      </c>
      <c r="G30" s="161">
        <f>Septembre!G30-COUNTIF(I30:AM30,"jtf")</f>
        <v>1</v>
      </c>
      <c r="H30" s="37" t="str">
        <f>IF(Janvier!H30=0,CLEAN(Janvier!H30),Septembre!H30-COUNTIF(I30:AM30,"a"))</f>
        <v/>
      </c>
      <c r="I30" s="168"/>
      <c r="J30" s="119"/>
      <c r="K30" s="120"/>
      <c r="L30" s="120"/>
      <c r="M30" s="121"/>
      <c r="N30" s="121"/>
      <c r="O30" s="118"/>
      <c r="P30" s="118"/>
      <c r="Q30" s="118"/>
      <c r="R30" s="118"/>
      <c r="S30" s="119"/>
      <c r="T30" s="119"/>
      <c r="U30" s="120"/>
      <c r="V30" s="120"/>
      <c r="W30" s="121"/>
      <c r="X30" s="121"/>
      <c r="Y30" s="118"/>
      <c r="Z30" s="118"/>
      <c r="AA30" s="118"/>
      <c r="AB30" s="118"/>
      <c r="AC30" s="119"/>
      <c r="AD30" s="119"/>
      <c r="AE30" s="120"/>
      <c r="AF30" s="120"/>
      <c r="AG30" s="121"/>
      <c r="AH30" s="121"/>
      <c r="AI30" s="124"/>
      <c r="AJ30" s="124"/>
      <c r="AK30" s="124"/>
      <c r="AL30" s="124"/>
      <c r="AM30" s="169"/>
    </row>
    <row r="31" spans="1:39" ht="20.100000000000001" customHeight="1" thickTop="1">
      <c r="A31" s="266" t="s">
        <v>17</v>
      </c>
      <c r="B31" s="141" t="str">
        <f>Effectif!E17&amp;""</f>
        <v/>
      </c>
      <c r="C31" s="162"/>
      <c r="D31" s="143">
        <f>Septembre!D31-COUNTIF(I31:AM31,"jte")-COUNTIF(I31:AM31,"jtf")</f>
        <v>8</v>
      </c>
      <c r="E31" s="144">
        <f>Septembre!E31-COUNTIF(I31:AM31,"jts")</f>
        <v>2</v>
      </c>
      <c r="F31" s="163"/>
      <c r="G31" s="163">
        <f>Septembre!G31-COUNTIF(I31:AM31,"jtf")</f>
        <v>1</v>
      </c>
      <c r="H31" s="140"/>
      <c r="I31" s="166"/>
      <c r="J31" s="115"/>
      <c r="K31" s="116"/>
      <c r="L31" s="116"/>
      <c r="M31" s="117"/>
      <c r="N31" s="117"/>
      <c r="O31" s="114"/>
      <c r="P31" s="114"/>
      <c r="Q31" s="114"/>
      <c r="R31" s="114"/>
      <c r="S31" s="115"/>
      <c r="T31" s="115"/>
      <c r="U31" s="116"/>
      <c r="V31" s="116"/>
      <c r="W31" s="117"/>
      <c r="X31" s="117"/>
      <c r="Y31" s="114"/>
      <c r="Z31" s="114"/>
      <c r="AA31" s="114"/>
      <c r="AB31" s="114"/>
      <c r="AC31" s="115"/>
      <c r="AD31" s="115"/>
      <c r="AE31" s="116"/>
      <c r="AF31" s="116"/>
      <c r="AG31" s="117"/>
      <c r="AH31" s="117"/>
      <c r="AI31" s="122"/>
      <c r="AJ31" s="122"/>
      <c r="AK31" s="122"/>
      <c r="AL31" s="122"/>
      <c r="AM31" s="167"/>
    </row>
    <row r="32" spans="1:39" ht="20.100000000000001" customHeight="1">
      <c r="A32" s="256"/>
      <c r="B32" s="100" t="str">
        <f>Effectif!E18 &amp;""</f>
        <v/>
      </c>
      <c r="C32" s="152"/>
      <c r="D32" s="102">
        <f>Septembre!D32-COUNTIF(I32:AM32,"jte")-COUNTIF(I32:AM32,"jtf")</f>
        <v>8</v>
      </c>
      <c r="E32" s="103">
        <f>Septembre!E32-COUNTIF(I32:AM32,"jts")</f>
        <v>2</v>
      </c>
      <c r="F32" s="99"/>
      <c r="G32" s="99">
        <f>Septembre!G32-COUNTIF(I32:AM32,"jtf")</f>
        <v>1</v>
      </c>
      <c r="H32" s="104"/>
      <c r="I32" s="170"/>
      <c r="J32" s="106"/>
      <c r="K32" s="107"/>
      <c r="L32" s="107"/>
      <c r="M32" s="108"/>
      <c r="N32" s="108"/>
      <c r="O32" s="105"/>
      <c r="P32" s="105"/>
      <c r="Q32" s="105"/>
      <c r="R32" s="105"/>
      <c r="S32" s="106"/>
      <c r="T32" s="106"/>
      <c r="U32" s="107"/>
      <c r="V32" s="107"/>
      <c r="W32" s="108"/>
      <c r="X32" s="108"/>
      <c r="Y32" s="105"/>
      <c r="Z32" s="105"/>
      <c r="AA32" s="105"/>
      <c r="AB32" s="105"/>
      <c r="AC32" s="106"/>
      <c r="AD32" s="106"/>
      <c r="AE32" s="107"/>
      <c r="AF32" s="107"/>
      <c r="AG32" s="108"/>
      <c r="AH32" s="108"/>
      <c r="AI32" s="123"/>
      <c r="AJ32" s="123"/>
      <c r="AK32" s="123"/>
      <c r="AL32" s="123"/>
      <c r="AM32" s="171"/>
    </row>
    <row r="33" spans="1:39" ht="20.100000000000001" customHeight="1">
      <c r="A33" s="257"/>
      <c r="B33" s="100" t="str">
        <f>Effectif!E19 &amp;""</f>
        <v/>
      </c>
      <c r="C33" s="152"/>
      <c r="D33" s="102">
        <f>Septembre!D33-COUNTIF(I33:AM33,"jte")-COUNTIF(I33:AM33,"jtf")</f>
        <v>8</v>
      </c>
      <c r="E33" s="103">
        <f>Septembre!E33-COUNTIF(I33:AM33,"jts")</f>
        <v>2</v>
      </c>
      <c r="F33" s="99"/>
      <c r="G33" s="99">
        <f>Septembre!G33-COUNTIF(I33:AM33,"jtf")</f>
        <v>1</v>
      </c>
      <c r="H33" s="104"/>
      <c r="I33" s="170"/>
      <c r="J33" s="106"/>
      <c r="K33" s="107"/>
      <c r="L33" s="107"/>
      <c r="M33" s="108"/>
      <c r="N33" s="108"/>
      <c r="O33" s="105"/>
      <c r="P33" s="105"/>
      <c r="Q33" s="105"/>
      <c r="R33" s="105"/>
      <c r="S33" s="106"/>
      <c r="T33" s="106"/>
      <c r="U33" s="107"/>
      <c r="V33" s="107"/>
      <c r="W33" s="108"/>
      <c r="X33" s="108"/>
      <c r="Y33" s="105"/>
      <c r="Z33" s="105"/>
      <c r="AA33" s="105"/>
      <c r="AB33" s="105"/>
      <c r="AC33" s="106"/>
      <c r="AD33" s="106"/>
      <c r="AE33" s="107"/>
      <c r="AF33" s="107"/>
      <c r="AG33" s="108"/>
      <c r="AH33" s="108"/>
      <c r="AI33" s="123"/>
      <c r="AJ33" s="123"/>
      <c r="AK33" s="123"/>
      <c r="AL33" s="123"/>
      <c r="AM33" s="171"/>
    </row>
    <row r="34" spans="1:39" ht="20.100000000000001" customHeight="1" thickBot="1">
      <c r="A34" s="258"/>
      <c r="B34" s="153" t="str">
        <f>Effectif!E20 &amp;""</f>
        <v/>
      </c>
      <c r="C34" s="154"/>
      <c r="D34" s="155">
        <f>Septembre!D34-COUNTIF(I34:AM34,"jte")-COUNTIF(I34:AM34,"jtf")</f>
        <v>8</v>
      </c>
      <c r="E34" s="156">
        <f>Septembre!E34-COUNTIF(I34:AM34,"jts")</f>
        <v>2</v>
      </c>
      <c r="F34" s="157"/>
      <c r="G34" s="157">
        <f>Septembre!G34-COUNTIF(I34:AM34,"jtf")</f>
        <v>1</v>
      </c>
      <c r="H34" s="158"/>
      <c r="I34" s="172"/>
      <c r="J34" s="111"/>
      <c r="K34" s="112"/>
      <c r="L34" s="112"/>
      <c r="M34" s="113"/>
      <c r="N34" s="113"/>
      <c r="O34" s="173"/>
      <c r="P34" s="110"/>
      <c r="Q34" s="110"/>
      <c r="R34" s="110"/>
      <c r="S34" s="111"/>
      <c r="T34" s="111"/>
      <c r="U34" s="112"/>
      <c r="V34" s="112"/>
      <c r="W34" s="113"/>
      <c r="X34" s="113"/>
      <c r="Y34" s="110"/>
      <c r="Z34" s="110"/>
      <c r="AA34" s="110"/>
      <c r="AB34" s="110"/>
      <c r="AC34" s="111"/>
      <c r="AD34" s="111"/>
      <c r="AE34" s="112"/>
      <c r="AF34" s="112"/>
      <c r="AG34" s="113"/>
      <c r="AH34" s="113"/>
      <c r="AI34" s="173"/>
      <c r="AJ34" s="173"/>
      <c r="AK34" s="173"/>
      <c r="AL34" s="173"/>
      <c r="AM34" s="174"/>
    </row>
  </sheetData>
  <sheetProtection password="CC71" objects="1" scenarios="1" formatCells="0"/>
  <customSheetViews>
    <customSheetView guid="{C102C896-6091-4F19-9AEA-46A8A6109F9E}" scale="75" showRuler="0" topLeftCell="A4">
      <pane ySplit="3" topLeftCell="A7" activePane="bottomLeft" state="frozen"/>
      <selection pane="bottomLeft" activeCell="B7" sqref="B7:E34"/>
      <pageMargins left="0.19685039370078741" right="0.19685039370078741" top="0.19685039370078741" bottom="0.19685039370078741" header="0.51181102362204722" footer="0.51181102362204722"/>
      <pageSetup paperSize="9" orientation="landscape" horizontalDpi="4294967294" verticalDpi="0" r:id="rId1"/>
      <headerFooter alignWithMargins="0"/>
    </customSheetView>
  </customSheetViews>
  <mergeCells count="9">
    <mergeCell ref="A31:A34"/>
    <mergeCell ref="B1:AM3"/>
    <mergeCell ref="A8:A9"/>
    <mergeCell ref="A10:A11"/>
    <mergeCell ref="A25:A30"/>
    <mergeCell ref="A12:A13"/>
    <mergeCell ref="A14:A16"/>
    <mergeCell ref="A17:A19"/>
    <mergeCell ref="A20:A24"/>
  </mergeCells>
  <phoneticPr fontId="0" type="noConversion"/>
  <conditionalFormatting sqref="C31:C32">
    <cfRule type="cellIs" dxfId="8" priority="1" stopIfTrue="1" operator="greaterThanOrEqual">
      <formula>6</formula>
    </cfRule>
  </conditionalFormatting>
  <conditionalFormatting sqref="B16:B30 B7:B14">
    <cfRule type="expression" dxfId="7" priority="2" stopIfTrue="1">
      <formula>OR(C7&gt;=6)</formula>
    </cfRule>
  </conditionalFormatting>
  <conditionalFormatting sqref="B15">
    <cfRule type="expression" dxfId="6" priority="3" stopIfTrue="1">
      <formula>OR(C15&gt;=6)</formula>
    </cfRule>
  </conditionalFormatting>
  <conditionalFormatting sqref="I7:AM34">
    <cfRule type="cellIs" dxfId="5" priority="4" stopIfTrue="1" operator="equal">
      <formula>"cpf"</formula>
    </cfRule>
    <cfRule type="cellIs" dxfId="4" priority="5" stopIfTrue="1" operator="equal">
      <formula>"jtf"</formula>
    </cfRule>
  </conditionalFormatting>
  <pageMargins left="0.19685039370078741" right="0.19685039370078741" top="0.19685039370078741" bottom="0.19685039370078741" header="0.51181102362204722" footer="0.51181102362204722"/>
  <pageSetup paperSize="9" scale="85" orientation="landscape" horizontalDpi="4294967294" verticalDpi="0" r:id="rId2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 enableFormatConditionsCalculation="0">
    <tabColor indexed="47"/>
  </sheetPr>
  <dimension ref="A1:AN35"/>
  <sheetViews>
    <sheetView zoomScaleNormal="100" workbookViewId="0">
      <pane ySplit="6" topLeftCell="A7" activePane="bottomLeft" state="frozen"/>
      <selection activeCell="B29" sqref="B29"/>
      <selection pane="bottomLeft" activeCell="B29" sqref="B29"/>
    </sheetView>
  </sheetViews>
  <sheetFormatPr baseColWidth="10" defaultRowHeight="20.25"/>
  <cols>
    <col min="1" max="1" width="11" style="34" customWidth="1"/>
    <col min="2" max="2" width="18.140625" style="1" customWidth="1"/>
    <col min="3" max="8" width="5.7109375" style="1" customWidth="1"/>
    <col min="9" max="38" width="3.7109375" style="1" customWidth="1"/>
    <col min="39" max="16384" width="11.42578125" style="1"/>
  </cols>
  <sheetData>
    <row r="1" spans="1:40">
      <c r="A1" s="35"/>
      <c r="B1" s="267">
        <f>DATE(Janvier!B1,11,1)</f>
        <v>39752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8"/>
      <c r="O1" s="268"/>
      <c r="P1" s="268"/>
      <c r="Q1" s="268"/>
      <c r="R1" s="268"/>
      <c r="S1" s="268"/>
      <c r="T1" s="268"/>
      <c r="U1" s="268"/>
      <c r="V1" s="268"/>
      <c r="W1" s="268"/>
      <c r="X1" s="268"/>
      <c r="Y1" s="268"/>
      <c r="Z1" s="268"/>
      <c r="AA1" s="268"/>
      <c r="AB1" s="268"/>
      <c r="AC1" s="268"/>
      <c r="AD1" s="268"/>
      <c r="AE1" s="268"/>
      <c r="AF1" s="268"/>
      <c r="AG1" s="268"/>
      <c r="AH1" s="268"/>
      <c r="AI1" s="268"/>
      <c r="AJ1" s="268"/>
      <c r="AK1" s="268"/>
      <c r="AL1" s="268"/>
      <c r="AM1" s="30"/>
    </row>
    <row r="2" spans="1:40">
      <c r="A2" s="35"/>
      <c r="B2" s="268"/>
      <c r="C2" s="268"/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  <c r="R2" s="268"/>
      <c r="S2" s="268"/>
      <c r="T2" s="268"/>
      <c r="U2" s="268"/>
      <c r="V2" s="268"/>
      <c r="W2" s="268"/>
      <c r="X2" s="268"/>
      <c r="Y2" s="268"/>
      <c r="Z2" s="268"/>
      <c r="AA2" s="268"/>
      <c r="AB2" s="268"/>
      <c r="AC2" s="268"/>
      <c r="AD2" s="268"/>
      <c r="AE2" s="268"/>
      <c r="AF2" s="268"/>
      <c r="AG2" s="268"/>
      <c r="AH2" s="268"/>
      <c r="AI2" s="268"/>
      <c r="AJ2" s="268"/>
      <c r="AK2" s="268"/>
      <c r="AL2" s="268"/>
      <c r="AM2" s="30"/>
    </row>
    <row r="3" spans="1:40" ht="21" thickBot="1">
      <c r="A3" s="35"/>
      <c r="B3" s="268"/>
      <c r="C3" s="268"/>
      <c r="D3" s="268"/>
      <c r="E3" s="268"/>
      <c r="F3" s="268"/>
      <c r="G3" s="268"/>
      <c r="H3" s="268"/>
      <c r="I3" s="268"/>
      <c r="J3" s="268"/>
      <c r="K3" s="268"/>
      <c r="L3" s="268"/>
      <c r="M3" s="268"/>
      <c r="N3" s="268"/>
      <c r="O3" s="268"/>
      <c r="P3" s="268"/>
      <c r="Q3" s="268"/>
      <c r="R3" s="268"/>
      <c r="S3" s="268"/>
      <c r="T3" s="268"/>
      <c r="U3" s="268"/>
      <c r="V3" s="268"/>
      <c r="W3" s="268"/>
      <c r="X3" s="268"/>
      <c r="Y3" s="268"/>
      <c r="Z3" s="268"/>
      <c r="AA3" s="268"/>
      <c r="AB3" s="268"/>
      <c r="AC3" s="268"/>
      <c r="AD3" s="268"/>
      <c r="AE3" s="268"/>
      <c r="AF3" s="268"/>
      <c r="AG3" s="268"/>
      <c r="AH3" s="268"/>
      <c r="AI3" s="268"/>
      <c r="AJ3" s="268"/>
      <c r="AK3" s="268"/>
      <c r="AL3" s="268"/>
      <c r="AM3" s="30"/>
    </row>
    <row r="4" spans="1:40">
      <c r="B4" s="30"/>
      <c r="C4" s="30"/>
      <c r="D4" s="30"/>
      <c r="E4" s="30"/>
      <c r="F4" s="30"/>
      <c r="G4" s="30"/>
      <c r="H4" s="30"/>
      <c r="I4" s="15">
        <v>1</v>
      </c>
      <c r="J4" s="15">
        <v>2</v>
      </c>
      <c r="K4" s="15">
        <v>3</v>
      </c>
      <c r="L4" s="15">
        <v>4</v>
      </c>
      <c r="M4" s="15">
        <v>5</v>
      </c>
      <c r="N4" s="15">
        <v>6</v>
      </c>
      <c r="O4" s="15">
        <v>7</v>
      </c>
      <c r="P4" s="15">
        <v>8</v>
      </c>
      <c r="Q4" s="15">
        <v>9</v>
      </c>
      <c r="R4" s="15">
        <v>10</v>
      </c>
      <c r="S4" s="57">
        <v>11</v>
      </c>
      <c r="T4" s="15">
        <v>12</v>
      </c>
      <c r="U4" s="15">
        <v>13</v>
      </c>
      <c r="V4" s="56">
        <v>14</v>
      </c>
      <c r="W4" s="56">
        <v>15</v>
      </c>
      <c r="X4" s="15">
        <v>16</v>
      </c>
      <c r="Y4" s="15">
        <v>17</v>
      </c>
      <c r="Z4" s="15">
        <v>18</v>
      </c>
      <c r="AA4" s="15">
        <v>19</v>
      </c>
      <c r="AB4" s="15">
        <v>20</v>
      </c>
      <c r="AC4" s="15">
        <v>21</v>
      </c>
      <c r="AD4" s="15">
        <v>22</v>
      </c>
      <c r="AE4" s="15">
        <v>23</v>
      </c>
      <c r="AF4" s="15">
        <v>24</v>
      </c>
      <c r="AG4" s="15">
        <v>25</v>
      </c>
      <c r="AH4" s="15">
        <v>26</v>
      </c>
      <c r="AI4" s="15">
        <v>27</v>
      </c>
      <c r="AJ4" s="15">
        <v>28</v>
      </c>
      <c r="AK4" s="15">
        <v>29</v>
      </c>
      <c r="AL4" s="15">
        <v>30</v>
      </c>
      <c r="AM4" s="30"/>
    </row>
    <row r="5" spans="1:40" ht="21" thickBot="1">
      <c r="B5" s="30"/>
      <c r="C5" s="30"/>
      <c r="D5" s="30"/>
      <c r="E5" s="30"/>
      <c r="I5" s="68" t="str">
        <f>IF(Octobre!AM5="Lu","Ma",IF(Octobre!AM5="Ma","Me",IF(Octobre!AM5="Me","Je",IF(Octobre!AM5="Je","Ve",IF(Octobre!AM5="Ve","Sa",IF(Octobre!AM5="Sa","Di",IF(Octobre!AM5="Di","Lu")))))))</f>
        <v>Je</v>
      </c>
      <c r="J5" s="23" t="str">
        <f t="shared" ref="J5:AL5" si="0">IF(I5="Lu","Ma",IF(I5="Ma","Me",IF(I5="Me","Je",IF(I5="Je","Ve",IF(I5="Ve","Sa",IF(I5="Sa","Di",IF(I5="Di","Lu")))))))</f>
        <v>Ve</v>
      </c>
      <c r="K5" s="23" t="str">
        <f t="shared" si="0"/>
        <v>Sa</v>
      </c>
      <c r="L5" s="24" t="str">
        <f t="shared" si="0"/>
        <v>Di</v>
      </c>
      <c r="M5" s="24" t="str">
        <f t="shared" si="0"/>
        <v>Lu</v>
      </c>
      <c r="N5" s="21" t="str">
        <f t="shared" si="0"/>
        <v>Ma</v>
      </c>
      <c r="O5" s="21" t="str">
        <f t="shared" si="0"/>
        <v>Me</v>
      </c>
      <c r="P5" s="21" t="str">
        <f t="shared" si="0"/>
        <v>Je</v>
      </c>
      <c r="Q5" s="21" t="str">
        <f t="shared" si="0"/>
        <v>Ve</v>
      </c>
      <c r="R5" s="22" t="str">
        <f t="shared" si="0"/>
        <v>Sa</v>
      </c>
      <c r="S5" s="68" t="str">
        <f t="shared" si="0"/>
        <v>Di</v>
      </c>
      <c r="T5" s="23" t="str">
        <f t="shared" si="0"/>
        <v>Lu</v>
      </c>
      <c r="U5" s="23" t="str">
        <f t="shared" si="0"/>
        <v>Ma</v>
      </c>
      <c r="V5" s="25" t="str">
        <f t="shared" si="0"/>
        <v>Me</v>
      </c>
      <c r="W5" s="25" t="str">
        <f t="shared" si="0"/>
        <v>Je</v>
      </c>
      <c r="X5" s="21" t="str">
        <f t="shared" si="0"/>
        <v>Ve</v>
      </c>
      <c r="Y5" s="21" t="str">
        <f t="shared" si="0"/>
        <v>Sa</v>
      </c>
      <c r="Z5" s="21" t="str">
        <f t="shared" si="0"/>
        <v>Di</v>
      </c>
      <c r="AA5" s="21" t="str">
        <f t="shared" si="0"/>
        <v>Lu</v>
      </c>
      <c r="AB5" s="22" t="str">
        <f t="shared" si="0"/>
        <v>Ma</v>
      </c>
      <c r="AC5" s="22" t="str">
        <f t="shared" si="0"/>
        <v>Me</v>
      </c>
      <c r="AD5" s="23" t="str">
        <f t="shared" si="0"/>
        <v>Je</v>
      </c>
      <c r="AE5" s="23" t="str">
        <f t="shared" si="0"/>
        <v>Ve</v>
      </c>
      <c r="AF5" s="24" t="str">
        <f t="shared" si="0"/>
        <v>Sa</v>
      </c>
      <c r="AG5" s="24" t="str">
        <f t="shared" si="0"/>
        <v>Di</v>
      </c>
      <c r="AH5" s="26" t="str">
        <f t="shared" si="0"/>
        <v>Lu</v>
      </c>
      <c r="AI5" s="26" t="str">
        <f t="shared" si="0"/>
        <v>Ma</v>
      </c>
      <c r="AJ5" s="26" t="str">
        <f t="shared" si="0"/>
        <v>Me</v>
      </c>
      <c r="AK5" s="26" t="str">
        <f t="shared" si="0"/>
        <v>Je</v>
      </c>
      <c r="AL5" s="22" t="str">
        <f t="shared" si="0"/>
        <v>Ve</v>
      </c>
      <c r="AM5" s="27"/>
    </row>
    <row r="6" spans="1:40" ht="17.100000000000001" customHeight="1" thickBot="1">
      <c r="B6" s="4" t="s">
        <v>0</v>
      </c>
      <c r="C6" s="5" t="s">
        <v>1</v>
      </c>
      <c r="D6" s="5" t="s">
        <v>2</v>
      </c>
      <c r="E6" s="5" t="s">
        <v>3</v>
      </c>
      <c r="F6" s="58" t="s">
        <v>18</v>
      </c>
      <c r="G6" s="58" t="s">
        <v>19</v>
      </c>
      <c r="H6" s="5" t="s">
        <v>4</v>
      </c>
      <c r="I6" s="204"/>
      <c r="J6" s="187"/>
      <c r="K6" s="187"/>
      <c r="L6" s="188"/>
      <c r="M6" s="188"/>
      <c r="N6" s="185"/>
      <c r="O6" s="185"/>
      <c r="P6" s="185"/>
      <c r="Q6" s="185"/>
      <c r="R6" s="186"/>
      <c r="S6" s="205"/>
      <c r="T6" s="187"/>
      <c r="U6" s="187"/>
      <c r="V6" s="188"/>
      <c r="W6" s="188"/>
      <c r="X6" s="185"/>
      <c r="Y6" s="185"/>
      <c r="Z6" s="185"/>
      <c r="AA6" s="185"/>
      <c r="AB6" s="186"/>
      <c r="AC6" s="186"/>
      <c r="AD6" s="187"/>
      <c r="AE6" s="187"/>
      <c r="AF6" s="188"/>
      <c r="AG6" s="188"/>
      <c r="AH6" s="185"/>
      <c r="AI6" s="185"/>
      <c r="AJ6" s="185"/>
      <c r="AK6" s="185"/>
      <c r="AL6" s="206"/>
    </row>
    <row r="7" spans="1:40" ht="20.100000000000001" customHeight="1" thickBot="1">
      <c r="A7" s="53" t="s">
        <v>14</v>
      </c>
      <c r="B7" s="52" t="str">
        <f>Effectif!B4</f>
        <v>Agent 1</v>
      </c>
      <c r="C7" s="43">
        <f>Octobre!C7-COUNTIF(I7:AL7,"cp")-COUNTIF(I7:AL7,"cpf")</f>
        <v>20</v>
      </c>
      <c r="D7" s="44">
        <f>Octobre!D7-COUNTIF(I7:AL7,"jte")-COUNTIF(I7:AL7,"jtf")</f>
        <v>8</v>
      </c>
      <c r="E7" s="36">
        <f>Octobre!E7-COUNTIF(I7:AL7,"jts")</f>
        <v>2</v>
      </c>
      <c r="F7" s="59">
        <f>Octobre!F7-COUNTIF(I7:AL7,"cpf")</f>
        <v>5</v>
      </c>
      <c r="G7" s="59">
        <f>Octobre!G7-COUNTIF(I7:AL7,"jtf")</f>
        <v>1</v>
      </c>
      <c r="H7" s="37" t="str">
        <f>IF(Janvier!H7=0,CLEAN(Janvier!H7),Octobre!H7-COUNTIF(I7:AL7,"a"))</f>
        <v/>
      </c>
      <c r="I7" s="207"/>
      <c r="J7" s="191"/>
      <c r="K7" s="191"/>
      <c r="L7" s="192"/>
      <c r="M7" s="192"/>
      <c r="N7" s="189"/>
      <c r="O7" s="189"/>
      <c r="P7" s="189"/>
      <c r="Q7" s="189"/>
      <c r="R7" s="190"/>
      <c r="S7" s="208"/>
      <c r="T7" s="191"/>
      <c r="U7" s="191"/>
      <c r="V7" s="192"/>
      <c r="W7" s="192"/>
      <c r="X7" s="189"/>
      <c r="Y7" s="189"/>
      <c r="Z7" s="189"/>
      <c r="AA7" s="189"/>
      <c r="AB7" s="190"/>
      <c r="AC7" s="190"/>
      <c r="AD7" s="191"/>
      <c r="AE7" s="191"/>
      <c r="AF7" s="192"/>
      <c r="AG7" s="192"/>
      <c r="AH7" s="199"/>
      <c r="AI7" s="199"/>
      <c r="AJ7" s="199"/>
      <c r="AK7" s="199"/>
      <c r="AL7" s="209"/>
      <c r="AM7" s="50"/>
      <c r="AN7" s="2"/>
    </row>
    <row r="8" spans="1:40" ht="20.100000000000001" customHeight="1" thickTop="1" thickBot="1">
      <c r="A8" s="261" t="s">
        <v>23</v>
      </c>
      <c r="B8" s="141" t="str">
        <f>Effectif!B10</f>
        <v>Agent 2</v>
      </c>
      <c r="C8" s="142">
        <f>Octobre!C8-COUNTIF(I8:AL8,"cp")-COUNTIF(I8:AL8,"cpf")</f>
        <v>21</v>
      </c>
      <c r="D8" s="143">
        <f>Octobre!D8-COUNTIF(I8:AL8,"jte")-COUNTIF(I8:AL8,"jtf")</f>
        <v>8</v>
      </c>
      <c r="E8" s="144">
        <f>Octobre!E8-COUNTIF(I8:AL8,"jts")</f>
        <v>2</v>
      </c>
      <c r="F8" s="139">
        <f>Octobre!F8-COUNTIF(I8:AL8,"cpf")</f>
        <v>5</v>
      </c>
      <c r="G8" s="139">
        <f>Octobre!G8-COUNTIF(I8:AL8,"jtf")</f>
        <v>1</v>
      </c>
      <c r="H8" s="140" t="str">
        <f>IF(Janvier!H8=0,CLEAN(Janvier!H8),Octobre!H8-COUNTIF(I8:AL8,"a"))</f>
        <v/>
      </c>
      <c r="I8" s="210"/>
      <c r="J8" s="116"/>
      <c r="K8" s="116"/>
      <c r="L8" s="117"/>
      <c r="M8" s="117"/>
      <c r="N8" s="114"/>
      <c r="O8" s="114"/>
      <c r="P8" s="114"/>
      <c r="Q8" s="114"/>
      <c r="R8" s="115"/>
      <c r="S8" s="128"/>
      <c r="T8" s="116"/>
      <c r="U8" s="116"/>
      <c r="V8" s="117"/>
      <c r="W8" s="117"/>
      <c r="X8" s="114"/>
      <c r="Y8" s="114"/>
      <c r="Z8" s="114"/>
      <c r="AA8" s="114"/>
      <c r="AB8" s="115"/>
      <c r="AC8" s="115"/>
      <c r="AD8" s="116"/>
      <c r="AE8" s="116"/>
      <c r="AF8" s="117"/>
      <c r="AG8" s="117"/>
      <c r="AH8" s="122"/>
      <c r="AI8" s="122"/>
      <c r="AJ8" s="122"/>
      <c r="AK8" s="122"/>
      <c r="AL8" s="167"/>
      <c r="AM8" s="50"/>
    </row>
    <row r="9" spans="1:40" ht="20.100000000000001" customHeight="1" thickTop="1" thickBot="1">
      <c r="A9" s="262"/>
      <c r="B9" s="52" t="str">
        <f>Effectif!B11</f>
        <v>Agent 3</v>
      </c>
      <c r="C9" s="43">
        <f>Octobre!C9-COUNTIF(I9:AL9,"cp")-COUNTIF(I9:AL9,"cpf")</f>
        <v>21</v>
      </c>
      <c r="D9" s="44">
        <f>Octobre!D9-COUNTIF(I9:AL9,"jte")-COUNTIF(I9:AL9,"jtf")</f>
        <v>8</v>
      </c>
      <c r="E9" s="36">
        <f>Octobre!E9-COUNTIF(I9:AL9,"jts")</f>
        <v>2</v>
      </c>
      <c r="F9" s="59">
        <f>Octobre!F9-COUNTIF(I9:AL9,"cpf")</f>
        <v>5</v>
      </c>
      <c r="G9" s="59">
        <f>Octobre!G9-COUNTIF(I9:AL9,"jtf")</f>
        <v>1</v>
      </c>
      <c r="H9" s="37" t="str">
        <f>IF(Janvier!H9=0,CLEAN(Janvier!H9),Octobre!H9-COUNTIF(I9:AL9,"a"))</f>
        <v/>
      </c>
      <c r="I9" s="212"/>
      <c r="J9" s="120"/>
      <c r="K9" s="120"/>
      <c r="L9" s="121"/>
      <c r="M9" s="121"/>
      <c r="N9" s="118"/>
      <c r="O9" s="118"/>
      <c r="P9" s="118"/>
      <c r="Q9" s="118"/>
      <c r="R9" s="119"/>
      <c r="S9" s="130"/>
      <c r="T9" s="120"/>
      <c r="U9" s="120"/>
      <c r="V9" s="121"/>
      <c r="W9" s="121"/>
      <c r="X9" s="118"/>
      <c r="Y9" s="118"/>
      <c r="Z9" s="118"/>
      <c r="AA9" s="118"/>
      <c r="AB9" s="119"/>
      <c r="AC9" s="119"/>
      <c r="AD9" s="120"/>
      <c r="AE9" s="120"/>
      <c r="AF9" s="121"/>
      <c r="AG9" s="121"/>
      <c r="AH9" s="124"/>
      <c r="AI9" s="124"/>
      <c r="AJ9" s="124"/>
      <c r="AK9" s="124"/>
      <c r="AL9" s="169"/>
      <c r="AM9" s="19"/>
    </row>
    <row r="10" spans="1:40" ht="20.100000000000001" customHeight="1" thickTop="1" thickBot="1">
      <c r="A10" s="261" t="s">
        <v>24</v>
      </c>
      <c r="B10" s="141" t="str">
        <f>Effectif!B13</f>
        <v>Agent 4</v>
      </c>
      <c r="C10" s="142">
        <f>Octobre!C10-COUNTIF(I10:AL10,"cp")-COUNTIF(I10:AL10,"cpf")</f>
        <v>21</v>
      </c>
      <c r="D10" s="143">
        <f>Octobre!D10-COUNTIF(I10:AL10,"jte")-COUNTIF(I10:AL10,"jtf")</f>
        <v>8</v>
      </c>
      <c r="E10" s="144">
        <f>Octobre!E10-COUNTIF(I10:AL10,"jts")</f>
        <v>2</v>
      </c>
      <c r="F10" s="139">
        <f>Octobre!F10-COUNTIF(I10:AL10,"cpf")</f>
        <v>5</v>
      </c>
      <c r="G10" s="139">
        <f>Octobre!G10-COUNTIF(I10:AL10,"jtf")</f>
        <v>1</v>
      </c>
      <c r="H10" s="140" t="str">
        <f>IF(Janvier!H10=0,CLEAN(Janvier!H10),Octobre!H10-COUNTIF(I10:AL10,"a"))</f>
        <v/>
      </c>
      <c r="I10" s="210"/>
      <c r="J10" s="116"/>
      <c r="K10" s="116"/>
      <c r="L10" s="117"/>
      <c r="M10" s="117"/>
      <c r="N10" s="114"/>
      <c r="O10" s="114"/>
      <c r="P10" s="114"/>
      <c r="Q10" s="114"/>
      <c r="R10" s="115"/>
      <c r="S10" s="128"/>
      <c r="T10" s="116"/>
      <c r="U10" s="116"/>
      <c r="V10" s="117"/>
      <c r="W10" s="117"/>
      <c r="X10" s="114"/>
      <c r="Y10" s="114"/>
      <c r="Z10" s="114"/>
      <c r="AA10" s="114"/>
      <c r="AB10" s="115"/>
      <c r="AC10" s="115"/>
      <c r="AD10" s="116"/>
      <c r="AE10" s="116"/>
      <c r="AF10" s="117"/>
      <c r="AG10" s="117"/>
      <c r="AH10" s="122"/>
      <c r="AI10" s="122"/>
      <c r="AJ10" s="122"/>
      <c r="AK10" s="122"/>
      <c r="AL10" s="167"/>
      <c r="AM10" s="50"/>
    </row>
    <row r="11" spans="1:40" ht="20.100000000000001" customHeight="1" thickTop="1" thickBot="1">
      <c r="A11" s="262"/>
      <c r="B11" s="52" t="str">
        <f>Effectif!B14</f>
        <v>Agent 5</v>
      </c>
      <c r="C11" s="43">
        <f>Octobre!C11-COUNTIF(I11:AL11,"cp")-COUNTIF(I11:AL11,"cpf")</f>
        <v>21</v>
      </c>
      <c r="D11" s="44">
        <f>Octobre!D11-COUNTIF(I11:AL11,"jte")-COUNTIF(I11:AL11,"jtf")</f>
        <v>8</v>
      </c>
      <c r="E11" s="36">
        <f>Octobre!E11-COUNTIF(I11:AL11,"jts")</f>
        <v>2</v>
      </c>
      <c r="F11" s="59">
        <f>Octobre!F11-COUNTIF(I11:AL11,"cpf")</f>
        <v>5</v>
      </c>
      <c r="G11" s="59">
        <f>Octobre!G11-COUNTIF(I11:AL11,"jtf")</f>
        <v>1</v>
      </c>
      <c r="H11" s="37" t="str">
        <f>IF(Janvier!H11=0,CLEAN(Janvier!H11),Octobre!H11-COUNTIF(I11:AL11,"a"))</f>
        <v/>
      </c>
      <c r="I11" s="212"/>
      <c r="J11" s="120"/>
      <c r="K11" s="120"/>
      <c r="L11" s="121"/>
      <c r="M11" s="121"/>
      <c r="N11" s="118"/>
      <c r="O11" s="118"/>
      <c r="P11" s="118"/>
      <c r="Q11" s="118"/>
      <c r="R11" s="119"/>
      <c r="S11" s="130"/>
      <c r="T11" s="120"/>
      <c r="U11" s="120"/>
      <c r="V11" s="121"/>
      <c r="W11" s="121"/>
      <c r="X11" s="118"/>
      <c r="Y11" s="118"/>
      <c r="Z11" s="118"/>
      <c r="AA11" s="118"/>
      <c r="AB11" s="119"/>
      <c r="AC11" s="119"/>
      <c r="AD11" s="120"/>
      <c r="AE11" s="120"/>
      <c r="AF11" s="121"/>
      <c r="AG11" s="121"/>
      <c r="AH11" s="124"/>
      <c r="AI11" s="124"/>
      <c r="AJ11" s="124"/>
      <c r="AK11" s="124"/>
      <c r="AL11" s="169"/>
      <c r="AM11" s="50"/>
    </row>
    <row r="12" spans="1:40" ht="20.100000000000001" customHeight="1" thickTop="1" thickBot="1">
      <c r="A12" s="261" t="s">
        <v>25</v>
      </c>
      <c r="B12" s="141" t="str">
        <f>Effectif!B17</f>
        <v>Agent 6</v>
      </c>
      <c r="C12" s="142">
        <f>Octobre!C12-COUNTIF(I12:AL12,"cp")-COUNTIF(I12:AL12,"cpf")</f>
        <v>21</v>
      </c>
      <c r="D12" s="143">
        <f>Octobre!D12-COUNTIF(I12:AL12,"jte")-COUNTIF(I12:AL12,"jtf")</f>
        <v>8</v>
      </c>
      <c r="E12" s="144">
        <f>Octobre!E12-COUNTIF(I12:AL12,"jts")</f>
        <v>2</v>
      </c>
      <c r="F12" s="139">
        <f>Octobre!F12-COUNTIF(I12:AL12,"cpf")</f>
        <v>5</v>
      </c>
      <c r="G12" s="139">
        <f>Octobre!G12-COUNTIF(I12:AL12,"jtf")</f>
        <v>1</v>
      </c>
      <c r="H12" s="140" t="str">
        <f>IF(Janvier!H12=0,CLEAN(Janvier!H12),Octobre!H12-COUNTIF(I12:AL12,"a"))</f>
        <v/>
      </c>
      <c r="I12" s="210"/>
      <c r="J12" s="116"/>
      <c r="K12" s="116"/>
      <c r="L12" s="117"/>
      <c r="M12" s="117"/>
      <c r="N12" s="114"/>
      <c r="O12" s="114"/>
      <c r="P12" s="114"/>
      <c r="Q12" s="114"/>
      <c r="R12" s="115"/>
      <c r="S12" s="128"/>
      <c r="T12" s="116"/>
      <c r="U12" s="116"/>
      <c r="V12" s="117"/>
      <c r="W12" s="117"/>
      <c r="X12" s="114"/>
      <c r="Y12" s="114"/>
      <c r="Z12" s="114"/>
      <c r="AA12" s="114"/>
      <c r="AB12" s="115"/>
      <c r="AC12" s="115"/>
      <c r="AD12" s="116"/>
      <c r="AE12" s="116"/>
      <c r="AF12" s="117"/>
      <c r="AG12" s="117"/>
      <c r="AH12" s="122"/>
      <c r="AI12" s="122"/>
      <c r="AJ12" s="122"/>
      <c r="AK12" s="122"/>
      <c r="AL12" s="167"/>
      <c r="AM12" s="50"/>
    </row>
    <row r="13" spans="1:40" ht="20.100000000000001" customHeight="1" thickTop="1" thickBot="1">
      <c r="A13" s="262"/>
      <c r="B13" s="52" t="str">
        <f>Effectif!B18</f>
        <v>Agent 7</v>
      </c>
      <c r="C13" s="43">
        <f>Octobre!C13-COUNTIF(I13:AL13,"cp")-COUNTIF(I13:AL13,"cpf")</f>
        <v>21</v>
      </c>
      <c r="D13" s="44">
        <f>Octobre!D13-COUNTIF(I13:AL13,"jte")-COUNTIF(I13:AL13,"jtf")</f>
        <v>8</v>
      </c>
      <c r="E13" s="36">
        <f>Octobre!E13-COUNTIF(I13:AL13,"jts")</f>
        <v>2</v>
      </c>
      <c r="F13" s="59">
        <f>Octobre!F13-COUNTIF(I13:AL13,"cpf")</f>
        <v>5</v>
      </c>
      <c r="G13" s="59">
        <f>Octobre!G13-COUNTIF(I13:AL13,"jtf")</f>
        <v>1</v>
      </c>
      <c r="H13" s="37" t="str">
        <f>IF(Janvier!H13=0,CLEAN(Janvier!H13),Octobre!H13-COUNTIF(I13:AL13,"a"))</f>
        <v/>
      </c>
      <c r="I13" s="212"/>
      <c r="J13" s="120"/>
      <c r="K13" s="120"/>
      <c r="L13" s="121"/>
      <c r="M13" s="121"/>
      <c r="N13" s="118"/>
      <c r="O13" s="118"/>
      <c r="P13" s="118"/>
      <c r="Q13" s="118"/>
      <c r="R13" s="119"/>
      <c r="S13" s="130"/>
      <c r="T13" s="120"/>
      <c r="U13" s="120"/>
      <c r="V13" s="121"/>
      <c r="W13" s="121"/>
      <c r="X13" s="118"/>
      <c r="Y13" s="118"/>
      <c r="Z13" s="118"/>
      <c r="AA13" s="118"/>
      <c r="AB13" s="119"/>
      <c r="AC13" s="119"/>
      <c r="AD13" s="120"/>
      <c r="AE13" s="120"/>
      <c r="AF13" s="121"/>
      <c r="AG13" s="121"/>
      <c r="AH13" s="124"/>
      <c r="AI13" s="124"/>
      <c r="AJ13" s="124"/>
      <c r="AK13" s="124"/>
      <c r="AL13" s="169"/>
      <c r="AM13" s="50"/>
    </row>
    <row r="14" spans="1:40" ht="20.100000000000001" customHeight="1" thickTop="1" thickBot="1">
      <c r="A14" s="261" t="s">
        <v>26</v>
      </c>
      <c r="B14" s="141" t="str">
        <f>Effectif!B21</f>
        <v>Agent 8</v>
      </c>
      <c r="C14" s="142">
        <f>Octobre!C14-COUNTIF(I14:AL14,"cp")-COUNTIF(I14:AL14,"cpf")</f>
        <v>21</v>
      </c>
      <c r="D14" s="143">
        <f>Octobre!D14-COUNTIF(I14:AL14,"jte")-COUNTIF(I14:AL14,"jtf")</f>
        <v>8</v>
      </c>
      <c r="E14" s="144">
        <f>Octobre!E14-COUNTIF(I14:AL14,"jts")</f>
        <v>2</v>
      </c>
      <c r="F14" s="139">
        <f>Octobre!F14-COUNTIF(I14:AL14,"cpf")</f>
        <v>5</v>
      </c>
      <c r="G14" s="139">
        <f>Octobre!G14-COUNTIF(I14:AL14,"jtf")</f>
        <v>1</v>
      </c>
      <c r="H14" s="140" t="str">
        <f>IF(Janvier!H14=0,CLEAN(Janvier!H14),Octobre!H14-COUNTIF(I14:AL14,"a"))</f>
        <v/>
      </c>
      <c r="I14" s="210"/>
      <c r="J14" s="116"/>
      <c r="K14" s="116"/>
      <c r="L14" s="117"/>
      <c r="M14" s="117"/>
      <c r="N14" s="114"/>
      <c r="O14" s="114"/>
      <c r="P14" s="114"/>
      <c r="Q14" s="114"/>
      <c r="R14" s="115"/>
      <c r="S14" s="128"/>
      <c r="T14" s="116"/>
      <c r="U14" s="116"/>
      <c r="V14" s="117"/>
      <c r="W14" s="117"/>
      <c r="X14" s="114"/>
      <c r="Y14" s="114"/>
      <c r="Z14" s="114"/>
      <c r="AA14" s="114"/>
      <c r="AB14" s="115"/>
      <c r="AC14" s="115"/>
      <c r="AD14" s="116"/>
      <c r="AE14" s="116"/>
      <c r="AF14" s="117"/>
      <c r="AG14" s="117"/>
      <c r="AH14" s="122"/>
      <c r="AI14" s="122"/>
      <c r="AJ14" s="122"/>
      <c r="AK14" s="122"/>
      <c r="AL14" s="167"/>
      <c r="AM14" s="50"/>
    </row>
    <row r="15" spans="1:40" ht="20.100000000000001" customHeight="1" thickTop="1" thickBot="1">
      <c r="A15" s="262"/>
      <c r="B15" s="100" t="str">
        <f>Effectif!B22</f>
        <v>Agent 9</v>
      </c>
      <c r="C15" s="101">
        <f>Octobre!C15-COUNTIF(I15:AL15,"cp")-COUNTIF(I15:AL15,"cpf")</f>
        <v>21</v>
      </c>
      <c r="D15" s="102">
        <f>Octobre!D15-COUNTIF(I15:AL15,"jte")-COUNTIF(I15:AL15,"jtf")</f>
        <v>8</v>
      </c>
      <c r="E15" s="103">
        <f>Octobre!E15-COUNTIF(I15:AL15,"jts")</f>
        <v>2</v>
      </c>
      <c r="F15" s="99">
        <f>Octobre!F15-COUNTIF(I15:AL15,"cpf")</f>
        <v>5</v>
      </c>
      <c r="G15" s="99">
        <f>Octobre!G15-COUNTIF(I15:AL15,"jtf")</f>
        <v>1</v>
      </c>
      <c r="H15" s="104" t="str">
        <f>IF(Janvier!H15=0,CLEAN(Janvier!H15),Octobre!H15-COUNTIF(I15:AL15,"a"))</f>
        <v/>
      </c>
      <c r="I15" s="211"/>
      <c r="J15" s="107"/>
      <c r="K15" s="107"/>
      <c r="L15" s="108"/>
      <c r="M15" s="108"/>
      <c r="N15" s="105"/>
      <c r="O15" s="105"/>
      <c r="P15" s="105"/>
      <c r="Q15" s="105"/>
      <c r="R15" s="106"/>
      <c r="S15" s="129"/>
      <c r="T15" s="107"/>
      <c r="U15" s="107"/>
      <c r="V15" s="108"/>
      <c r="W15" s="108"/>
      <c r="X15" s="105"/>
      <c r="Y15" s="105"/>
      <c r="Z15" s="105"/>
      <c r="AA15" s="105"/>
      <c r="AB15" s="106"/>
      <c r="AC15" s="106"/>
      <c r="AD15" s="107"/>
      <c r="AE15" s="107"/>
      <c r="AF15" s="108"/>
      <c r="AG15" s="108"/>
      <c r="AH15" s="123"/>
      <c r="AI15" s="123"/>
      <c r="AJ15" s="123"/>
      <c r="AK15" s="123"/>
      <c r="AL15" s="171"/>
      <c r="AM15" s="50"/>
    </row>
    <row r="16" spans="1:40" ht="20.100000000000001" customHeight="1" thickTop="1" thickBot="1">
      <c r="A16" s="262"/>
      <c r="B16" s="52" t="str">
        <f>Effectif!B23</f>
        <v>Agent 10</v>
      </c>
      <c r="C16" s="43">
        <f>Octobre!C16-COUNTIF(I16:AL16,"cp")-COUNTIF(I16:AL16,"cpf")</f>
        <v>21</v>
      </c>
      <c r="D16" s="44">
        <f>Octobre!D16-COUNTIF(I16:AL16,"jte")-COUNTIF(I16:AL16,"jtf")</f>
        <v>8</v>
      </c>
      <c r="E16" s="36">
        <f>Octobre!E16-COUNTIF(I16:AL16,"jts")</f>
        <v>2</v>
      </c>
      <c r="F16" s="59">
        <f>Octobre!F16-COUNTIF(I16:AL16,"cpf")</f>
        <v>5</v>
      </c>
      <c r="G16" s="59">
        <f>Octobre!G16-COUNTIF(I16:AL16,"jtf")</f>
        <v>1</v>
      </c>
      <c r="H16" s="37" t="str">
        <f>IF(Janvier!H16=0,CLEAN(Janvier!H16),Octobre!H16-COUNTIF(I16:AL16,"a"))</f>
        <v/>
      </c>
      <c r="I16" s="212"/>
      <c r="J16" s="120"/>
      <c r="K16" s="120"/>
      <c r="L16" s="121"/>
      <c r="M16" s="121"/>
      <c r="N16" s="118"/>
      <c r="O16" s="118"/>
      <c r="P16" s="118"/>
      <c r="Q16" s="118"/>
      <c r="R16" s="119"/>
      <c r="S16" s="130"/>
      <c r="T16" s="120"/>
      <c r="U16" s="120"/>
      <c r="V16" s="121"/>
      <c r="W16" s="121"/>
      <c r="X16" s="118"/>
      <c r="Y16" s="118"/>
      <c r="Z16" s="118"/>
      <c r="AA16" s="118"/>
      <c r="AB16" s="119"/>
      <c r="AC16" s="119"/>
      <c r="AD16" s="120"/>
      <c r="AE16" s="120"/>
      <c r="AF16" s="121"/>
      <c r="AG16" s="121"/>
      <c r="AH16" s="124"/>
      <c r="AI16" s="124"/>
      <c r="AJ16" s="124"/>
      <c r="AK16" s="124"/>
      <c r="AL16" s="169"/>
      <c r="AM16" s="50"/>
    </row>
    <row r="17" spans="1:39" ht="20.100000000000001" customHeight="1" thickTop="1" thickBot="1">
      <c r="A17" s="262" t="s">
        <v>15</v>
      </c>
      <c r="B17" s="141" t="str">
        <f>Effectif!E6&amp;""</f>
        <v/>
      </c>
      <c r="C17" s="142">
        <f>Octobre!C17-COUNTIF(I17:AL17,"cp")-COUNTIF(I17:AL17,"cpf")</f>
        <v>21</v>
      </c>
      <c r="D17" s="143">
        <f>Octobre!D17-COUNTIF(I17:AL17,"jte")-COUNTIF(I17:AL17,"jtf")</f>
        <v>8</v>
      </c>
      <c r="E17" s="144">
        <f>Octobre!E17-COUNTIF(I17:AL17,"jts")</f>
        <v>2</v>
      </c>
      <c r="F17" s="139">
        <f>Octobre!F17-COUNTIF(I17:AL17,"cpf")</f>
        <v>5</v>
      </c>
      <c r="G17" s="139">
        <f>Octobre!G17-COUNTIF(I17:AL17,"jtf")</f>
        <v>1</v>
      </c>
      <c r="H17" s="140" t="str">
        <f>IF(Janvier!H17=0,CLEAN(Janvier!H17),Octobre!H17-COUNTIF(I17:AL17,"a"))</f>
        <v/>
      </c>
      <c r="I17" s="210"/>
      <c r="J17" s="116"/>
      <c r="K17" s="116"/>
      <c r="L17" s="117"/>
      <c r="M17" s="117"/>
      <c r="N17" s="114"/>
      <c r="O17" s="114"/>
      <c r="P17" s="114"/>
      <c r="Q17" s="114"/>
      <c r="R17" s="115"/>
      <c r="S17" s="128"/>
      <c r="T17" s="116"/>
      <c r="U17" s="116"/>
      <c r="V17" s="117"/>
      <c r="W17" s="117"/>
      <c r="X17" s="114"/>
      <c r="Y17" s="114"/>
      <c r="Z17" s="114"/>
      <c r="AA17" s="114"/>
      <c r="AB17" s="115"/>
      <c r="AC17" s="115"/>
      <c r="AD17" s="116"/>
      <c r="AE17" s="116"/>
      <c r="AF17" s="117"/>
      <c r="AG17" s="117"/>
      <c r="AH17" s="122"/>
      <c r="AI17" s="122"/>
      <c r="AJ17" s="122"/>
      <c r="AK17" s="122"/>
      <c r="AL17" s="167"/>
      <c r="AM17" s="50"/>
    </row>
    <row r="18" spans="1:39" ht="20.100000000000001" customHeight="1" thickTop="1" thickBot="1">
      <c r="A18" s="262"/>
      <c r="B18" s="100" t="str">
        <f>Effectif!E7&amp;""</f>
        <v/>
      </c>
      <c r="C18" s="101">
        <f>Octobre!C18-COUNTIF(I18:AL18,"cp")-COUNTIF(I18:AL18,"cpf")</f>
        <v>21</v>
      </c>
      <c r="D18" s="102">
        <f>Octobre!D18-COUNTIF(I18:AL18,"jte")-COUNTIF(I18:AL18,"jtf")</f>
        <v>8</v>
      </c>
      <c r="E18" s="103">
        <f>Octobre!E18-COUNTIF(I18:AL18,"jts")</f>
        <v>2</v>
      </c>
      <c r="F18" s="99">
        <f>Octobre!F18-COUNTIF(I18:AL18,"cpf")</f>
        <v>5</v>
      </c>
      <c r="G18" s="99">
        <f>Octobre!G18-COUNTIF(I18:AL18,"jtf")</f>
        <v>1</v>
      </c>
      <c r="H18" s="104" t="str">
        <f>IF(Janvier!H18=0,CLEAN(Janvier!H18),Octobre!H18-COUNTIF(I18:AL18,"a"))</f>
        <v/>
      </c>
      <c r="I18" s="211"/>
      <c r="J18" s="107"/>
      <c r="K18" s="107"/>
      <c r="L18" s="108"/>
      <c r="M18" s="108"/>
      <c r="N18" s="105"/>
      <c r="O18" s="105"/>
      <c r="P18" s="105"/>
      <c r="Q18" s="105"/>
      <c r="R18" s="106"/>
      <c r="S18" s="129"/>
      <c r="T18" s="107"/>
      <c r="U18" s="107"/>
      <c r="V18" s="108"/>
      <c r="W18" s="108"/>
      <c r="X18" s="105"/>
      <c r="Y18" s="105"/>
      <c r="Z18" s="105"/>
      <c r="AA18" s="105"/>
      <c r="AB18" s="106"/>
      <c r="AC18" s="106"/>
      <c r="AD18" s="107"/>
      <c r="AE18" s="107"/>
      <c r="AF18" s="108"/>
      <c r="AG18" s="108"/>
      <c r="AH18" s="123"/>
      <c r="AI18" s="123"/>
      <c r="AJ18" s="123"/>
      <c r="AK18" s="123"/>
      <c r="AL18" s="171"/>
      <c r="AM18" s="50"/>
    </row>
    <row r="19" spans="1:39" ht="20.100000000000001" customHeight="1" thickTop="1" thickBot="1">
      <c r="A19" s="262"/>
      <c r="B19" s="145" t="str">
        <f>Effectif!E8 &amp;""</f>
        <v/>
      </c>
      <c r="C19" s="43">
        <f>Octobre!C19-COUNTIF(I19:AL19,"cp")-COUNTIF(I19:AL19,"cpf")</f>
        <v>21</v>
      </c>
      <c r="D19" s="44">
        <f>Octobre!D19-COUNTIF(I19:AL19,"jte")-COUNTIF(I19:AL19,"jtf")</f>
        <v>8</v>
      </c>
      <c r="E19" s="36">
        <f>Octobre!E19-COUNTIF(I19:AL19,"jts")</f>
        <v>2</v>
      </c>
      <c r="F19" s="59">
        <f>Octobre!F19-COUNTIF(I19:AL19,"cpf")</f>
        <v>5</v>
      </c>
      <c r="G19" s="59">
        <f>Octobre!G19-COUNTIF(I19:AL19,"jtf")</f>
        <v>1</v>
      </c>
      <c r="H19" s="37" t="str">
        <f>IF(Janvier!H19=0,CLEAN(Janvier!H19),Octobre!H19-COUNTIF(I19:AL19,"a"))</f>
        <v/>
      </c>
      <c r="I19" s="212"/>
      <c r="J19" s="120"/>
      <c r="K19" s="120"/>
      <c r="L19" s="121"/>
      <c r="M19" s="121"/>
      <c r="N19" s="118"/>
      <c r="O19" s="118"/>
      <c r="P19" s="118"/>
      <c r="Q19" s="118"/>
      <c r="R19" s="119"/>
      <c r="S19" s="130"/>
      <c r="T19" s="120"/>
      <c r="U19" s="120"/>
      <c r="V19" s="121"/>
      <c r="W19" s="121"/>
      <c r="X19" s="118"/>
      <c r="Y19" s="118"/>
      <c r="Z19" s="118"/>
      <c r="AA19" s="118"/>
      <c r="AB19" s="119"/>
      <c r="AC19" s="119"/>
      <c r="AD19" s="120"/>
      <c r="AE19" s="120"/>
      <c r="AF19" s="121"/>
      <c r="AG19" s="121"/>
      <c r="AH19" s="124"/>
      <c r="AI19" s="124"/>
      <c r="AJ19" s="124"/>
      <c r="AK19" s="124"/>
      <c r="AL19" s="169"/>
      <c r="AM19" s="50"/>
    </row>
    <row r="20" spans="1:39" ht="20.100000000000001" customHeight="1" thickTop="1" thickBot="1">
      <c r="A20" s="264" t="s">
        <v>16</v>
      </c>
      <c r="B20" s="141" t="str">
        <f>Effectif!B25&amp;""</f>
        <v/>
      </c>
      <c r="C20" s="142">
        <f>Octobre!C20-COUNTIF(I20:AL20,"cp")-COUNTIF(I20:AL20,"cpf")</f>
        <v>21</v>
      </c>
      <c r="D20" s="143">
        <f>Octobre!D20-COUNTIF(I20:AL20,"jte")-COUNTIF(I20:AL20,"jtf")</f>
        <v>8</v>
      </c>
      <c r="E20" s="144">
        <f>Octobre!E20-COUNTIF(I20:AL20,"jts")</f>
        <v>2</v>
      </c>
      <c r="F20" s="139">
        <f>Octobre!F20-COUNTIF(I20:AL20,"cpf")</f>
        <v>5</v>
      </c>
      <c r="G20" s="139">
        <f>Octobre!G20-COUNTIF(I20:AL20,"jtf")</f>
        <v>1</v>
      </c>
      <c r="H20" s="140" t="str">
        <f>IF(Janvier!H20=0,CLEAN(Janvier!H20),Octobre!H20-COUNTIF(I20:AL20,"a"))</f>
        <v/>
      </c>
      <c r="I20" s="210"/>
      <c r="J20" s="116"/>
      <c r="K20" s="116"/>
      <c r="L20" s="117"/>
      <c r="M20" s="117"/>
      <c r="N20" s="114"/>
      <c r="O20" s="114"/>
      <c r="P20" s="114"/>
      <c r="Q20" s="114"/>
      <c r="R20" s="115"/>
      <c r="S20" s="128"/>
      <c r="T20" s="116"/>
      <c r="U20" s="116"/>
      <c r="V20" s="117"/>
      <c r="W20" s="117"/>
      <c r="X20" s="114"/>
      <c r="Y20" s="114"/>
      <c r="Z20" s="114"/>
      <c r="AA20" s="114"/>
      <c r="AB20" s="115"/>
      <c r="AC20" s="115"/>
      <c r="AD20" s="116"/>
      <c r="AE20" s="116"/>
      <c r="AF20" s="117"/>
      <c r="AG20" s="117"/>
      <c r="AH20" s="122"/>
      <c r="AI20" s="122"/>
      <c r="AJ20" s="122"/>
      <c r="AK20" s="122"/>
      <c r="AL20" s="167"/>
      <c r="AM20" s="50"/>
    </row>
    <row r="21" spans="1:39" ht="20.100000000000001" customHeight="1" thickTop="1" thickBot="1">
      <c r="A21" s="265"/>
      <c r="B21" s="100" t="str">
        <f>Effectif!B28&amp;""</f>
        <v/>
      </c>
      <c r="C21" s="101">
        <f>Octobre!C21-COUNTIF(I21:AL21,"cp")-COUNTIF(I21:AL21,"cpf")</f>
        <v>21</v>
      </c>
      <c r="D21" s="102">
        <f>Octobre!D21-COUNTIF(I21:AL21,"jte")-COUNTIF(I21:AL21,"jtf")</f>
        <v>8</v>
      </c>
      <c r="E21" s="103">
        <f>Octobre!E21-COUNTIF(I21:AL21,"jts")</f>
        <v>2</v>
      </c>
      <c r="F21" s="99">
        <f>Octobre!F21-COUNTIF(I21:AL21,"cpf")</f>
        <v>5</v>
      </c>
      <c r="G21" s="99">
        <f>Octobre!G21-COUNTIF(I21:AL21,"jtf")</f>
        <v>1</v>
      </c>
      <c r="H21" s="104" t="str">
        <f>IF(Janvier!H21=0,CLEAN(Janvier!H21),Octobre!H21-COUNTIF(I21:AL21,"a"))</f>
        <v/>
      </c>
      <c r="I21" s="211"/>
      <c r="J21" s="107"/>
      <c r="K21" s="107"/>
      <c r="L21" s="108"/>
      <c r="M21" s="108"/>
      <c r="N21" s="105"/>
      <c r="O21" s="105"/>
      <c r="P21" s="105"/>
      <c r="Q21" s="105"/>
      <c r="R21" s="106"/>
      <c r="S21" s="129"/>
      <c r="T21" s="107"/>
      <c r="U21" s="107"/>
      <c r="V21" s="108"/>
      <c r="W21" s="108"/>
      <c r="X21" s="105"/>
      <c r="Y21" s="105"/>
      <c r="Z21" s="105"/>
      <c r="AA21" s="105"/>
      <c r="AB21" s="106"/>
      <c r="AC21" s="106"/>
      <c r="AD21" s="107"/>
      <c r="AE21" s="107"/>
      <c r="AF21" s="108"/>
      <c r="AG21" s="108"/>
      <c r="AH21" s="123"/>
      <c r="AI21" s="123"/>
      <c r="AJ21" s="123"/>
      <c r="AK21" s="123"/>
      <c r="AL21" s="171"/>
      <c r="AM21" s="50"/>
    </row>
    <row r="22" spans="1:39" ht="20.100000000000001" customHeight="1" thickTop="1" thickBot="1">
      <c r="A22" s="265"/>
      <c r="B22" s="100" t="str">
        <f>Effectif!B29&amp;""</f>
        <v/>
      </c>
      <c r="C22" s="101">
        <f>Octobre!C22-COUNTIF(I22:AL22,"cp")-COUNTIF(I22:AL22,"cpf")</f>
        <v>21</v>
      </c>
      <c r="D22" s="102">
        <f>Octobre!D22-COUNTIF(I22:AL22,"jte")-COUNTIF(I22:AL22,"jtf")</f>
        <v>8</v>
      </c>
      <c r="E22" s="103">
        <f>Octobre!E22-COUNTIF(I22:AL22,"jts")</f>
        <v>2</v>
      </c>
      <c r="F22" s="99">
        <f>Octobre!F22-COUNTIF(I22:AL22,"cpf")</f>
        <v>5</v>
      </c>
      <c r="G22" s="99">
        <f>Octobre!G22-COUNTIF(I22:AL22,"jtf")</f>
        <v>1</v>
      </c>
      <c r="H22" s="104" t="str">
        <f>IF(Janvier!H22=0,CLEAN(Janvier!H22),Octobre!H22-COUNTIF(I22:AL22,"a"))</f>
        <v/>
      </c>
      <c r="I22" s="211"/>
      <c r="J22" s="107"/>
      <c r="K22" s="107"/>
      <c r="L22" s="108"/>
      <c r="M22" s="108"/>
      <c r="N22" s="105"/>
      <c r="O22" s="105"/>
      <c r="P22" s="105"/>
      <c r="Q22" s="105"/>
      <c r="R22" s="106"/>
      <c r="S22" s="129"/>
      <c r="T22" s="107"/>
      <c r="U22" s="107"/>
      <c r="V22" s="108"/>
      <c r="W22" s="108"/>
      <c r="X22" s="105"/>
      <c r="Y22" s="105"/>
      <c r="Z22" s="105"/>
      <c r="AA22" s="105"/>
      <c r="AB22" s="106"/>
      <c r="AC22" s="106"/>
      <c r="AD22" s="107"/>
      <c r="AE22" s="107"/>
      <c r="AF22" s="108"/>
      <c r="AG22" s="108"/>
      <c r="AH22" s="123"/>
      <c r="AI22" s="123"/>
      <c r="AJ22" s="123"/>
      <c r="AK22" s="123"/>
      <c r="AL22" s="171"/>
      <c r="AM22" s="50"/>
    </row>
    <row r="23" spans="1:39" ht="20.100000000000001" customHeight="1" thickTop="1" thickBot="1">
      <c r="A23" s="265"/>
      <c r="B23" s="100" t="str">
        <f>Effectif!B27&amp;""</f>
        <v/>
      </c>
      <c r="C23" s="101">
        <f>Octobre!C23-COUNTIF(I23:AL23,"cp")-COUNTIF(I23:AL23,"cpf")</f>
        <v>21</v>
      </c>
      <c r="D23" s="102">
        <f>Octobre!D23-COUNTIF(I23:AL23,"jte")-COUNTIF(I23:AL23,"jtf")</f>
        <v>8</v>
      </c>
      <c r="E23" s="103">
        <f>Octobre!E23-COUNTIF(I23:AL23,"jts")</f>
        <v>2</v>
      </c>
      <c r="F23" s="99">
        <f>Octobre!F23-COUNTIF(I23:AL23,"cpf")</f>
        <v>5</v>
      </c>
      <c r="G23" s="99">
        <f>Octobre!G23-COUNTIF(I23:AL23,"jtf")</f>
        <v>1</v>
      </c>
      <c r="H23" s="104" t="str">
        <f>IF(Janvier!H23=0,CLEAN(Janvier!H23),Octobre!H23-COUNTIF(I23:AL23,"a"))</f>
        <v/>
      </c>
      <c r="I23" s="211"/>
      <c r="J23" s="107"/>
      <c r="K23" s="107"/>
      <c r="L23" s="108"/>
      <c r="M23" s="108"/>
      <c r="N23" s="105"/>
      <c r="O23" s="105"/>
      <c r="P23" s="105"/>
      <c r="Q23" s="105"/>
      <c r="R23" s="106"/>
      <c r="S23" s="129"/>
      <c r="T23" s="107"/>
      <c r="U23" s="107"/>
      <c r="V23" s="108"/>
      <c r="W23" s="108"/>
      <c r="X23" s="105"/>
      <c r="Y23" s="105"/>
      <c r="Z23" s="105"/>
      <c r="AA23" s="105"/>
      <c r="AB23" s="106"/>
      <c r="AC23" s="106"/>
      <c r="AD23" s="107"/>
      <c r="AE23" s="107"/>
      <c r="AF23" s="108"/>
      <c r="AG23" s="108"/>
      <c r="AH23" s="123"/>
      <c r="AI23" s="123"/>
      <c r="AJ23" s="123"/>
      <c r="AK23" s="123"/>
      <c r="AL23" s="171"/>
      <c r="AM23" s="50"/>
    </row>
    <row r="24" spans="1:39" ht="20.100000000000001" customHeight="1" thickTop="1" thickBot="1">
      <c r="A24" s="265"/>
      <c r="B24" s="52" t="str">
        <f>Effectif!B26&amp;""</f>
        <v/>
      </c>
      <c r="C24" s="43">
        <f>Octobre!C24-COUNTIF(I24:AL24,"cp")-COUNTIF(I24:AL24,"cpf")</f>
        <v>21</v>
      </c>
      <c r="D24" s="44">
        <f>Octobre!D24-COUNTIF(I24:AL24,"jte")-COUNTIF(I24:AL24,"jtf")</f>
        <v>8</v>
      </c>
      <c r="E24" s="36">
        <f>Octobre!E24-COUNTIF(I24:AL24,"jts")</f>
        <v>2</v>
      </c>
      <c r="F24" s="59">
        <f>Octobre!F24-COUNTIF(I24:AL24,"cpf")</f>
        <v>5</v>
      </c>
      <c r="G24" s="59">
        <f>Octobre!G24-COUNTIF(I24:AL24,"jtf")</f>
        <v>1</v>
      </c>
      <c r="H24" s="37" t="str">
        <f>IF(Janvier!H24=0,CLEAN(Janvier!H24),Octobre!H24-COUNTIF(I24:AL24,"a"))</f>
        <v/>
      </c>
      <c r="I24" s="212"/>
      <c r="J24" s="120"/>
      <c r="K24" s="120"/>
      <c r="L24" s="121"/>
      <c r="M24" s="121"/>
      <c r="N24" s="118"/>
      <c r="O24" s="118"/>
      <c r="P24" s="118"/>
      <c r="Q24" s="118"/>
      <c r="R24" s="119"/>
      <c r="S24" s="130"/>
      <c r="T24" s="120"/>
      <c r="U24" s="120"/>
      <c r="V24" s="121"/>
      <c r="W24" s="121"/>
      <c r="X24" s="118"/>
      <c r="Y24" s="118"/>
      <c r="Z24" s="118"/>
      <c r="AA24" s="118"/>
      <c r="AB24" s="119"/>
      <c r="AC24" s="119"/>
      <c r="AD24" s="120"/>
      <c r="AE24" s="120"/>
      <c r="AF24" s="121"/>
      <c r="AG24" s="121"/>
      <c r="AH24" s="124"/>
      <c r="AI24" s="124"/>
      <c r="AJ24" s="124"/>
      <c r="AK24" s="124"/>
      <c r="AL24" s="169"/>
      <c r="AM24" s="50"/>
    </row>
    <row r="25" spans="1:39" ht="20.100000000000001" customHeight="1" thickTop="1" thickBot="1">
      <c r="A25" s="263" t="s">
        <v>12</v>
      </c>
      <c r="B25" s="141" t="str">
        <f>Effectif!E10&amp;""</f>
        <v/>
      </c>
      <c r="C25" s="142">
        <f>Octobre!C25-COUNTIF(I25:AL25,"cp")-COUNTIF(I25:AL25,"cpf")</f>
        <v>21</v>
      </c>
      <c r="D25" s="143">
        <f>Octobre!D25-COUNTIF(I25:AL25,"jte")-COUNTIF(I25:AL25,"jtf")</f>
        <v>8</v>
      </c>
      <c r="E25" s="144">
        <f>Octobre!E25-COUNTIF(I25:AL25,"jts")</f>
        <v>2</v>
      </c>
      <c r="F25" s="139">
        <f>Octobre!F25-COUNTIF(I25:AL25,"cpf")</f>
        <v>5</v>
      </c>
      <c r="G25" s="139">
        <f>Octobre!G25-COUNTIF(I25:AL25,"jtf")</f>
        <v>1</v>
      </c>
      <c r="H25" s="140" t="str">
        <f>IF(Janvier!H25=0,CLEAN(Janvier!H25),Octobre!H25-COUNTIF(I25:AL25,"a"))</f>
        <v/>
      </c>
      <c r="I25" s="210"/>
      <c r="J25" s="116"/>
      <c r="K25" s="116"/>
      <c r="L25" s="117"/>
      <c r="M25" s="117"/>
      <c r="N25" s="114"/>
      <c r="O25" s="114"/>
      <c r="P25" s="114"/>
      <c r="Q25" s="114"/>
      <c r="R25" s="115"/>
      <c r="S25" s="128"/>
      <c r="T25" s="116"/>
      <c r="U25" s="116"/>
      <c r="V25" s="117"/>
      <c r="W25" s="117"/>
      <c r="X25" s="114"/>
      <c r="Y25" s="114"/>
      <c r="Z25" s="114"/>
      <c r="AA25" s="114"/>
      <c r="AB25" s="115"/>
      <c r="AC25" s="115"/>
      <c r="AD25" s="116"/>
      <c r="AE25" s="116"/>
      <c r="AF25" s="117"/>
      <c r="AG25" s="117"/>
      <c r="AH25" s="122"/>
      <c r="AI25" s="122"/>
      <c r="AJ25" s="122"/>
      <c r="AK25" s="122"/>
      <c r="AL25" s="167"/>
      <c r="AM25" s="50"/>
    </row>
    <row r="26" spans="1:39" ht="20.100000000000001" customHeight="1" thickTop="1" thickBot="1">
      <c r="A26" s="263"/>
      <c r="B26" s="100" t="str">
        <f>Effectif!E11&amp;""</f>
        <v/>
      </c>
      <c r="C26" s="101">
        <f>Octobre!C26-COUNTIF(I26:AL26,"cp")-COUNTIF(I26:AL26,"cpf")</f>
        <v>21</v>
      </c>
      <c r="D26" s="102">
        <f>Octobre!D26-COUNTIF(I26:AL26,"jte")-COUNTIF(I26:AL26,"jtf")</f>
        <v>8</v>
      </c>
      <c r="E26" s="103">
        <f>Octobre!E26-COUNTIF(I26:AL26,"jts")</f>
        <v>2</v>
      </c>
      <c r="F26" s="99">
        <f>Octobre!F26-COUNTIF(I26:AL26,"cpf")</f>
        <v>5</v>
      </c>
      <c r="G26" s="99">
        <f>Octobre!G26-COUNTIF(I26:AL26,"jtf")</f>
        <v>1</v>
      </c>
      <c r="H26" s="104" t="str">
        <f>IF(Janvier!H26=0,CLEAN(Janvier!H26),Octobre!H26-COUNTIF(I26:AL26,"a"))</f>
        <v/>
      </c>
      <c r="I26" s="211"/>
      <c r="J26" s="107"/>
      <c r="K26" s="107"/>
      <c r="L26" s="108"/>
      <c r="M26" s="108"/>
      <c r="N26" s="105"/>
      <c r="O26" s="105"/>
      <c r="P26" s="105"/>
      <c r="Q26" s="105"/>
      <c r="R26" s="106"/>
      <c r="S26" s="129"/>
      <c r="T26" s="107"/>
      <c r="U26" s="107"/>
      <c r="V26" s="108"/>
      <c r="W26" s="108"/>
      <c r="X26" s="105"/>
      <c r="Y26" s="105"/>
      <c r="Z26" s="105"/>
      <c r="AA26" s="105"/>
      <c r="AB26" s="106"/>
      <c r="AC26" s="106"/>
      <c r="AD26" s="107"/>
      <c r="AE26" s="107"/>
      <c r="AF26" s="108"/>
      <c r="AG26" s="108"/>
      <c r="AH26" s="123"/>
      <c r="AI26" s="123"/>
      <c r="AJ26" s="123"/>
      <c r="AK26" s="123"/>
      <c r="AL26" s="171"/>
      <c r="AM26" s="50"/>
    </row>
    <row r="27" spans="1:39" ht="20.100000000000001" customHeight="1" thickTop="1" thickBot="1">
      <c r="A27" s="263"/>
      <c r="B27" s="100" t="str">
        <f>Effectif!E12&amp;""</f>
        <v/>
      </c>
      <c r="C27" s="101">
        <f>Octobre!C27-COUNTIF(I27:AL27,"cp")-COUNTIF(I27:AL27,"cpf")</f>
        <v>21</v>
      </c>
      <c r="D27" s="102">
        <f>Octobre!D27-COUNTIF(I27:AL27,"jte")-COUNTIF(I27:AL27,"jtf")</f>
        <v>8</v>
      </c>
      <c r="E27" s="103">
        <f>Octobre!E27-COUNTIF(I27:AL27,"jts")</f>
        <v>2</v>
      </c>
      <c r="F27" s="99">
        <f>Octobre!F27-COUNTIF(I27:AL27,"cpf")</f>
        <v>5</v>
      </c>
      <c r="G27" s="99">
        <f>Octobre!G27-COUNTIF(I27:AL27,"jtf")</f>
        <v>1</v>
      </c>
      <c r="H27" s="104" t="str">
        <f>IF(Janvier!H27=0,CLEAN(Janvier!H27),Octobre!H27-COUNTIF(I27:AL27,"a"))</f>
        <v/>
      </c>
      <c r="I27" s="211"/>
      <c r="J27" s="107"/>
      <c r="K27" s="107"/>
      <c r="L27" s="108"/>
      <c r="M27" s="108"/>
      <c r="N27" s="105"/>
      <c r="O27" s="105"/>
      <c r="P27" s="105"/>
      <c r="Q27" s="105"/>
      <c r="R27" s="106"/>
      <c r="S27" s="129"/>
      <c r="T27" s="107"/>
      <c r="U27" s="107"/>
      <c r="V27" s="108"/>
      <c r="W27" s="108"/>
      <c r="X27" s="105"/>
      <c r="Y27" s="105"/>
      <c r="Z27" s="105"/>
      <c r="AA27" s="105"/>
      <c r="AB27" s="106"/>
      <c r="AC27" s="106"/>
      <c r="AD27" s="107"/>
      <c r="AE27" s="107"/>
      <c r="AF27" s="108"/>
      <c r="AG27" s="108"/>
      <c r="AH27" s="123"/>
      <c r="AI27" s="123"/>
      <c r="AJ27" s="123"/>
      <c r="AK27" s="123"/>
      <c r="AL27" s="171"/>
      <c r="AM27" s="50"/>
    </row>
    <row r="28" spans="1:39" ht="20.100000000000001" customHeight="1" thickTop="1" thickBot="1">
      <c r="A28" s="263"/>
      <c r="B28" s="159" t="str">
        <f>Effectif!E13&amp;""</f>
        <v/>
      </c>
      <c r="C28" s="160">
        <f>Octobre!C28-COUNTIF(I28:AL28,"cp")-COUNTIF(I28:AL28,"cpf")</f>
        <v>21</v>
      </c>
      <c r="D28" s="147">
        <f>Octobre!D28-COUNTIF(I28:AL28,"jte")-COUNTIF(I28:AL28,"jtf")</f>
        <v>8</v>
      </c>
      <c r="E28" s="148">
        <f>Octobre!E28-COUNTIF(I28:AL28,"jts")</f>
        <v>2</v>
      </c>
      <c r="F28" s="99">
        <f>Octobre!F28-COUNTIF(I28:AL28,"cpf")</f>
        <v>5</v>
      </c>
      <c r="G28" s="99">
        <f>Octobre!G28-COUNTIF(I28:AL28,"jtf")</f>
        <v>1</v>
      </c>
      <c r="H28" s="104" t="str">
        <f>IF(Janvier!H28=0,CLEAN(Janvier!H28),Octobre!H28-COUNTIF(I28:AL28,"a"))</f>
        <v/>
      </c>
      <c r="I28" s="211"/>
      <c r="J28" s="107"/>
      <c r="K28" s="107"/>
      <c r="L28" s="108"/>
      <c r="M28" s="108"/>
      <c r="N28" s="105"/>
      <c r="O28" s="105"/>
      <c r="P28" s="105"/>
      <c r="Q28" s="105"/>
      <c r="R28" s="106"/>
      <c r="S28" s="129"/>
      <c r="T28" s="107"/>
      <c r="U28" s="107"/>
      <c r="V28" s="108"/>
      <c r="W28" s="108"/>
      <c r="X28" s="105"/>
      <c r="Y28" s="105"/>
      <c r="Z28" s="105"/>
      <c r="AA28" s="105"/>
      <c r="AB28" s="106"/>
      <c r="AC28" s="106"/>
      <c r="AD28" s="107"/>
      <c r="AE28" s="107"/>
      <c r="AF28" s="108"/>
      <c r="AG28" s="108"/>
      <c r="AH28" s="123"/>
      <c r="AI28" s="123"/>
      <c r="AJ28" s="123"/>
      <c r="AK28" s="123"/>
      <c r="AL28" s="171"/>
      <c r="AM28" s="50"/>
    </row>
    <row r="29" spans="1:39" ht="20.100000000000001" customHeight="1" thickTop="1" thickBot="1">
      <c r="A29" s="263"/>
      <c r="B29" s="100">
        <f>Effectif!E14</f>
        <v>0</v>
      </c>
      <c r="C29" s="149">
        <f>Octobre!C29-COUNTIF(I29:AL29,"cp")-COUNTIF(I29:AL29,"cpf")</f>
        <v>21</v>
      </c>
      <c r="D29" s="102">
        <f>Octobre!D29-COUNTIF(I29:AL29,"jte")-COUNTIF(I29:AL29,"jtf")</f>
        <v>8</v>
      </c>
      <c r="E29" s="103">
        <f>Octobre!E29-COUNTIF(I29:AL29,"jts")</f>
        <v>2</v>
      </c>
      <c r="F29" s="99">
        <f>Octobre!F29-COUNTIF(I29:AL29,"cpf")</f>
        <v>5</v>
      </c>
      <c r="G29" s="99">
        <f>Octobre!G29-COUNTIF(I29:AL29,"jtf")</f>
        <v>1</v>
      </c>
      <c r="H29" s="104" t="str">
        <f>IF(Janvier!H29=0,CLEAN(Janvier!H29),Octobre!H29-COUNTIF(I29:AL29,"a"))</f>
        <v/>
      </c>
      <c r="I29" s="211"/>
      <c r="J29" s="107"/>
      <c r="K29" s="107"/>
      <c r="L29" s="108"/>
      <c r="M29" s="108"/>
      <c r="N29" s="105"/>
      <c r="O29" s="105"/>
      <c r="P29" s="105"/>
      <c r="Q29" s="105"/>
      <c r="R29" s="106"/>
      <c r="S29" s="129"/>
      <c r="T29" s="107"/>
      <c r="U29" s="107"/>
      <c r="V29" s="108"/>
      <c r="W29" s="108"/>
      <c r="X29" s="105"/>
      <c r="Y29" s="105"/>
      <c r="Z29" s="105"/>
      <c r="AA29" s="105"/>
      <c r="AB29" s="106"/>
      <c r="AC29" s="106"/>
      <c r="AD29" s="107"/>
      <c r="AE29" s="107"/>
      <c r="AF29" s="108"/>
      <c r="AG29" s="108"/>
      <c r="AH29" s="123"/>
      <c r="AI29" s="123"/>
      <c r="AJ29" s="123"/>
      <c r="AK29" s="123"/>
      <c r="AL29" s="171"/>
      <c r="AM29" s="50"/>
    </row>
    <row r="30" spans="1:39" ht="20.100000000000001" customHeight="1" thickTop="1" thickBot="1">
      <c r="A30" s="263"/>
      <c r="B30" s="52"/>
      <c r="C30" s="150">
        <f>Octobre!C30-COUNTIF(I30:AL30,"cp")-COUNTIF(I30:AL30,"cpf")</f>
        <v>21</v>
      </c>
      <c r="D30" s="44">
        <f>Octobre!D30-COUNTIF(I30:AL30,"jte")-COUNTIF(I30:AL30,"jtf")</f>
        <v>8</v>
      </c>
      <c r="E30" s="36">
        <f>Octobre!E30-COUNTIF(I30:AL30,"jts")</f>
        <v>2</v>
      </c>
      <c r="F30" s="161">
        <f>Octobre!F30-COUNTIF(I30:AL30,"cpf")</f>
        <v>5</v>
      </c>
      <c r="G30" s="161">
        <f>Octobre!G30-COUNTIF(I30:AL30,"jtf")</f>
        <v>1</v>
      </c>
      <c r="H30" s="37" t="str">
        <f>IF(Janvier!H30=0,CLEAN(Janvier!H30),Octobre!H30-COUNTIF(I30:AL30,"a"))</f>
        <v/>
      </c>
      <c r="I30" s="212"/>
      <c r="J30" s="120"/>
      <c r="K30" s="120"/>
      <c r="L30" s="121"/>
      <c r="M30" s="121"/>
      <c r="N30" s="118"/>
      <c r="O30" s="118"/>
      <c r="P30" s="118"/>
      <c r="Q30" s="118"/>
      <c r="R30" s="119"/>
      <c r="S30" s="130"/>
      <c r="T30" s="120"/>
      <c r="U30" s="120"/>
      <c r="V30" s="121"/>
      <c r="W30" s="121"/>
      <c r="X30" s="118"/>
      <c r="Y30" s="118"/>
      <c r="Z30" s="118"/>
      <c r="AA30" s="118"/>
      <c r="AB30" s="119"/>
      <c r="AC30" s="119"/>
      <c r="AD30" s="120"/>
      <c r="AE30" s="120"/>
      <c r="AF30" s="121"/>
      <c r="AG30" s="121"/>
      <c r="AH30" s="124"/>
      <c r="AI30" s="124"/>
      <c r="AJ30" s="124"/>
      <c r="AK30" s="124"/>
      <c r="AL30" s="169"/>
      <c r="AM30" s="50"/>
    </row>
    <row r="31" spans="1:39" ht="20.100000000000001" customHeight="1" thickTop="1">
      <c r="A31" s="266" t="s">
        <v>17</v>
      </c>
      <c r="B31" s="141" t="str">
        <f>Effectif!E17&amp;""</f>
        <v/>
      </c>
      <c r="C31" s="162"/>
      <c r="D31" s="143">
        <f>Octobre!D31-COUNTIF(I31:AL31,"jte")-COUNTIF(I31:AL31,"jtf")</f>
        <v>8</v>
      </c>
      <c r="E31" s="144">
        <f>Octobre!E31-COUNTIF(I31:AL31,"jts")</f>
        <v>2</v>
      </c>
      <c r="F31" s="163"/>
      <c r="G31" s="163">
        <f>Octobre!G31-COUNTIF(I31:AL31,"jtf")</f>
        <v>1</v>
      </c>
      <c r="H31" s="140"/>
      <c r="I31" s="210"/>
      <c r="J31" s="116"/>
      <c r="K31" s="116"/>
      <c r="L31" s="117"/>
      <c r="M31" s="117"/>
      <c r="N31" s="114"/>
      <c r="O31" s="114"/>
      <c r="P31" s="114"/>
      <c r="Q31" s="114"/>
      <c r="R31" s="115"/>
      <c r="S31" s="128"/>
      <c r="T31" s="116"/>
      <c r="U31" s="116"/>
      <c r="V31" s="117"/>
      <c r="W31" s="117"/>
      <c r="X31" s="114"/>
      <c r="Y31" s="114"/>
      <c r="Z31" s="114"/>
      <c r="AA31" s="114"/>
      <c r="AB31" s="115"/>
      <c r="AC31" s="115"/>
      <c r="AD31" s="116"/>
      <c r="AE31" s="116"/>
      <c r="AF31" s="117"/>
      <c r="AG31" s="117"/>
      <c r="AH31" s="122"/>
      <c r="AI31" s="122"/>
      <c r="AJ31" s="122"/>
      <c r="AK31" s="122"/>
      <c r="AL31" s="167"/>
      <c r="AM31" s="50"/>
    </row>
    <row r="32" spans="1:39" ht="20.100000000000001" customHeight="1">
      <c r="A32" s="256"/>
      <c r="B32" s="100" t="str">
        <f>Effectif!E18 &amp;""</f>
        <v/>
      </c>
      <c r="C32" s="152"/>
      <c r="D32" s="102">
        <f>Octobre!D32-COUNTIF(I32:AL32,"jte")-COUNTIF(I32:AL32,"jtf")</f>
        <v>8</v>
      </c>
      <c r="E32" s="103">
        <f>Octobre!E32-COUNTIF(I32:AL32,"jts")</f>
        <v>2</v>
      </c>
      <c r="F32" s="99"/>
      <c r="G32" s="99">
        <f>Octobre!G32-COUNTIF(I32:AL32,"jtf")</f>
        <v>1</v>
      </c>
      <c r="H32" s="104"/>
      <c r="I32" s="211"/>
      <c r="J32" s="107"/>
      <c r="K32" s="107"/>
      <c r="L32" s="108"/>
      <c r="M32" s="108"/>
      <c r="N32" s="105"/>
      <c r="O32" s="105"/>
      <c r="P32" s="105"/>
      <c r="Q32" s="105"/>
      <c r="R32" s="106"/>
      <c r="S32" s="129"/>
      <c r="T32" s="107"/>
      <c r="U32" s="107"/>
      <c r="V32" s="108"/>
      <c r="W32" s="108"/>
      <c r="X32" s="105"/>
      <c r="Y32" s="105"/>
      <c r="Z32" s="105"/>
      <c r="AA32" s="105"/>
      <c r="AB32" s="106"/>
      <c r="AC32" s="106"/>
      <c r="AD32" s="107"/>
      <c r="AE32" s="107"/>
      <c r="AF32" s="108"/>
      <c r="AG32" s="108"/>
      <c r="AH32" s="123"/>
      <c r="AI32" s="123"/>
      <c r="AJ32" s="123"/>
      <c r="AK32" s="123"/>
      <c r="AL32" s="171"/>
      <c r="AM32" s="50"/>
    </row>
    <row r="33" spans="1:39" ht="20.100000000000001" customHeight="1">
      <c r="A33" s="257"/>
      <c r="B33" s="100" t="str">
        <f>Effectif!E19 &amp;""</f>
        <v/>
      </c>
      <c r="C33" s="152"/>
      <c r="D33" s="102">
        <f>Octobre!D33-COUNTIF(I33:AL33,"jte")-COUNTIF(I33:AL33,"jtf")</f>
        <v>8</v>
      </c>
      <c r="E33" s="103">
        <f>Octobre!E33-COUNTIF(I33:AL33,"jts")</f>
        <v>2</v>
      </c>
      <c r="F33" s="99"/>
      <c r="G33" s="99">
        <f>Octobre!G33-COUNTIF(I33:AL33,"jtf")</f>
        <v>1</v>
      </c>
      <c r="H33" s="104"/>
      <c r="I33" s="211"/>
      <c r="J33" s="107"/>
      <c r="K33" s="107"/>
      <c r="L33" s="108"/>
      <c r="M33" s="108"/>
      <c r="N33" s="105"/>
      <c r="O33" s="105"/>
      <c r="P33" s="105"/>
      <c r="Q33" s="105"/>
      <c r="R33" s="106"/>
      <c r="S33" s="129"/>
      <c r="T33" s="107"/>
      <c r="U33" s="107"/>
      <c r="V33" s="108"/>
      <c r="W33" s="108"/>
      <c r="X33" s="105"/>
      <c r="Y33" s="105"/>
      <c r="Z33" s="105"/>
      <c r="AA33" s="105"/>
      <c r="AB33" s="106"/>
      <c r="AC33" s="106"/>
      <c r="AD33" s="107"/>
      <c r="AE33" s="107"/>
      <c r="AF33" s="108"/>
      <c r="AG33" s="108"/>
      <c r="AH33" s="123"/>
      <c r="AI33" s="123"/>
      <c r="AJ33" s="123"/>
      <c r="AK33" s="123"/>
      <c r="AL33" s="171"/>
      <c r="AM33" s="50"/>
    </row>
    <row r="34" spans="1:39" ht="20.100000000000001" customHeight="1" thickBot="1">
      <c r="A34" s="258"/>
      <c r="B34" s="153" t="str">
        <f>Effectif!E20 &amp;""</f>
        <v/>
      </c>
      <c r="C34" s="154"/>
      <c r="D34" s="155">
        <f>Octobre!D34-COUNTIF(I34:AL34,"jte")-COUNTIF(I34:AL34,"jtf")</f>
        <v>8</v>
      </c>
      <c r="E34" s="156">
        <f>Octobre!E34-COUNTIF(I34:AL34,"jts")</f>
        <v>2</v>
      </c>
      <c r="F34" s="157"/>
      <c r="G34" s="157">
        <f>Octobre!G34-COUNTIF(I34:AL34,"jtf")</f>
        <v>1</v>
      </c>
      <c r="H34" s="158"/>
      <c r="I34" s="213"/>
      <c r="J34" s="112"/>
      <c r="K34" s="112"/>
      <c r="L34" s="113"/>
      <c r="M34" s="113"/>
      <c r="N34" s="173"/>
      <c r="O34" s="110"/>
      <c r="P34" s="110"/>
      <c r="Q34" s="110"/>
      <c r="R34" s="111"/>
      <c r="S34" s="181"/>
      <c r="T34" s="112"/>
      <c r="U34" s="112"/>
      <c r="V34" s="113"/>
      <c r="W34" s="113"/>
      <c r="X34" s="110"/>
      <c r="Y34" s="110"/>
      <c r="Z34" s="110"/>
      <c r="AA34" s="110"/>
      <c r="AB34" s="111"/>
      <c r="AC34" s="111"/>
      <c r="AD34" s="112"/>
      <c r="AE34" s="112"/>
      <c r="AF34" s="113"/>
      <c r="AG34" s="113"/>
      <c r="AH34" s="173"/>
      <c r="AI34" s="173"/>
      <c r="AJ34" s="173"/>
      <c r="AK34" s="173"/>
      <c r="AL34" s="174"/>
      <c r="AM34" s="50"/>
    </row>
    <row r="35" spans="1:39">
      <c r="AM35" s="51"/>
    </row>
  </sheetData>
  <sheetProtection password="CC71" objects="1" scenarios="1" formatCells="0"/>
  <customSheetViews>
    <customSheetView guid="{C102C896-6091-4F19-9AEA-46A8A6109F9E}" scale="75" showRuler="0" topLeftCell="A4">
      <pane ySplit="3" topLeftCell="A7" activePane="bottomLeft" state="frozen"/>
      <selection pane="bottomLeft" activeCell="B7" sqref="B7:E34"/>
      <pageMargins left="0.19685039370078741" right="0.19685039370078741" top="0.19685039370078741" bottom="0.19685039370078741" header="0.51181102362204722" footer="0.51181102362204722"/>
      <pageSetup paperSize="9" orientation="landscape" horizontalDpi="4294967294" verticalDpi="0" r:id="rId1"/>
      <headerFooter alignWithMargins="0"/>
    </customSheetView>
  </customSheetViews>
  <mergeCells count="9">
    <mergeCell ref="A31:A34"/>
    <mergeCell ref="B1:AL3"/>
    <mergeCell ref="A8:A9"/>
    <mergeCell ref="A10:A11"/>
    <mergeCell ref="A25:A30"/>
    <mergeCell ref="A12:A13"/>
    <mergeCell ref="A14:A16"/>
    <mergeCell ref="A17:A19"/>
    <mergeCell ref="A20:A24"/>
  </mergeCells>
  <phoneticPr fontId="0" type="noConversion"/>
  <conditionalFormatting sqref="I7:AM34">
    <cfRule type="cellIs" dxfId="3" priority="1" stopIfTrue="1" operator="equal">
      <formula>"cpf"</formula>
    </cfRule>
    <cfRule type="cellIs" dxfId="2" priority="2" stopIfTrue="1" operator="equal">
      <formula>"jtf"</formula>
    </cfRule>
  </conditionalFormatting>
  <pageMargins left="0.19685039370078741" right="0.19685039370078741" top="0.19685039370078741" bottom="0.19685039370078741" header="0.51181102362204722" footer="0.51181102362204722"/>
  <pageSetup paperSize="9" scale="85" orientation="landscape" horizontalDpi="4294967294" verticalDpi="0" r:id="rId2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 enableFormatConditionsCalculation="0">
    <tabColor indexed="47"/>
  </sheetPr>
  <dimension ref="A1:AO34"/>
  <sheetViews>
    <sheetView zoomScaleNormal="100" workbookViewId="0">
      <pane ySplit="6" topLeftCell="A10" activePane="bottomLeft" state="frozen"/>
      <selection activeCell="B29" sqref="B29"/>
      <selection pane="bottomLeft" activeCell="B29" sqref="B29"/>
    </sheetView>
  </sheetViews>
  <sheetFormatPr baseColWidth="10" defaultRowHeight="20.25"/>
  <cols>
    <col min="1" max="1" width="11" style="34" customWidth="1"/>
    <col min="2" max="2" width="18.140625" style="1" customWidth="1"/>
    <col min="3" max="8" width="5.7109375" style="1" customWidth="1"/>
    <col min="9" max="39" width="3.7109375" style="1" customWidth="1"/>
    <col min="40" max="16384" width="11.42578125" style="1"/>
  </cols>
  <sheetData>
    <row r="1" spans="1:41">
      <c r="A1" s="35"/>
      <c r="B1" s="267">
        <f>DATE(Janvier!B1,12,1)</f>
        <v>39782</v>
      </c>
      <c r="C1" s="268"/>
      <c r="D1" s="268"/>
      <c r="E1" s="268"/>
      <c r="F1" s="268"/>
      <c r="G1" s="268"/>
      <c r="H1" s="268"/>
      <c r="I1" s="268"/>
      <c r="J1" s="268"/>
      <c r="K1" s="268"/>
      <c r="L1" s="268"/>
      <c r="M1" s="268"/>
      <c r="N1" s="268"/>
      <c r="O1" s="268"/>
      <c r="P1" s="268"/>
      <c r="Q1" s="268"/>
      <c r="R1" s="268"/>
      <c r="S1" s="268"/>
      <c r="T1" s="268"/>
      <c r="U1" s="268"/>
      <c r="V1" s="268"/>
      <c r="W1" s="268"/>
      <c r="X1" s="268"/>
      <c r="Y1" s="268"/>
      <c r="Z1" s="268"/>
      <c r="AA1" s="268"/>
      <c r="AB1" s="268"/>
      <c r="AC1" s="268"/>
      <c r="AD1" s="268"/>
      <c r="AE1" s="268"/>
      <c r="AF1" s="268"/>
      <c r="AG1" s="268"/>
      <c r="AH1" s="268"/>
      <c r="AI1" s="268"/>
      <c r="AJ1" s="268"/>
      <c r="AK1" s="268"/>
      <c r="AL1" s="268"/>
      <c r="AM1" s="268"/>
    </row>
    <row r="2" spans="1:41">
      <c r="A2" s="35"/>
      <c r="B2" s="268"/>
      <c r="C2" s="268"/>
      <c r="D2" s="268"/>
      <c r="E2" s="268"/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  <c r="R2" s="268"/>
      <c r="S2" s="268"/>
      <c r="T2" s="268"/>
      <c r="U2" s="268"/>
      <c r="V2" s="268"/>
      <c r="W2" s="268"/>
      <c r="X2" s="268"/>
      <c r="Y2" s="268"/>
      <c r="Z2" s="268"/>
      <c r="AA2" s="268"/>
      <c r="AB2" s="268"/>
      <c r="AC2" s="268"/>
      <c r="AD2" s="268"/>
      <c r="AE2" s="268"/>
      <c r="AF2" s="268"/>
      <c r="AG2" s="268"/>
      <c r="AH2" s="268"/>
      <c r="AI2" s="268"/>
      <c r="AJ2" s="268"/>
      <c r="AK2" s="268"/>
      <c r="AL2" s="268"/>
      <c r="AM2" s="268"/>
    </row>
    <row r="3" spans="1:41" ht="21" thickBot="1">
      <c r="A3" s="35"/>
      <c r="B3" s="268"/>
      <c r="C3" s="268"/>
      <c r="D3" s="268"/>
      <c r="E3" s="268"/>
      <c r="F3" s="268"/>
      <c r="G3" s="268"/>
      <c r="H3" s="268"/>
      <c r="I3" s="268"/>
      <c r="J3" s="268"/>
      <c r="K3" s="268"/>
      <c r="L3" s="268"/>
      <c r="M3" s="268"/>
      <c r="N3" s="268"/>
      <c r="O3" s="268"/>
      <c r="P3" s="268"/>
      <c r="Q3" s="268"/>
      <c r="R3" s="268"/>
      <c r="S3" s="268"/>
      <c r="T3" s="268"/>
      <c r="U3" s="268"/>
      <c r="V3" s="268"/>
      <c r="W3" s="268"/>
      <c r="X3" s="268"/>
      <c r="Y3" s="268"/>
      <c r="Z3" s="268"/>
      <c r="AA3" s="268"/>
      <c r="AB3" s="268"/>
      <c r="AC3" s="268"/>
      <c r="AD3" s="268"/>
      <c r="AE3" s="268"/>
      <c r="AF3" s="268"/>
      <c r="AG3" s="268"/>
      <c r="AH3" s="268"/>
      <c r="AI3" s="268"/>
      <c r="AJ3" s="268"/>
      <c r="AK3" s="268"/>
      <c r="AL3" s="268"/>
      <c r="AM3" s="268"/>
    </row>
    <row r="4" spans="1:41">
      <c r="B4" s="89"/>
      <c r="C4" s="30"/>
      <c r="D4" s="30"/>
      <c r="E4" s="30"/>
      <c r="F4" s="30"/>
      <c r="G4" s="30"/>
      <c r="H4" s="30"/>
      <c r="I4" s="15">
        <v>1</v>
      </c>
      <c r="J4" s="15">
        <v>2</v>
      </c>
      <c r="K4" s="15">
        <v>3</v>
      </c>
      <c r="L4" s="15">
        <v>4</v>
      </c>
      <c r="M4" s="15">
        <v>5</v>
      </c>
      <c r="N4" s="15">
        <v>6</v>
      </c>
      <c r="O4" s="15">
        <v>7</v>
      </c>
      <c r="P4" s="15">
        <v>8</v>
      </c>
      <c r="Q4" s="15">
        <v>9</v>
      </c>
      <c r="R4" s="15">
        <v>10</v>
      </c>
      <c r="S4" s="15">
        <v>11</v>
      </c>
      <c r="T4" s="15">
        <v>12</v>
      </c>
      <c r="U4" s="15">
        <v>13</v>
      </c>
      <c r="V4" s="56">
        <v>14</v>
      </c>
      <c r="W4" s="56">
        <v>15</v>
      </c>
      <c r="X4" s="15">
        <v>16</v>
      </c>
      <c r="Y4" s="15">
        <v>17</v>
      </c>
      <c r="Z4" s="15">
        <v>18</v>
      </c>
      <c r="AA4" s="15">
        <v>19</v>
      </c>
      <c r="AB4" s="15">
        <v>20</v>
      </c>
      <c r="AC4" s="15">
        <v>21</v>
      </c>
      <c r="AD4" s="15">
        <v>22</v>
      </c>
      <c r="AE4" s="15">
        <v>23</v>
      </c>
      <c r="AF4" s="15">
        <v>24</v>
      </c>
      <c r="AG4" s="15">
        <v>25</v>
      </c>
      <c r="AH4" s="15">
        <v>26</v>
      </c>
      <c r="AI4" s="15">
        <v>27</v>
      </c>
      <c r="AJ4" s="15">
        <v>28</v>
      </c>
      <c r="AK4" s="15">
        <v>29</v>
      </c>
      <c r="AL4" s="15">
        <v>30</v>
      </c>
      <c r="AM4" s="15">
        <v>31</v>
      </c>
    </row>
    <row r="5" spans="1:41" ht="21" thickBot="1">
      <c r="B5" s="30"/>
      <c r="C5" s="30"/>
      <c r="D5" s="30"/>
      <c r="E5" s="30"/>
      <c r="I5" s="22" t="str">
        <f>IF(Novembre!AL5="Lu","Ma",IF(Novembre!AL5="Ma","Me",IF(Novembre!AL5="Me","Je",IF(Novembre!AL5="Je","Ve",IF(Novembre!AL5="Ve","Sa",IF(Novembre!AL5="Sa","Di",IF(Novembre!AL5="Di","Lu")))))))</f>
        <v>Sa</v>
      </c>
      <c r="J5" s="23" t="str">
        <f t="shared" ref="J5:AM5" si="0">IF(I5="Lu","Ma",IF(I5="Ma","Me",IF(I5="Me","Je",IF(I5="Je","Ve",IF(I5="Ve","Sa",IF(I5="Sa","Di",IF(I5="Di","Lu")))))))</f>
        <v>Di</v>
      </c>
      <c r="K5" s="23" t="str">
        <f t="shared" si="0"/>
        <v>Lu</v>
      </c>
      <c r="L5" s="24" t="str">
        <f t="shared" si="0"/>
        <v>Ma</v>
      </c>
      <c r="M5" s="24" t="str">
        <f t="shared" si="0"/>
        <v>Me</v>
      </c>
      <c r="N5" s="21" t="str">
        <f t="shared" si="0"/>
        <v>Je</v>
      </c>
      <c r="O5" s="21" t="str">
        <f t="shared" si="0"/>
        <v>Ve</v>
      </c>
      <c r="P5" s="21" t="str">
        <f t="shared" si="0"/>
        <v>Sa</v>
      </c>
      <c r="Q5" s="21" t="str">
        <f t="shared" si="0"/>
        <v>Di</v>
      </c>
      <c r="R5" s="22" t="str">
        <f t="shared" si="0"/>
        <v>Lu</v>
      </c>
      <c r="S5" s="22" t="str">
        <f t="shared" si="0"/>
        <v>Ma</v>
      </c>
      <c r="T5" s="23" t="str">
        <f t="shared" si="0"/>
        <v>Me</v>
      </c>
      <c r="U5" s="23" t="str">
        <f t="shared" si="0"/>
        <v>Je</v>
      </c>
      <c r="V5" s="25" t="str">
        <f t="shared" si="0"/>
        <v>Ve</v>
      </c>
      <c r="W5" s="25" t="str">
        <f t="shared" si="0"/>
        <v>Sa</v>
      </c>
      <c r="X5" s="21" t="str">
        <f t="shared" si="0"/>
        <v>Di</v>
      </c>
      <c r="Y5" s="21" t="str">
        <f t="shared" si="0"/>
        <v>Lu</v>
      </c>
      <c r="Z5" s="21" t="str">
        <f t="shared" si="0"/>
        <v>Ma</v>
      </c>
      <c r="AA5" s="21" t="str">
        <f t="shared" si="0"/>
        <v>Me</v>
      </c>
      <c r="AB5" s="22" t="str">
        <f t="shared" si="0"/>
        <v>Je</v>
      </c>
      <c r="AC5" s="22" t="str">
        <f t="shared" si="0"/>
        <v>Ve</v>
      </c>
      <c r="AD5" s="23" t="str">
        <f t="shared" si="0"/>
        <v>Sa</v>
      </c>
      <c r="AE5" s="23" t="str">
        <f t="shared" si="0"/>
        <v>Di</v>
      </c>
      <c r="AF5" s="24" t="str">
        <f t="shared" si="0"/>
        <v>Lu</v>
      </c>
      <c r="AG5" s="24" t="str">
        <f t="shared" si="0"/>
        <v>Ma</v>
      </c>
      <c r="AH5" s="26" t="str">
        <f t="shared" si="0"/>
        <v>Me</v>
      </c>
      <c r="AI5" s="26" t="str">
        <f t="shared" si="0"/>
        <v>Je</v>
      </c>
      <c r="AJ5" s="26" t="str">
        <f t="shared" si="0"/>
        <v>Ve</v>
      </c>
      <c r="AK5" s="26" t="str">
        <f t="shared" si="0"/>
        <v>Sa</v>
      </c>
      <c r="AL5" s="22" t="str">
        <f t="shared" si="0"/>
        <v>Di</v>
      </c>
      <c r="AM5" s="22" t="str">
        <f t="shared" si="0"/>
        <v>Lu</v>
      </c>
    </row>
    <row r="6" spans="1:41" ht="17.100000000000001" customHeight="1" thickBot="1">
      <c r="B6" s="4" t="s">
        <v>0</v>
      </c>
      <c r="C6" s="5" t="s">
        <v>1</v>
      </c>
      <c r="D6" s="5" t="s">
        <v>2</v>
      </c>
      <c r="E6" s="5" t="s">
        <v>3</v>
      </c>
      <c r="F6" s="58" t="s">
        <v>18</v>
      </c>
      <c r="G6" s="58" t="s">
        <v>19</v>
      </c>
      <c r="H6" s="5" t="s">
        <v>4</v>
      </c>
      <c r="I6" s="6"/>
      <c r="J6" s="7"/>
      <c r="K6" s="7"/>
      <c r="L6" s="8"/>
      <c r="M6" s="8"/>
      <c r="N6" s="9"/>
      <c r="O6" s="9"/>
      <c r="P6" s="9"/>
      <c r="Q6" s="9"/>
      <c r="R6" s="6"/>
      <c r="S6" s="6"/>
      <c r="T6" s="7"/>
      <c r="U6" s="7"/>
      <c r="V6" s="11"/>
      <c r="W6" s="11"/>
      <c r="X6" s="9"/>
      <c r="Y6" s="9"/>
      <c r="Z6" s="9"/>
      <c r="AA6" s="9"/>
      <c r="AB6" s="6"/>
      <c r="AC6" s="6"/>
      <c r="AD6" s="7"/>
      <c r="AE6" s="7"/>
      <c r="AF6" s="8"/>
      <c r="AG6" s="8"/>
      <c r="AH6" s="9"/>
      <c r="AI6" s="9"/>
      <c r="AJ6" s="9"/>
      <c r="AK6" s="9"/>
      <c r="AL6" s="17"/>
      <c r="AM6" s="18"/>
    </row>
    <row r="7" spans="1:41" ht="20.100000000000001" customHeight="1" thickBot="1">
      <c r="A7" s="53" t="s">
        <v>14</v>
      </c>
      <c r="B7" s="52" t="str">
        <f>Effectif!B4</f>
        <v>Agent 1</v>
      </c>
      <c r="C7" s="43">
        <f>Novembre!C7-COUNTIF(I7:AM7,"cp")-COUNTIF(I7:AM7,"cpf")</f>
        <v>20</v>
      </c>
      <c r="D7" s="44">
        <f>Novembre!D7-COUNTIF(I7:AM7,"jte")-COUNTIF(I7:AM7,"jtf")</f>
        <v>8</v>
      </c>
      <c r="E7" s="36">
        <f>Novembre!E7-COUNTIF(I7:AM7,"jts")</f>
        <v>2</v>
      </c>
      <c r="F7" s="59">
        <f>Novembre!F7-COUNTIF(I7:AM7,"cpf")</f>
        <v>5</v>
      </c>
      <c r="G7" s="59">
        <f>Novembre!G7-COUNTIF(I7:AM7,"jtf")</f>
        <v>1</v>
      </c>
      <c r="H7" s="37" t="str">
        <f>IF(Janvier!H7=0,CLEAN(Janvier!H7),Novembre!H7-COUNTIF(I7:AM7,"a"))</f>
        <v/>
      </c>
      <c r="I7" s="39"/>
      <c r="J7" s="40"/>
      <c r="K7" s="40"/>
      <c r="L7" s="41"/>
      <c r="M7" s="41"/>
      <c r="N7" s="38"/>
      <c r="O7" s="38"/>
      <c r="P7" s="38"/>
      <c r="Q7" s="38"/>
      <c r="R7" s="39"/>
      <c r="S7" s="39"/>
      <c r="T7" s="40"/>
      <c r="U7" s="40"/>
      <c r="V7" s="42"/>
      <c r="W7" s="42"/>
      <c r="X7" s="38"/>
      <c r="Y7" s="38"/>
      <c r="Z7" s="38"/>
      <c r="AA7" s="38"/>
      <c r="AB7" s="39"/>
      <c r="AC7" s="39"/>
      <c r="AD7" s="40"/>
      <c r="AE7" s="40"/>
      <c r="AF7" s="41"/>
      <c r="AG7" s="41"/>
      <c r="AH7" s="45"/>
      <c r="AI7" s="45"/>
      <c r="AJ7" s="45"/>
      <c r="AK7" s="45"/>
      <c r="AL7" s="39"/>
      <c r="AM7" s="48"/>
      <c r="AO7" s="2"/>
    </row>
    <row r="8" spans="1:41" ht="20.100000000000001" customHeight="1" thickTop="1" thickBot="1">
      <c r="A8" s="261" t="s">
        <v>23</v>
      </c>
      <c r="B8" s="141" t="str">
        <f>Effectif!B10</f>
        <v>Agent 2</v>
      </c>
      <c r="C8" s="142">
        <f>Novembre!C8-COUNTIF(I8:AM8,"cp")-COUNTIF(I8:AM8,"cpf")</f>
        <v>21</v>
      </c>
      <c r="D8" s="143">
        <f>Novembre!D8-COUNTIF(I8:AM8,"jte")-COUNTIF(I8:AM8,"jtf")</f>
        <v>8</v>
      </c>
      <c r="E8" s="144">
        <f>Novembre!E8-COUNTIF(I8:AM8,"jts")</f>
        <v>2</v>
      </c>
      <c r="F8" s="139">
        <f>Novembre!F8-COUNTIF(I8:AM8,"cpf")</f>
        <v>5</v>
      </c>
      <c r="G8" s="139">
        <f>Novembre!G8-COUNTIF(I8:AM8,"jtf")</f>
        <v>1</v>
      </c>
      <c r="H8" s="140" t="str">
        <f>IF(Janvier!H8=0,CLEAN(Janvier!H8),Novembre!H8-COUNTIF(I8:AM8,"a"))</f>
        <v/>
      </c>
      <c r="I8" s="166"/>
      <c r="J8" s="116"/>
      <c r="K8" s="116"/>
      <c r="L8" s="117"/>
      <c r="M8" s="117"/>
      <c r="N8" s="114"/>
      <c r="O8" s="114"/>
      <c r="P8" s="114"/>
      <c r="Q8" s="114"/>
      <c r="R8" s="115"/>
      <c r="S8" s="115"/>
      <c r="T8" s="116"/>
      <c r="U8" s="116"/>
      <c r="V8" s="117"/>
      <c r="W8" s="117"/>
      <c r="X8" s="114"/>
      <c r="Y8" s="114"/>
      <c r="Z8" s="114"/>
      <c r="AA8" s="114"/>
      <c r="AB8" s="115"/>
      <c r="AC8" s="115"/>
      <c r="AD8" s="116"/>
      <c r="AE8" s="116"/>
      <c r="AF8" s="117"/>
      <c r="AG8" s="117"/>
      <c r="AH8" s="122"/>
      <c r="AI8" s="122"/>
      <c r="AJ8" s="122"/>
      <c r="AK8" s="122"/>
      <c r="AL8" s="115"/>
      <c r="AM8" s="167"/>
    </row>
    <row r="9" spans="1:41" ht="20.100000000000001" customHeight="1" thickTop="1" thickBot="1">
      <c r="A9" s="262"/>
      <c r="B9" s="52" t="str">
        <f>Effectif!B11</f>
        <v>Agent 3</v>
      </c>
      <c r="C9" s="43">
        <f>Novembre!C9-COUNTIF(I9:AM9,"cp")-COUNTIF(I9:AM9,"cpf")</f>
        <v>21</v>
      </c>
      <c r="D9" s="44">
        <f>Novembre!D9-COUNTIF(I9:AM9,"jte")-COUNTIF(I9:AM9,"jtf")</f>
        <v>8</v>
      </c>
      <c r="E9" s="36">
        <f>Novembre!E9-COUNTIF(I9:AM9,"jts")</f>
        <v>2</v>
      </c>
      <c r="F9" s="59">
        <f>Novembre!F9-COUNTIF(I9:AM9,"cpf")</f>
        <v>5</v>
      </c>
      <c r="G9" s="59">
        <f>Novembre!G9-COUNTIF(I9:AM9,"jtf")</f>
        <v>1</v>
      </c>
      <c r="H9" s="37" t="str">
        <f>IF(Janvier!H9=0,CLEAN(Janvier!H9),Novembre!H9-COUNTIF(I9:AM9,"a"))</f>
        <v/>
      </c>
      <c r="I9" s="168"/>
      <c r="J9" s="120"/>
      <c r="K9" s="120"/>
      <c r="L9" s="121"/>
      <c r="M9" s="121"/>
      <c r="N9" s="118"/>
      <c r="O9" s="118"/>
      <c r="P9" s="118"/>
      <c r="Q9" s="118"/>
      <c r="R9" s="119"/>
      <c r="S9" s="119"/>
      <c r="T9" s="120"/>
      <c r="U9" s="120"/>
      <c r="V9" s="121"/>
      <c r="W9" s="121"/>
      <c r="X9" s="118"/>
      <c r="Y9" s="118"/>
      <c r="Z9" s="118"/>
      <c r="AA9" s="118"/>
      <c r="AB9" s="119"/>
      <c r="AC9" s="119"/>
      <c r="AD9" s="120"/>
      <c r="AE9" s="120"/>
      <c r="AF9" s="121"/>
      <c r="AG9" s="121"/>
      <c r="AH9" s="124"/>
      <c r="AI9" s="124"/>
      <c r="AJ9" s="124"/>
      <c r="AK9" s="124"/>
      <c r="AL9" s="119"/>
      <c r="AM9" s="169"/>
      <c r="AN9" s="14"/>
    </row>
    <row r="10" spans="1:41" ht="20.100000000000001" customHeight="1" thickTop="1" thickBot="1">
      <c r="A10" s="261" t="s">
        <v>24</v>
      </c>
      <c r="B10" s="141" t="str">
        <f>Effectif!B13</f>
        <v>Agent 4</v>
      </c>
      <c r="C10" s="142">
        <f>Novembre!C10-COUNTIF(I10:AM10,"cp")-COUNTIF(I10:AM10,"cpf")</f>
        <v>21</v>
      </c>
      <c r="D10" s="143">
        <f>Novembre!D10-COUNTIF(I10:AM10,"jte")-COUNTIF(I10:AM10,"jtf")</f>
        <v>8</v>
      </c>
      <c r="E10" s="144">
        <f>Novembre!E10-COUNTIF(I10:AM10,"jts")</f>
        <v>2</v>
      </c>
      <c r="F10" s="139">
        <f>Novembre!F10-COUNTIF(I10:AM10,"cpf")</f>
        <v>5</v>
      </c>
      <c r="G10" s="139">
        <f>Novembre!G10-COUNTIF(I10:AM10,"jtf")</f>
        <v>1</v>
      </c>
      <c r="H10" s="140" t="str">
        <f>IF(Janvier!H10=0,CLEAN(Janvier!H10),Novembre!H10-COUNTIF(I10:AM10,"a"))</f>
        <v/>
      </c>
      <c r="I10" s="166"/>
      <c r="J10" s="116"/>
      <c r="K10" s="116"/>
      <c r="L10" s="117"/>
      <c r="M10" s="117"/>
      <c r="N10" s="114"/>
      <c r="O10" s="114"/>
      <c r="P10" s="114"/>
      <c r="Q10" s="114"/>
      <c r="R10" s="115"/>
      <c r="S10" s="115"/>
      <c r="T10" s="116"/>
      <c r="U10" s="116"/>
      <c r="V10" s="117"/>
      <c r="W10" s="117"/>
      <c r="X10" s="114"/>
      <c r="Y10" s="114"/>
      <c r="Z10" s="114"/>
      <c r="AA10" s="114"/>
      <c r="AB10" s="115"/>
      <c r="AC10" s="115"/>
      <c r="AD10" s="116"/>
      <c r="AE10" s="116"/>
      <c r="AF10" s="117"/>
      <c r="AG10" s="117"/>
      <c r="AH10" s="122"/>
      <c r="AI10" s="122"/>
      <c r="AJ10" s="122"/>
      <c r="AK10" s="122"/>
      <c r="AL10" s="115"/>
      <c r="AM10" s="167"/>
    </row>
    <row r="11" spans="1:41" ht="20.100000000000001" customHeight="1" thickTop="1" thickBot="1">
      <c r="A11" s="262"/>
      <c r="B11" s="52" t="str">
        <f>Effectif!B14</f>
        <v>Agent 5</v>
      </c>
      <c r="C11" s="43">
        <f>Novembre!C11-COUNTIF(I11:AM11,"cp")-COUNTIF(I11:AM11,"cpf")</f>
        <v>21</v>
      </c>
      <c r="D11" s="44">
        <f>Novembre!D11-COUNTIF(I11:AM11,"jte")-COUNTIF(I11:AM11,"jtf")</f>
        <v>8</v>
      </c>
      <c r="E11" s="36">
        <f>Novembre!E11-COUNTIF(I11:AM11,"jts")</f>
        <v>2</v>
      </c>
      <c r="F11" s="59">
        <f>Novembre!F11-COUNTIF(I11:AM11,"cpf")</f>
        <v>5</v>
      </c>
      <c r="G11" s="59">
        <f>Novembre!G11-COUNTIF(I11:AM11,"jtf")</f>
        <v>1</v>
      </c>
      <c r="H11" s="37" t="str">
        <f>IF(Janvier!H11=0,CLEAN(Janvier!H11),Novembre!H11-COUNTIF(I11:AM11,"a"))</f>
        <v/>
      </c>
      <c r="I11" s="168"/>
      <c r="J11" s="120"/>
      <c r="K11" s="120"/>
      <c r="L11" s="121"/>
      <c r="M11" s="121"/>
      <c r="N11" s="118"/>
      <c r="O11" s="118"/>
      <c r="P11" s="118"/>
      <c r="Q11" s="118"/>
      <c r="R11" s="119"/>
      <c r="S11" s="119"/>
      <c r="T11" s="120"/>
      <c r="U11" s="120"/>
      <c r="V11" s="121"/>
      <c r="W11" s="121"/>
      <c r="X11" s="118"/>
      <c r="Y11" s="118"/>
      <c r="Z11" s="118"/>
      <c r="AA11" s="118"/>
      <c r="AB11" s="119"/>
      <c r="AC11" s="119"/>
      <c r="AD11" s="120"/>
      <c r="AE11" s="120"/>
      <c r="AF11" s="121"/>
      <c r="AG11" s="121"/>
      <c r="AH11" s="124"/>
      <c r="AI11" s="124"/>
      <c r="AJ11" s="124"/>
      <c r="AK11" s="124"/>
      <c r="AL11" s="119"/>
      <c r="AM11" s="169"/>
    </row>
    <row r="12" spans="1:41" ht="20.100000000000001" customHeight="1" thickTop="1" thickBot="1">
      <c r="A12" s="261" t="s">
        <v>25</v>
      </c>
      <c r="B12" s="141" t="str">
        <f>Effectif!B17</f>
        <v>Agent 6</v>
      </c>
      <c r="C12" s="142">
        <f>Novembre!C12-COUNTIF(I12:AM12,"cp")-COUNTIF(I12:AM12,"cpf")</f>
        <v>21</v>
      </c>
      <c r="D12" s="143">
        <f>Novembre!D12-COUNTIF(I12:AM12,"jte")-COUNTIF(I12:AM12,"jtf")</f>
        <v>8</v>
      </c>
      <c r="E12" s="144">
        <f>Novembre!E12-COUNTIF(I12:AM12,"jts")</f>
        <v>2</v>
      </c>
      <c r="F12" s="139">
        <f>Novembre!F12-COUNTIF(I12:AM12,"cpf")</f>
        <v>5</v>
      </c>
      <c r="G12" s="139">
        <f>Novembre!G12-COUNTIF(I12:AM12,"jtf")</f>
        <v>1</v>
      </c>
      <c r="H12" s="140" t="str">
        <f>IF(Janvier!H12=0,CLEAN(Janvier!H12),Novembre!H12-COUNTIF(I12:AM12,"a"))</f>
        <v/>
      </c>
      <c r="I12" s="166"/>
      <c r="J12" s="116"/>
      <c r="K12" s="116"/>
      <c r="L12" s="117"/>
      <c r="M12" s="117"/>
      <c r="N12" s="114"/>
      <c r="O12" s="114"/>
      <c r="P12" s="114"/>
      <c r="Q12" s="114"/>
      <c r="R12" s="115"/>
      <c r="S12" s="115"/>
      <c r="T12" s="116"/>
      <c r="U12" s="116"/>
      <c r="V12" s="117"/>
      <c r="W12" s="117"/>
      <c r="X12" s="114"/>
      <c r="Y12" s="114"/>
      <c r="Z12" s="114"/>
      <c r="AA12" s="114"/>
      <c r="AB12" s="115"/>
      <c r="AC12" s="115"/>
      <c r="AD12" s="116"/>
      <c r="AE12" s="116"/>
      <c r="AF12" s="117"/>
      <c r="AG12" s="117"/>
      <c r="AH12" s="122"/>
      <c r="AI12" s="122"/>
      <c r="AJ12" s="122"/>
      <c r="AK12" s="122"/>
      <c r="AL12" s="115"/>
      <c r="AM12" s="167"/>
    </row>
    <row r="13" spans="1:41" ht="20.100000000000001" customHeight="1" thickTop="1" thickBot="1">
      <c r="A13" s="262"/>
      <c r="B13" s="52" t="str">
        <f>Effectif!B18</f>
        <v>Agent 7</v>
      </c>
      <c r="C13" s="43">
        <f>Novembre!C13-COUNTIF(I13:AM13,"cp")-COUNTIF(I13:AM13,"cpf")</f>
        <v>21</v>
      </c>
      <c r="D13" s="44">
        <f>Novembre!D13-COUNTIF(I13:AM13,"jte")-COUNTIF(I13:AM13,"jtf")</f>
        <v>8</v>
      </c>
      <c r="E13" s="36">
        <f>Novembre!E13-COUNTIF(I13:AM13,"jts")</f>
        <v>2</v>
      </c>
      <c r="F13" s="59">
        <f>Novembre!F13-COUNTIF(I13:AM13,"cpf")</f>
        <v>5</v>
      </c>
      <c r="G13" s="59">
        <f>Novembre!G13-COUNTIF(I13:AM13,"jtf")</f>
        <v>1</v>
      </c>
      <c r="H13" s="37" t="str">
        <f>IF(Janvier!H13=0,CLEAN(Janvier!H13),Novembre!H13-COUNTIF(I13:AM13,"a"))</f>
        <v/>
      </c>
      <c r="I13" s="168"/>
      <c r="J13" s="120"/>
      <c r="K13" s="120"/>
      <c r="L13" s="121"/>
      <c r="M13" s="121"/>
      <c r="N13" s="118"/>
      <c r="O13" s="118"/>
      <c r="P13" s="118"/>
      <c r="Q13" s="118"/>
      <c r="R13" s="119"/>
      <c r="S13" s="119"/>
      <c r="T13" s="120"/>
      <c r="U13" s="120"/>
      <c r="V13" s="121"/>
      <c r="W13" s="121"/>
      <c r="X13" s="118"/>
      <c r="Y13" s="118"/>
      <c r="Z13" s="118"/>
      <c r="AA13" s="118"/>
      <c r="AB13" s="119"/>
      <c r="AC13" s="119"/>
      <c r="AD13" s="120"/>
      <c r="AE13" s="120"/>
      <c r="AF13" s="121"/>
      <c r="AG13" s="121"/>
      <c r="AH13" s="124"/>
      <c r="AI13" s="124"/>
      <c r="AJ13" s="124"/>
      <c r="AK13" s="124"/>
      <c r="AL13" s="119"/>
      <c r="AM13" s="169"/>
    </row>
    <row r="14" spans="1:41" ht="20.100000000000001" customHeight="1" thickTop="1" thickBot="1">
      <c r="A14" s="261" t="s">
        <v>26</v>
      </c>
      <c r="B14" s="141" t="str">
        <f>Effectif!B21</f>
        <v>Agent 8</v>
      </c>
      <c r="C14" s="142">
        <f>Novembre!C14-COUNTIF(I14:AM14,"cp")-COUNTIF(I14:AM14,"cpf")</f>
        <v>21</v>
      </c>
      <c r="D14" s="143">
        <f>Novembre!D14-COUNTIF(I14:AM14,"jte")-COUNTIF(I14:AM14,"jtf")</f>
        <v>8</v>
      </c>
      <c r="E14" s="144">
        <f>Novembre!E14-COUNTIF(I14:AM14,"jts")</f>
        <v>2</v>
      </c>
      <c r="F14" s="139">
        <f>Novembre!F14-COUNTIF(I14:AM14,"cpf")</f>
        <v>5</v>
      </c>
      <c r="G14" s="139">
        <f>Novembre!G14-COUNTIF(I14:AM14,"jtf")</f>
        <v>1</v>
      </c>
      <c r="H14" s="140" t="str">
        <f>IF(Janvier!H14=0,CLEAN(Janvier!H14),Novembre!H14-COUNTIF(I14:AM14,"a"))</f>
        <v/>
      </c>
      <c r="I14" s="166"/>
      <c r="J14" s="116"/>
      <c r="K14" s="116"/>
      <c r="L14" s="117"/>
      <c r="M14" s="117"/>
      <c r="N14" s="114"/>
      <c r="O14" s="114"/>
      <c r="P14" s="114"/>
      <c r="Q14" s="114"/>
      <c r="R14" s="115"/>
      <c r="S14" s="115"/>
      <c r="T14" s="116"/>
      <c r="U14" s="116"/>
      <c r="V14" s="117"/>
      <c r="W14" s="117"/>
      <c r="X14" s="114"/>
      <c r="Y14" s="114"/>
      <c r="Z14" s="114"/>
      <c r="AA14" s="114"/>
      <c r="AB14" s="115"/>
      <c r="AC14" s="115"/>
      <c r="AD14" s="116"/>
      <c r="AE14" s="116"/>
      <c r="AF14" s="117"/>
      <c r="AG14" s="117"/>
      <c r="AH14" s="122"/>
      <c r="AI14" s="122"/>
      <c r="AJ14" s="122"/>
      <c r="AK14" s="122"/>
      <c r="AL14" s="115"/>
      <c r="AM14" s="167"/>
    </row>
    <row r="15" spans="1:41" ht="20.100000000000001" customHeight="1" thickTop="1" thickBot="1">
      <c r="A15" s="262"/>
      <c r="B15" s="100" t="str">
        <f>Effectif!B22</f>
        <v>Agent 9</v>
      </c>
      <c r="C15" s="101">
        <f>Novembre!C15-COUNTIF(I15:AM15,"cp")-COUNTIF(I15:AM15,"cpf")</f>
        <v>21</v>
      </c>
      <c r="D15" s="102">
        <f>Novembre!D15-COUNTIF(I15:AM15,"jte")-COUNTIF(I15:AM15,"jtf")</f>
        <v>8</v>
      </c>
      <c r="E15" s="103">
        <f>Novembre!E15-COUNTIF(I15:AM15,"jts")</f>
        <v>2</v>
      </c>
      <c r="F15" s="99">
        <f>Novembre!F15-COUNTIF(I15:AM15,"cpf")</f>
        <v>5</v>
      </c>
      <c r="G15" s="99">
        <f>Novembre!G15-COUNTIF(I15:AM15,"jtf")</f>
        <v>1</v>
      </c>
      <c r="H15" s="104" t="str">
        <f>IF(Janvier!H15=0,CLEAN(Janvier!H15),Novembre!H15-COUNTIF(I15:AM15,"a"))</f>
        <v/>
      </c>
      <c r="I15" s="170"/>
      <c r="J15" s="107"/>
      <c r="K15" s="107"/>
      <c r="L15" s="108"/>
      <c r="M15" s="108"/>
      <c r="N15" s="105"/>
      <c r="O15" s="105"/>
      <c r="P15" s="105"/>
      <c r="Q15" s="105"/>
      <c r="R15" s="106"/>
      <c r="S15" s="106"/>
      <c r="T15" s="107"/>
      <c r="U15" s="107"/>
      <c r="V15" s="108"/>
      <c r="W15" s="108"/>
      <c r="X15" s="105"/>
      <c r="Y15" s="105"/>
      <c r="Z15" s="105"/>
      <c r="AA15" s="105"/>
      <c r="AB15" s="106"/>
      <c r="AC15" s="106"/>
      <c r="AD15" s="107"/>
      <c r="AE15" s="107"/>
      <c r="AF15" s="108"/>
      <c r="AG15" s="108"/>
      <c r="AH15" s="123"/>
      <c r="AI15" s="123"/>
      <c r="AJ15" s="123"/>
      <c r="AK15" s="123"/>
      <c r="AL15" s="106"/>
      <c r="AM15" s="171"/>
    </row>
    <row r="16" spans="1:41" ht="20.100000000000001" customHeight="1" thickTop="1" thickBot="1">
      <c r="A16" s="262"/>
      <c r="B16" s="52" t="str">
        <f>Effectif!B23</f>
        <v>Agent 10</v>
      </c>
      <c r="C16" s="43">
        <f>Novembre!C16-COUNTIF(I16:AM16,"cp")-COUNTIF(I16:AM16,"cpf")</f>
        <v>21</v>
      </c>
      <c r="D16" s="44">
        <f>Novembre!D16-COUNTIF(I16:AM16,"jte")-COUNTIF(I16:AM16,"jtf")</f>
        <v>8</v>
      </c>
      <c r="E16" s="36">
        <f>Novembre!E16-COUNTIF(I16:AM16,"jts")</f>
        <v>2</v>
      </c>
      <c r="F16" s="59">
        <f>Novembre!F16-COUNTIF(I16:AM16,"cpf")</f>
        <v>5</v>
      </c>
      <c r="G16" s="59">
        <f>Novembre!G16-COUNTIF(I16:AM16,"jtf")</f>
        <v>1</v>
      </c>
      <c r="H16" s="37" t="str">
        <f>IF(Janvier!H16=0,CLEAN(Janvier!H16),Novembre!H16-COUNTIF(I16:AM16,"a"))</f>
        <v/>
      </c>
      <c r="I16" s="168"/>
      <c r="J16" s="120"/>
      <c r="K16" s="120"/>
      <c r="L16" s="121"/>
      <c r="M16" s="121"/>
      <c r="N16" s="118"/>
      <c r="O16" s="118"/>
      <c r="P16" s="118"/>
      <c r="Q16" s="118"/>
      <c r="R16" s="119"/>
      <c r="S16" s="119"/>
      <c r="T16" s="120"/>
      <c r="U16" s="120"/>
      <c r="V16" s="121"/>
      <c r="W16" s="121"/>
      <c r="X16" s="118"/>
      <c r="Y16" s="118"/>
      <c r="Z16" s="118"/>
      <c r="AA16" s="118"/>
      <c r="AB16" s="119"/>
      <c r="AC16" s="119"/>
      <c r="AD16" s="120"/>
      <c r="AE16" s="120"/>
      <c r="AF16" s="121"/>
      <c r="AG16" s="121"/>
      <c r="AH16" s="124"/>
      <c r="AI16" s="124"/>
      <c r="AJ16" s="124"/>
      <c r="AK16" s="124"/>
      <c r="AL16" s="119"/>
      <c r="AM16" s="169"/>
    </row>
    <row r="17" spans="1:39" ht="20.100000000000001" customHeight="1" thickTop="1" thickBot="1">
      <c r="A17" s="262" t="s">
        <v>15</v>
      </c>
      <c r="B17" s="141" t="str">
        <f>Effectif!E6&amp;""</f>
        <v/>
      </c>
      <c r="C17" s="142">
        <f>Novembre!C17-COUNTIF(I17:AM17,"cp")-COUNTIF(I17:AM17,"cpf")</f>
        <v>21</v>
      </c>
      <c r="D17" s="143">
        <f>Novembre!D17-COUNTIF(I17:AM17,"jte")-COUNTIF(I17:AM17,"jtf")</f>
        <v>8</v>
      </c>
      <c r="E17" s="144">
        <f>Novembre!E17-COUNTIF(I17:AM17,"jts")</f>
        <v>2</v>
      </c>
      <c r="F17" s="139">
        <f>Novembre!F17-COUNTIF(I17:AM17,"cpf")</f>
        <v>5</v>
      </c>
      <c r="G17" s="139">
        <f>Novembre!G17-COUNTIF(I17:AM17,"jtf")</f>
        <v>1</v>
      </c>
      <c r="H17" s="140" t="str">
        <f>IF(Janvier!H17=0,CLEAN(Janvier!H17),Novembre!H17-COUNTIF(I17:AM17,"a"))</f>
        <v/>
      </c>
      <c r="I17" s="166"/>
      <c r="J17" s="116"/>
      <c r="K17" s="116"/>
      <c r="L17" s="117"/>
      <c r="M17" s="117"/>
      <c r="N17" s="114"/>
      <c r="O17" s="114"/>
      <c r="P17" s="114"/>
      <c r="Q17" s="114"/>
      <c r="R17" s="115"/>
      <c r="S17" s="115"/>
      <c r="T17" s="116"/>
      <c r="U17" s="116"/>
      <c r="V17" s="117"/>
      <c r="W17" s="117"/>
      <c r="X17" s="114"/>
      <c r="Y17" s="114"/>
      <c r="Z17" s="114"/>
      <c r="AA17" s="114"/>
      <c r="AB17" s="115"/>
      <c r="AC17" s="115"/>
      <c r="AD17" s="116"/>
      <c r="AE17" s="116"/>
      <c r="AF17" s="117"/>
      <c r="AG17" s="117"/>
      <c r="AH17" s="122"/>
      <c r="AI17" s="122"/>
      <c r="AJ17" s="122"/>
      <c r="AK17" s="122"/>
      <c r="AL17" s="115"/>
      <c r="AM17" s="167"/>
    </row>
    <row r="18" spans="1:39" ht="20.100000000000001" customHeight="1" thickTop="1" thickBot="1">
      <c r="A18" s="262"/>
      <c r="B18" s="100" t="str">
        <f>Effectif!E7&amp;""</f>
        <v/>
      </c>
      <c r="C18" s="101">
        <f>Novembre!C18-COUNTIF(I18:AM18,"cp")-COUNTIF(I18:AM18,"cpf")</f>
        <v>21</v>
      </c>
      <c r="D18" s="102">
        <f>Novembre!D18-COUNTIF(I18:AM18,"jte")-COUNTIF(I18:AM18,"jtf")</f>
        <v>8</v>
      </c>
      <c r="E18" s="103">
        <f>Novembre!E18-COUNTIF(I18:AM18,"jts")</f>
        <v>2</v>
      </c>
      <c r="F18" s="99">
        <f>Novembre!F18-COUNTIF(I18:AM18,"cpf")</f>
        <v>5</v>
      </c>
      <c r="G18" s="99">
        <f>Novembre!G18-COUNTIF(I18:AM18,"jtf")</f>
        <v>1</v>
      </c>
      <c r="H18" s="104" t="str">
        <f>IF(Janvier!H18=0,CLEAN(Janvier!H18),Novembre!H18-COUNTIF(I18:AM18,"a"))</f>
        <v/>
      </c>
      <c r="I18" s="170"/>
      <c r="J18" s="107"/>
      <c r="K18" s="107"/>
      <c r="L18" s="108"/>
      <c r="M18" s="108"/>
      <c r="N18" s="105"/>
      <c r="O18" s="105"/>
      <c r="P18" s="105"/>
      <c r="Q18" s="105"/>
      <c r="R18" s="106"/>
      <c r="S18" s="106"/>
      <c r="T18" s="107"/>
      <c r="U18" s="107"/>
      <c r="V18" s="108"/>
      <c r="W18" s="108"/>
      <c r="X18" s="105"/>
      <c r="Y18" s="105"/>
      <c r="Z18" s="105"/>
      <c r="AA18" s="105"/>
      <c r="AB18" s="106"/>
      <c r="AC18" s="106"/>
      <c r="AD18" s="107"/>
      <c r="AE18" s="107"/>
      <c r="AF18" s="108"/>
      <c r="AG18" s="108"/>
      <c r="AH18" s="123"/>
      <c r="AI18" s="123"/>
      <c r="AJ18" s="123"/>
      <c r="AK18" s="123"/>
      <c r="AL18" s="106"/>
      <c r="AM18" s="171"/>
    </row>
    <row r="19" spans="1:39" ht="20.100000000000001" customHeight="1" thickTop="1" thickBot="1">
      <c r="A19" s="262"/>
      <c r="B19" s="145" t="str">
        <f>Effectif!E8 &amp;""</f>
        <v/>
      </c>
      <c r="C19" s="43">
        <f>Novembre!C19-COUNTIF(I19:AM19,"cp")-COUNTIF(I19:AM19,"cpf")</f>
        <v>21</v>
      </c>
      <c r="D19" s="44">
        <f>Novembre!D19-COUNTIF(I19:AM19,"jte")-COUNTIF(I19:AM19,"jtf")</f>
        <v>8</v>
      </c>
      <c r="E19" s="36">
        <f>Novembre!E19-COUNTIF(I19:AM19,"jts")</f>
        <v>2</v>
      </c>
      <c r="F19" s="59">
        <f>Novembre!F19-COUNTIF(I19:AM19,"cpf")</f>
        <v>5</v>
      </c>
      <c r="G19" s="59">
        <f>Novembre!G19-COUNTIF(I19:AM19,"jtf")</f>
        <v>1</v>
      </c>
      <c r="H19" s="37" t="str">
        <f>IF(Janvier!H19=0,CLEAN(Janvier!H19),Novembre!H19-COUNTIF(I19:AM19,"a"))</f>
        <v/>
      </c>
      <c r="I19" s="168"/>
      <c r="J19" s="120"/>
      <c r="K19" s="120"/>
      <c r="L19" s="121"/>
      <c r="M19" s="121"/>
      <c r="N19" s="118"/>
      <c r="O19" s="118"/>
      <c r="P19" s="118"/>
      <c r="Q19" s="118"/>
      <c r="R19" s="119"/>
      <c r="S19" s="119"/>
      <c r="T19" s="120"/>
      <c r="U19" s="120"/>
      <c r="V19" s="121"/>
      <c r="W19" s="121"/>
      <c r="X19" s="118"/>
      <c r="Y19" s="118"/>
      <c r="Z19" s="118"/>
      <c r="AA19" s="118"/>
      <c r="AB19" s="119"/>
      <c r="AC19" s="119"/>
      <c r="AD19" s="120"/>
      <c r="AE19" s="120"/>
      <c r="AF19" s="121"/>
      <c r="AG19" s="121"/>
      <c r="AH19" s="124"/>
      <c r="AI19" s="124"/>
      <c r="AJ19" s="124"/>
      <c r="AK19" s="124"/>
      <c r="AL19" s="119"/>
      <c r="AM19" s="169"/>
    </row>
    <row r="20" spans="1:39" ht="20.100000000000001" customHeight="1" thickTop="1" thickBot="1">
      <c r="A20" s="264" t="s">
        <v>16</v>
      </c>
      <c r="B20" s="141" t="str">
        <f>Effectif!B25&amp;""</f>
        <v/>
      </c>
      <c r="C20" s="142">
        <f>Novembre!C20-COUNTIF(I20:AM20,"cp")-COUNTIF(I20:AM20,"cpf")</f>
        <v>21</v>
      </c>
      <c r="D20" s="143">
        <f>Novembre!D20-COUNTIF(I20:AM20,"jte")-COUNTIF(I20:AM20,"jtf")</f>
        <v>8</v>
      </c>
      <c r="E20" s="144">
        <f>Novembre!E20-COUNTIF(I20:AM20,"jts")</f>
        <v>2</v>
      </c>
      <c r="F20" s="139">
        <f>Novembre!F20-COUNTIF(I20:AM20,"cpf")</f>
        <v>5</v>
      </c>
      <c r="G20" s="139">
        <f>Novembre!G20-COUNTIF(I20:AM20,"jtf")</f>
        <v>1</v>
      </c>
      <c r="H20" s="140" t="str">
        <f>IF(Janvier!H20=0,CLEAN(Janvier!H20),Novembre!H20-COUNTIF(I20:AM20,"a"))</f>
        <v/>
      </c>
      <c r="I20" s="166"/>
      <c r="J20" s="116"/>
      <c r="K20" s="116"/>
      <c r="L20" s="117"/>
      <c r="M20" s="117"/>
      <c r="N20" s="114"/>
      <c r="O20" s="114"/>
      <c r="P20" s="114"/>
      <c r="Q20" s="114"/>
      <c r="R20" s="115"/>
      <c r="S20" s="115"/>
      <c r="T20" s="116"/>
      <c r="U20" s="116"/>
      <c r="V20" s="117"/>
      <c r="W20" s="117"/>
      <c r="X20" s="114"/>
      <c r="Y20" s="114"/>
      <c r="Z20" s="114"/>
      <c r="AA20" s="114"/>
      <c r="AB20" s="115"/>
      <c r="AC20" s="115"/>
      <c r="AD20" s="116"/>
      <c r="AE20" s="116"/>
      <c r="AF20" s="117"/>
      <c r="AG20" s="117"/>
      <c r="AH20" s="122"/>
      <c r="AI20" s="122"/>
      <c r="AJ20" s="122"/>
      <c r="AK20" s="122"/>
      <c r="AL20" s="115"/>
      <c r="AM20" s="167"/>
    </row>
    <row r="21" spans="1:39" ht="20.100000000000001" customHeight="1" thickTop="1" thickBot="1">
      <c r="A21" s="265"/>
      <c r="B21" s="100" t="str">
        <f>Effectif!B28&amp;""</f>
        <v/>
      </c>
      <c r="C21" s="101">
        <f>Novembre!C21-COUNTIF(I21:AM21,"cp")-COUNTIF(I21:AM21,"cpf")</f>
        <v>21</v>
      </c>
      <c r="D21" s="102">
        <f>Novembre!D21-COUNTIF(I21:AM21,"jte")-COUNTIF(I21:AM21,"jtf")</f>
        <v>8</v>
      </c>
      <c r="E21" s="103">
        <f>Novembre!E21-COUNTIF(I21:AM21,"jts")</f>
        <v>2</v>
      </c>
      <c r="F21" s="99">
        <f>Novembre!F21-COUNTIF(I21:AM21,"cpf")</f>
        <v>5</v>
      </c>
      <c r="G21" s="99">
        <f>Novembre!G21-COUNTIF(I21:AM21,"jtf")</f>
        <v>1</v>
      </c>
      <c r="H21" s="104" t="str">
        <f>IF(Janvier!H21=0,CLEAN(Janvier!H21),Novembre!H21-COUNTIF(I21:AM21,"a"))</f>
        <v/>
      </c>
      <c r="I21" s="170"/>
      <c r="J21" s="107"/>
      <c r="K21" s="107"/>
      <c r="L21" s="108"/>
      <c r="M21" s="108"/>
      <c r="N21" s="105"/>
      <c r="O21" s="105"/>
      <c r="P21" s="105"/>
      <c r="Q21" s="105"/>
      <c r="R21" s="106"/>
      <c r="S21" s="106"/>
      <c r="T21" s="107"/>
      <c r="U21" s="107"/>
      <c r="V21" s="108"/>
      <c r="W21" s="108"/>
      <c r="X21" s="105"/>
      <c r="Y21" s="105"/>
      <c r="Z21" s="105"/>
      <c r="AA21" s="105"/>
      <c r="AB21" s="106"/>
      <c r="AC21" s="106"/>
      <c r="AD21" s="107"/>
      <c r="AE21" s="107"/>
      <c r="AF21" s="108"/>
      <c r="AG21" s="108"/>
      <c r="AH21" s="123"/>
      <c r="AI21" s="123"/>
      <c r="AJ21" s="123"/>
      <c r="AK21" s="123"/>
      <c r="AL21" s="106"/>
      <c r="AM21" s="171"/>
    </row>
    <row r="22" spans="1:39" ht="20.100000000000001" customHeight="1" thickTop="1" thickBot="1">
      <c r="A22" s="265"/>
      <c r="B22" s="100" t="str">
        <f>Effectif!B29&amp;""</f>
        <v/>
      </c>
      <c r="C22" s="101">
        <f>Novembre!C22-COUNTIF(I22:AM22,"cp")-COUNTIF(I22:AM22,"cpf")</f>
        <v>21</v>
      </c>
      <c r="D22" s="102">
        <f>Novembre!D22-COUNTIF(I22:AM22,"jte")-COUNTIF(I22:AM22,"jtf")</f>
        <v>8</v>
      </c>
      <c r="E22" s="103">
        <f>Novembre!E22-COUNTIF(I22:AM22,"jts")</f>
        <v>2</v>
      </c>
      <c r="F22" s="99">
        <f>Novembre!F22-COUNTIF(I22:AM22,"cpf")</f>
        <v>5</v>
      </c>
      <c r="G22" s="99">
        <f>Novembre!G22-COUNTIF(I22:AM22,"jtf")</f>
        <v>1</v>
      </c>
      <c r="H22" s="104" t="str">
        <f>IF(Janvier!H22=0,CLEAN(Janvier!H22),Novembre!H22-COUNTIF(I22:AM22,"a"))</f>
        <v/>
      </c>
      <c r="I22" s="170"/>
      <c r="J22" s="107"/>
      <c r="K22" s="107"/>
      <c r="L22" s="108"/>
      <c r="M22" s="108"/>
      <c r="N22" s="105"/>
      <c r="O22" s="105"/>
      <c r="P22" s="105"/>
      <c r="Q22" s="105"/>
      <c r="R22" s="106"/>
      <c r="S22" s="106"/>
      <c r="T22" s="107"/>
      <c r="U22" s="107"/>
      <c r="V22" s="108"/>
      <c r="W22" s="108"/>
      <c r="X22" s="105"/>
      <c r="Y22" s="105"/>
      <c r="Z22" s="105"/>
      <c r="AA22" s="105"/>
      <c r="AB22" s="106"/>
      <c r="AC22" s="106"/>
      <c r="AD22" s="107"/>
      <c r="AE22" s="107"/>
      <c r="AF22" s="108"/>
      <c r="AG22" s="108"/>
      <c r="AH22" s="123"/>
      <c r="AI22" s="123"/>
      <c r="AJ22" s="123"/>
      <c r="AK22" s="123"/>
      <c r="AL22" s="106"/>
      <c r="AM22" s="171"/>
    </row>
    <row r="23" spans="1:39" ht="20.100000000000001" customHeight="1" thickTop="1" thickBot="1">
      <c r="A23" s="265"/>
      <c r="B23" s="100" t="str">
        <f>Effectif!B27&amp;""</f>
        <v/>
      </c>
      <c r="C23" s="101">
        <f>Novembre!C23-COUNTIF(I23:AM23,"cp")-COUNTIF(I23:AM23,"cpf")</f>
        <v>21</v>
      </c>
      <c r="D23" s="102">
        <f>Novembre!D23-COUNTIF(I23:AM23,"jte")-COUNTIF(I23:AM23,"jtf")</f>
        <v>8</v>
      </c>
      <c r="E23" s="103">
        <f>Novembre!E23-COUNTIF(I23:AM23,"jts")</f>
        <v>2</v>
      </c>
      <c r="F23" s="99">
        <f>Novembre!F23-COUNTIF(I23:AM23,"cpf")</f>
        <v>5</v>
      </c>
      <c r="G23" s="99">
        <f>Novembre!G23-COUNTIF(I23:AM23,"jtf")</f>
        <v>1</v>
      </c>
      <c r="H23" s="104" t="str">
        <f>IF(Janvier!H23=0,CLEAN(Janvier!H23),Novembre!H23-COUNTIF(I23:AM23,"a"))</f>
        <v/>
      </c>
      <c r="I23" s="170"/>
      <c r="J23" s="107"/>
      <c r="K23" s="107"/>
      <c r="L23" s="108"/>
      <c r="M23" s="108"/>
      <c r="N23" s="105"/>
      <c r="O23" s="105"/>
      <c r="P23" s="105"/>
      <c r="Q23" s="105"/>
      <c r="R23" s="106"/>
      <c r="S23" s="106"/>
      <c r="T23" s="107"/>
      <c r="U23" s="107"/>
      <c r="V23" s="108"/>
      <c r="W23" s="108"/>
      <c r="X23" s="105"/>
      <c r="Y23" s="105"/>
      <c r="Z23" s="105"/>
      <c r="AA23" s="105"/>
      <c r="AB23" s="106"/>
      <c r="AC23" s="106"/>
      <c r="AD23" s="107"/>
      <c r="AE23" s="107"/>
      <c r="AF23" s="108"/>
      <c r="AG23" s="108"/>
      <c r="AH23" s="123"/>
      <c r="AI23" s="123"/>
      <c r="AJ23" s="123"/>
      <c r="AK23" s="123"/>
      <c r="AL23" s="106"/>
      <c r="AM23" s="171"/>
    </row>
    <row r="24" spans="1:39" ht="20.100000000000001" customHeight="1" thickTop="1" thickBot="1">
      <c r="A24" s="265"/>
      <c r="B24" s="52" t="str">
        <f>Effectif!B26&amp;""</f>
        <v/>
      </c>
      <c r="C24" s="43">
        <f>Novembre!C24-COUNTIF(I24:AM24,"cp")-COUNTIF(I24:AM24,"cpf")</f>
        <v>21</v>
      </c>
      <c r="D24" s="44">
        <f>Novembre!D24-COUNTIF(I24:AM24,"jte")-COUNTIF(I24:AM24,"jtf")</f>
        <v>8</v>
      </c>
      <c r="E24" s="36">
        <f>Novembre!E24-COUNTIF(I24:AM24,"jts")</f>
        <v>2</v>
      </c>
      <c r="F24" s="59">
        <f>Novembre!F24-COUNTIF(I24:AM24,"cpf")</f>
        <v>5</v>
      </c>
      <c r="G24" s="59">
        <f>Novembre!G24-COUNTIF(I24:AM24,"jtf")</f>
        <v>1</v>
      </c>
      <c r="H24" s="37" t="str">
        <f>IF(Janvier!H24=0,CLEAN(Janvier!H24),Novembre!H24-COUNTIF(I24:AM24,"a"))</f>
        <v/>
      </c>
      <c r="I24" s="168"/>
      <c r="J24" s="120"/>
      <c r="K24" s="120"/>
      <c r="L24" s="121"/>
      <c r="M24" s="121"/>
      <c r="N24" s="118"/>
      <c r="O24" s="118"/>
      <c r="P24" s="118"/>
      <c r="Q24" s="118"/>
      <c r="R24" s="119"/>
      <c r="S24" s="119"/>
      <c r="T24" s="120"/>
      <c r="U24" s="120"/>
      <c r="V24" s="121"/>
      <c r="W24" s="121"/>
      <c r="X24" s="118"/>
      <c r="Y24" s="118"/>
      <c r="Z24" s="118"/>
      <c r="AA24" s="118"/>
      <c r="AB24" s="119"/>
      <c r="AC24" s="119"/>
      <c r="AD24" s="120"/>
      <c r="AE24" s="120"/>
      <c r="AF24" s="121"/>
      <c r="AG24" s="121"/>
      <c r="AH24" s="124"/>
      <c r="AI24" s="124"/>
      <c r="AJ24" s="124"/>
      <c r="AK24" s="124"/>
      <c r="AL24" s="119"/>
      <c r="AM24" s="169"/>
    </row>
    <row r="25" spans="1:39" ht="20.100000000000001" customHeight="1" thickTop="1" thickBot="1">
      <c r="A25" s="263" t="s">
        <v>12</v>
      </c>
      <c r="B25" s="141" t="str">
        <f>Effectif!E10&amp;""</f>
        <v/>
      </c>
      <c r="C25" s="142">
        <f>Novembre!C25-COUNTIF(I25:AM25,"cp")-COUNTIF(I25:AM25,"cpf")</f>
        <v>21</v>
      </c>
      <c r="D25" s="143">
        <f>Novembre!D25-COUNTIF(I25:AM25,"jte")-COUNTIF(I25:AM25,"jtf")</f>
        <v>8</v>
      </c>
      <c r="E25" s="144">
        <f>Novembre!E25-COUNTIF(I25:AM25,"jts")</f>
        <v>2</v>
      </c>
      <c r="F25" s="139">
        <f>Novembre!F25-COUNTIF(I25:AM25,"cpf")</f>
        <v>5</v>
      </c>
      <c r="G25" s="139">
        <f>Novembre!G25-COUNTIF(I25:AM25,"jtf")</f>
        <v>1</v>
      </c>
      <c r="H25" s="140" t="str">
        <f>IF(Janvier!H25=0,CLEAN(Janvier!H25),Novembre!H25-COUNTIF(I25:AM25,"a"))</f>
        <v/>
      </c>
      <c r="I25" s="166"/>
      <c r="J25" s="116"/>
      <c r="K25" s="116"/>
      <c r="L25" s="117"/>
      <c r="M25" s="117"/>
      <c r="N25" s="114"/>
      <c r="O25" s="114"/>
      <c r="P25" s="114"/>
      <c r="Q25" s="114"/>
      <c r="R25" s="115"/>
      <c r="S25" s="115"/>
      <c r="T25" s="116"/>
      <c r="U25" s="116"/>
      <c r="V25" s="117"/>
      <c r="W25" s="117"/>
      <c r="X25" s="114"/>
      <c r="Y25" s="114"/>
      <c r="Z25" s="114"/>
      <c r="AA25" s="114"/>
      <c r="AB25" s="115"/>
      <c r="AC25" s="115"/>
      <c r="AD25" s="116"/>
      <c r="AE25" s="116"/>
      <c r="AF25" s="117"/>
      <c r="AG25" s="117"/>
      <c r="AH25" s="122"/>
      <c r="AI25" s="122"/>
      <c r="AJ25" s="122"/>
      <c r="AK25" s="122"/>
      <c r="AL25" s="115"/>
      <c r="AM25" s="167"/>
    </row>
    <row r="26" spans="1:39" ht="20.100000000000001" customHeight="1" thickTop="1" thickBot="1">
      <c r="A26" s="263"/>
      <c r="B26" s="100" t="str">
        <f>Effectif!E11&amp;""</f>
        <v/>
      </c>
      <c r="C26" s="101">
        <f>Novembre!C26-COUNTIF(I26:AM26,"cp")-COUNTIF(I26:AM26,"cpf")</f>
        <v>21</v>
      </c>
      <c r="D26" s="102">
        <f>Novembre!D26-COUNTIF(I26:AM26,"jte")-COUNTIF(I26:AM26,"jtf")</f>
        <v>8</v>
      </c>
      <c r="E26" s="103">
        <f>Novembre!E26-COUNTIF(I26:AM26,"jts")</f>
        <v>2</v>
      </c>
      <c r="F26" s="99">
        <f>Novembre!F26-COUNTIF(I26:AM26,"cpf")</f>
        <v>5</v>
      </c>
      <c r="G26" s="99">
        <f>Novembre!G26-COUNTIF(I26:AM26,"jtf")</f>
        <v>1</v>
      </c>
      <c r="H26" s="104" t="str">
        <f>IF(Janvier!H26=0,CLEAN(Janvier!H26),Novembre!H26-COUNTIF(I26:AM26,"a"))</f>
        <v/>
      </c>
      <c r="I26" s="170"/>
      <c r="J26" s="107"/>
      <c r="K26" s="107"/>
      <c r="L26" s="108"/>
      <c r="M26" s="108"/>
      <c r="N26" s="105"/>
      <c r="O26" s="105"/>
      <c r="P26" s="105"/>
      <c r="Q26" s="105"/>
      <c r="R26" s="106"/>
      <c r="S26" s="106"/>
      <c r="T26" s="107"/>
      <c r="U26" s="107"/>
      <c r="V26" s="108"/>
      <c r="W26" s="108"/>
      <c r="X26" s="105"/>
      <c r="Y26" s="105"/>
      <c r="Z26" s="105"/>
      <c r="AA26" s="105"/>
      <c r="AB26" s="106"/>
      <c r="AC26" s="106"/>
      <c r="AD26" s="107"/>
      <c r="AE26" s="107"/>
      <c r="AF26" s="108"/>
      <c r="AG26" s="108"/>
      <c r="AH26" s="123"/>
      <c r="AI26" s="123"/>
      <c r="AJ26" s="123"/>
      <c r="AK26" s="123"/>
      <c r="AL26" s="106"/>
      <c r="AM26" s="171"/>
    </row>
    <row r="27" spans="1:39" ht="20.100000000000001" customHeight="1" thickTop="1" thickBot="1">
      <c r="A27" s="263"/>
      <c r="B27" s="100" t="str">
        <f>Effectif!E12&amp;""</f>
        <v/>
      </c>
      <c r="C27" s="101">
        <f>Novembre!C27-COUNTIF(I27:AM27,"cp")-COUNTIF(I27:AM27,"cpf")</f>
        <v>21</v>
      </c>
      <c r="D27" s="102">
        <f>Novembre!D27-COUNTIF(I27:AM27,"jte")-COUNTIF(I27:AM27,"jtf")</f>
        <v>8</v>
      </c>
      <c r="E27" s="103">
        <f>Novembre!E27-COUNTIF(I27:AM27,"jts")</f>
        <v>2</v>
      </c>
      <c r="F27" s="99">
        <f>Novembre!F27-COUNTIF(I27:AM27,"cpf")</f>
        <v>5</v>
      </c>
      <c r="G27" s="99">
        <f>Novembre!G27-COUNTIF(I27:AM27,"jtf")</f>
        <v>1</v>
      </c>
      <c r="H27" s="104" t="str">
        <f>IF(Janvier!H27=0,CLEAN(Janvier!H27),Novembre!H27-COUNTIF(I27:AM27,"a"))</f>
        <v/>
      </c>
      <c r="I27" s="170"/>
      <c r="J27" s="107"/>
      <c r="K27" s="107"/>
      <c r="L27" s="108"/>
      <c r="M27" s="108"/>
      <c r="N27" s="105"/>
      <c r="O27" s="105"/>
      <c r="P27" s="105"/>
      <c r="Q27" s="105"/>
      <c r="R27" s="106"/>
      <c r="S27" s="106"/>
      <c r="T27" s="107"/>
      <c r="U27" s="107"/>
      <c r="V27" s="108"/>
      <c r="W27" s="108"/>
      <c r="X27" s="105"/>
      <c r="Y27" s="105"/>
      <c r="Z27" s="105"/>
      <c r="AA27" s="105"/>
      <c r="AB27" s="106"/>
      <c r="AC27" s="106"/>
      <c r="AD27" s="107"/>
      <c r="AE27" s="107"/>
      <c r="AF27" s="108"/>
      <c r="AG27" s="108"/>
      <c r="AH27" s="123"/>
      <c r="AI27" s="123"/>
      <c r="AJ27" s="123"/>
      <c r="AK27" s="123"/>
      <c r="AL27" s="106"/>
      <c r="AM27" s="171"/>
    </row>
    <row r="28" spans="1:39" ht="20.100000000000001" customHeight="1" thickTop="1" thickBot="1">
      <c r="A28" s="263"/>
      <c r="B28" s="159" t="str">
        <f>Effectif!E13&amp;""</f>
        <v/>
      </c>
      <c r="C28" s="160">
        <f>Novembre!C28-COUNTIF(I28:AM28,"cp")-COUNTIF(I28:AM28,"cpf")</f>
        <v>21</v>
      </c>
      <c r="D28" s="147">
        <f>Novembre!D28-COUNTIF(I28:AM28,"jte")-COUNTIF(I28:AM28,"jtf")</f>
        <v>8</v>
      </c>
      <c r="E28" s="148">
        <f>Novembre!E28-COUNTIF(I28:AM28,"jts")</f>
        <v>2</v>
      </c>
      <c r="F28" s="99">
        <f>Novembre!F28-COUNTIF(I28:AM28,"cpf")</f>
        <v>5</v>
      </c>
      <c r="G28" s="99">
        <f>Novembre!G28-COUNTIF(I28:AM28,"jtf")</f>
        <v>1</v>
      </c>
      <c r="H28" s="104" t="str">
        <f>IF(Janvier!H28=0,CLEAN(Janvier!H28),Novembre!H28-COUNTIF(I28:AM28,"a"))</f>
        <v/>
      </c>
      <c r="I28" s="170"/>
      <c r="J28" s="107"/>
      <c r="K28" s="107"/>
      <c r="L28" s="108"/>
      <c r="M28" s="108"/>
      <c r="N28" s="105"/>
      <c r="O28" s="105"/>
      <c r="P28" s="105"/>
      <c r="Q28" s="105"/>
      <c r="R28" s="106"/>
      <c r="S28" s="106"/>
      <c r="T28" s="107"/>
      <c r="U28" s="107"/>
      <c r="V28" s="108"/>
      <c r="W28" s="108"/>
      <c r="X28" s="105"/>
      <c r="Y28" s="105"/>
      <c r="Z28" s="105"/>
      <c r="AA28" s="105"/>
      <c r="AB28" s="106"/>
      <c r="AC28" s="106"/>
      <c r="AD28" s="107"/>
      <c r="AE28" s="107"/>
      <c r="AF28" s="108"/>
      <c r="AG28" s="108"/>
      <c r="AH28" s="123"/>
      <c r="AI28" s="123"/>
      <c r="AJ28" s="123"/>
      <c r="AK28" s="123"/>
      <c r="AL28" s="106"/>
      <c r="AM28" s="171"/>
    </row>
    <row r="29" spans="1:39" ht="20.100000000000001" customHeight="1" thickTop="1" thickBot="1">
      <c r="A29" s="263"/>
      <c r="B29" s="100">
        <f>Effectif!E14</f>
        <v>0</v>
      </c>
      <c r="C29" s="149">
        <f>Novembre!C29-COUNTIF(I29:AM29,"cp")-COUNTIF(I29:AM29,"cpf")</f>
        <v>21</v>
      </c>
      <c r="D29" s="102">
        <f>Novembre!D29-COUNTIF(I29:AM29,"jte")-COUNTIF(I29:AM29,"jtf")</f>
        <v>8</v>
      </c>
      <c r="E29" s="103">
        <f>Novembre!E29-COUNTIF(I29:AM29,"jts")</f>
        <v>2</v>
      </c>
      <c r="F29" s="99">
        <f>Novembre!F29-COUNTIF(I29:AM29,"cpf")</f>
        <v>5</v>
      </c>
      <c r="G29" s="99">
        <f>Novembre!G29-COUNTIF(I29:AM29,"jtf")</f>
        <v>1</v>
      </c>
      <c r="H29" s="104" t="str">
        <f>IF(Janvier!H29=0,CLEAN(Janvier!H29),Novembre!H29-COUNTIF(I29:AM29,"a"))</f>
        <v/>
      </c>
      <c r="I29" s="170"/>
      <c r="J29" s="107"/>
      <c r="K29" s="107"/>
      <c r="L29" s="108"/>
      <c r="M29" s="108"/>
      <c r="N29" s="105"/>
      <c r="O29" s="105"/>
      <c r="P29" s="105"/>
      <c r="Q29" s="105"/>
      <c r="R29" s="106"/>
      <c r="S29" s="106"/>
      <c r="T29" s="107"/>
      <c r="U29" s="107"/>
      <c r="V29" s="108"/>
      <c r="W29" s="108"/>
      <c r="X29" s="105"/>
      <c r="Y29" s="105"/>
      <c r="Z29" s="105"/>
      <c r="AA29" s="105"/>
      <c r="AB29" s="106"/>
      <c r="AC29" s="106"/>
      <c r="AD29" s="107"/>
      <c r="AE29" s="107"/>
      <c r="AF29" s="108"/>
      <c r="AG29" s="108"/>
      <c r="AH29" s="123"/>
      <c r="AI29" s="123"/>
      <c r="AJ29" s="123"/>
      <c r="AK29" s="123"/>
      <c r="AL29" s="106"/>
      <c r="AM29" s="171"/>
    </row>
    <row r="30" spans="1:39" ht="20.100000000000001" customHeight="1" thickTop="1" thickBot="1">
      <c r="A30" s="263"/>
      <c r="B30" s="52"/>
      <c r="C30" s="150">
        <f>Novembre!C30-COUNTIF(I30:AM30,"cp")-COUNTIF(I30:AM30,"cpf")</f>
        <v>21</v>
      </c>
      <c r="D30" s="44">
        <f>Novembre!D30-COUNTIF(I30:AM30,"jte")-COUNTIF(I30:AM30,"jtf")</f>
        <v>8</v>
      </c>
      <c r="E30" s="36">
        <f>Novembre!E30-COUNTIF(I30:AM30,"jts")</f>
        <v>2</v>
      </c>
      <c r="F30" s="161">
        <f>Novembre!F30-COUNTIF(I30:AM30,"cpf")</f>
        <v>5</v>
      </c>
      <c r="G30" s="161">
        <f>Novembre!G30-COUNTIF(I30:AM30,"jtf")</f>
        <v>1</v>
      </c>
      <c r="H30" s="37" t="str">
        <f>IF(Janvier!H30=0,CLEAN(Janvier!H30),Novembre!H30-COUNTIF(I30:AM30,"a"))</f>
        <v/>
      </c>
      <c r="I30" s="168"/>
      <c r="J30" s="120"/>
      <c r="K30" s="120"/>
      <c r="L30" s="121"/>
      <c r="M30" s="121"/>
      <c r="N30" s="118"/>
      <c r="O30" s="118"/>
      <c r="P30" s="118"/>
      <c r="Q30" s="118"/>
      <c r="R30" s="119"/>
      <c r="S30" s="119"/>
      <c r="T30" s="120"/>
      <c r="U30" s="120"/>
      <c r="V30" s="121"/>
      <c r="W30" s="121"/>
      <c r="X30" s="118"/>
      <c r="Y30" s="118"/>
      <c r="Z30" s="118"/>
      <c r="AA30" s="118"/>
      <c r="AB30" s="119"/>
      <c r="AC30" s="119"/>
      <c r="AD30" s="120"/>
      <c r="AE30" s="120"/>
      <c r="AF30" s="121"/>
      <c r="AG30" s="121"/>
      <c r="AH30" s="124"/>
      <c r="AI30" s="124"/>
      <c r="AJ30" s="124"/>
      <c r="AK30" s="124"/>
      <c r="AL30" s="119"/>
      <c r="AM30" s="169"/>
    </row>
    <row r="31" spans="1:39" ht="20.100000000000001" customHeight="1" thickTop="1">
      <c r="A31" s="266" t="s">
        <v>17</v>
      </c>
      <c r="B31" s="141" t="str">
        <f>Effectif!E17&amp;""</f>
        <v/>
      </c>
      <c r="C31" s="162"/>
      <c r="D31" s="143">
        <f>Novembre!D31-COUNTIF(I31:AM31,"jte")-COUNTIF(I31:AM31,"jtf")</f>
        <v>8</v>
      </c>
      <c r="E31" s="144">
        <f>Novembre!E31-COUNTIF(I31:AM31,"jts")</f>
        <v>2</v>
      </c>
      <c r="F31" s="163"/>
      <c r="G31" s="163">
        <f>Novembre!G31-COUNTIF(I31:AM31,"jtf")</f>
        <v>1</v>
      </c>
      <c r="H31" s="140"/>
      <c r="I31" s="166"/>
      <c r="J31" s="116"/>
      <c r="K31" s="116"/>
      <c r="L31" s="117"/>
      <c r="M31" s="117"/>
      <c r="N31" s="114"/>
      <c r="O31" s="114"/>
      <c r="P31" s="114"/>
      <c r="Q31" s="114"/>
      <c r="R31" s="115"/>
      <c r="S31" s="115"/>
      <c r="T31" s="116"/>
      <c r="U31" s="116"/>
      <c r="V31" s="117"/>
      <c r="W31" s="117"/>
      <c r="X31" s="114"/>
      <c r="Y31" s="114"/>
      <c r="Z31" s="114"/>
      <c r="AA31" s="114"/>
      <c r="AB31" s="115"/>
      <c r="AC31" s="115"/>
      <c r="AD31" s="116"/>
      <c r="AE31" s="116"/>
      <c r="AF31" s="117"/>
      <c r="AG31" s="117"/>
      <c r="AH31" s="122"/>
      <c r="AI31" s="122"/>
      <c r="AJ31" s="122"/>
      <c r="AK31" s="122"/>
      <c r="AL31" s="115"/>
      <c r="AM31" s="167"/>
    </row>
    <row r="32" spans="1:39" ht="20.100000000000001" customHeight="1">
      <c r="A32" s="256"/>
      <c r="B32" s="100" t="str">
        <f>Effectif!E18 &amp;""</f>
        <v/>
      </c>
      <c r="C32" s="152"/>
      <c r="D32" s="102">
        <f>Novembre!D32-COUNTIF(I32:AM32,"jte")-COUNTIF(I32:AM32,"jtf")</f>
        <v>8</v>
      </c>
      <c r="E32" s="103">
        <f>Novembre!E32-COUNTIF(I32:AM32,"jts")</f>
        <v>2</v>
      </c>
      <c r="F32" s="99"/>
      <c r="G32" s="99">
        <f>Novembre!G32-COUNTIF(I32:AM32,"jtf")</f>
        <v>1</v>
      </c>
      <c r="H32" s="104"/>
      <c r="I32" s="170"/>
      <c r="J32" s="107"/>
      <c r="K32" s="107"/>
      <c r="L32" s="108"/>
      <c r="M32" s="108"/>
      <c r="N32" s="105"/>
      <c r="O32" s="105"/>
      <c r="P32" s="105"/>
      <c r="Q32" s="105"/>
      <c r="R32" s="106"/>
      <c r="S32" s="106"/>
      <c r="T32" s="107"/>
      <c r="U32" s="107"/>
      <c r="V32" s="108"/>
      <c r="W32" s="108"/>
      <c r="X32" s="105"/>
      <c r="Y32" s="105"/>
      <c r="Z32" s="105"/>
      <c r="AA32" s="105"/>
      <c r="AB32" s="106"/>
      <c r="AC32" s="106"/>
      <c r="AD32" s="107"/>
      <c r="AE32" s="107"/>
      <c r="AF32" s="108"/>
      <c r="AG32" s="108"/>
      <c r="AH32" s="123"/>
      <c r="AI32" s="123"/>
      <c r="AJ32" s="123"/>
      <c r="AK32" s="123"/>
      <c r="AL32" s="106"/>
      <c r="AM32" s="171"/>
    </row>
    <row r="33" spans="1:39" ht="20.100000000000001" customHeight="1">
      <c r="A33" s="257"/>
      <c r="B33" s="100" t="str">
        <f>Effectif!E19 &amp;""</f>
        <v/>
      </c>
      <c r="C33" s="152"/>
      <c r="D33" s="102">
        <f>Novembre!D33-COUNTIF(I33:AM33,"jte")-COUNTIF(I33:AM33,"jtf")</f>
        <v>8</v>
      </c>
      <c r="E33" s="103">
        <f>Novembre!E33-COUNTIF(I33:AM33,"jts")</f>
        <v>2</v>
      </c>
      <c r="F33" s="99"/>
      <c r="G33" s="99">
        <f>Novembre!G33-COUNTIF(I33:AM33,"jtf")</f>
        <v>1</v>
      </c>
      <c r="H33" s="104"/>
      <c r="I33" s="170"/>
      <c r="J33" s="107"/>
      <c r="K33" s="107"/>
      <c r="L33" s="108"/>
      <c r="M33" s="108"/>
      <c r="N33" s="105"/>
      <c r="O33" s="105"/>
      <c r="P33" s="105"/>
      <c r="Q33" s="105"/>
      <c r="R33" s="106"/>
      <c r="S33" s="106"/>
      <c r="T33" s="107"/>
      <c r="U33" s="107"/>
      <c r="V33" s="108"/>
      <c r="W33" s="108"/>
      <c r="X33" s="105"/>
      <c r="Y33" s="105"/>
      <c r="Z33" s="105"/>
      <c r="AA33" s="105"/>
      <c r="AB33" s="106"/>
      <c r="AC33" s="106"/>
      <c r="AD33" s="107"/>
      <c r="AE33" s="107"/>
      <c r="AF33" s="108"/>
      <c r="AG33" s="108"/>
      <c r="AH33" s="123"/>
      <c r="AI33" s="123"/>
      <c r="AJ33" s="123"/>
      <c r="AK33" s="123"/>
      <c r="AL33" s="106"/>
      <c r="AM33" s="171"/>
    </row>
    <row r="34" spans="1:39" ht="20.100000000000001" customHeight="1" thickBot="1">
      <c r="A34" s="258"/>
      <c r="B34" s="153" t="str">
        <f>Effectif!E20 &amp;""</f>
        <v/>
      </c>
      <c r="C34" s="154"/>
      <c r="D34" s="155">
        <f>Novembre!D34-COUNTIF(I34:AM34,"jte")-COUNTIF(I34:AM34,"jtf")</f>
        <v>8</v>
      </c>
      <c r="E34" s="156">
        <f>Novembre!E34-COUNTIF(I34:AM34,"jts")</f>
        <v>2</v>
      </c>
      <c r="F34" s="157"/>
      <c r="G34" s="157">
        <f>Novembre!G34-COUNTIF(I34:AM34,"jtf")</f>
        <v>1</v>
      </c>
      <c r="H34" s="158"/>
      <c r="I34" s="172"/>
      <c r="J34" s="112"/>
      <c r="K34" s="112"/>
      <c r="L34" s="113"/>
      <c r="M34" s="113"/>
      <c r="N34" s="173"/>
      <c r="O34" s="110"/>
      <c r="P34" s="110"/>
      <c r="Q34" s="110"/>
      <c r="R34" s="111"/>
      <c r="S34" s="111"/>
      <c r="T34" s="112"/>
      <c r="U34" s="112"/>
      <c r="V34" s="113"/>
      <c r="W34" s="113"/>
      <c r="X34" s="110"/>
      <c r="Y34" s="110"/>
      <c r="Z34" s="110"/>
      <c r="AA34" s="110"/>
      <c r="AB34" s="111"/>
      <c r="AC34" s="111"/>
      <c r="AD34" s="112"/>
      <c r="AE34" s="112"/>
      <c r="AF34" s="113"/>
      <c r="AG34" s="113"/>
      <c r="AH34" s="173"/>
      <c r="AI34" s="173"/>
      <c r="AJ34" s="173"/>
      <c r="AK34" s="173"/>
      <c r="AL34" s="111"/>
      <c r="AM34" s="174"/>
    </row>
  </sheetData>
  <sheetProtection password="CC71" objects="1" scenarios="1" formatCells="0"/>
  <customSheetViews>
    <customSheetView guid="{C102C896-6091-4F19-9AEA-46A8A6109F9E}" scale="75" showRuler="0" topLeftCell="A4">
      <pane ySplit="3" topLeftCell="A7" activePane="bottomLeft" state="frozen"/>
      <selection pane="bottomLeft" activeCell="B7" sqref="B7:E34"/>
      <pageMargins left="0.19685039370078741" right="0.19685039370078741" top="0.19685039370078741" bottom="0.19685039370078741" header="0.51181102362204722" footer="0.51181102362204722"/>
      <pageSetup paperSize="9" orientation="landscape" horizontalDpi="4294967294" verticalDpi="0" r:id="rId1"/>
      <headerFooter alignWithMargins="0"/>
    </customSheetView>
  </customSheetViews>
  <mergeCells count="9">
    <mergeCell ref="A31:A34"/>
    <mergeCell ref="B1:AM3"/>
    <mergeCell ref="A8:A9"/>
    <mergeCell ref="A10:A11"/>
    <mergeCell ref="A25:A30"/>
    <mergeCell ref="A12:A13"/>
    <mergeCell ref="A14:A16"/>
    <mergeCell ref="A17:A19"/>
    <mergeCell ref="A20:A24"/>
  </mergeCells>
  <phoneticPr fontId="0" type="noConversion"/>
  <conditionalFormatting sqref="I7:AM34">
    <cfRule type="cellIs" dxfId="1" priority="1" stopIfTrue="1" operator="equal">
      <formula>"cpf"</formula>
    </cfRule>
    <cfRule type="cellIs" dxfId="0" priority="2" stopIfTrue="1" operator="equal">
      <formula>"jtf"</formula>
    </cfRule>
  </conditionalFormatting>
  <pageMargins left="0.19685039370078741" right="0.19685039370078741" top="0.19685039370078741" bottom="0.19685039370078741" header="0.51181102362204722" footer="0.51181102362204722"/>
  <pageSetup paperSize="9" scale="85" orientation="landscape" horizontalDpi="4294967294" verticalDpi="0" r:id="rId2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P72"/>
  <sheetViews>
    <sheetView tabSelected="1" workbookViewId="0">
      <selection activeCell="C7" sqref="C7"/>
    </sheetView>
  </sheetViews>
  <sheetFormatPr baseColWidth="10" defaultRowHeight="15.75"/>
  <cols>
    <col min="1" max="1" width="5.7109375" style="230" customWidth="1"/>
    <col min="2" max="2" width="10.7109375" style="230" customWidth="1"/>
    <col min="3" max="3" width="15.7109375" style="231" customWidth="1"/>
    <col min="4" max="4" width="5.7109375" style="230" customWidth="1"/>
    <col min="5" max="5" width="10.7109375" style="230" customWidth="1"/>
    <col min="6" max="6" width="15.7109375" style="231" customWidth="1"/>
    <col min="7" max="7" width="5.7109375" style="230" customWidth="1"/>
    <col min="8" max="8" width="10.7109375" style="230" customWidth="1"/>
    <col min="9" max="9" width="15.7109375" style="231" customWidth="1"/>
    <col min="10" max="12" width="5.7109375" style="230" customWidth="1"/>
    <col min="13" max="16384" width="11.42578125" style="230"/>
  </cols>
  <sheetData>
    <row r="1" spans="2:16" ht="20.100000000000001" customHeight="1">
      <c r="E1" s="275"/>
      <c r="F1" s="275"/>
    </row>
    <row r="2" spans="2:16" ht="16.5" thickBot="1"/>
    <row r="3" spans="2:16" ht="30" customHeight="1" thickTop="1" thickBot="1">
      <c r="D3" s="276" t="str">
        <f>Effectif!B4</f>
        <v>Agent 1</v>
      </c>
      <c r="E3" s="277"/>
      <c r="F3" s="277"/>
      <c r="G3" s="278"/>
      <c r="I3" s="252">
        <f>Janvier!I4</f>
        <v>39447</v>
      </c>
    </row>
    <row r="4" spans="2:16" ht="20.100000000000001" customHeight="1" thickTop="1">
      <c r="B4" s="253"/>
    </row>
    <row r="5" spans="2:16" ht="16.5" thickBot="1"/>
    <row r="6" spans="2:16" ht="20.100000000000001" customHeight="1" thickTop="1" thickBot="1">
      <c r="B6" s="279" t="s">
        <v>1</v>
      </c>
      <c r="C6" s="279"/>
      <c r="E6" s="280" t="s">
        <v>2</v>
      </c>
      <c r="F6" s="281"/>
      <c r="H6" s="280" t="s">
        <v>27</v>
      </c>
      <c r="I6" s="281"/>
    </row>
    <row r="7" spans="2:16" ht="20.100000000000001" customHeight="1" thickTop="1" thickBot="1">
      <c r="B7" s="233">
        <v>1</v>
      </c>
      <c r="C7" s="290">
        <f t="array" ref="C7">IF(B7&lt;=COUNTIF(Janvier!$I$7:$AM$7,$B$6),INDEX(date_ligne,,SMALL(IF(Janvier!$I$7:$AM$7=$B$6,COLUMN(Janvier!$I$7:$AM$7)-1),ROWS($1:1))),"")</f>
        <v>40551</v>
      </c>
      <c r="E7" s="233">
        <v>1</v>
      </c>
      <c r="F7" s="235"/>
      <c r="H7" s="233">
        <v>1</v>
      </c>
      <c r="I7" s="234"/>
    </row>
    <row r="8" spans="2:16" ht="20.100000000000001" customHeight="1" thickTop="1" thickBot="1">
      <c r="B8" s="233">
        <v>2</v>
      </c>
      <c r="C8" s="235"/>
      <c r="E8" s="233">
        <v>2</v>
      </c>
      <c r="F8" s="234"/>
      <c r="H8" s="233">
        <v>2</v>
      </c>
      <c r="I8" s="234"/>
      <c r="J8" s="236"/>
      <c r="K8" s="237"/>
      <c r="L8" s="237"/>
      <c r="M8" s="270"/>
      <c r="N8" s="270"/>
      <c r="O8" s="271"/>
      <c r="P8" s="271"/>
    </row>
    <row r="9" spans="2:16" ht="20.100000000000001" customHeight="1" thickTop="1" thickBot="1">
      <c r="B9" s="233">
        <v>3</v>
      </c>
      <c r="C9" s="234"/>
      <c r="E9" s="233">
        <v>3</v>
      </c>
      <c r="F9" s="235"/>
      <c r="H9" s="233">
        <v>3</v>
      </c>
      <c r="I9" s="234"/>
      <c r="J9" s="236"/>
      <c r="K9" s="237"/>
      <c r="L9" s="237"/>
      <c r="M9" s="237"/>
      <c r="N9" s="237"/>
      <c r="O9" s="238"/>
    </row>
    <row r="10" spans="2:16" ht="20.100000000000001" customHeight="1" thickTop="1" thickBot="1">
      <c r="B10" s="233">
        <v>4</v>
      </c>
      <c r="C10" s="234"/>
      <c r="E10" s="233">
        <v>4</v>
      </c>
      <c r="F10" s="234"/>
      <c r="H10" s="233">
        <v>4</v>
      </c>
      <c r="I10" s="234"/>
    </row>
    <row r="11" spans="2:16" ht="20.100000000000001" customHeight="1" thickTop="1" thickBot="1">
      <c r="B11" s="233">
        <v>5</v>
      </c>
      <c r="C11" s="234"/>
      <c r="E11" s="233">
        <v>5</v>
      </c>
      <c r="F11" s="234"/>
      <c r="H11" s="233">
        <v>5</v>
      </c>
      <c r="I11" s="234"/>
    </row>
    <row r="12" spans="2:16" ht="20.100000000000001" customHeight="1" thickTop="1" thickBot="1">
      <c r="B12" s="233">
        <v>6</v>
      </c>
      <c r="C12" s="234"/>
      <c r="E12" s="233">
        <v>6</v>
      </c>
      <c r="F12" s="234"/>
      <c r="H12" s="233">
        <v>6</v>
      </c>
      <c r="I12" s="239"/>
    </row>
    <row r="13" spans="2:16" ht="20.100000000000001" customHeight="1" thickTop="1" thickBot="1">
      <c r="B13" s="233">
        <v>7</v>
      </c>
      <c r="C13" s="234"/>
      <c r="E13" s="233">
        <v>7</v>
      </c>
      <c r="F13" s="235"/>
      <c r="H13" s="233">
        <v>7</v>
      </c>
      <c r="I13" s="239"/>
    </row>
    <row r="14" spans="2:16" ht="20.100000000000001" customHeight="1" thickTop="1" thickBot="1">
      <c r="B14" s="233">
        <v>8</v>
      </c>
      <c r="C14" s="234"/>
      <c r="E14" s="280" t="s">
        <v>3</v>
      </c>
      <c r="F14" s="278"/>
      <c r="H14" s="233">
        <v>8</v>
      </c>
      <c r="I14" s="239"/>
    </row>
    <row r="15" spans="2:16" ht="20.100000000000001" customHeight="1" thickTop="1" thickBot="1">
      <c r="B15" s="233">
        <v>9</v>
      </c>
      <c r="C15" s="234"/>
      <c r="E15" s="233">
        <v>1</v>
      </c>
      <c r="F15" s="234"/>
      <c r="H15" s="233">
        <v>9</v>
      </c>
      <c r="I15" s="239"/>
    </row>
    <row r="16" spans="2:16" ht="20.100000000000001" customHeight="1" thickTop="1" thickBot="1">
      <c r="B16" s="233">
        <v>10</v>
      </c>
      <c r="C16" s="234"/>
      <c r="E16" s="233">
        <v>2</v>
      </c>
      <c r="F16" s="234"/>
      <c r="H16" s="233">
        <v>10</v>
      </c>
      <c r="I16" s="239"/>
    </row>
    <row r="17" spans="1:14" ht="20.100000000000001" customHeight="1" thickTop="1" thickBot="1">
      <c r="B17" s="233">
        <v>11</v>
      </c>
      <c r="C17" s="234"/>
      <c r="E17" s="233">
        <v>3</v>
      </c>
      <c r="F17" s="234"/>
      <c r="H17" s="240"/>
      <c r="I17" s="240"/>
      <c r="N17" s="241"/>
    </row>
    <row r="18" spans="1:14" ht="20.100000000000001" customHeight="1" thickTop="1" thickBot="1">
      <c r="B18" s="233">
        <v>12</v>
      </c>
      <c r="C18" s="235"/>
      <c r="E18" s="13"/>
      <c r="F18" s="242"/>
      <c r="H18" s="280" t="s">
        <v>28</v>
      </c>
      <c r="I18" s="281"/>
    </row>
    <row r="19" spans="1:14" ht="20.100000000000001" customHeight="1" thickTop="1" thickBot="1">
      <c r="B19" s="233">
        <v>13</v>
      </c>
      <c r="C19" s="235"/>
      <c r="E19" s="280" t="s">
        <v>29</v>
      </c>
      <c r="F19" s="281"/>
      <c r="H19" s="233">
        <v>1</v>
      </c>
      <c r="I19" s="234"/>
    </row>
    <row r="20" spans="1:14" ht="20.100000000000001" customHeight="1" thickTop="1" thickBot="1">
      <c r="B20" s="233">
        <v>14</v>
      </c>
      <c r="C20" s="235"/>
      <c r="E20" s="233">
        <v>1</v>
      </c>
      <c r="F20" s="234"/>
      <c r="H20" s="233">
        <v>2</v>
      </c>
      <c r="I20" s="234"/>
    </row>
    <row r="21" spans="1:14" ht="20.100000000000001" customHeight="1" thickTop="1" thickBot="1">
      <c r="A21" s="243"/>
      <c r="B21" s="233">
        <v>15</v>
      </c>
      <c r="C21" s="234"/>
      <c r="E21" s="233">
        <v>2</v>
      </c>
      <c r="F21" s="234"/>
      <c r="H21" s="233">
        <v>3</v>
      </c>
      <c r="I21" s="234"/>
    </row>
    <row r="22" spans="1:14" ht="20.100000000000001" customHeight="1" thickTop="1" thickBot="1">
      <c r="B22" s="233">
        <v>16</v>
      </c>
      <c r="C22" s="244"/>
      <c r="E22" s="233">
        <v>3</v>
      </c>
      <c r="F22" s="234"/>
      <c r="H22" s="233">
        <v>4</v>
      </c>
      <c r="I22" s="234"/>
    </row>
    <row r="23" spans="1:14" ht="20.100000000000001" customHeight="1" thickTop="1" thickBot="1">
      <c r="B23" s="233">
        <v>17</v>
      </c>
      <c r="C23" s="245"/>
      <c r="E23" s="233">
        <v>4</v>
      </c>
      <c r="F23" s="234"/>
      <c r="H23" s="233">
        <v>5</v>
      </c>
      <c r="I23" s="234"/>
    </row>
    <row r="24" spans="1:14" ht="20.100000000000001" customHeight="1" thickTop="1" thickBot="1">
      <c r="B24" s="233">
        <v>18</v>
      </c>
      <c r="C24" s="245"/>
      <c r="E24" s="233">
        <v>5</v>
      </c>
      <c r="F24" s="234"/>
      <c r="H24" s="233">
        <v>6</v>
      </c>
      <c r="I24" s="239"/>
    </row>
    <row r="25" spans="1:14" ht="20.100000000000001" customHeight="1" thickTop="1" thickBot="1">
      <c r="B25" s="233">
        <v>19</v>
      </c>
      <c r="C25" s="245"/>
      <c r="E25" s="233">
        <v>6</v>
      </c>
      <c r="F25" s="239"/>
      <c r="H25" s="233">
        <v>7</v>
      </c>
      <c r="I25" s="239"/>
    </row>
    <row r="26" spans="1:14" ht="20.100000000000001" customHeight="1" thickTop="1" thickBot="1">
      <c r="B26" s="233">
        <v>20</v>
      </c>
      <c r="C26" s="245"/>
      <c r="E26" s="233">
        <v>7</v>
      </c>
      <c r="F26" s="239"/>
      <c r="H26" s="233">
        <v>8</v>
      </c>
      <c r="I26" s="239"/>
    </row>
    <row r="27" spans="1:14" ht="20.100000000000001" customHeight="1" thickTop="1" thickBot="1">
      <c r="B27" s="233">
        <v>21</v>
      </c>
      <c r="C27" s="245"/>
      <c r="E27" s="233">
        <v>8</v>
      </c>
      <c r="F27" s="239"/>
      <c r="H27" s="233">
        <v>9</v>
      </c>
      <c r="I27" s="239"/>
    </row>
    <row r="28" spans="1:14" ht="20.100000000000001" customHeight="1" thickTop="1" thickBot="1">
      <c r="E28" s="233">
        <v>9</v>
      </c>
      <c r="F28" s="239"/>
      <c r="H28" s="233">
        <v>10</v>
      </c>
      <c r="I28" s="239"/>
    </row>
    <row r="29" spans="1:14" ht="20.100000000000001" customHeight="1" thickTop="1" thickBot="1">
      <c r="E29" s="240"/>
      <c r="F29" s="240"/>
      <c r="H29" s="13"/>
      <c r="I29" s="13"/>
    </row>
    <row r="30" spans="1:14" ht="30" customHeight="1" thickTop="1">
      <c r="B30" s="282" t="s">
        <v>1</v>
      </c>
      <c r="C30" s="283"/>
      <c r="D30" s="286" t="s">
        <v>30</v>
      </c>
      <c r="E30" s="287"/>
      <c r="F30" s="287"/>
      <c r="G30" s="287"/>
      <c r="H30" s="287"/>
      <c r="I30" s="288"/>
    </row>
    <row r="31" spans="1:14" ht="30" customHeight="1" thickBot="1">
      <c r="B31" s="284"/>
      <c r="C31" s="285"/>
      <c r="D31" s="272" t="s">
        <v>31</v>
      </c>
      <c r="E31" s="273"/>
      <c r="F31" s="273"/>
      <c r="G31" s="273"/>
      <c r="H31" s="273"/>
      <c r="I31" s="274"/>
    </row>
    <row r="32" spans="1:14" ht="16.5" thickTop="1">
      <c r="H32" s="51"/>
      <c r="I32" s="14"/>
    </row>
    <row r="33" spans="2:9" ht="18">
      <c r="B33" s="232"/>
      <c r="C33" s="232"/>
      <c r="D33" s="13"/>
      <c r="E33" s="13"/>
      <c r="F33" s="13"/>
      <c r="G33" s="13"/>
      <c r="H33" s="13"/>
      <c r="I33" s="13"/>
    </row>
    <row r="34" spans="2:9" ht="18">
      <c r="B34" s="232"/>
      <c r="C34" s="232"/>
      <c r="D34" s="13"/>
      <c r="E34" s="13"/>
      <c r="F34" s="13"/>
      <c r="G34" s="13"/>
      <c r="H34" s="13"/>
      <c r="I34" s="13"/>
    </row>
    <row r="35" spans="2:9" ht="18">
      <c r="B35" s="232"/>
      <c r="C35" s="232"/>
      <c r="D35" s="246"/>
      <c r="E35" s="246"/>
      <c r="F35" s="246"/>
      <c r="G35" s="246"/>
      <c r="H35" s="246"/>
      <c r="I35" s="246"/>
    </row>
    <row r="36" spans="2:9" ht="18">
      <c r="B36" s="232"/>
      <c r="C36" s="232"/>
      <c r="D36" s="246"/>
      <c r="E36" s="246"/>
      <c r="F36" s="246"/>
      <c r="G36" s="246"/>
      <c r="H36" s="246"/>
      <c r="I36" s="246"/>
    </row>
    <row r="37" spans="2:9" ht="18">
      <c r="B37" s="232"/>
      <c r="C37" s="232"/>
      <c r="D37" s="246"/>
      <c r="E37" s="246"/>
      <c r="F37" s="246"/>
      <c r="G37" s="246"/>
      <c r="H37" s="246"/>
      <c r="I37" s="246"/>
    </row>
    <row r="38" spans="2:9" ht="18">
      <c r="B38" s="232"/>
      <c r="C38" s="232"/>
      <c r="D38" s="246"/>
      <c r="E38" s="246"/>
      <c r="F38" s="246"/>
      <c r="G38" s="246"/>
      <c r="H38" s="246"/>
      <c r="I38" s="246"/>
    </row>
    <row r="39" spans="2:9" ht="15">
      <c r="B39" s="247"/>
      <c r="C39" s="247"/>
      <c r="D39" s="248"/>
      <c r="E39" s="248"/>
      <c r="F39" s="248"/>
      <c r="G39" s="248"/>
      <c r="H39" s="248"/>
      <c r="I39" s="248"/>
    </row>
    <row r="40" spans="2:9" ht="12.75">
      <c r="B40" s="249"/>
      <c r="C40" s="249"/>
      <c r="D40" s="249"/>
      <c r="E40" s="249"/>
      <c r="F40" s="249"/>
      <c r="G40" s="249"/>
      <c r="H40" s="249"/>
      <c r="I40" s="249"/>
    </row>
    <row r="41" spans="2:9" ht="12.75">
      <c r="B41" s="249"/>
      <c r="C41" s="249"/>
      <c r="D41" s="249"/>
      <c r="E41" s="249"/>
      <c r="F41" s="249"/>
      <c r="G41" s="249"/>
      <c r="H41" s="249"/>
      <c r="I41" s="249"/>
    </row>
    <row r="44" spans="2:9">
      <c r="B44" s="289"/>
      <c r="C44" s="289"/>
      <c r="D44" s="249"/>
      <c r="E44" s="289"/>
      <c r="F44" s="289"/>
    </row>
    <row r="45" spans="2:9" ht="16.5" thickBot="1">
      <c r="B45" s="13"/>
      <c r="C45" s="250"/>
      <c r="D45" s="249"/>
      <c r="E45" s="13"/>
      <c r="F45" s="250"/>
    </row>
    <row r="46" spans="2:9" ht="17.25" thickTop="1" thickBot="1">
      <c r="B46" s="280" t="s">
        <v>32</v>
      </c>
      <c r="C46" s="281"/>
      <c r="E46" s="280" t="s">
        <v>32</v>
      </c>
      <c r="F46" s="281"/>
      <c r="H46" s="280" t="s">
        <v>27</v>
      </c>
      <c r="I46" s="281"/>
    </row>
    <row r="47" spans="2:9" ht="17.25" thickTop="1" thickBot="1">
      <c r="B47" s="233">
        <v>1</v>
      </c>
      <c r="C47" s="234"/>
      <c r="E47" s="233">
        <v>26</v>
      </c>
      <c r="F47" s="234"/>
      <c r="H47" s="233">
        <v>1</v>
      </c>
      <c r="I47" s="234"/>
    </row>
    <row r="48" spans="2:9" ht="17.25" thickTop="1" thickBot="1">
      <c r="B48" s="233">
        <v>2</v>
      </c>
      <c r="C48" s="234"/>
      <c r="E48" s="233">
        <v>27</v>
      </c>
      <c r="F48" s="234"/>
      <c r="H48" s="233">
        <v>2</v>
      </c>
      <c r="I48" s="234"/>
    </row>
    <row r="49" spans="2:9" ht="17.25" thickTop="1" thickBot="1">
      <c r="B49" s="233">
        <v>3</v>
      </c>
      <c r="C49" s="234"/>
      <c r="E49" s="233">
        <v>28</v>
      </c>
      <c r="F49" s="234"/>
      <c r="H49" s="233">
        <v>3</v>
      </c>
      <c r="I49" s="234"/>
    </row>
    <row r="50" spans="2:9" ht="19.5" thickTop="1" thickBot="1">
      <c r="B50" s="233">
        <v>4</v>
      </c>
      <c r="C50" s="235"/>
      <c r="E50" s="233">
        <v>29</v>
      </c>
      <c r="F50" s="234"/>
      <c r="H50" s="233">
        <v>4</v>
      </c>
      <c r="I50" s="234"/>
    </row>
    <row r="51" spans="2:9" ht="17.25" thickTop="1" thickBot="1">
      <c r="B51" s="233">
        <v>5</v>
      </c>
      <c r="C51" s="234"/>
      <c r="E51" s="233">
        <v>30</v>
      </c>
      <c r="F51" s="234"/>
      <c r="H51" s="233">
        <v>5</v>
      </c>
      <c r="I51" s="234"/>
    </row>
    <row r="52" spans="2:9" ht="17.25" thickTop="1" thickBot="1">
      <c r="B52" s="233">
        <v>6</v>
      </c>
      <c r="C52" s="234"/>
      <c r="E52" s="233">
        <v>31</v>
      </c>
      <c r="F52" s="234"/>
      <c r="H52" s="233">
        <v>6</v>
      </c>
      <c r="I52" s="234"/>
    </row>
    <row r="53" spans="2:9" ht="17.25" thickTop="1" thickBot="1">
      <c r="B53" s="233">
        <v>7</v>
      </c>
      <c r="C53" s="234"/>
      <c r="E53" s="233">
        <v>32</v>
      </c>
      <c r="F53" s="234"/>
      <c r="H53" s="233">
        <v>7</v>
      </c>
      <c r="I53" s="234"/>
    </row>
    <row r="54" spans="2:9" ht="17.25" thickTop="1" thickBot="1">
      <c r="B54" s="233">
        <v>8</v>
      </c>
      <c r="C54" s="234"/>
      <c r="E54" s="233">
        <v>33</v>
      </c>
      <c r="F54" s="234"/>
      <c r="H54" s="233">
        <v>8</v>
      </c>
      <c r="I54" s="234"/>
    </row>
    <row r="55" spans="2:9" ht="17.25" thickTop="1" thickBot="1">
      <c r="B55" s="233">
        <v>9</v>
      </c>
      <c r="C55" s="234"/>
      <c r="E55" s="233">
        <v>34</v>
      </c>
      <c r="F55" s="234"/>
      <c r="H55" s="233">
        <v>9</v>
      </c>
      <c r="I55" s="234"/>
    </row>
    <row r="56" spans="2:9" ht="17.25" thickTop="1" thickBot="1">
      <c r="B56" s="233">
        <v>10</v>
      </c>
      <c r="C56" s="234"/>
      <c r="E56" s="233">
        <v>35</v>
      </c>
      <c r="F56" s="234"/>
      <c r="H56" s="233">
        <v>10</v>
      </c>
      <c r="I56" s="234"/>
    </row>
    <row r="57" spans="2:9" ht="17.25" thickTop="1" thickBot="1">
      <c r="B57" s="233">
        <v>11</v>
      </c>
      <c r="C57" s="245"/>
      <c r="E57" s="233">
        <v>36</v>
      </c>
      <c r="F57" s="245"/>
      <c r="H57" s="233">
        <v>11</v>
      </c>
      <c r="I57" s="245"/>
    </row>
    <row r="58" spans="2:9" ht="17.25" thickTop="1" thickBot="1">
      <c r="B58" s="233">
        <v>12</v>
      </c>
      <c r="C58" s="245"/>
      <c r="E58" s="233">
        <v>37</v>
      </c>
      <c r="F58" s="245"/>
      <c r="H58" s="233">
        <v>12</v>
      </c>
      <c r="I58" s="245"/>
    </row>
    <row r="59" spans="2:9" ht="17.25" thickTop="1" thickBot="1">
      <c r="B59" s="233">
        <v>13</v>
      </c>
      <c r="C59" s="245"/>
      <c r="E59" s="233">
        <v>38</v>
      </c>
      <c r="F59" s="245"/>
      <c r="H59" s="233">
        <v>13</v>
      </c>
      <c r="I59" s="245"/>
    </row>
    <row r="60" spans="2:9" ht="17.25" thickTop="1" thickBot="1">
      <c r="B60" s="233">
        <v>14</v>
      </c>
      <c r="C60" s="245"/>
      <c r="E60" s="233">
        <v>39</v>
      </c>
      <c r="F60" s="245"/>
      <c r="H60" s="233">
        <v>14</v>
      </c>
      <c r="I60" s="245"/>
    </row>
    <row r="61" spans="2:9" ht="17.25" thickTop="1" thickBot="1">
      <c r="B61" s="233">
        <v>15</v>
      </c>
      <c r="C61" s="245"/>
      <c r="E61" s="233">
        <v>40</v>
      </c>
      <c r="F61" s="245"/>
      <c r="H61" s="233">
        <v>15</v>
      </c>
      <c r="I61" s="245"/>
    </row>
    <row r="62" spans="2:9" ht="17.25" thickTop="1" thickBot="1">
      <c r="B62" s="233">
        <v>16</v>
      </c>
      <c r="C62" s="245"/>
      <c r="E62" s="233">
        <v>41</v>
      </c>
      <c r="F62" s="245"/>
      <c r="H62" s="233">
        <v>16</v>
      </c>
      <c r="I62" s="245"/>
    </row>
    <row r="63" spans="2:9" ht="17.25" thickTop="1" thickBot="1">
      <c r="B63" s="233">
        <v>17</v>
      </c>
      <c r="C63" s="234"/>
      <c r="E63" s="233">
        <v>42</v>
      </c>
      <c r="F63" s="234"/>
      <c r="H63" s="233">
        <v>17</v>
      </c>
      <c r="I63" s="234"/>
    </row>
    <row r="64" spans="2:9" ht="17.25" thickTop="1" thickBot="1">
      <c r="B64" s="233">
        <v>18</v>
      </c>
      <c r="C64" s="234"/>
      <c r="E64" s="233">
        <v>43</v>
      </c>
      <c r="F64" s="234"/>
      <c r="H64" s="233">
        <v>18</v>
      </c>
      <c r="I64" s="234"/>
    </row>
    <row r="65" spans="2:16" ht="17.25" thickTop="1" thickBot="1">
      <c r="B65" s="233">
        <v>19</v>
      </c>
      <c r="C65" s="234"/>
      <c r="E65" s="233">
        <v>44</v>
      </c>
      <c r="F65" s="234"/>
      <c r="H65" s="233">
        <v>19</v>
      </c>
      <c r="I65" s="234"/>
    </row>
    <row r="66" spans="2:16" ht="17.25" thickTop="1" thickBot="1">
      <c r="B66" s="233">
        <v>20</v>
      </c>
      <c r="C66" s="234"/>
      <c r="E66" s="233">
        <v>45</v>
      </c>
      <c r="F66" s="234"/>
      <c r="H66" s="233">
        <v>20</v>
      </c>
      <c r="I66" s="234"/>
    </row>
    <row r="67" spans="2:16" ht="17.25" thickTop="1" thickBot="1">
      <c r="B67" s="233">
        <v>21</v>
      </c>
      <c r="C67" s="234"/>
      <c r="E67" s="233">
        <v>46</v>
      </c>
      <c r="F67" s="234"/>
      <c r="H67" s="233">
        <v>21</v>
      </c>
      <c r="I67" s="234"/>
      <c r="P67" s="251"/>
    </row>
    <row r="68" spans="2:16" ht="17.25" thickTop="1" thickBot="1">
      <c r="B68" s="233">
        <v>22</v>
      </c>
      <c r="C68" s="234"/>
      <c r="E68" s="233">
        <v>47</v>
      </c>
      <c r="F68" s="234"/>
      <c r="H68" s="233">
        <v>22</v>
      </c>
      <c r="I68" s="234"/>
    </row>
    <row r="69" spans="2:16" ht="17.25" thickTop="1" thickBot="1">
      <c r="B69" s="233">
        <v>23</v>
      </c>
      <c r="C69" s="234"/>
      <c r="E69" s="233">
        <v>48</v>
      </c>
      <c r="F69" s="234"/>
      <c r="H69" s="233">
        <v>23</v>
      </c>
      <c r="I69" s="234"/>
    </row>
    <row r="70" spans="2:16" ht="17.25" thickTop="1" thickBot="1">
      <c r="B70" s="233">
        <v>24</v>
      </c>
      <c r="C70" s="234"/>
      <c r="E70" s="233">
        <v>49</v>
      </c>
      <c r="F70" s="234"/>
      <c r="H70" s="233">
        <v>24</v>
      </c>
      <c r="I70" s="234"/>
    </row>
    <row r="71" spans="2:16" ht="17.25" thickTop="1" thickBot="1">
      <c r="B71" s="233">
        <v>25</v>
      </c>
      <c r="C71" s="245"/>
      <c r="E71" s="233">
        <v>50</v>
      </c>
      <c r="F71" s="245"/>
      <c r="H71" s="233">
        <v>25</v>
      </c>
      <c r="I71" s="245"/>
    </row>
    <row r="72" spans="2:16" ht="16.5" thickTop="1"/>
  </sheetData>
  <sheetProtection password="CC71" objects="1" scenarios="1" formatCells="0"/>
  <mergeCells count="17">
    <mergeCell ref="B44:C44"/>
    <mergeCell ref="E44:F44"/>
    <mergeCell ref="B46:C46"/>
    <mergeCell ref="E46:F46"/>
    <mergeCell ref="H46:I46"/>
    <mergeCell ref="M8:P8"/>
    <mergeCell ref="D31:I31"/>
    <mergeCell ref="E1:F1"/>
    <mergeCell ref="D3:G3"/>
    <mergeCell ref="B6:C6"/>
    <mergeCell ref="E6:F6"/>
    <mergeCell ref="H6:I6"/>
    <mergeCell ref="E14:F14"/>
    <mergeCell ref="H18:I18"/>
    <mergeCell ref="E19:F19"/>
    <mergeCell ref="B30:C31"/>
    <mergeCell ref="D30:I30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Effectif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Agent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SUSSETTO Franck</dc:creator>
  <cp:lastModifiedBy>Franck</cp:lastModifiedBy>
  <cp:lastPrinted>2007-02-24T08:34:58Z</cp:lastPrinted>
  <dcterms:created xsi:type="dcterms:W3CDTF">2006-09-10T15:52:48Z</dcterms:created>
  <dcterms:modified xsi:type="dcterms:W3CDTF">2011-11-22T11:12:20Z</dcterms:modified>
</cp:coreProperties>
</file>