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ervice Prod\temp MATHILDE\"/>
    </mc:Choice>
  </mc:AlternateContent>
  <xr:revisionPtr revIDLastSave="0" documentId="13_ncr:1_{F80ADEF4-B6B1-42A3-BE45-2CA16F79AD78}" xr6:coauthVersionLast="47" xr6:coauthVersionMax="47" xr10:uidLastSave="{00000000-0000-0000-0000-000000000000}"/>
  <bookViews>
    <workbookView xWindow="-120" yWindow="-120" windowWidth="29040" windowHeight="15720" xr2:uid="{58701CA6-88AB-4EB8-BEAC-67CEB2044CA6}"/>
  </bookViews>
  <sheets>
    <sheet name="Données" sheetId="2" r:id="rId1"/>
    <sheet name="Mois en cour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H10" i="2" s="1"/>
  <c r="B3" i="1"/>
  <c r="B4" i="1" s="1"/>
  <c r="H15" i="2"/>
  <c r="H14" i="2"/>
  <c r="H13" i="2"/>
  <c r="H12" i="2"/>
  <c r="H11" i="2"/>
  <c r="H7" i="2"/>
  <c r="H6" i="2"/>
  <c r="H4" i="2"/>
  <c r="I6" i="1" a="1"/>
  <c r="H9" i="2" l="1"/>
  <c r="L7" i="1"/>
  <c r="L27" i="1" s="1"/>
  <c r="AF7" i="1"/>
  <c r="AF27" i="1" s="1"/>
  <c r="M7" i="1"/>
  <c r="M27" i="1" s="1"/>
  <c r="AG7" i="1"/>
  <c r="AG27" i="1" s="1"/>
  <c r="N7" i="1"/>
  <c r="N27" i="1" s="1"/>
  <c r="AH7" i="1"/>
  <c r="AH27" i="1" s="1"/>
  <c r="O7" i="1"/>
  <c r="O27" i="1" s="1"/>
  <c r="AI7" i="1"/>
  <c r="AI27" i="1" s="1"/>
  <c r="P7" i="1"/>
  <c r="P27" i="1" s="1"/>
  <c r="AJ7" i="1"/>
  <c r="AJ27" i="1" s="1"/>
  <c r="Q7" i="1"/>
  <c r="Q27" i="1" s="1"/>
  <c r="AK7" i="1"/>
  <c r="AK27" i="1" s="1"/>
  <c r="R7" i="1"/>
  <c r="R27" i="1" s="1"/>
  <c r="AL7" i="1"/>
  <c r="AL27" i="1" s="1"/>
  <c r="S7" i="1"/>
  <c r="S27" i="1" s="1"/>
  <c r="AM7" i="1"/>
  <c r="AM27" i="1" s="1"/>
  <c r="T7" i="1"/>
  <c r="T27" i="1" s="1"/>
  <c r="U7" i="1"/>
  <c r="U27" i="1" s="1"/>
  <c r="V7" i="1"/>
  <c r="V27" i="1" s="1"/>
  <c r="W7" i="1"/>
  <c r="W27" i="1" s="1"/>
  <c r="X7" i="1"/>
  <c r="X27" i="1" s="1"/>
  <c r="Y7" i="1"/>
  <c r="Y27" i="1" s="1"/>
  <c r="Z7" i="1"/>
  <c r="Z27" i="1" s="1"/>
  <c r="AA7" i="1"/>
  <c r="AA27" i="1" s="1"/>
  <c r="AB7" i="1"/>
  <c r="AB27" i="1" s="1"/>
  <c r="AC7" i="1"/>
  <c r="AC27" i="1" s="1"/>
  <c r="J7" i="1"/>
  <c r="J27" i="1" s="1"/>
  <c r="AD7" i="1"/>
  <c r="AD27" i="1" s="1"/>
  <c r="K7" i="1"/>
  <c r="K27" i="1" s="1"/>
  <c r="AE7" i="1"/>
  <c r="AE27" i="1" s="1"/>
  <c r="I6" i="1"/>
  <c r="H5" i="2"/>
  <c r="H8" i="2"/>
  <c r="K4" i="2" l="1"/>
  <c r="K15" i="2"/>
  <c r="K5" i="2"/>
  <c r="K11" i="2"/>
  <c r="K13" i="2"/>
  <c r="K10" i="2"/>
  <c r="K14" i="2"/>
  <c r="K12" i="2"/>
  <c r="K9" i="2"/>
  <c r="K7" i="2"/>
  <c r="K8" i="2"/>
  <c r="K6" i="2"/>
  <c r="K3" i="2"/>
  <c r="I7" i="1"/>
  <c r="I27" i="1" l="1"/>
  <c r="AP27" i="1" s="1"/>
  <c r="AO2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<sst xmlns="http://schemas.openxmlformats.org/spreadsheetml/2006/main" count="47" uniqueCount="45">
  <si>
    <t xml:space="preserve">Mois </t>
  </si>
  <si>
    <t>Janvier</t>
  </si>
  <si>
    <t>Février</t>
  </si>
  <si>
    <t>Mars</t>
  </si>
  <si>
    <t xml:space="preserve">Avril </t>
  </si>
  <si>
    <t>Mai</t>
  </si>
  <si>
    <t>Juin</t>
  </si>
  <si>
    <t>Juillet</t>
  </si>
  <si>
    <t>Aoput</t>
  </si>
  <si>
    <t xml:space="preserve">Septembre </t>
  </si>
  <si>
    <t>Octobre</t>
  </si>
  <si>
    <t>Novembre</t>
  </si>
  <si>
    <t>Décembre</t>
  </si>
  <si>
    <t>Année</t>
  </si>
  <si>
    <t>Noms</t>
  </si>
  <si>
    <t>Date</t>
  </si>
  <si>
    <t>Jours fériés</t>
  </si>
  <si>
    <t xml:space="preserve">Dimanche de Pâques </t>
  </si>
  <si>
    <t>Fête du Travail</t>
  </si>
  <si>
    <t>Armistice 1945</t>
  </si>
  <si>
    <t>Fête Nationale</t>
  </si>
  <si>
    <t>Assomption</t>
  </si>
  <si>
    <t>Toussaint</t>
  </si>
  <si>
    <t>Armistice 1918</t>
  </si>
  <si>
    <t>Noël</t>
  </si>
  <si>
    <t>Jour de l'An</t>
  </si>
  <si>
    <t>Lundi de Pâques</t>
  </si>
  <si>
    <t>Ascension</t>
  </si>
  <si>
    <t>Pentecôte</t>
  </si>
  <si>
    <t>lundi de Pentecôte</t>
  </si>
  <si>
    <t xml:space="preserve"> Mois</t>
  </si>
  <si>
    <t>Date de début</t>
  </si>
  <si>
    <t>Equipe</t>
  </si>
  <si>
    <t xml:space="preserve">Date de fin </t>
  </si>
  <si>
    <t>P</t>
  </si>
  <si>
    <t>E</t>
  </si>
  <si>
    <t>CP</t>
  </si>
  <si>
    <t>CS</t>
  </si>
  <si>
    <t>CM</t>
  </si>
  <si>
    <t>F</t>
  </si>
  <si>
    <t>AN</t>
  </si>
  <si>
    <t>Nbre h contrat</t>
  </si>
  <si>
    <t>Nbre h - F</t>
  </si>
  <si>
    <t>Pourcentage présentiel</t>
  </si>
  <si>
    <t>Nbre -CP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</si>
</sst>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1" fillId="4" borderId="0" xfId="0" applyFont="1" applyFill="1" applyAlignment="1">
      <alignment horizontal="right"/>
    </xf>
    <xf numFmtId="0" fontId="0" fillId="5" borderId="0" xfId="0" applyFill="1" applyAlignment="1">
      <alignment horizontal="right"/>
    </xf>
    <xf numFmtId="16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0" fontId="2" fillId="7" borderId="0" xfId="0" applyFont="1" applyFill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1" fillId="7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ill>
        <patternFill>
          <bgColor theme="2" tint="-9.9948118533890809E-2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77D157"/>
      <color rgb="FFFFD347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6948D-969A-4902-A836-9EC707EA4E84}">
  <dimension ref="A1:AG22"/>
  <sheetViews>
    <sheetView tabSelected="1" workbookViewId="0">
      <selection activeCell="E5" sqref="E5:F15"/>
    </sheetView>
  </sheetViews>
  <sheetFormatPr baseColWidth="10" defaultRowHeight="15" x14ac:dyDescent="0.25"/>
  <cols>
    <col min="8" max="8" width="13.42578125" customWidth="1"/>
    <col min="9" max="9" width="17.7109375" customWidth="1"/>
  </cols>
  <sheetData>
    <row r="1" spans="1:11" x14ac:dyDescent="0.25">
      <c r="E1" s="22" t="s">
        <v>17</v>
      </c>
      <c r="F1" s="22"/>
      <c r="K1" s="19"/>
    </row>
    <row r="2" spans="1:11" x14ac:dyDescent="0.25">
      <c r="E2" s="21">
        <f>ROUND(DATE('Mois en cours'!B2,4,MOD(234-11*MOD('Mois en cours'!B2,19),30))/7,0)*7-6</f>
        <v>46117</v>
      </c>
      <c r="F2" s="21"/>
      <c r="K2" s="19"/>
    </row>
    <row r="3" spans="1:11" x14ac:dyDescent="0.25">
      <c r="A3" s="18" t="s">
        <v>0</v>
      </c>
      <c r="B3" s="1"/>
      <c r="C3" s="18" t="s">
        <v>13</v>
      </c>
      <c r="D3" s="20"/>
      <c r="H3" s="18" t="s">
        <v>15</v>
      </c>
      <c r="I3" s="18" t="s">
        <v>16</v>
      </c>
      <c r="K3" t="b">
        <f ca="1">COUNTIF(_xlfn.ANCHORARRAY('Mois en cours'!$I$6),Données!H4)&gt;0</f>
        <v>0</v>
      </c>
    </row>
    <row r="4" spans="1:11" x14ac:dyDescent="0.25">
      <c r="A4" s="1" t="s">
        <v>1</v>
      </c>
      <c r="B4" s="1"/>
      <c r="C4" s="1">
        <v>2026</v>
      </c>
      <c r="D4" s="1"/>
      <c r="E4" s="22" t="s">
        <v>14</v>
      </c>
      <c r="F4" s="22"/>
      <c r="H4" s="7">
        <f>DATE('Mois en cours'!B2,1,1)</f>
        <v>46023</v>
      </c>
      <c r="I4" s="8" t="s">
        <v>25</v>
      </c>
      <c r="K4" t="b">
        <f ca="1">COUNTIF(_xlfn.ANCHORARRAY('Mois en cours'!$I$6),Données!H5)&gt;0</f>
        <v>0</v>
      </c>
    </row>
    <row r="5" spans="1:11" x14ac:dyDescent="0.25">
      <c r="A5" s="1" t="s">
        <v>2</v>
      </c>
      <c r="B5" s="1"/>
      <c r="C5" s="1">
        <v>2027</v>
      </c>
      <c r="D5" s="1"/>
      <c r="E5" s="23"/>
      <c r="F5" s="23"/>
      <c r="H5" s="7">
        <f>E2+1</f>
        <v>46118</v>
      </c>
      <c r="I5" s="4" t="s">
        <v>26</v>
      </c>
      <c r="K5" t="b">
        <f ca="1">COUNTIF(_xlfn.ANCHORARRAY('Mois en cours'!$I$6),Données!H6)&gt;0</f>
        <v>0</v>
      </c>
    </row>
    <row r="6" spans="1:11" x14ac:dyDescent="0.25">
      <c r="A6" s="1" t="s">
        <v>3</v>
      </c>
      <c r="B6" s="1"/>
      <c r="C6" s="1">
        <v>2028</v>
      </c>
      <c r="D6" s="1"/>
      <c r="E6" s="23"/>
      <c r="F6" s="23"/>
      <c r="H6" s="7">
        <f>DATE('Mois en cours'!$B$2,5,1)</f>
        <v>46143</v>
      </c>
      <c r="I6" s="4" t="s">
        <v>18</v>
      </c>
      <c r="K6" t="b">
        <f ca="1">COUNTIF(_xlfn.ANCHORARRAY('Mois en cours'!$I$6),Données!H7)&gt;0</f>
        <v>0</v>
      </c>
    </row>
    <row r="7" spans="1:11" x14ac:dyDescent="0.25">
      <c r="A7" s="1" t="s">
        <v>4</v>
      </c>
      <c r="B7" s="1"/>
      <c r="C7" s="1">
        <v>2029</v>
      </c>
      <c r="D7" s="1"/>
      <c r="E7" s="23"/>
      <c r="F7" s="23"/>
      <c r="H7" s="7">
        <f>DATE('Mois en cours'!$B$2,5,8)</f>
        <v>46150</v>
      </c>
      <c r="I7" s="4" t="s">
        <v>19</v>
      </c>
      <c r="K7" t="b">
        <f ca="1">COUNTIF(_xlfn.ANCHORARRAY('Mois en cours'!$I$6),Données!H8)&gt;0</f>
        <v>0</v>
      </c>
    </row>
    <row r="8" spans="1:11" x14ac:dyDescent="0.25">
      <c r="A8" s="1" t="s">
        <v>5</v>
      </c>
      <c r="B8" s="1"/>
      <c r="C8" s="1">
        <v>2030</v>
      </c>
      <c r="D8" s="1"/>
      <c r="E8" s="23"/>
      <c r="F8" s="23"/>
      <c r="H8" s="7">
        <f>E2+39</f>
        <v>46156</v>
      </c>
      <c r="I8" s="4" t="s">
        <v>27</v>
      </c>
      <c r="K8" t="b">
        <f ca="1">COUNTIF(_xlfn.ANCHORARRAY('Mois en cours'!$I$6),Données!H9)&gt;0</f>
        <v>0</v>
      </c>
    </row>
    <row r="9" spans="1:11" x14ac:dyDescent="0.25">
      <c r="A9" s="1" t="s">
        <v>6</v>
      </c>
      <c r="B9" s="1"/>
      <c r="C9" s="1">
        <v>2031</v>
      </c>
      <c r="D9" s="1"/>
      <c r="E9" s="23"/>
      <c r="F9" s="23"/>
      <c r="H9" s="7">
        <f>E2+49</f>
        <v>46166</v>
      </c>
      <c r="I9" s="4" t="s">
        <v>28</v>
      </c>
      <c r="K9" t="b">
        <f ca="1">COUNTIF(_xlfn.ANCHORARRAY('Mois en cours'!$I$6),Données!H10)&gt;0</f>
        <v>0</v>
      </c>
    </row>
    <row r="10" spans="1:11" x14ac:dyDescent="0.25">
      <c r="A10" s="1" t="s">
        <v>7</v>
      </c>
      <c r="B10" s="1"/>
      <c r="C10" s="1">
        <v>2032</v>
      </c>
      <c r="D10" s="1"/>
      <c r="E10" s="23"/>
      <c r="F10" s="23"/>
      <c r="H10" s="7">
        <f>E2+50</f>
        <v>46167</v>
      </c>
      <c r="I10" s="4" t="s">
        <v>29</v>
      </c>
      <c r="K10" t="b">
        <f ca="1">COUNTIF(_xlfn.ANCHORARRAY('Mois en cours'!$I$6),Données!H11)&gt;0</f>
        <v>0</v>
      </c>
    </row>
    <row r="11" spans="1:11" x14ac:dyDescent="0.25">
      <c r="A11" s="1" t="s">
        <v>8</v>
      </c>
      <c r="B11" s="1"/>
      <c r="C11" s="1">
        <v>2033</v>
      </c>
      <c r="D11" s="1"/>
      <c r="E11" s="23"/>
      <c r="F11" s="23"/>
      <c r="H11" s="7">
        <f>DATE('Mois en cours'!$B$2,7,14)</f>
        <v>46217</v>
      </c>
      <c r="I11" s="4" t="s">
        <v>20</v>
      </c>
      <c r="K11" t="b">
        <f ca="1">COUNTIF(_xlfn.ANCHORARRAY('Mois en cours'!$I$6),Données!H12)&gt;0</f>
        <v>0</v>
      </c>
    </row>
    <row r="12" spans="1:11" x14ac:dyDescent="0.25">
      <c r="A12" s="1" t="s">
        <v>9</v>
      </c>
      <c r="B12" s="1"/>
      <c r="C12" s="1">
        <v>2034</v>
      </c>
      <c r="D12" s="1"/>
      <c r="E12" s="23"/>
      <c r="F12" s="23"/>
      <c r="H12" s="7">
        <f>DATE('Mois en cours'!$B$2,8,15)</f>
        <v>46249</v>
      </c>
      <c r="I12" s="4" t="s">
        <v>21</v>
      </c>
      <c r="K12" t="b">
        <f ca="1">COUNTIF(_xlfn.ANCHORARRAY('Mois en cours'!$I$6),Données!H13)&gt;0</f>
        <v>1</v>
      </c>
    </row>
    <row r="13" spans="1:11" x14ac:dyDescent="0.25">
      <c r="A13" s="1" t="s">
        <v>10</v>
      </c>
      <c r="B13" s="1"/>
      <c r="C13" s="1">
        <v>2035</v>
      </c>
      <c r="D13" s="1"/>
      <c r="E13" s="23"/>
      <c r="F13" s="23"/>
      <c r="H13" s="7">
        <f>DATE('Mois en cours'!$B$2,11,1)</f>
        <v>46327</v>
      </c>
      <c r="I13" s="4" t="s">
        <v>22</v>
      </c>
      <c r="K13" t="b">
        <f ca="1">COUNTIF(_xlfn.ANCHORARRAY('Mois en cours'!$I$6),Données!H14)&gt;0</f>
        <v>1</v>
      </c>
    </row>
    <row r="14" spans="1:11" x14ac:dyDescent="0.25">
      <c r="A14" s="1" t="s">
        <v>11</v>
      </c>
      <c r="B14" s="1"/>
      <c r="C14" s="1">
        <v>2036</v>
      </c>
      <c r="D14" s="1"/>
      <c r="E14" s="23"/>
      <c r="F14" s="23"/>
      <c r="H14" s="7">
        <f>DATE('Mois en cours'!$B$2,11,11)</f>
        <v>46337</v>
      </c>
      <c r="I14" s="4" t="s">
        <v>23</v>
      </c>
      <c r="K14" t="b">
        <f ca="1">COUNTIF(_xlfn.ANCHORARRAY('Mois en cours'!$I$6),Données!H15)&gt;0</f>
        <v>0</v>
      </c>
    </row>
    <row r="15" spans="1:11" x14ac:dyDescent="0.25">
      <c r="A15" s="1" t="s">
        <v>12</v>
      </c>
      <c r="B15" s="1"/>
      <c r="C15" s="1">
        <v>2037</v>
      </c>
      <c r="D15" s="1"/>
      <c r="E15" s="23"/>
      <c r="F15" s="23"/>
      <c r="H15" s="5">
        <f>DATE('Mois en cours'!$B$2,12,25)</f>
        <v>46381</v>
      </c>
      <c r="I15" s="6" t="s">
        <v>24</v>
      </c>
      <c r="K15" t="b">
        <f ca="1">COUNTIF(_xlfn.ANCHORARRAY('Mois en cours'!$I$6),Données!H16)&gt;0</f>
        <v>0</v>
      </c>
    </row>
    <row r="16" spans="1:11" x14ac:dyDescent="0.25">
      <c r="E16" s="23"/>
      <c r="F16" s="23"/>
    </row>
    <row r="17" spans="1:33" x14ac:dyDescent="0.25">
      <c r="E17" s="23"/>
      <c r="F17" s="23"/>
    </row>
    <row r="22" spans="1:3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</sheetData>
  <mergeCells count="16">
    <mergeCell ref="E17:F17"/>
    <mergeCell ref="E9:F9"/>
    <mergeCell ref="E10:F10"/>
    <mergeCell ref="E11:F11"/>
    <mergeCell ref="E12:F12"/>
    <mergeCell ref="E13:F13"/>
    <mergeCell ref="E2:F2"/>
    <mergeCell ref="E1:F1"/>
    <mergeCell ref="E14:F14"/>
    <mergeCell ref="E15:F15"/>
    <mergeCell ref="E16:F16"/>
    <mergeCell ref="E8:F8"/>
    <mergeCell ref="E7:F7"/>
    <mergeCell ref="E6:F6"/>
    <mergeCell ref="E5:F5"/>
    <mergeCell ref="E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20E6-1EA0-48A0-8174-7A501447DF2C}">
  <dimension ref="A1:AT67"/>
  <sheetViews>
    <sheetView workbookViewId="0">
      <selection activeCell="B26" sqref="B26"/>
    </sheetView>
  </sheetViews>
  <sheetFormatPr baseColWidth="10" defaultRowHeight="15" x14ac:dyDescent="0.25"/>
  <cols>
    <col min="1" max="1" width="15" customWidth="1"/>
    <col min="3" max="3" width="4" customWidth="1"/>
    <col min="4" max="4" width="4.140625" style="2" customWidth="1"/>
    <col min="5" max="8" width="4" style="2" customWidth="1"/>
    <col min="9" max="9" width="5" bestFit="1" customWidth="1"/>
    <col min="10" max="10" width="4.7109375" customWidth="1"/>
    <col min="11" max="11" width="5.42578125" customWidth="1"/>
    <col min="12" max="39" width="4.28515625" customWidth="1"/>
    <col min="40" max="40" width="4" customWidth="1"/>
  </cols>
  <sheetData>
    <row r="1" spans="1:39" x14ac:dyDescent="0.25">
      <c r="A1" s="11" t="s">
        <v>30</v>
      </c>
      <c r="B1" s="2" t="s">
        <v>11</v>
      </c>
    </row>
    <row r="2" spans="1:39" x14ac:dyDescent="0.25">
      <c r="A2" s="12" t="s">
        <v>13</v>
      </c>
      <c r="B2" s="2">
        <v>2026</v>
      </c>
    </row>
    <row r="3" spans="1:39" x14ac:dyDescent="0.25">
      <c r="A3" s="9" t="s">
        <v>31</v>
      </c>
      <c r="B3" s="3">
        <f>DATE(B2, MONTH(B1&amp;1),1)</f>
        <v>46327</v>
      </c>
    </row>
    <row r="4" spans="1:39" x14ac:dyDescent="0.25">
      <c r="A4" s="10" t="s">
        <v>33</v>
      </c>
      <c r="B4" s="3">
        <f>EOMONTH(B3,0)</f>
        <v>46356</v>
      </c>
    </row>
    <row r="6" spans="1:39" x14ac:dyDescent="0.25">
      <c r="A6" t="s">
        <v>32</v>
      </c>
      <c r="C6" t="s">
        <v>35</v>
      </c>
      <c r="I6" s="13" cm="1">
        <f t="array" aca="1" ref="I6:AL6" ca="1">TRANSPOSE($B$3+ROW(INDIRECT("1:"&amp;DAY($B$4)))-1)</f>
        <v>46327</v>
      </c>
      <c r="J6" s="13">
        <f ca="1"/>
        <v>46328</v>
      </c>
      <c r="K6" s="13">
        <f ca="1"/>
        <v>46329</v>
      </c>
      <c r="L6" s="13">
        <f ca="1"/>
        <v>46330</v>
      </c>
      <c r="M6" s="13">
        <f ca="1"/>
        <v>46331</v>
      </c>
      <c r="N6" s="13">
        <f ca="1"/>
        <v>46332</v>
      </c>
      <c r="O6" s="13">
        <f ca="1"/>
        <v>46333</v>
      </c>
      <c r="P6" s="13">
        <f ca="1"/>
        <v>46334</v>
      </c>
      <c r="Q6" s="13">
        <f ca="1"/>
        <v>46335</v>
      </c>
      <c r="R6" s="13">
        <f ca="1"/>
        <v>46336</v>
      </c>
      <c r="S6" s="13">
        <f ca="1"/>
        <v>46337</v>
      </c>
      <c r="T6" s="13">
        <f ca="1"/>
        <v>46338</v>
      </c>
      <c r="U6" s="13">
        <f ca="1"/>
        <v>46339</v>
      </c>
      <c r="V6" s="13">
        <f ca="1"/>
        <v>46340</v>
      </c>
      <c r="W6" s="13">
        <f ca="1"/>
        <v>46341</v>
      </c>
      <c r="X6" s="13">
        <f ca="1"/>
        <v>46342</v>
      </c>
      <c r="Y6" s="13">
        <f ca="1"/>
        <v>46343</v>
      </c>
      <c r="Z6" s="13">
        <f ca="1"/>
        <v>46344</v>
      </c>
      <c r="AA6" s="13">
        <f ca="1"/>
        <v>46345</v>
      </c>
      <c r="AB6" s="13">
        <f ca="1"/>
        <v>46346</v>
      </c>
      <c r="AC6" s="13">
        <f ca="1"/>
        <v>46347</v>
      </c>
      <c r="AD6" s="13">
        <f ca="1"/>
        <v>46348</v>
      </c>
      <c r="AE6" s="13">
        <f ca="1"/>
        <v>46349</v>
      </c>
      <c r="AF6" s="13">
        <f ca="1"/>
        <v>46350</v>
      </c>
      <c r="AG6" s="13">
        <f ca="1"/>
        <v>46351</v>
      </c>
      <c r="AH6" s="13">
        <f ca="1"/>
        <v>46352</v>
      </c>
      <c r="AI6" s="13">
        <f ca="1"/>
        <v>46353</v>
      </c>
      <c r="AJ6" s="13">
        <f ca="1"/>
        <v>46354</v>
      </c>
      <c r="AK6" s="13">
        <f ca="1"/>
        <v>46355</v>
      </c>
      <c r="AL6" s="13">
        <f ca="1"/>
        <v>46356</v>
      </c>
      <c r="AM6" s="13"/>
    </row>
    <row r="7" spans="1:39" x14ac:dyDescent="0.25">
      <c r="C7" t="s">
        <v>36</v>
      </c>
      <c r="D7" s="2" t="s">
        <v>37</v>
      </c>
      <c r="E7" s="2" t="s">
        <v>38</v>
      </c>
      <c r="F7" s="2" t="s">
        <v>40</v>
      </c>
      <c r="G7" s="2" t="s">
        <v>39</v>
      </c>
      <c r="H7" s="2" t="s">
        <v>34</v>
      </c>
      <c r="I7" s="14" t="str">
        <f ca="1">IF(ISBLANK(I$6),"",PROPER(TEXT(I$6,"jjj")))</f>
        <v>Dim</v>
      </c>
      <c r="J7" s="14" t="str">
        <f t="shared" ref="J7:AM7" ca="1" si="0">IF(ISBLANK(J$6),"",PROPER(TEXT(J$6,"jjj")))</f>
        <v>Lun</v>
      </c>
      <c r="K7" s="14" t="str">
        <f t="shared" ca="1" si="0"/>
        <v>Mar</v>
      </c>
      <c r="L7" s="14" t="str">
        <f t="shared" ca="1" si="0"/>
        <v>Mer</v>
      </c>
      <c r="M7" s="14" t="str">
        <f t="shared" ca="1" si="0"/>
        <v>Jeu</v>
      </c>
      <c r="N7" s="14" t="str">
        <f t="shared" ca="1" si="0"/>
        <v>Ven</v>
      </c>
      <c r="O7" s="14" t="str">
        <f t="shared" ca="1" si="0"/>
        <v>Sam</v>
      </c>
      <c r="P7" s="14" t="str">
        <f t="shared" ca="1" si="0"/>
        <v>Dim</v>
      </c>
      <c r="Q7" s="14" t="str">
        <f t="shared" ca="1" si="0"/>
        <v>Lun</v>
      </c>
      <c r="R7" s="14" t="str">
        <f t="shared" ca="1" si="0"/>
        <v>Mar</v>
      </c>
      <c r="S7" s="14" t="str">
        <f t="shared" ca="1" si="0"/>
        <v>Mer</v>
      </c>
      <c r="T7" s="14" t="str">
        <f t="shared" ca="1" si="0"/>
        <v>Jeu</v>
      </c>
      <c r="U7" s="14" t="str">
        <f t="shared" ca="1" si="0"/>
        <v>Ven</v>
      </c>
      <c r="V7" s="14" t="str">
        <f t="shared" ca="1" si="0"/>
        <v>Sam</v>
      </c>
      <c r="W7" s="14" t="str">
        <f t="shared" ca="1" si="0"/>
        <v>Dim</v>
      </c>
      <c r="X7" s="14" t="str">
        <f t="shared" ca="1" si="0"/>
        <v>Lun</v>
      </c>
      <c r="Y7" s="14" t="str">
        <f t="shared" ca="1" si="0"/>
        <v>Mar</v>
      </c>
      <c r="Z7" s="14" t="str">
        <f t="shared" ca="1" si="0"/>
        <v>Mer</v>
      </c>
      <c r="AA7" s="14" t="str">
        <f t="shared" ca="1" si="0"/>
        <v>Jeu</v>
      </c>
      <c r="AB7" s="14" t="str">
        <f t="shared" ca="1" si="0"/>
        <v>Ven</v>
      </c>
      <c r="AC7" s="14" t="str">
        <f t="shared" ca="1" si="0"/>
        <v>Sam</v>
      </c>
      <c r="AD7" s="14" t="str">
        <f t="shared" ca="1" si="0"/>
        <v>Dim</v>
      </c>
      <c r="AE7" s="14" t="str">
        <f t="shared" ca="1" si="0"/>
        <v>Lun</v>
      </c>
      <c r="AF7" s="14" t="str">
        <f t="shared" ca="1" si="0"/>
        <v>Mar</v>
      </c>
      <c r="AG7" s="14" t="str">
        <f t="shared" ca="1" si="0"/>
        <v>Mer</v>
      </c>
      <c r="AH7" s="14" t="str">
        <f t="shared" ca="1" si="0"/>
        <v>Jeu</v>
      </c>
      <c r="AI7" s="14" t="str">
        <f t="shared" ca="1" si="0"/>
        <v>Ven</v>
      </c>
      <c r="AJ7" s="14" t="str">
        <f t="shared" ca="1" si="0"/>
        <v>Sam</v>
      </c>
      <c r="AK7" s="14" t="str">
        <f t="shared" ca="1" si="0"/>
        <v>Dim</v>
      </c>
      <c r="AL7" s="14" t="str">
        <f t="shared" ca="1" si="0"/>
        <v>Lun</v>
      </c>
      <c r="AM7" s="14" t="str">
        <f t="shared" si="0"/>
        <v/>
      </c>
    </row>
    <row r="8" spans="1:39" x14ac:dyDescent="0.25">
      <c r="A8" s="1"/>
    </row>
    <row r="9" spans="1:39" x14ac:dyDescent="0.25">
      <c r="A9" s="1"/>
    </row>
    <row r="10" spans="1:39" x14ac:dyDescent="0.25">
      <c r="A10" s="1"/>
    </row>
    <row r="11" spans="1:39" x14ac:dyDescent="0.25">
      <c r="A11" s="1"/>
    </row>
    <row r="12" spans="1:39" x14ac:dyDescent="0.25">
      <c r="A12" s="1"/>
    </row>
    <row r="13" spans="1:39" x14ac:dyDescent="0.25">
      <c r="A13" s="1"/>
    </row>
    <row r="14" spans="1:39" x14ac:dyDescent="0.25">
      <c r="A14" s="1"/>
    </row>
    <row r="15" spans="1:39" x14ac:dyDescent="0.25">
      <c r="A15" s="1"/>
    </row>
    <row r="16" spans="1:39" x14ac:dyDescent="0.25">
      <c r="A16" s="1"/>
    </row>
    <row r="17" spans="1:46" x14ac:dyDescent="0.25">
      <c r="A17" s="1"/>
    </row>
    <row r="18" spans="1:46" x14ac:dyDescent="0.25">
      <c r="A18" s="1"/>
    </row>
    <row r="20" spans="1:46" x14ac:dyDescent="0.25">
      <c r="I20" s="15"/>
    </row>
    <row r="21" spans="1:46" x14ac:dyDescent="0.25">
      <c r="I21" s="3"/>
    </row>
    <row r="23" spans="1:46" x14ac:dyDescent="0.25">
      <c r="I23" s="3"/>
    </row>
    <row r="26" spans="1:46" x14ac:dyDescent="0.25">
      <c r="AO26" t="s">
        <v>41</v>
      </c>
      <c r="AP26" t="s">
        <v>42</v>
      </c>
      <c r="AQ26" t="s">
        <v>44</v>
      </c>
      <c r="AT26" t="s">
        <v>43</v>
      </c>
    </row>
    <row r="27" spans="1:46" x14ac:dyDescent="0.25">
      <c r="I27" s="17" t="b">
        <f ca="1">OR(I7="mer",I7="jeu",I7="ven")</f>
        <v>0</v>
      </c>
      <c r="J27" t="b">
        <f t="shared" ref="J27:AM27" ca="1" si="1">OR(J7="mer",J7="jeu",J7="ven")</f>
        <v>0</v>
      </c>
      <c r="K27" t="b">
        <f t="shared" ca="1" si="1"/>
        <v>0</v>
      </c>
      <c r="L27" t="b">
        <f t="shared" ca="1" si="1"/>
        <v>1</v>
      </c>
      <c r="M27" t="b">
        <f t="shared" ca="1" si="1"/>
        <v>1</v>
      </c>
      <c r="N27" t="b">
        <f t="shared" ca="1" si="1"/>
        <v>1</v>
      </c>
      <c r="O27" t="b">
        <f t="shared" ca="1" si="1"/>
        <v>0</v>
      </c>
      <c r="P27" t="b">
        <f t="shared" ca="1" si="1"/>
        <v>0</v>
      </c>
      <c r="Q27" t="b">
        <f t="shared" ca="1" si="1"/>
        <v>0</v>
      </c>
      <c r="R27" t="b">
        <f t="shared" ca="1" si="1"/>
        <v>0</v>
      </c>
      <c r="S27" t="b">
        <f t="shared" ca="1" si="1"/>
        <v>1</v>
      </c>
      <c r="T27" t="b">
        <f t="shared" ca="1" si="1"/>
        <v>1</v>
      </c>
      <c r="U27" t="b">
        <f t="shared" ca="1" si="1"/>
        <v>1</v>
      </c>
      <c r="V27" t="b">
        <f t="shared" ca="1" si="1"/>
        <v>0</v>
      </c>
      <c r="W27" t="b">
        <f t="shared" ca="1" si="1"/>
        <v>0</v>
      </c>
      <c r="X27" t="b">
        <f t="shared" ca="1" si="1"/>
        <v>0</v>
      </c>
      <c r="Y27" t="b">
        <f t="shared" ca="1" si="1"/>
        <v>0</v>
      </c>
      <c r="Z27" t="b">
        <f t="shared" ca="1" si="1"/>
        <v>1</v>
      </c>
      <c r="AA27" t="b">
        <f t="shared" ca="1" si="1"/>
        <v>1</v>
      </c>
      <c r="AB27" t="b">
        <f t="shared" ca="1" si="1"/>
        <v>1</v>
      </c>
      <c r="AC27" t="b">
        <f t="shared" ca="1" si="1"/>
        <v>0</v>
      </c>
      <c r="AD27" t="b">
        <f t="shared" ca="1" si="1"/>
        <v>0</v>
      </c>
      <c r="AE27" t="b">
        <f t="shared" ca="1" si="1"/>
        <v>0</v>
      </c>
      <c r="AF27" t="b">
        <f t="shared" ca="1" si="1"/>
        <v>0</v>
      </c>
      <c r="AG27" t="b">
        <f t="shared" ca="1" si="1"/>
        <v>1</v>
      </c>
      <c r="AH27" t="b">
        <f t="shared" ca="1" si="1"/>
        <v>1</v>
      </c>
      <c r="AI27" t="b">
        <f t="shared" ca="1" si="1"/>
        <v>1</v>
      </c>
      <c r="AJ27" t="b">
        <f t="shared" ca="1" si="1"/>
        <v>0</v>
      </c>
      <c r="AK27" t="b">
        <f t="shared" ca="1" si="1"/>
        <v>0</v>
      </c>
      <c r="AL27" t="b">
        <f t="shared" ca="1" si="1"/>
        <v>0</v>
      </c>
      <c r="AM27" t="b">
        <f t="shared" si="1"/>
        <v>0</v>
      </c>
      <c r="AO27" s="17">
        <f ca="1">COUNTIF(I27:AM27,"VRAI")*7</f>
        <v>84</v>
      </c>
      <c r="AP27" s="17">
        <f ca="1">(COUNTIF(I27:AM27,"VRAI")-COUNTIF(Données!K3:K15,"VRAI"))*7</f>
        <v>70</v>
      </c>
    </row>
    <row r="29" spans="1:46" x14ac:dyDescent="0.25">
      <c r="A29" s="16"/>
    </row>
    <row r="30" spans="1:46" x14ac:dyDescent="0.25">
      <c r="A30" s="16"/>
    </row>
    <row r="31" spans="1:46" x14ac:dyDescent="0.25">
      <c r="A31" s="16"/>
    </row>
    <row r="32" spans="1:46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x14ac:dyDescent="0.25">
      <c r="A38" s="16"/>
    </row>
    <row r="39" spans="1:1" x14ac:dyDescent="0.25">
      <c r="A39" s="16"/>
    </row>
    <row r="40" spans="1:1" x14ac:dyDescent="0.25">
      <c r="A40" s="16"/>
    </row>
    <row r="41" spans="1:1" x14ac:dyDescent="0.25">
      <c r="A41" s="16"/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  <row r="55" spans="1:1" x14ac:dyDescent="0.25">
      <c r="A55" s="16"/>
    </row>
    <row r="56" spans="1:1" x14ac:dyDescent="0.25">
      <c r="A56" s="16"/>
    </row>
    <row r="57" spans="1:1" x14ac:dyDescent="0.25">
      <c r="A57" s="16"/>
    </row>
    <row r="58" spans="1:1" x14ac:dyDescent="0.25">
      <c r="A58" s="16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</sheetData>
  <conditionalFormatting sqref="I6:AM18">
    <cfRule type="expression" dxfId="11" priority="14">
      <formula>AND(NOT(ISBLANK(I$6)),OR(TEXT(I$6,"jjj")="Sam",TEXT(I$6,"jjj")="Dim"))</formula>
    </cfRule>
  </conditionalFormatting>
  <conditionalFormatting sqref="I8:AM8">
    <cfRule type="expression" dxfId="10" priority="11">
      <formula>OR(I7="lun",I7="mar",I7="mer")</formula>
    </cfRule>
  </conditionalFormatting>
  <conditionalFormatting sqref="I9:AM9">
    <cfRule type="expression" dxfId="9" priority="12">
      <formula>OR(I7="lun",I7="mar",I7="jeu")</formula>
    </cfRule>
  </conditionalFormatting>
  <conditionalFormatting sqref="I10:AM10">
    <cfRule type="expression" dxfId="8" priority="10">
      <formula>OR(I7="lun",I7="mar",I7="mer",I7="jeu")</formula>
    </cfRule>
  </conditionalFormatting>
  <conditionalFormatting sqref="I11:AM11">
    <cfRule type="expression" dxfId="7" priority="8">
      <formula>OR(I7="lun",I7="mar",I7="ven")</formula>
    </cfRule>
  </conditionalFormatting>
  <conditionalFormatting sqref="I12:AM12">
    <cfRule type="expression" dxfId="6" priority="7">
      <formula>OR(I7="mar",I7="mer",I7="jeu")</formula>
    </cfRule>
  </conditionalFormatting>
  <conditionalFormatting sqref="I13:AM13">
    <cfRule type="expression" dxfId="5" priority="9">
      <formula>OR(I7="lun",I7="mar",I7="mer",I7="jeu")</formula>
    </cfRule>
  </conditionalFormatting>
  <conditionalFormatting sqref="I15:AM15">
    <cfRule type="expression" dxfId="4" priority="6">
      <formula>OR(I7="lun",I7="mer",I7="jeu",I7="ven")</formula>
    </cfRule>
  </conditionalFormatting>
  <conditionalFormatting sqref="I16:AM16">
    <cfRule type="expression" dxfId="3" priority="5">
      <formula>OR(I7="lun",I7="mar",I7="mer",I7="ven")</formula>
    </cfRule>
  </conditionalFormatting>
  <conditionalFormatting sqref="I17:AM17">
    <cfRule type="expression" dxfId="2" priority="4">
      <formula>OR(I7="mer",I7="jeu",I7="ven")</formula>
    </cfRule>
  </conditionalFormatting>
  <conditionalFormatting sqref="I18:AM18">
    <cfRule type="expression" dxfId="1" priority="3">
      <formula>OR(I7="mer",I7="jeu",I7="ven")</formula>
    </cfRule>
  </conditionalFormatting>
  <conditionalFormatting sqref="P6:P18">
    <cfRule type="expression" dxfId="0" priority="1">
      <formula>(B25&gt;0)</formula>
    </cfRule>
  </conditionalFormatting>
  <dataValidations count="1">
    <dataValidation type="list" allowBlank="1" showInputMessage="1" showErrorMessage="1" sqref="I8:AM18" xr:uid="{8302F9CB-FD57-4B04-B62F-DE4246029BA5}">
      <formula1>"A,F,M,P,V,E"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0000000-000E-0000-0100-000002000000}">
            <xm:f>OR(Données!$H$4&gt;0,Données!$H$6&gt;0,Données!$H$13&gt;0)</xm:f>
            <x14:dxf>
              <fill>
                <patternFill>
                  <bgColor theme="2" tint="-9.9948118533890809E-2"/>
                </patternFill>
              </fill>
              <border>
                <left/>
                <right/>
                <top/>
                <bottom/>
              </border>
            </x14:dxf>
          </x14:cfRule>
          <xm:sqref>I6:I18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956AD0-1547-4B1A-AC86-0175018A8452}">
          <x14:formula1>
            <xm:f>Données!$A$4:$A$15</xm:f>
          </x14:formula1>
          <xm:sqref>B1</xm:sqref>
        </x14:dataValidation>
        <x14:dataValidation type="list" allowBlank="1" showInputMessage="1" showErrorMessage="1" xr:uid="{AAB9C870-6F03-40D2-A817-4ADF839F0AE0}">
          <x14:formula1>
            <xm:f>Données!$C$4:$C$15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Mois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JOULIE</dc:creator>
  <cp:lastModifiedBy>Mathilde JOULIE</cp:lastModifiedBy>
  <dcterms:created xsi:type="dcterms:W3CDTF">2026-01-06T13:03:58Z</dcterms:created>
  <dcterms:modified xsi:type="dcterms:W3CDTF">2026-04-02T13:32:57Z</dcterms:modified>
</cp:coreProperties>
</file>