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nak\Desktop\"/>
    </mc:Choice>
  </mc:AlternateContent>
  <xr:revisionPtr revIDLastSave="0" documentId="8_{D79E51A8-E7AA-4871-94D8-4D3C52512996}" xr6:coauthVersionLast="47" xr6:coauthVersionMax="47" xr10:uidLastSave="{00000000-0000-0000-0000-000000000000}"/>
  <bookViews>
    <workbookView xWindow="-108" yWindow="-108" windowWidth="23256" windowHeight="12456" tabRatio="754" xr2:uid="{55B405BF-4633-4519-A112-0CAF35D97F25}"/>
  </bookViews>
  <sheets>
    <sheet name="Feuil1" sheetId="1" r:id="rId1"/>
  </sheets>
  <externalReferences>
    <externalReference r:id="rId2"/>
  </externalReferences>
  <definedNames>
    <definedName name="Trie_Par_secteur">'[1]Volume magasins'!$A$32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A28" i="1" l="1"/>
  <c r="AA1" i="1"/>
  <c r="J26" i="1"/>
  <c r="I26" i="1"/>
  <c r="H26" i="1" a="1"/>
  <c r="H26" i="1" s="1"/>
  <c r="G26" i="1"/>
  <c r="J25" i="1"/>
  <c r="I25" i="1"/>
  <c r="H25" i="1" a="1"/>
  <c r="H25" i="1" s="1"/>
  <c r="G25" i="1"/>
  <c r="J24" i="1"/>
  <c r="I24" i="1"/>
  <c r="H24" i="1" a="1"/>
  <c r="H24" i="1" s="1"/>
  <c r="G24" i="1"/>
  <c r="J23" i="1"/>
  <c r="I23" i="1"/>
  <c r="H23" i="1" a="1"/>
  <c r="H23" i="1" s="1"/>
  <c r="G23" i="1"/>
  <c r="J22" i="1"/>
  <c r="I22" i="1"/>
  <c r="H22" i="1"/>
  <c r="H22" i="1" a="1"/>
  <c r="G22" i="1"/>
  <c r="J21" i="1"/>
  <c r="I21" i="1"/>
  <c r="H21" i="1" a="1"/>
  <c r="H21" i="1" s="1"/>
  <c r="G21" i="1"/>
  <c r="J20" i="1"/>
  <c r="I20" i="1"/>
  <c r="H20" i="1" a="1"/>
  <c r="H20" i="1" s="1"/>
  <c r="G20" i="1"/>
  <c r="J19" i="1"/>
  <c r="I19" i="1"/>
  <c r="H19" i="1" a="1"/>
  <c r="H19" i="1" s="1"/>
  <c r="G19" i="1"/>
  <c r="J18" i="1"/>
  <c r="I18" i="1"/>
  <c r="H18" i="1" a="1"/>
  <c r="H18" i="1" s="1"/>
  <c r="G18" i="1"/>
  <c r="J17" i="1"/>
  <c r="I17" i="1"/>
  <c r="H17" i="1" a="1"/>
  <c r="H17" i="1" s="1"/>
  <c r="G17" i="1"/>
  <c r="J16" i="1"/>
  <c r="I16" i="1"/>
  <c r="H16" i="1" a="1"/>
  <c r="H16" i="1" s="1"/>
  <c r="G16" i="1"/>
  <c r="J15" i="1"/>
  <c r="I15" i="1"/>
  <c r="H15" i="1" a="1"/>
  <c r="H15" i="1" s="1"/>
  <c r="G15" i="1"/>
  <c r="J14" i="1"/>
  <c r="I14" i="1"/>
  <c r="H14" i="1" a="1"/>
  <c r="H14" i="1" s="1"/>
  <c r="G14" i="1"/>
  <c r="J13" i="1"/>
  <c r="I13" i="1"/>
  <c r="H13" i="1" a="1"/>
  <c r="H13" i="1" s="1"/>
  <c r="G13" i="1"/>
  <c r="J12" i="1"/>
  <c r="I12" i="1"/>
  <c r="H12" i="1" a="1"/>
  <c r="H12" i="1" s="1"/>
  <c r="G12" i="1"/>
  <c r="J11" i="1"/>
  <c r="I11" i="1"/>
  <c r="H11" i="1" a="1"/>
  <c r="H11" i="1" s="1"/>
  <c r="G11" i="1"/>
  <c r="J10" i="1"/>
  <c r="I10" i="1"/>
  <c r="H10" i="1" a="1"/>
  <c r="H10" i="1" s="1"/>
  <c r="G10" i="1"/>
  <c r="J9" i="1"/>
  <c r="I9" i="1"/>
  <c r="H9" i="1" a="1"/>
  <c r="H9" i="1" s="1"/>
  <c r="G9" i="1"/>
  <c r="J8" i="1"/>
  <c r="I8" i="1"/>
  <c r="H8" i="1" a="1"/>
  <c r="H8" i="1" s="1"/>
  <c r="G8" i="1"/>
  <c r="J7" i="1"/>
  <c r="I7" i="1"/>
  <c r="H7" i="1" a="1"/>
  <c r="H7" i="1" s="1"/>
  <c r="G7" i="1"/>
  <c r="J6" i="1"/>
  <c r="I6" i="1"/>
  <c r="H6" i="1"/>
  <c r="H6" i="1" a="1"/>
  <c r="G6" i="1"/>
  <c r="J5" i="1"/>
  <c r="I5" i="1"/>
  <c r="H5" i="1" a="1"/>
  <c r="H5" i="1" s="1"/>
  <c r="G5" i="1"/>
  <c r="J4" i="1"/>
  <c r="I4" i="1"/>
  <c r="H4" i="1" a="1"/>
  <c r="H4" i="1" s="1"/>
  <c r="G4" i="1"/>
  <c r="J3" i="1"/>
  <c r="I3" i="1"/>
  <c r="H3" i="1" a="1"/>
  <c r="H3" i="1" s="1"/>
  <c r="G3" i="1"/>
  <c r="J53" i="1"/>
  <c r="I53" i="1"/>
  <c r="H53" i="1" a="1"/>
  <c r="H53" i="1" s="1"/>
  <c r="G53" i="1"/>
  <c r="J52" i="1"/>
  <c r="I52" i="1"/>
  <c r="H52" i="1" a="1"/>
  <c r="H52" i="1" s="1"/>
  <c r="G52" i="1"/>
  <c r="J51" i="1"/>
  <c r="I51" i="1"/>
  <c r="H51" i="1" a="1"/>
  <c r="H51" i="1" s="1"/>
  <c r="G51" i="1"/>
  <c r="J50" i="1"/>
  <c r="I50" i="1"/>
  <c r="H50" i="1" a="1"/>
  <c r="H50" i="1" s="1"/>
  <c r="G50" i="1"/>
  <c r="J49" i="1"/>
  <c r="I49" i="1"/>
  <c r="H49" i="1" a="1"/>
  <c r="H49" i="1" s="1"/>
  <c r="G49" i="1"/>
  <c r="J48" i="1"/>
  <c r="I48" i="1"/>
  <c r="H48" i="1" a="1"/>
  <c r="H48" i="1" s="1"/>
  <c r="G48" i="1"/>
  <c r="J47" i="1"/>
  <c r="I47" i="1"/>
  <c r="H47" i="1" a="1"/>
  <c r="H47" i="1" s="1"/>
  <c r="G47" i="1"/>
  <c r="J46" i="1"/>
  <c r="I46" i="1"/>
  <c r="H46" i="1" a="1"/>
  <c r="H46" i="1" s="1"/>
  <c r="G46" i="1"/>
  <c r="J45" i="1"/>
  <c r="I45" i="1"/>
  <c r="H45" i="1" a="1"/>
  <c r="H45" i="1" s="1"/>
  <c r="G45" i="1"/>
  <c r="J44" i="1"/>
  <c r="I44" i="1"/>
  <c r="H44" i="1" a="1"/>
  <c r="H44" i="1" s="1"/>
  <c r="G44" i="1"/>
  <c r="J43" i="1"/>
  <c r="I43" i="1"/>
  <c r="H43" i="1" a="1"/>
  <c r="H43" i="1" s="1"/>
  <c r="G43" i="1"/>
  <c r="J42" i="1"/>
  <c r="I42" i="1"/>
  <c r="H42" i="1" a="1"/>
  <c r="H42" i="1" s="1"/>
  <c r="G42" i="1"/>
  <c r="J41" i="1"/>
  <c r="I41" i="1"/>
  <c r="H41" i="1" a="1"/>
  <c r="H41" i="1" s="1"/>
  <c r="G41" i="1"/>
  <c r="J40" i="1"/>
  <c r="I40" i="1"/>
  <c r="H40" i="1" a="1"/>
  <c r="H40" i="1" s="1"/>
  <c r="G40" i="1"/>
  <c r="J39" i="1"/>
  <c r="I39" i="1"/>
  <c r="H39" i="1" a="1"/>
  <c r="H39" i="1" s="1"/>
  <c r="G39" i="1"/>
  <c r="J38" i="1"/>
  <c r="I38" i="1"/>
  <c r="H38" i="1" a="1"/>
  <c r="H38" i="1" s="1"/>
  <c r="G38" i="1"/>
  <c r="J37" i="1"/>
  <c r="I37" i="1"/>
  <c r="H37" i="1" a="1"/>
  <c r="H37" i="1" s="1"/>
  <c r="G37" i="1"/>
  <c r="J36" i="1"/>
  <c r="I36" i="1"/>
  <c r="H36" i="1" a="1"/>
  <c r="H36" i="1" s="1"/>
  <c r="G36" i="1"/>
  <c r="J35" i="1"/>
  <c r="I35" i="1"/>
  <c r="H35" i="1" a="1"/>
  <c r="H35" i="1" s="1"/>
  <c r="G35" i="1"/>
  <c r="J34" i="1"/>
  <c r="I34" i="1"/>
  <c r="H34" i="1" a="1"/>
  <c r="H34" i="1" s="1"/>
  <c r="G34" i="1"/>
  <c r="J33" i="1"/>
  <c r="I33" i="1"/>
  <c r="H33" i="1" a="1"/>
  <c r="H33" i="1" s="1"/>
  <c r="G33" i="1"/>
  <c r="J32" i="1"/>
  <c r="I32" i="1"/>
  <c r="H32" i="1" a="1"/>
  <c r="H32" i="1" s="1"/>
  <c r="G32" i="1"/>
  <c r="J31" i="1"/>
  <c r="I31" i="1"/>
  <c r="H31" i="1" a="1"/>
  <c r="H31" i="1" s="1"/>
  <c r="G31" i="1"/>
  <c r="J30" i="1"/>
  <c r="I30" i="1"/>
  <c r="H30" i="1" a="1"/>
  <c r="H30" i="1" s="1"/>
  <c r="G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tc={30759080-8DC8-4171-9056-01130C357260}</author>
    <author>tc={056DF5FC-7971-4A5F-8CE2-EE332169E1A7}</author>
  </authors>
  <commentList>
    <comment ref="K2" authorId="0" shapeId="0" xr:uid="{30759080-8DC8-4171-9056-01130C35726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Début 4h30</t>
      </text>
    </comment>
    <comment ref="K29" authorId="1" shapeId="0" xr:uid="{056DF5FC-7971-4A5F-8CE2-EE332169E1A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Début 4h30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<sst xmlns="http://schemas.openxmlformats.org/spreadsheetml/2006/main" count="135" uniqueCount="76">
  <si>
    <t>Secteur</t>
  </si>
  <si>
    <t>MAGASINS</t>
  </si>
  <si>
    <t>Camion</t>
  </si>
  <si>
    <t>Volume</t>
  </si>
  <si>
    <t>prio</t>
  </si>
  <si>
    <t>Realise</t>
  </si>
  <si>
    <t>solde</t>
  </si>
  <si>
    <t>total</t>
  </si>
  <si>
    <t>%</t>
  </si>
  <si>
    <t>nombre</t>
  </si>
  <si>
    <t>04h30</t>
  </si>
  <si>
    <t>05h30</t>
  </si>
  <si>
    <t>06h30</t>
  </si>
  <si>
    <t>07h30</t>
  </si>
  <si>
    <t>08h30</t>
  </si>
  <si>
    <t>09h30</t>
  </si>
  <si>
    <t>10h30</t>
  </si>
  <si>
    <t>11h30</t>
  </si>
  <si>
    <t>12h30</t>
  </si>
  <si>
    <t>13h30</t>
  </si>
  <si>
    <t>14h30</t>
  </si>
  <si>
    <t>15h30</t>
  </si>
  <si>
    <t>16h30</t>
  </si>
  <si>
    <t>17h30</t>
  </si>
  <si>
    <t>18h30</t>
  </si>
  <si>
    <t>19h30</t>
  </si>
  <si>
    <t>919(10)</t>
  </si>
  <si>
    <t>715(10)</t>
  </si>
  <si>
    <t>379(9)</t>
  </si>
  <si>
    <t>609(11)</t>
  </si>
  <si>
    <t>609(10)</t>
  </si>
  <si>
    <t>277(23)</t>
  </si>
  <si>
    <t>361(7)</t>
  </si>
  <si>
    <t>361(8)</t>
  </si>
  <si>
    <t>361(23)</t>
  </si>
  <si>
    <t>361(16)</t>
  </si>
  <si>
    <t>379(13)</t>
  </si>
  <si>
    <t>277(3)</t>
  </si>
  <si>
    <t>379(2)</t>
  </si>
  <si>
    <t>379(23)</t>
  </si>
  <si>
    <t>379(6)</t>
  </si>
  <si>
    <t>609(1)</t>
  </si>
  <si>
    <t>609(12)</t>
  </si>
  <si>
    <t>609(2)</t>
  </si>
  <si>
    <t>361(2)</t>
  </si>
  <si>
    <t>379(12)</t>
  </si>
  <si>
    <t>361(13)</t>
  </si>
  <si>
    <t>715(17)</t>
  </si>
  <si>
    <t>715(9)</t>
  </si>
  <si>
    <t>919(21)</t>
  </si>
  <si>
    <t>919(3)</t>
  </si>
  <si>
    <t>379(21)</t>
  </si>
  <si>
    <t>919(16)</t>
  </si>
  <si>
    <t>715(2)</t>
  </si>
  <si>
    <t>919(2)</t>
  </si>
  <si>
    <t>361(15)</t>
  </si>
  <si>
    <t>361(6)</t>
  </si>
  <si>
    <t>379(8)</t>
  </si>
  <si>
    <t>379(3)</t>
  </si>
  <si>
    <t>379(10)</t>
  </si>
  <si>
    <t>379(20)</t>
  </si>
  <si>
    <t>277(18)</t>
  </si>
  <si>
    <t>379 (23)</t>
  </si>
  <si>
    <t>715(13)</t>
  </si>
  <si>
    <t>715(14)</t>
  </si>
  <si>
    <t>609(4)</t>
  </si>
  <si>
    <t>609(3)</t>
  </si>
  <si>
    <t>609(6)</t>
  </si>
  <si>
    <t>919(15)</t>
  </si>
  <si>
    <t>379(16)</t>
  </si>
  <si>
    <t>715(1)</t>
  </si>
  <si>
    <t>379(7)</t>
  </si>
  <si>
    <t>277(20)</t>
  </si>
  <si>
    <t>361(18)</t>
  </si>
  <si>
    <t>6 tours imcomplet</t>
  </si>
  <si>
    <t>7 tours imcomplet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</si>
</sst>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Camion &quot;0&quot; P&quot;"/>
    <numFmt numFmtId="165" formatCode="0;\-0;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Calibri"/>
      <family val="2"/>
    </font>
    <font>
      <b/>
      <sz val="10"/>
      <color rgb="FFFF0000"/>
      <name val="Calibri"/>
      <family val="2"/>
    </font>
    <font>
      <b/>
      <sz val="10"/>
      <color theme="0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sz val="8"/>
      <name val="Aptos Narrow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thick">
        <color auto="1"/>
      </right>
      <top style="double">
        <color rgb="FFFF0000"/>
      </top>
      <bottom/>
      <diagonal/>
    </border>
    <border>
      <left style="thick">
        <color auto="1"/>
      </left>
      <right/>
      <top style="thick">
        <color auto="1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 shrinkToFit="1"/>
    </xf>
    <xf numFmtId="164" fontId="2" fillId="0" borderId="2" xfId="0" applyNumberFormat="1" applyFont="1" applyBorder="1" applyAlignment="1">
      <alignment horizontal="center" vertical="center" shrinkToFit="1"/>
    </xf>
    <xf numFmtId="164" fontId="3" fillId="2" borderId="3" xfId="0" applyNumberFormat="1" applyFont="1" applyFill="1" applyBorder="1" applyAlignment="1">
      <alignment horizontal="center" vertical="center" shrinkToFit="1"/>
    </xf>
    <xf numFmtId="164" fontId="2" fillId="0" borderId="4" xfId="0" applyNumberFormat="1" applyFont="1" applyBorder="1" applyAlignment="1">
      <alignment horizontal="center" vertical="center" shrinkToFit="1"/>
    </xf>
    <xf numFmtId="164" fontId="4" fillId="0" borderId="4" xfId="0" applyNumberFormat="1" applyFont="1" applyBorder="1" applyAlignment="1">
      <alignment horizontal="center" vertical="center" shrinkToFit="1"/>
    </xf>
    <xf numFmtId="164" fontId="4" fillId="0" borderId="5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0" borderId="7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122">
    <dxf>
      <border>
        <bottom/>
        <vertical/>
        <horizontal/>
      </border>
    </dxf>
    <dxf>
      <fill>
        <patternFill>
          <bgColor rgb="FFC4E59F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65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border>
        <bottom/>
        <vertical/>
        <horizontal/>
      </border>
    </dxf>
    <dxf>
      <fill>
        <patternFill>
          <bgColor rgb="FFC4E59F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65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border>
        <bottom/>
        <vertical/>
        <horizontal/>
      </border>
    </dxf>
    <dxf>
      <fill>
        <patternFill>
          <bgColor rgb="FFC4E59F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65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  <dxf>
      <border>
        <bottom/>
        <vertical/>
        <horizontal/>
      </border>
    </dxf>
    <dxf>
      <fill>
        <patternFill>
          <bgColor rgb="FFC4E59F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65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  <dxf>
      <border>
        <bottom/>
        <vertical/>
        <horizontal/>
      </border>
    </dxf>
    <dxf>
      <fill>
        <patternFill>
          <bgColor rgb="FFC4E59F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65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top style="thick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top style="thick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right/>
        <top style="thick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auto="1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65" formatCode="0;\-0;"/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  <protection locked="1" hidden="0"/>
    </dxf>
    <dxf>
      <border outline="0">
        <left style="medium">
          <color indexed="64"/>
        </left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64" formatCode="&quot;Camion &quot;0&quot; P&quot;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&quot;Camion &quot;0&quot; P&quot;"/>
      <fill>
        <patternFill patternType="none"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auto="1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65" formatCode="0;\-0;"/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top style="thick">
          <color indexed="64"/>
        </top>
        <bottom style="thick">
          <color indexed="64"/>
        </bottom>
        <horizontal style="thick">
          <color indexed="64"/>
        </horizontal>
      </border>
      <protection locked="1" hidden="0"/>
    </dxf>
    <dxf>
      <border outline="0">
        <left style="medium">
          <color indexed="64"/>
        </left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64" formatCode="&quot;Camion &quot;0&quot; P&quot;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4" formatCode="&quot;Camion &quot;0&quot; P&quot;"/>
      <fill>
        <patternFill patternType="none"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ownloads/test-v12-v3-4.xlsb" TargetMode="External"/><Relationship Id="rId2" Type="http://schemas.openxmlformats.org/officeDocument/2006/relationships/externalLinkPath" Target="file:///C:\Users\kanak\Downloads\test-v12-v3-4.xlsb" TargetMode="External"/><Relationship Id="rId1" Type="http://schemas.openxmlformats.org/officeDocument/2006/relationships/externalLinkPath" Target="/Users/kanak/Downloads/test-v12-v3-4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onnees"/>
      <sheetName val="Volume magasins"/>
      <sheetName val="Brouillon"/>
    </sheetNames>
    <sheetDataSet>
      <sheetData sheetId="0"/>
      <sheetData sheetId="1">
        <row r="32">
          <cell r="A32">
            <v>0</v>
          </cell>
        </row>
      </sheetData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70642BD0-8312-49D7-B3F3-3F9B50152B69}" userId="S::emmanuelm@groupecreo.com::8ae1beb9-1646-4460-9e64-f87fc530e0d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F85F19-0A27-498E-9A36-13035CB9BF79}" name="Tabel43" displayName="Tabel43" ref="A29:Z53" totalsRowShown="0" headerRowDxfId="121" dataDxfId="120" tableBorderDxfId="119">
  <tableColumns count="26">
    <tableColumn id="7" xr3:uid="{CCEA7C2E-3ECA-4D22-A1F8-5A82563C18F6}" name="Secteur" dataDxfId="118"/>
    <tableColumn id="1" xr3:uid="{160D0D47-F4B1-4424-B878-263C0F229245}" name="MAGASINS" dataDxfId="117"/>
    <tableColumn id="2" xr3:uid="{383FBF27-45EB-4408-8F4D-E7901FDDC4F9}" name="Camion" dataDxfId="66"/>
    <tableColumn id="3" xr3:uid="{8397A63A-EB6D-44EA-BED8-C842D2C9677A}" name="Volume" dataDxfId="64"/>
    <tableColumn id="31" xr3:uid="{5C82BFE8-9252-4271-8304-1249F7BBDA72}" name="prio" dataDxfId="65"/>
    <tableColumn id="10" xr3:uid="{96155C6E-A0C8-4370-9505-D078736F4097}" name="Realise" dataDxfId="116"/>
    <tableColumn id="11" xr3:uid="{56E43F76-D089-4B79-B074-B79C8FA0704F}" name="solde" dataDxfId="115">
      <calculatedColumnFormula>IFERROR(IF(Tabel43[[#This Row],[MAGASINS]]=0,0,TRUNC(+Tabel43[[#This Row],[Volume]]-Tabel43[[#This Row],[Realise]])),0)</calculatedColumnFormula>
    </tableColumn>
    <tableColumn id="5" xr3:uid="{82541B44-7B9E-4B02-A550-6276027EAF98}" name="total" dataDxfId="114">
      <calculatedColumnFormula array="1">SUM(IFERROR(VLOOKUP(Tabel43[[#This Row],[04h30]:[19h30]],[1]!Tabel1[[camion]:[Cap]],2,0),0))</calculatedColumnFormula>
    </tableColumn>
    <tableColumn id="8" xr3:uid="{9F1E3F22-FEC1-4596-8FCB-2D7DF75F38B4}" name="%" dataDxfId="113">
      <calculatedColumnFormula>IFERROR(+Tabel43[[#This Row],[Realise]]/Tabel43[[#This Row],[Volume]],"-")</calculatedColumnFormula>
    </tableColumn>
    <tableColumn id="9" xr3:uid="{83ECD8A1-4AA6-4B1B-ADA9-0BC8A3DEDAA7}" name="nombre" dataDxfId="112">
      <calculatedColumnFormula>COUNTA(Tabel43[[#This Row],[04h30]:[19h30]])</calculatedColumnFormula>
    </tableColumn>
    <tableColumn id="17" xr3:uid="{6FD87DF9-CC46-43BB-8B2B-C1FA41C52C29}" name="04h30" dataDxfId="111"/>
    <tableColumn id="18" xr3:uid="{3753464D-5BA0-42BA-928E-03178730FE87}" name="05h30" dataDxfId="110"/>
    <tableColumn id="19" xr3:uid="{0FD54698-F6AA-43C8-BB97-D2E93DF6B503}" name="06h30" dataDxfId="109"/>
    <tableColumn id="20" xr3:uid="{4BF64AF3-C1D7-4CD3-A87E-167BCED1AA75}" name="07h30" dataDxfId="108"/>
    <tableColumn id="21" xr3:uid="{CA3D6783-225A-404F-B1B1-14201AEFBFD5}" name="08h30" dataDxfId="107"/>
    <tableColumn id="22" xr3:uid="{2E367220-4949-4D04-931A-696261BE7F6F}" name="09h30" dataDxfId="106"/>
    <tableColumn id="23" xr3:uid="{DDA189B7-F763-4D32-8D94-EF4F6706428D}" name="10h30" dataDxfId="105"/>
    <tableColumn id="24" xr3:uid="{5A1DD9D8-AE03-4D23-A180-658875FF1E90}" name="11h30" dataDxfId="104"/>
    <tableColumn id="25" xr3:uid="{9A9B1229-BDC0-47FB-A86E-C70F694F9EE9}" name="12h30" dataDxfId="103"/>
    <tableColumn id="26" xr3:uid="{434BDD20-97DD-41A3-AB65-433B96F40CD5}" name="13h30" dataDxfId="102"/>
    <tableColumn id="27" xr3:uid="{2F332CC4-CCD6-4313-AB9A-E7934A9E66A9}" name="14h30" dataDxfId="101"/>
    <tableColumn id="28" xr3:uid="{0253EB43-AC19-48D4-B23D-39FC63A7081D}" name="15h30" dataDxfId="100"/>
    <tableColumn id="29" xr3:uid="{599D36DA-6D0F-4397-A597-A74A26EF2BAA}" name="16h30" dataDxfId="99"/>
    <tableColumn id="30" xr3:uid="{6356F1F2-5AE3-46FA-B01F-66B99C26DF1F}" name="17h30" dataDxfId="98"/>
    <tableColumn id="6" xr3:uid="{019A0D6A-FDE0-4371-AEAC-AD8EEDC1551A}" name="18h30" dataDxfId="97"/>
    <tableColumn id="4" xr3:uid="{FE81577E-99C7-4954-B1D3-E37A6B4FF08C}" name="19h30" dataDxfId="9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72A6B1E-D5E3-47CE-B883-BC4090F1B607}" name="Tabel4" displayName="Tabel4" ref="A2:Z26" totalsRowShown="0" headerRowDxfId="95" dataDxfId="94" tableBorderDxfId="93">
  <tableColumns count="26">
    <tableColumn id="7" xr3:uid="{9B0330C4-B1D3-47E1-8B8D-1E064AE62F34}" name="Secteur" dataDxfId="92"/>
    <tableColumn id="1" xr3:uid="{A2B88783-59FE-432B-9C81-CEE3322FFB99}" name="MAGASINS" dataDxfId="91"/>
    <tableColumn id="2" xr3:uid="{6745050A-DEE9-4B01-B7C6-403CFC99B1DC}" name="Camion" dataDxfId="90"/>
    <tableColumn id="3" xr3:uid="{C3CCEB8A-0B41-4FB9-BFF9-259A532D6375}" name="Volume" dataDxfId="89"/>
    <tableColumn id="31" xr3:uid="{B23FB5BB-BAFF-458E-9817-5A42F32E5D38}" name="prio" dataDxfId="88"/>
    <tableColumn id="10" xr3:uid="{9B5E41B4-EB61-41EA-819B-49032C19188B}" name="Realise" dataDxfId="87"/>
    <tableColumn id="11" xr3:uid="{4177DE59-67AB-40D7-9945-BA75328A90D4}" name="solde" dataDxfId="86">
      <calculatedColumnFormula>IFERROR(IF(Tabel4[[#This Row],[MAGASINS]]=0,0,TRUNC(+Tabel4[[#This Row],[Volume]]-Tabel4[[#This Row],[Realise]])),0)</calculatedColumnFormula>
    </tableColumn>
    <tableColumn id="5" xr3:uid="{E628B012-1537-4569-AE8E-A89A18D247B7}" name="total" dataDxfId="85">
      <calculatedColumnFormula array="1">SUM(IFERROR(VLOOKUP(Tabel4[[#This Row],[04h30]:[19h30]],[1]!Tabel1[[camion]:[Cap]],2,0),0))</calculatedColumnFormula>
    </tableColumn>
    <tableColumn id="8" xr3:uid="{2116247B-11B3-4A66-9C81-BB61D3684959}" name="%" dataDxfId="84">
      <calculatedColumnFormula>IFERROR(+Tabel4[[#This Row],[Realise]]/Tabel4[[#This Row],[Volume]],"-")</calculatedColumnFormula>
    </tableColumn>
    <tableColumn id="9" xr3:uid="{25B74F63-0CF3-46C2-8BD0-B07F5D58B774}" name="nombre" dataDxfId="83">
      <calculatedColumnFormula>COUNTA(Tabel4[[#This Row],[04h30]:[19h30]])</calculatedColumnFormula>
    </tableColumn>
    <tableColumn id="17" xr3:uid="{1B4917CF-F33D-4997-9BA2-CACCA74D4122}" name="04h30" dataDxfId="82"/>
    <tableColumn id="18" xr3:uid="{40074AB5-B548-4031-99F8-AE2DA4BE8AB2}" name="05h30" dataDxfId="81"/>
    <tableColumn id="19" xr3:uid="{19CAB5B5-5146-480F-9295-303C6CB956D5}" name="06h30" dataDxfId="80"/>
    <tableColumn id="20" xr3:uid="{6726AB61-612E-40DF-874F-90D05743E1B8}" name="07h30" dataDxfId="79"/>
    <tableColumn id="21" xr3:uid="{164267E1-7A30-4740-89C7-BC4AFBD1FCC7}" name="08h30" dataDxfId="78"/>
    <tableColumn id="22" xr3:uid="{748F496F-DF48-47B8-96A0-86054F9E6172}" name="09h30" dataDxfId="77"/>
    <tableColumn id="23" xr3:uid="{A6E7F199-BFB0-4BC3-A8DA-344177FDE302}" name="10h30" dataDxfId="76"/>
    <tableColumn id="24" xr3:uid="{9EAC34D8-C315-4E2A-85E0-8BAE68291D62}" name="11h30" dataDxfId="75"/>
    <tableColumn id="25" xr3:uid="{FEE46881-842F-4892-905D-A2381F183BDC}" name="12h30" dataDxfId="74"/>
    <tableColumn id="26" xr3:uid="{F1D7CD4A-7177-47C1-B025-B77DA2B43403}" name="13h30" dataDxfId="73"/>
    <tableColumn id="27" xr3:uid="{8E2D9128-6B05-402A-99C1-E30FC644F69D}" name="14h30" dataDxfId="72"/>
    <tableColumn id="28" xr3:uid="{0ABBAE0D-F144-4DF3-9118-B2B25B637687}" name="15h30" dataDxfId="71"/>
    <tableColumn id="29" xr3:uid="{DDB3BF35-87F7-40AB-AC0E-B45B95710BE2}" name="16h30" dataDxfId="70"/>
    <tableColumn id="30" xr3:uid="{F4470072-A9B5-45E7-8109-D5CCA3CA36BF}" name="17h30" dataDxfId="69"/>
    <tableColumn id="6" xr3:uid="{028832A4-D020-405D-AFB4-D4720D516207}" name="18h30" dataDxfId="68"/>
    <tableColumn id="4" xr3:uid="{CD050036-4D9A-4D5B-9AE1-7205E3C68D99}" name="19h30" dataDxfId="6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2" dT="2026-04-27T21:28:19.97" personId="{70642BD0-8312-49D7-B3F3-3F9B50152B69}" id="{30759080-8DC8-4171-9056-01130C357260}">
    <text>Début 4h30</text>
  </threadedComment>
  <threadedComment ref="K29" dT="2026-04-27T21:28:19.97" personId="{70642BD0-8312-49D7-B3F3-3F9B50152B69}" id="{056DF5FC-7971-4A5F-8CE2-EE332169E1A7}">
    <text>Début 4h30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24FF4-4CED-443B-8F28-0581DC3E08B5}">
  <dimension ref="A1:AB54"/>
  <sheetViews>
    <sheetView tabSelected="1" topLeftCell="A13" zoomScale="55" zoomScaleNormal="55" workbookViewId="0">
      <selection activeCell="AC44" sqref="AC44"/>
    </sheetView>
  </sheetViews>
  <sheetFormatPr baseColWidth="10" defaultRowHeight="14.4" x14ac:dyDescent="0.3"/>
  <cols>
    <col min="1" max="5" width="10.5546875" customWidth="1"/>
    <col min="6" max="6" width="9.44140625" bestFit="1" customWidth="1"/>
    <col min="7" max="7" width="7.33203125" bestFit="1" customWidth="1"/>
    <col min="8" max="8" width="10.5546875" customWidth="1"/>
    <col min="9" max="9" width="13.88671875" customWidth="1"/>
    <col min="10" max="10" width="10.5546875" customWidth="1"/>
    <col min="11" max="11" width="10.5546875" bestFit="1" customWidth="1"/>
    <col min="12" max="12" width="12.109375" bestFit="1" customWidth="1"/>
    <col min="13" max="13" width="10.5546875" bestFit="1" customWidth="1"/>
    <col min="14" max="14" width="11.44140625" bestFit="1" customWidth="1"/>
    <col min="15" max="15" width="10.5546875" bestFit="1" customWidth="1"/>
    <col min="16" max="16" width="11.44140625" bestFit="1" customWidth="1"/>
    <col min="17" max="17" width="10.5546875" bestFit="1" customWidth="1"/>
    <col min="18" max="18" width="11.44140625" bestFit="1" customWidth="1"/>
    <col min="19" max="19" width="7.88671875" bestFit="1" customWidth="1"/>
    <col min="20" max="20" width="11.44140625" bestFit="1" customWidth="1"/>
    <col min="21" max="21" width="7.88671875" bestFit="1" customWidth="1"/>
    <col min="22" max="22" width="11.44140625" bestFit="1" customWidth="1"/>
    <col min="23" max="23" width="7.88671875" bestFit="1" customWidth="1"/>
    <col min="24" max="24" width="11.44140625" bestFit="1" customWidth="1"/>
    <col min="25" max="25" width="7.88671875" bestFit="1" customWidth="1"/>
    <col min="26" max="26" width="11" bestFit="1" customWidth="1"/>
  </cols>
  <sheetData>
    <row r="1" spans="1:28" s="27" customFormat="1" ht="15" thickBot="1" x14ac:dyDescent="0.35">
      <c r="K1" s="27">
        <v>2</v>
      </c>
      <c r="L1" s="27">
        <v>8</v>
      </c>
      <c r="M1" s="27">
        <v>2</v>
      </c>
      <c r="N1" s="27">
        <v>6</v>
      </c>
      <c r="O1" s="27">
        <v>4</v>
      </c>
      <c r="P1" s="27">
        <v>8</v>
      </c>
      <c r="Q1" s="27">
        <v>1</v>
      </c>
      <c r="R1" s="27">
        <v>4</v>
      </c>
      <c r="T1" s="27">
        <v>3</v>
      </c>
      <c r="V1" s="27">
        <v>4</v>
      </c>
      <c r="X1" s="27">
        <v>1</v>
      </c>
      <c r="Z1" s="27">
        <v>1</v>
      </c>
      <c r="AA1" s="27">
        <f>SUM(K1:Z1)</f>
        <v>44</v>
      </c>
    </row>
    <row r="2" spans="1:28" ht="15.6" thickTop="1" thickBot="1" x14ac:dyDescent="0.3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4" t="s">
        <v>9</v>
      </c>
      <c r="K2" s="5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7" t="s">
        <v>17</v>
      </c>
      <c r="S2" s="8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8" t="s">
        <v>25</v>
      </c>
    </row>
    <row r="3" spans="1:28" ht="16.8" thickTop="1" thickBot="1" x14ac:dyDescent="0.35">
      <c r="A3" s="9">
        <v>5</v>
      </c>
      <c r="B3" s="10">
        <v>41</v>
      </c>
      <c r="C3" s="11">
        <v>23</v>
      </c>
      <c r="D3" s="11">
        <v>10</v>
      </c>
      <c r="E3" s="11">
        <v>1</v>
      </c>
      <c r="F3" s="11">
        <v>10</v>
      </c>
      <c r="G3" s="12">
        <f>IFERROR(IF(Tabel4[[#This Row],[MAGASINS]]=0,0,TRUNC(+Tabel4[[#This Row],[Volume]]-Tabel4[[#This Row],[Realise]])),0)</f>
        <v>0</v>
      </c>
      <c r="H3" s="13" cm="1">
        <f t="array" ref="H3">SUM(IFERROR(VLOOKUP(Tabel4[[#This Row],[04h30]:[19h30]],[1]!Tabel1[[camion]:[Cap]],2,0),0))</f>
        <v>0</v>
      </c>
      <c r="I3" s="14">
        <f>IFERROR(+Tabel4[[#This Row],[Realise]]/Tabel4[[#This Row],[Volume]],"-")</f>
        <v>1</v>
      </c>
      <c r="J3" s="11">
        <f>COUNTA(Tabel4[[#This Row],[04h30]:[19h30]])</f>
        <v>1</v>
      </c>
      <c r="K3" s="15" t="s">
        <v>26</v>
      </c>
      <c r="L3" s="16"/>
      <c r="M3" s="16"/>
      <c r="N3" s="16"/>
      <c r="O3" s="16"/>
      <c r="P3" s="16"/>
      <c r="Q3" s="16"/>
      <c r="R3" s="16"/>
      <c r="S3" s="17"/>
      <c r="T3" s="18"/>
      <c r="U3" s="16"/>
      <c r="V3" s="16"/>
      <c r="W3" s="16"/>
      <c r="X3" s="16"/>
      <c r="Y3" s="19"/>
      <c r="Z3" s="17"/>
    </row>
    <row r="4" spans="1:28" ht="16.8" thickTop="1" thickBot="1" x14ac:dyDescent="0.35">
      <c r="A4" s="9">
        <v>7</v>
      </c>
      <c r="B4" s="10">
        <v>44</v>
      </c>
      <c r="C4" s="11">
        <v>23</v>
      </c>
      <c r="D4" s="11">
        <v>10</v>
      </c>
      <c r="E4" s="11">
        <v>1</v>
      </c>
      <c r="F4" s="11">
        <v>10</v>
      </c>
      <c r="G4" s="12">
        <f>IFERROR(IF(Tabel4[[#This Row],[MAGASINS]]=0,0,TRUNC(+Tabel4[[#This Row],[Volume]]-Tabel4[[#This Row],[Realise]])),0)</f>
        <v>0</v>
      </c>
      <c r="H4" s="13" cm="1">
        <f t="array" ref="H4">SUM(IFERROR(VLOOKUP(Tabel4[[#This Row],[04h30]:[19h30]],[1]!Tabel1[[camion]:[Cap]],2,0),0))</f>
        <v>0</v>
      </c>
      <c r="I4" s="14">
        <f>IFERROR(+Tabel4[[#This Row],[Realise]]/Tabel4[[#This Row],[Volume]],"-")</f>
        <v>1</v>
      </c>
      <c r="J4" s="11">
        <f>COUNTA(Tabel4[[#This Row],[04h30]:[19h30]])</f>
        <v>1</v>
      </c>
      <c r="K4" s="15" t="s">
        <v>27</v>
      </c>
      <c r="L4" s="16"/>
      <c r="M4" s="16"/>
      <c r="N4" s="16"/>
      <c r="O4" s="16"/>
      <c r="P4" s="16"/>
      <c r="Q4" s="16"/>
      <c r="R4" s="16"/>
      <c r="S4" s="17"/>
      <c r="T4" s="18"/>
      <c r="U4" s="16"/>
      <c r="V4" s="16"/>
      <c r="W4" s="16"/>
      <c r="X4" s="16"/>
      <c r="Y4" s="19"/>
      <c r="Z4" s="17"/>
    </row>
    <row r="5" spans="1:28" ht="16.8" thickTop="1" thickBot="1" x14ac:dyDescent="0.35">
      <c r="A5" s="9">
        <v>2</v>
      </c>
      <c r="B5" s="10">
        <v>10</v>
      </c>
      <c r="C5" s="11">
        <v>23</v>
      </c>
      <c r="D5" s="11">
        <v>60</v>
      </c>
      <c r="E5" s="11">
        <v>2</v>
      </c>
      <c r="F5" s="11">
        <v>60</v>
      </c>
      <c r="G5" s="12">
        <f>IFERROR(IF(Tabel4[[#This Row],[MAGASINS]]=0,0,TRUNC(+Tabel4[[#This Row],[Volume]]-Tabel4[[#This Row],[Realise]])),0)</f>
        <v>0</v>
      </c>
      <c r="H5" s="13" cm="1">
        <f t="array" ref="H5">SUM(IFERROR(VLOOKUP(Tabel4[[#This Row],[04h30]:[19h30]],[1]!Tabel1[[camion]:[Cap]],2,0),0))</f>
        <v>0</v>
      </c>
      <c r="I5" s="14">
        <f>IFERROR(+Tabel4[[#This Row],[Realise]]/Tabel4[[#This Row],[Volume]],"-")</f>
        <v>1</v>
      </c>
      <c r="J5" s="11">
        <f>COUNTA(Tabel4[[#This Row],[04h30]:[19h30]])</f>
        <v>5</v>
      </c>
      <c r="K5" s="15"/>
      <c r="L5" s="16"/>
      <c r="M5" s="16"/>
      <c r="N5" s="16" t="s">
        <v>28</v>
      </c>
      <c r="O5" s="16"/>
      <c r="P5" s="16" t="s">
        <v>29</v>
      </c>
      <c r="Q5" s="16"/>
      <c r="R5" s="16" t="s">
        <v>30</v>
      </c>
      <c r="S5" s="17"/>
      <c r="T5" s="18" t="s">
        <v>31</v>
      </c>
      <c r="U5" s="16"/>
      <c r="V5" s="21" t="s">
        <v>32</v>
      </c>
      <c r="W5" s="16"/>
      <c r="X5" s="16"/>
      <c r="Y5" s="19"/>
      <c r="Z5" s="17"/>
    </row>
    <row r="6" spans="1:28" ht="16.8" thickTop="1" thickBot="1" x14ac:dyDescent="0.35">
      <c r="A6" s="9">
        <v>1</v>
      </c>
      <c r="B6" s="10">
        <v>11</v>
      </c>
      <c r="C6" s="11">
        <v>15</v>
      </c>
      <c r="D6" s="11">
        <v>47</v>
      </c>
      <c r="E6" s="11">
        <v>2</v>
      </c>
      <c r="F6" s="11">
        <v>47</v>
      </c>
      <c r="G6" s="12">
        <f>IFERROR(IF(Tabel4[[#This Row],[MAGASINS]]=0,0,TRUNC(+Tabel4[[#This Row],[Volume]]-Tabel4[[#This Row],[Realise]])),0)</f>
        <v>0</v>
      </c>
      <c r="H6" s="13" cm="1">
        <f t="array" ref="H6">SUM(IFERROR(VLOOKUP(Tabel4[[#This Row],[04h30]:[19h30]],[1]!Tabel1[[camion]:[Cap]],2,0),0))</f>
        <v>0</v>
      </c>
      <c r="I6" s="14">
        <f>IFERROR(+Tabel4[[#This Row],[Realise]]/Tabel4[[#This Row],[Volume]],"-")</f>
        <v>1</v>
      </c>
      <c r="J6" s="11">
        <f>COUNTA(Tabel4[[#This Row],[04h30]:[19h30]])</f>
        <v>3</v>
      </c>
      <c r="K6" s="15"/>
      <c r="L6" s="16"/>
      <c r="M6" s="16"/>
      <c r="N6" s="16"/>
      <c r="O6" s="16"/>
      <c r="P6" s="16" t="s">
        <v>33</v>
      </c>
      <c r="Q6" s="16"/>
      <c r="R6" s="16" t="s">
        <v>34</v>
      </c>
      <c r="S6" s="17"/>
      <c r="T6" s="25" t="s">
        <v>35</v>
      </c>
      <c r="U6" s="16"/>
      <c r="V6" s="16"/>
      <c r="W6" s="16"/>
      <c r="X6" s="16"/>
      <c r="Y6" s="19"/>
      <c r="Z6" s="17"/>
    </row>
    <row r="7" spans="1:28" ht="16.8" thickTop="1" thickBot="1" x14ac:dyDescent="0.35">
      <c r="A7" s="9">
        <v>3</v>
      </c>
      <c r="B7" s="10">
        <v>17</v>
      </c>
      <c r="C7" s="11">
        <v>12</v>
      </c>
      <c r="D7" s="11">
        <v>39</v>
      </c>
      <c r="E7" s="11">
        <v>2</v>
      </c>
      <c r="F7" s="11">
        <v>39</v>
      </c>
      <c r="G7" s="12">
        <f>IFERROR(IF(Tabel4[[#This Row],[MAGASINS]]=0,0,TRUNC(+Tabel4[[#This Row],[Volume]]-Tabel4[[#This Row],[Realise]])),0)</f>
        <v>0</v>
      </c>
      <c r="H7" s="13" cm="1">
        <f t="array" ref="H7">SUM(IFERROR(VLOOKUP(Tabel4[[#This Row],[04h30]:[19h30]],[1]!Tabel1[[camion]:[Cap]],2,0),0))</f>
        <v>0</v>
      </c>
      <c r="I7" s="14">
        <f>IFERROR(+Tabel4[[#This Row],[Realise]]/Tabel4[[#This Row],[Volume]],"-")</f>
        <v>1</v>
      </c>
      <c r="J7" s="11">
        <f>COUNTA(Tabel4[[#This Row],[04h30]:[19h30]])</f>
        <v>3</v>
      </c>
      <c r="K7" s="15"/>
      <c r="L7" s="16" t="s">
        <v>36</v>
      </c>
      <c r="M7" s="16"/>
      <c r="N7" s="16" t="s">
        <v>31</v>
      </c>
      <c r="O7" s="16"/>
      <c r="P7" s="21" t="s">
        <v>37</v>
      </c>
      <c r="Q7" s="16"/>
      <c r="R7" s="16"/>
      <c r="S7" s="17"/>
      <c r="T7" s="18"/>
      <c r="U7" s="16"/>
      <c r="V7" s="16"/>
      <c r="W7" s="16"/>
      <c r="X7" s="16"/>
      <c r="Y7" s="19"/>
      <c r="Z7" s="17"/>
    </row>
    <row r="8" spans="1:28" ht="16.8" thickTop="1" thickBot="1" x14ac:dyDescent="0.35">
      <c r="A8" s="9">
        <v>4</v>
      </c>
      <c r="B8" s="10">
        <v>18</v>
      </c>
      <c r="C8" s="11">
        <v>23</v>
      </c>
      <c r="D8" s="11">
        <v>31</v>
      </c>
      <c r="E8" s="11">
        <v>2</v>
      </c>
      <c r="F8" s="11">
        <v>31</v>
      </c>
      <c r="G8" s="12">
        <f>IFERROR(IF(Tabel4[[#This Row],[MAGASINS]]=0,0,TRUNC(+Tabel4[[#This Row],[Volume]]-Tabel4[[#This Row],[Realise]])),0)</f>
        <v>0</v>
      </c>
      <c r="H8" s="13" cm="1">
        <f t="array" ref="H8">SUM(IFERROR(VLOOKUP(Tabel4[[#This Row],[04h30]:[19h30]],[1]!Tabel1[[camion]:[Cap]],2,0),0))</f>
        <v>0</v>
      </c>
      <c r="I8" s="14">
        <f>IFERROR(+Tabel4[[#This Row],[Realise]]/Tabel4[[#This Row],[Volume]],"-")</f>
        <v>1</v>
      </c>
      <c r="J8" s="11">
        <f>COUNTA(Tabel4[[#This Row],[04h30]:[19h30]])</f>
        <v>3</v>
      </c>
      <c r="K8" s="15"/>
      <c r="L8" s="16"/>
      <c r="M8" s="16"/>
      <c r="N8" s="16"/>
      <c r="O8" s="16"/>
      <c r="P8" s="16" t="s">
        <v>38</v>
      </c>
      <c r="Q8" s="16"/>
      <c r="R8" s="16" t="s">
        <v>39</v>
      </c>
      <c r="S8" s="17"/>
      <c r="T8" s="25" t="s">
        <v>40</v>
      </c>
      <c r="U8" s="16"/>
      <c r="V8" s="16"/>
      <c r="W8" s="16"/>
      <c r="X8" s="16"/>
      <c r="Y8" s="19"/>
      <c r="Z8" s="17"/>
    </row>
    <row r="9" spans="1:28" ht="16.8" thickTop="1" thickBot="1" x14ac:dyDescent="0.35">
      <c r="A9" s="9">
        <v>2</v>
      </c>
      <c r="B9" s="10">
        <v>220</v>
      </c>
      <c r="C9" s="11">
        <v>23</v>
      </c>
      <c r="D9" s="11">
        <v>16</v>
      </c>
      <c r="E9" s="11">
        <v>2</v>
      </c>
      <c r="F9" s="11">
        <v>16</v>
      </c>
      <c r="G9" s="12">
        <f>IFERROR(IF(Tabel4[[#This Row],[MAGASINS]]=0,0,TRUNC(+Tabel4[[#This Row],[Volume]]-Tabel4[[#This Row],[Realise]])),0)</f>
        <v>0</v>
      </c>
      <c r="H9" s="13" cm="1">
        <f t="array" ref="H9">SUM(IFERROR(VLOOKUP(Tabel4[[#This Row],[04h30]:[19h30]],[1]!Tabel1[[camion]:[Cap]],2,0),0))</f>
        <v>0</v>
      </c>
      <c r="I9" s="14">
        <f>IFERROR(+Tabel4[[#This Row],[Realise]]/Tabel4[[#This Row],[Volume]],"-")</f>
        <v>1</v>
      </c>
      <c r="J9" s="11">
        <f>COUNTA(Tabel4[[#This Row],[04h30]:[19h30]])</f>
        <v>4</v>
      </c>
      <c r="K9" s="15"/>
      <c r="L9" s="24" t="s">
        <v>41</v>
      </c>
      <c r="M9" s="16"/>
      <c r="N9" s="16" t="s">
        <v>42</v>
      </c>
      <c r="O9" s="16"/>
      <c r="P9" s="16" t="s">
        <v>41</v>
      </c>
      <c r="Q9" s="16"/>
      <c r="R9" s="16" t="s">
        <v>43</v>
      </c>
      <c r="S9" s="17"/>
      <c r="T9" s="18"/>
      <c r="U9" s="16"/>
      <c r="V9" s="16"/>
      <c r="W9" s="16"/>
      <c r="X9" s="16"/>
      <c r="Y9" s="19"/>
      <c r="Z9" s="17"/>
      <c r="AB9" s="27" t="s">
        <v>75</v>
      </c>
    </row>
    <row r="10" spans="1:28" ht="16.8" thickTop="1" thickBot="1" x14ac:dyDescent="0.35">
      <c r="A10" s="9">
        <v>1</v>
      </c>
      <c r="B10" s="10">
        <v>303</v>
      </c>
      <c r="C10" s="11">
        <v>12</v>
      </c>
      <c r="D10" s="11">
        <v>2</v>
      </c>
      <c r="E10" s="11">
        <v>2</v>
      </c>
      <c r="F10" s="11">
        <v>2</v>
      </c>
      <c r="G10" s="12">
        <f>IFERROR(IF(Tabel4[[#This Row],[MAGASINS]]=0,0,TRUNC(+Tabel4[[#This Row],[Volume]]-Tabel4[[#This Row],[Realise]])),0)</f>
        <v>0</v>
      </c>
      <c r="H10" s="13" cm="1">
        <f t="array" ref="H10">SUM(IFERROR(VLOOKUP(Tabel4[[#This Row],[04h30]:[19h30]],[1]!Tabel1[[camion]:[Cap]],2,0),0))</f>
        <v>0</v>
      </c>
      <c r="I10" s="14">
        <f>IFERROR(+Tabel4[[#This Row],[Realise]]/Tabel4[[#This Row],[Volume]],"-")</f>
        <v>1</v>
      </c>
      <c r="J10" s="11">
        <f>COUNTA(Tabel4[[#This Row],[04h30]:[19h30]])</f>
        <v>1</v>
      </c>
      <c r="K10" s="15"/>
      <c r="L10" s="16"/>
      <c r="M10" s="16"/>
      <c r="N10" s="16"/>
      <c r="O10" s="16"/>
      <c r="P10" s="16" t="s">
        <v>44</v>
      </c>
      <c r="Q10" s="16"/>
      <c r="R10" s="16"/>
      <c r="S10" s="17"/>
      <c r="T10" s="18"/>
      <c r="U10" s="16"/>
      <c r="V10" s="16"/>
      <c r="W10" s="16"/>
      <c r="X10" s="16"/>
      <c r="Y10" s="19"/>
      <c r="Z10" s="17"/>
    </row>
    <row r="11" spans="1:28" ht="16.8" thickTop="1" thickBot="1" x14ac:dyDescent="0.35">
      <c r="A11" s="9">
        <v>2</v>
      </c>
      <c r="B11" s="10">
        <v>19</v>
      </c>
      <c r="C11" s="11">
        <v>23</v>
      </c>
      <c r="D11" s="11">
        <v>23</v>
      </c>
      <c r="E11" s="11">
        <v>3</v>
      </c>
      <c r="F11" s="11">
        <v>23</v>
      </c>
      <c r="G11" s="12">
        <f>IFERROR(IF(Tabel4[[#This Row],[MAGASINS]]=0,0,TRUNC(+Tabel4[[#This Row],[Volume]]-Tabel4[[#This Row],[Realise]])),0)</f>
        <v>0</v>
      </c>
      <c r="H11" s="13" cm="1">
        <f t="array" ref="H11">SUM(IFERROR(VLOOKUP(Tabel4[[#This Row],[04h30]:[19h30]],[1]!Tabel1[[camion]:[Cap]],2,0),0))</f>
        <v>0</v>
      </c>
      <c r="I11" s="14">
        <f>IFERROR(+Tabel4[[#This Row],[Realise]]/Tabel4[[#This Row],[Volume]],"-")</f>
        <v>1</v>
      </c>
      <c r="J11" s="11">
        <f>COUNTA(Tabel4[[#This Row],[04h30]:[19h30]])</f>
        <v>2</v>
      </c>
      <c r="K11" s="15"/>
      <c r="L11" s="21" t="s">
        <v>29</v>
      </c>
      <c r="M11" s="16"/>
      <c r="N11" s="16" t="s">
        <v>45</v>
      </c>
      <c r="O11" s="16"/>
      <c r="P11" s="16"/>
      <c r="Q11" s="16"/>
      <c r="R11" s="16"/>
      <c r="S11" s="17"/>
      <c r="T11" s="18"/>
      <c r="U11" s="16"/>
      <c r="V11" s="16"/>
      <c r="W11" s="16"/>
      <c r="X11" s="16"/>
      <c r="Y11" s="19"/>
      <c r="Z11" s="17"/>
    </row>
    <row r="12" spans="1:28" ht="16.8" thickTop="1" thickBot="1" x14ac:dyDescent="0.35">
      <c r="A12" s="9">
        <v>1</v>
      </c>
      <c r="B12" s="10">
        <v>219</v>
      </c>
      <c r="C12" s="11">
        <v>12</v>
      </c>
      <c r="D12" s="11">
        <v>13</v>
      </c>
      <c r="E12" s="11">
        <v>3</v>
      </c>
      <c r="F12" s="11">
        <v>13</v>
      </c>
      <c r="G12" s="12">
        <f>IFERROR(IF(Tabel4[[#This Row],[MAGASINS]]=0,0,TRUNC(+Tabel4[[#This Row],[Volume]]-Tabel4[[#This Row],[Realise]])),0)</f>
        <v>0</v>
      </c>
      <c r="H12" s="13" cm="1">
        <f t="array" ref="H12">SUM(IFERROR(VLOOKUP(Tabel4[[#This Row],[04h30]:[19h30]],[1]!Tabel1[[camion]:[Cap]],2,0),0))</f>
        <v>0</v>
      </c>
      <c r="I12" s="14">
        <f>IFERROR(+Tabel4[[#This Row],[Realise]]/Tabel4[[#This Row],[Volume]],"-")</f>
        <v>1</v>
      </c>
      <c r="J12" s="11">
        <f>COUNTA(Tabel4[[#This Row],[04h30]:[19h30]])</f>
        <v>1</v>
      </c>
      <c r="K12" s="15"/>
      <c r="L12" s="16"/>
      <c r="M12" s="16"/>
      <c r="N12" s="16"/>
      <c r="O12" s="16"/>
      <c r="P12" s="16" t="s">
        <v>46</v>
      </c>
      <c r="Q12" s="16"/>
      <c r="R12" s="16"/>
      <c r="S12" s="17"/>
      <c r="T12" s="18"/>
      <c r="U12" s="16"/>
      <c r="V12" s="16"/>
      <c r="W12" s="16"/>
      <c r="X12" s="16"/>
      <c r="Y12" s="19"/>
      <c r="Z12" s="17"/>
    </row>
    <row r="13" spans="1:28" ht="16.8" thickTop="1" thickBot="1" x14ac:dyDescent="0.35">
      <c r="A13" s="9">
        <v>2</v>
      </c>
      <c r="B13" s="10">
        <v>302</v>
      </c>
      <c r="C13" s="11">
        <v>12</v>
      </c>
      <c r="D13" s="11">
        <v>2</v>
      </c>
      <c r="E13" s="11">
        <v>3</v>
      </c>
      <c r="F13" s="11">
        <v>2</v>
      </c>
      <c r="G13" s="12">
        <f>IFERROR(IF(Tabel4[[#This Row],[MAGASINS]]=0,0,TRUNC(+Tabel4[[#This Row],[Volume]]-Tabel4[[#This Row],[Realise]])),0)</f>
        <v>0</v>
      </c>
      <c r="H13" s="13" cm="1">
        <f t="array" ref="H13">SUM(IFERROR(VLOOKUP(Tabel4[[#This Row],[04h30]:[19h30]],[1]!Tabel1[[camion]:[Cap]],2,0),0))</f>
        <v>0</v>
      </c>
      <c r="I13" s="14">
        <f>IFERROR(+Tabel4[[#This Row],[Realise]]/Tabel4[[#This Row],[Volume]],"-")</f>
        <v>1</v>
      </c>
      <c r="J13" s="11">
        <f>COUNTA(Tabel4[[#This Row],[04h30]:[19h30]])</f>
        <v>1</v>
      </c>
      <c r="K13" s="15"/>
      <c r="L13" s="16"/>
      <c r="M13" s="16"/>
      <c r="N13" s="16" t="s">
        <v>38</v>
      </c>
      <c r="O13" s="16"/>
      <c r="P13" s="16"/>
      <c r="Q13" s="16"/>
      <c r="R13" s="16"/>
      <c r="S13" s="17"/>
      <c r="T13" s="18"/>
      <c r="U13" s="16"/>
      <c r="V13" s="16"/>
      <c r="W13" s="16"/>
      <c r="X13" s="16"/>
      <c r="Y13" s="19"/>
      <c r="Z13" s="17"/>
    </row>
    <row r="14" spans="1:28" ht="16.8" thickTop="1" thickBot="1" x14ac:dyDescent="0.35">
      <c r="A14" s="9">
        <v>8</v>
      </c>
      <c r="B14" s="10">
        <v>50</v>
      </c>
      <c r="C14" s="11">
        <v>23</v>
      </c>
      <c r="D14" s="11">
        <v>26</v>
      </c>
      <c r="E14" s="11">
        <v>4</v>
      </c>
      <c r="F14" s="11">
        <v>26</v>
      </c>
      <c r="G14" s="12">
        <f>IFERROR(IF(Tabel4[[#This Row],[MAGASINS]]=0,0,TRUNC(+Tabel4[[#This Row],[Volume]]-Tabel4[[#This Row],[Realise]])),0)</f>
        <v>0</v>
      </c>
      <c r="H14" s="13" cm="1">
        <f t="array" ref="H14">SUM(IFERROR(VLOOKUP(Tabel4[[#This Row],[04h30]:[19h30]],[1]!Tabel1[[camion]:[Cap]],2,0),0))</f>
        <v>0</v>
      </c>
      <c r="I14" s="14">
        <f>IFERROR(+Tabel4[[#This Row],[Realise]]/Tabel4[[#This Row],[Volume]],"-")</f>
        <v>1</v>
      </c>
      <c r="J14" s="11">
        <f>COUNTA(Tabel4[[#This Row],[04h30]:[19h30]])</f>
        <v>2</v>
      </c>
      <c r="K14" s="15"/>
      <c r="L14" s="16"/>
      <c r="M14" s="16" t="s">
        <v>47</v>
      </c>
      <c r="N14" s="16"/>
      <c r="O14" s="16" t="s">
        <v>48</v>
      </c>
      <c r="P14" s="16"/>
      <c r="Q14" s="16"/>
      <c r="R14" s="16"/>
      <c r="S14" s="17"/>
      <c r="T14" s="18"/>
      <c r="U14" s="16"/>
      <c r="V14" s="16"/>
      <c r="W14" s="16"/>
      <c r="X14" s="16"/>
      <c r="Y14" s="19"/>
      <c r="Z14" s="17"/>
    </row>
    <row r="15" spans="1:28" ht="16.8" thickTop="1" thickBot="1" x14ac:dyDescent="0.35">
      <c r="A15" s="9">
        <v>4</v>
      </c>
      <c r="B15" s="10">
        <v>20</v>
      </c>
      <c r="C15" s="11">
        <v>23</v>
      </c>
      <c r="D15" s="11">
        <v>24</v>
      </c>
      <c r="E15" s="11">
        <v>4</v>
      </c>
      <c r="F15" s="11">
        <v>24</v>
      </c>
      <c r="G15" s="12">
        <f>IFERROR(IF(Tabel4[[#This Row],[MAGASINS]]=0,0,TRUNC(+Tabel4[[#This Row],[Volume]]-Tabel4[[#This Row],[Realise]])),0)</f>
        <v>0</v>
      </c>
      <c r="H15" s="13" cm="1">
        <f t="array" ref="H15">SUM(IFERROR(VLOOKUP(Tabel4[[#This Row],[04h30]:[19h30]],[1]!Tabel1[[camion]:[Cap]],2,0),0))</f>
        <v>0</v>
      </c>
      <c r="I15" s="14">
        <f>IFERROR(+Tabel4[[#This Row],[Realise]]/Tabel4[[#This Row],[Volume]],"-")</f>
        <v>1</v>
      </c>
      <c r="J15" s="11">
        <f>COUNTA(Tabel4[[#This Row],[04h30]:[19h30]])</f>
        <v>2</v>
      </c>
      <c r="K15" s="15"/>
      <c r="L15" s="16"/>
      <c r="M15" s="16" t="s">
        <v>49</v>
      </c>
      <c r="N15" s="16"/>
      <c r="O15" s="16" t="s">
        <v>50</v>
      </c>
      <c r="P15" s="16"/>
      <c r="Q15" s="16"/>
      <c r="R15" s="16"/>
      <c r="S15" s="17"/>
      <c r="T15" s="18"/>
      <c r="U15" s="16"/>
      <c r="V15" s="16"/>
      <c r="W15" s="16"/>
      <c r="X15" s="16"/>
      <c r="Y15" s="19"/>
      <c r="Z15" s="17"/>
    </row>
    <row r="16" spans="1:28" ht="16.8" thickTop="1" thickBot="1" x14ac:dyDescent="0.35">
      <c r="A16" s="9">
        <v>4</v>
      </c>
      <c r="B16" s="10">
        <v>46</v>
      </c>
      <c r="C16" s="11">
        <v>12</v>
      </c>
      <c r="D16" s="11">
        <v>21</v>
      </c>
      <c r="E16" s="11">
        <v>4</v>
      </c>
      <c r="F16" s="11">
        <v>21</v>
      </c>
      <c r="G16" s="12">
        <f>IFERROR(IF(Tabel4[[#This Row],[MAGASINS]]=0,0,TRUNC(+Tabel4[[#This Row],[Volume]]-Tabel4[[#This Row],[Realise]])),0)</f>
        <v>0</v>
      </c>
      <c r="H16" s="13" cm="1">
        <f t="array" ref="H16">SUM(IFERROR(VLOOKUP(Tabel4[[#This Row],[04h30]:[19h30]],[1]!Tabel1[[camion]:[Cap]],2,0),0))</f>
        <v>0</v>
      </c>
      <c r="I16" s="14">
        <f>IFERROR(+Tabel4[[#This Row],[Realise]]/Tabel4[[#This Row],[Volume]],"-")</f>
        <v>1</v>
      </c>
      <c r="J16" s="11">
        <f>COUNTA(Tabel4[[#This Row],[04h30]:[19h30]])</f>
        <v>1</v>
      </c>
      <c r="K16" s="15"/>
      <c r="L16" s="16"/>
      <c r="M16" s="16"/>
      <c r="N16" s="16"/>
      <c r="O16" s="16"/>
      <c r="P16" s="16" t="s">
        <v>51</v>
      </c>
      <c r="Q16" s="16"/>
      <c r="R16" s="16"/>
      <c r="S16" s="17"/>
      <c r="T16" s="18"/>
      <c r="U16" s="16"/>
      <c r="V16" s="16"/>
      <c r="W16" s="16"/>
      <c r="X16" s="16"/>
      <c r="Y16" s="19"/>
      <c r="Z16" s="17"/>
    </row>
    <row r="17" spans="1:28" ht="16.8" thickTop="1" thickBot="1" x14ac:dyDescent="0.35">
      <c r="A17" s="9">
        <v>4</v>
      </c>
      <c r="B17" s="10">
        <v>216</v>
      </c>
      <c r="C17" s="11">
        <v>23</v>
      </c>
      <c r="D17" s="11">
        <v>18</v>
      </c>
      <c r="E17" s="11">
        <v>4</v>
      </c>
      <c r="F17" s="11">
        <v>18</v>
      </c>
      <c r="G17" s="12">
        <f>IFERROR(IF(Tabel4[[#This Row],[MAGASINS]]=0,0,TRUNC(+Tabel4[[#This Row],[Volume]]-Tabel4[[#This Row],[Realise]])),0)</f>
        <v>0</v>
      </c>
      <c r="H17" s="13" cm="1">
        <f t="array" ref="H17">SUM(IFERROR(VLOOKUP(Tabel4[[#This Row],[04h30]:[19h30]],[1]!Tabel1[[camion]:[Cap]],2,0),0))</f>
        <v>0</v>
      </c>
      <c r="I17" s="14">
        <f>IFERROR(+Tabel4[[#This Row],[Realise]]/Tabel4[[#This Row],[Volume]],"-")</f>
        <v>1</v>
      </c>
      <c r="J17" s="11">
        <f>COUNTA(Tabel4[[#This Row],[04h30]:[19h30]])</f>
        <v>2</v>
      </c>
      <c r="K17" s="15"/>
      <c r="L17" s="16"/>
      <c r="M17" s="16"/>
      <c r="N17" s="16"/>
      <c r="O17" s="16" t="s">
        <v>52</v>
      </c>
      <c r="P17" s="16"/>
      <c r="Q17" s="21" t="s">
        <v>53</v>
      </c>
      <c r="R17" s="16"/>
      <c r="S17" s="17"/>
      <c r="T17" s="18"/>
      <c r="U17" s="16"/>
      <c r="V17" s="16"/>
      <c r="W17" s="16"/>
      <c r="X17" s="16"/>
      <c r="Y17" s="19"/>
      <c r="Z17" s="17"/>
    </row>
    <row r="18" spans="1:28" ht="16.8" thickTop="1" thickBot="1" x14ac:dyDescent="0.35">
      <c r="A18" s="9">
        <v>4</v>
      </c>
      <c r="B18" s="10">
        <v>300</v>
      </c>
      <c r="C18" s="11">
        <v>23</v>
      </c>
      <c r="D18" s="11">
        <v>2</v>
      </c>
      <c r="E18" s="11">
        <v>4</v>
      </c>
      <c r="F18" s="11">
        <v>2</v>
      </c>
      <c r="G18" s="12">
        <f>IFERROR(IF(Tabel4[[#This Row],[MAGASINS]]=0,0,TRUNC(+Tabel4[[#This Row],[Volume]]-Tabel4[[#This Row],[Realise]])),0)</f>
        <v>0</v>
      </c>
      <c r="H18" s="13" cm="1">
        <f t="array" ref="H18">SUM(IFERROR(VLOOKUP(Tabel4[[#This Row],[04h30]:[19h30]],[1]!Tabel1[[camion]:[Cap]],2,0),0))</f>
        <v>0</v>
      </c>
      <c r="I18" s="14">
        <f>IFERROR(+Tabel4[[#This Row],[Realise]]/Tabel4[[#This Row],[Volume]],"-")</f>
        <v>1</v>
      </c>
      <c r="J18" s="11">
        <f>COUNTA(Tabel4[[#This Row],[04h30]:[19h30]])</f>
        <v>1</v>
      </c>
      <c r="K18" s="15"/>
      <c r="L18" s="16"/>
      <c r="M18" s="16"/>
      <c r="N18" s="16"/>
      <c r="O18" s="16" t="s">
        <v>54</v>
      </c>
      <c r="P18" s="16"/>
      <c r="Q18" s="16"/>
      <c r="R18" s="16"/>
      <c r="S18" s="17"/>
      <c r="T18" s="18"/>
      <c r="U18" s="16"/>
      <c r="V18" s="16"/>
      <c r="W18" s="16"/>
      <c r="X18" s="16"/>
      <c r="Y18" s="19"/>
      <c r="Z18" s="17"/>
    </row>
    <row r="19" spans="1:28" ht="16.8" thickTop="1" thickBot="1" x14ac:dyDescent="0.35">
      <c r="A19" s="9">
        <v>7</v>
      </c>
      <c r="B19" s="10">
        <v>222</v>
      </c>
      <c r="C19" s="11">
        <v>23</v>
      </c>
      <c r="D19" s="11">
        <v>15</v>
      </c>
      <c r="E19" s="11">
        <v>5</v>
      </c>
      <c r="F19" s="11">
        <v>15</v>
      </c>
      <c r="G19" s="12">
        <f>IFERROR(IF(Tabel4[[#This Row],[MAGASINS]]=0,0,TRUNC(+Tabel4[[#This Row],[Volume]]-Tabel4[[#This Row],[Realise]])),0)</f>
        <v>0</v>
      </c>
      <c r="H19" s="13" cm="1">
        <f t="array" ref="H19">SUM(IFERROR(VLOOKUP(Tabel4[[#This Row],[04h30]:[19h30]],[1]!Tabel1[[camion]:[Cap]],2,0),0))</f>
        <v>0</v>
      </c>
      <c r="I19" s="14">
        <f>IFERROR(+Tabel4[[#This Row],[Realise]]/Tabel4[[#This Row],[Volume]],"-")</f>
        <v>1</v>
      </c>
      <c r="J19" s="11">
        <f>COUNTA(Tabel4[[#This Row],[04h30]:[19h30]])</f>
        <v>1</v>
      </c>
      <c r="K19" s="15"/>
      <c r="L19" s="16" t="s">
        <v>55</v>
      </c>
      <c r="M19" s="16"/>
      <c r="N19" s="16"/>
      <c r="O19" s="16"/>
      <c r="P19" s="16"/>
      <c r="Q19" s="16"/>
      <c r="R19" s="16"/>
      <c r="S19" s="17"/>
      <c r="T19" s="18"/>
      <c r="U19" s="16"/>
      <c r="V19" s="16"/>
      <c r="W19" s="16"/>
      <c r="X19" s="16"/>
      <c r="Y19" s="19"/>
      <c r="Z19" s="17"/>
    </row>
    <row r="20" spans="1:28" ht="16.8" thickTop="1" thickBot="1" x14ac:dyDescent="0.35">
      <c r="A20" s="9">
        <v>7</v>
      </c>
      <c r="B20" s="10">
        <v>721</v>
      </c>
      <c r="C20" s="11">
        <v>12</v>
      </c>
      <c r="D20" s="11">
        <v>14</v>
      </c>
      <c r="E20" s="11">
        <v>5</v>
      </c>
      <c r="F20" s="11">
        <v>14</v>
      </c>
      <c r="G20" s="12">
        <f>IFERROR(IF(Tabel4[[#This Row],[MAGASINS]]=0,0,TRUNC(+Tabel4[[#This Row],[Volume]]-Tabel4[[#This Row],[Realise]])),0)</f>
        <v>0</v>
      </c>
      <c r="H20" s="13" cm="1">
        <f t="array" ref="H20">SUM(IFERROR(VLOOKUP(Tabel4[[#This Row],[04h30]:[19h30]],[1]!Tabel1[[camion]:[Cap]],2,0),0))</f>
        <v>0</v>
      </c>
      <c r="I20" s="14">
        <f>IFERROR(+Tabel4[[#This Row],[Realise]]/Tabel4[[#This Row],[Volume]],"-")</f>
        <v>1</v>
      </c>
      <c r="J20" s="11">
        <f>COUNTA(Tabel4[[#This Row],[04h30]:[19h30]])</f>
        <v>2</v>
      </c>
      <c r="K20" s="15"/>
      <c r="L20" s="16" t="s">
        <v>33</v>
      </c>
      <c r="M20" s="16"/>
      <c r="N20" s="21" t="s">
        <v>56</v>
      </c>
      <c r="O20" s="16"/>
      <c r="P20" s="16"/>
      <c r="Q20" s="16"/>
      <c r="R20" s="16"/>
      <c r="S20" s="17"/>
      <c r="T20" s="18"/>
      <c r="U20" s="16"/>
      <c r="V20" s="16"/>
      <c r="W20" s="16"/>
      <c r="X20" s="16"/>
      <c r="Y20" s="19"/>
      <c r="Z20" s="17"/>
    </row>
    <row r="21" spans="1:28" ht="16.8" thickTop="1" thickBot="1" x14ac:dyDescent="0.35">
      <c r="A21" s="9">
        <v>3</v>
      </c>
      <c r="B21" s="10">
        <v>221</v>
      </c>
      <c r="C21" s="11">
        <v>23</v>
      </c>
      <c r="D21" s="11">
        <v>23</v>
      </c>
      <c r="E21" s="11">
        <v>6</v>
      </c>
      <c r="F21" s="11">
        <v>23</v>
      </c>
      <c r="G21" s="12">
        <f>IFERROR(IF(Tabel4[[#This Row],[MAGASINS]]=0,0,TRUNC(+Tabel4[[#This Row],[Volume]]-Tabel4[[#This Row],[Realise]])),0)</f>
        <v>0</v>
      </c>
      <c r="H21" s="13" cm="1">
        <f t="array" ref="H21">SUM(IFERROR(VLOOKUP(Tabel4[[#This Row],[04h30]:[19h30]],[1]!Tabel1[[camion]:[Cap]],2,0),0))</f>
        <v>0</v>
      </c>
      <c r="I21" s="14">
        <f>IFERROR(+Tabel4[[#This Row],[Realise]]/Tabel4[[#This Row],[Volume]],"-")</f>
        <v>1</v>
      </c>
      <c r="J21" s="11">
        <f>COUNTA(Tabel4[[#This Row],[04h30]:[19h30]])</f>
        <v>1</v>
      </c>
      <c r="K21" s="15"/>
      <c r="L21" s="16" t="s">
        <v>31</v>
      </c>
      <c r="M21" s="16"/>
      <c r="N21" s="16"/>
      <c r="O21" s="16"/>
      <c r="P21" s="16"/>
      <c r="Q21" s="16"/>
      <c r="R21" s="16"/>
      <c r="S21" s="17"/>
      <c r="T21" s="18"/>
      <c r="U21" s="16"/>
      <c r="V21" s="16"/>
      <c r="W21" s="16"/>
      <c r="X21" s="16"/>
      <c r="Y21" s="19"/>
      <c r="Z21" s="17"/>
    </row>
    <row r="22" spans="1:28" ht="16.8" thickTop="1" thickBot="1" x14ac:dyDescent="0.35">
      <c r="A22" s="9">
        <v>3</v>
      </c>
      <c r="B22" s="10">
        <v>218</v>
      </c>
      <c r="C22" s="11">
        <v>12</v>
      </c>
      <c r="D22" s="11">
        <v>8</v>
      </c>
      <c r="E22" s="11">
        <v>6</v>
      </c>
      <c r="F22" s="11">
        <v>8</v>
      </c>
      <c r="G22" s="12">
        <f>IFERROR(IF(Tabel4[[#This Row],[MAGASINS]]=0,0,TRUNC(+Tabel4[[#This Row],[Volume]]-Tabel4[[#This Row],[Realise]])),0)</f>
        <v>0</v>
      </c>
      <c r="H22" s="13" cm="1">
        <f t="array" ref="H22">SUM(IFERROR(VLOOKUP(Tabel4[[#This Row],[04h30]:[19h30]],[1]!Tabel1[[camion]:[Cap]],2,0),0))</f>
        <v>0</v>
      </c>
      <c r="I22" s="14">
        <f>IFERROR(+Tabel4[[#This Row],[Realise]]/Tabel4[[#This Row],[Volume]],"-")</f>
        <v>1</v>
      </c>
      <c r="J22" s="11">
        <f>COUNTA(Tabel4[[#This Row],[04h30]:[19h30]])</f>
        <v>1</v>
      </c>
      <c r="K22" s="15"/>
      <c r="L22" s="16" t="s">
        <v>57</v>
      </c>
      <c r="M22" s="16"/>
      <c r="N22" s="16"/>
      <c r="O22" s="16"/>
      <c r="P22" s="16"/>
      <c r="Q22" s="16"/>
      <c r="R22" s="16"/>
      <c r="S22" s="17"/>
      <c r="T22" s="18"/>
      <c r="U22" s="16"/>
      <c r="V22" s="16"/>
      <c r="W22" s="16"/>
      <c r="X22" s="16"/>
      <c r="Y22" s="19"/>
      <c r="Z22" s="17"/>
    </row>
    <row r="23" spans="1:28" ht="16.8" thickTop="1" thickBot="1" x14ac:dyDescent="0.35">
      <c r="A23" s="9">
        <v>3</v>
      </c>
      <c r="B23" s="10">
        <v>301</v>
      </c>
      <c r="C23" s="11">
        <v>12</v>
      </c>
      <c r="D23" s="11">
        <v>2</v>
      </c>
      <c r="E23" s="11">
        <v>6</v>
      </c>
      <c r="F23" s="11">
        <v>2</v>
      </c>
      <c r="G23" s="12">
        <f>IFERROR(IF(Tabel4[[#This Row],[MAGASINS]]=0,0,TRUNC(+Tabel4[[#This Row],[Volume]]-Tabel4[[#This Row],[Realise]])),0)</f>
        <v>0</v>
      </c>
      <c r="H23" s="13" cm="1">
        <f t="array" ref="H23">SUM(IFERROR(VLOOKUP(Tabel4[[#This Row],[04h30]:[19h30]],[1]!Tabel1[[camion]:[Cap]],2,0),0))</f>
        <v>0</v>
      </c>
      <c r="I23" s="14">
        <f>IFERROR(+Tabel4[[#This Row],[Realise]]/Tabel4[[#This Row],[Volume]],"-")</f>
        <v>1</v>
      </c>
      <c r="J23" s="11">
        <f>COUNTA(Tabel4[[#This Row],[04h30]:[19h30]])</f>
        <v>1</v>
      </c>
      <c r="K23" s="15"/>
      <c r="L23" s="16" t="s">
        <v>38</v>
      </c>
      <c r="M23" s="16"/>
      <c r="N23" s="16"/>
      <c r="O23" s="16"/>
      <c r="P23" s="16"/>
      <c r="Q23" s="16"/>
      <c r="R23" s="16"/>
      <c r="S23" s="17"/>
      <c r="T23" s="18"/>
      <c r="U23" s="16"/>
      <c r="V23" s="16"/>
      <c r="W23" s="16"/>
      <c r="X23" s="16"/>
      <c r="Y23" s="19"/>
      <c r="Z23" s="17"/>
    </row>
    <row r="24" spans="1:28" ht="16.8" thickTop="1" thickBot="1" x14ac:dyDescent="0.35">
      <c r="A24" s="9">
        <v>6</v>
      </c>
      <c r="B24" s="10">
        <v>42</v>
      </c>
      <c r="C24" s="11">
        <v>23</v>
      </c>
      <c r="D24" s="11">
        <v>36</v>
      </c>
      <c r="E24" s="11">
        <v>7</v>
      </c>
      <c r="F24" s="11">
        <v>36</v>
      </c>
      <c r="G24" s="12">
        <f>IFERROR(IF(Tabel4[[#This Row],[MAGASINS]]=0,0,TRUNC(+Tabel4[[#This Row],[Volume]]-Tabel4[[#This Row],[Realise]])),0)</f>
        <v>0</v>
      </c>
      <c r="H24" s="13" cm="1">
        <f t="array" ref="H24">SUM(IFERROR(VLOOKUP(Tabel4[[#This Row],[04h30]:[19h30]],[1]!Tabel1[[camion]:[Cap]],2,0),0))</f>
        <v>0</v>
      </c>
      <c r="I24" s="14">
        <f>IFERROR(+Tabel4[[#This Row],[Realise]]/Tabel4[[#This Row],[Volume]],"-")</f>
        <v>1</v>
      </c>
      <c r="J24" s="11">
        <f>COUNTA(Tabel4[[#This Row],[04h30]:[19h30]])</f>
        <v>3</v>
      </c>
      <c r="K24" s="15"/>
      <c r="L24" s="16"/>
      <c r="M24" s="16"/>
      <c r="N24" s="16"/>
      <c r="O24" s="16"/>
      <c r="P24" s="16"/>
      <c r="Q24" s="16"/>
      <c r="R24" s="16"/>
      <c r="S24" s="17"/>
      <c r="T24" s="18"/>
      <c r="U24" s="16"/>
      <c r="V24" s="16" t="s">
        <v>58</v>
      </c>
      <c r="W24" s="16"/>
      <c r="X24" s="16" t="s">
        <v>39</v>
      </c>
      <c r="Y24" s="19"/>
      <c r="Z24" s="26" t="s">
        <v>59</v>
      </c>
    </row>
    <row r="25" spans="1:28" ht="16.8" thickTop="1" thickBot="1" x14ac:dyDescent="0.35">
      <c r="A25" s="9">
        <v>6</v>
      </c>
      <c r="B25" s="10">
        <v>43</v>
      </c>
      <c r="C25" s="11">
        <v>23</v>
      </c>
      <c r="D25" s="11">
        <v>20</v>
      </c>
      <c r="E25" s="11">
        <v>7</v>
      </c>
      <c r="F25" s="11">
        <v>20</v>
      </c>
      <c r="G25" s="12">
        <f>IFERROR(IF(Tabel4[[#This Row],[MAGASINS]]=0,0,TRUNC(+Tabel4[[#This Row],[Volume]]-Tabel4[[#This Row],[Realise]])),0)</f>
        <v>0</v>
      </c>
      <c r="H25" s="13" cm="1">
        <f t="array" ref="H25">SUM(IFERROR(VLOOKUP(Tabel4[[#This Row],[04h30]:[19h30]],[1]!Tabel1[[camion]:[Cap]],2,0),0))</f>
        <v>0</v>
      </c>
      <c r="I25" s="14">
        <f>IFERROR(+Tabel4[[#This Row],[Realise]]/Tabel4[[#This Row],[Volume]],"-")</f>
        <v>1</v>
      </c>
      <c r="J25" s="11">
        <f>COUNTA(Tabel4[[#This Row],[04h30]:[19h30]])</f>
        <v>1</v>
      </c>
      <c r="K25" s="15"/>
      <c r="L25" s="16"/>
      <c r="M25" s="16"/>
      <c r="N25" s="16"/>
      <c r="O25" s="16"/>
      <c r="P25" s="16"/>
      <c r="Q25" s="16"/>
      <c r="R25" s="16"/>
      <c r="S25" s="17"/>
      <c r="T25" s="18"/>
      <c r="U25" s="16"/>
      <c r="V25" s="16" t="s">
        <v>60</v>
      </c>
      <c r="W25" s="16"/>
      <c r="X25" s="16"/>
      <c r="Y25" s="19"/>
      <c r="Z25" s="17"/>
    </row>
    <row r="26" spans="1:28" ht="16.8" thickTop="1" thickBot="1" x14ac:dyDescent="0.35">
      <c r="A26" s="9">
        <v>6</v>
      </c>
      <c r="B26" s="10">
        <v>45</v>
      </c>
      <c r="C26" s="11">
        <v>12</v>
      </c>
      <c r="D26" s="11">
        <v>18</v>
      </c>
      <c r="E26" s="11">
        <v>7</v>
      </c>
      <c r="F26" s="11">
        <v>18</v>
      </c>
      <c r="G26" s="12">
        <f>IFERROR(IF(Tabel4[[#This Row],[MAGASINS]]=0,0,TRUNC(+Tabel4[[#This Row],[Volume]]-Tabel4[[#This Row],[Realise]])),0)</f>
        <v>0</v>
      </c>
      <c r="H26" s="13" cm="1">
        <f t="array" ref="H26">SUM(IFERROR(VLOOKUP(Tabel4[[#This Row],[04h30]:[19h30]],[1]!Tabel1[[camion]:[Cap]],2,0),0))</f>
        <v>0</v>
      </c>
      <c r="I26" s="14">
        <f>IFERROR(+Tabel4[[#This Row],[Realise]]/Tabel4[[#This Row],[Volume]],"-")</f>
        <v>1</v>
      </c>
      <c r="J26" s="11">
        <f>COUNTA(Tabel4[[#This Row],[04h30]:[19h30]])</f>
        <v>1</v>
      </c>
      <c r="K26" s="15"/>
      <c r="L26" s="16"/>
      <c r="M26" s="16"/>
      <c r="N26" s="16"/>
      <c r="O26" s="16"/>
      <c r="P26" s="16"/>
      <c r="Q26" s="16"/>
      <c r="R26" s="16"/>
      <c r="S26" s="17"/>
      <c r="T26" s="18"/>
      <c r="U26" s="16"/>
      <c r="V26" s="16" t="s">
        <v>61</v>
      </c>
      <c r="W26" s="16"/>
      <c r="X26" s="16"/>
      <c r="Y26" s="19"/>
      <c r="Z26" s="17"/>
    </row>
    <row r="27" spans="1:28" ht="15" thickTop="1" x14ac:dyDescent="0.3"/>
    <row r="28" spans="1:28" s="27" customFormat="1" ht="15" thickBot="1" x14ac:dyDescent="0.35">
      <c r="K28" s="27">
        <v>2</v>
      </c>
      <c r="L28" s="27">
        <v>4</v>
      </c>
      <c r="M28" s="27">
        <v>4</v>
      </c>
      <c r="N28" s="27">
        <v>6</v>
      </c>
      <c r="O28" s="27">
        <v>2</v>
      </c>
      <c r="P28" s="27">
        <v>6</v>
      </c>
      <c r="Q28" s="27">
        <v>2</v>
      </c>
      <c r="R28" s="27">
        <v>7</v>
      </c>
      <c r="V28" s="27">
        <v>3</v>
      </c>
      <c r="X28" s="27">
        <v>1</v>
      </c>
      <c r="AA28" s="27">
        <f>SUM(K28:Z28)</f>
        <v>37</v>
      </c>
    </row>
    <row r="29" spans="1:28" ht="15.6" thickTop="1" thickBot="1" x14ac:dyDescent="0.35">
      <c r="A29" s="1" t="s">
        <v>0</v>
      </c>
      <c r="B29" s="2" t="s">
        <v>1</v>
      </c>
      <c r="C29" s="2" t="s">
        <v>2</v>
      </c>
      <c r="D29" s="2" t="s">
        <v>3</v>
      </c>
      <c r="E29" s="3" t="s">
        <v>4</v>
      </c>
      <c r="F29" s="3" t="s">
        <v>5</v>
      </c>
      <c r="G29" s="3" t="s">
        <v>6</v>
      </c>
      <c r="H29" s="3" t="s">
        <v>7</v>
      </c>
      <c r="I29" s="3" t="s">
        <v>8</v>
      </c>
      <c r="J29" s="4" t="s">
        <v>9</v>
      </c>
      <c r="K29" s="5" t="s">
        <v>10</v>
      </c>
      <c r="L29" s="7" t="s">
        <v>11</v>
      </c>
      <c r="M29" s="7" t="s">
        <v>12</v>
      </c>
      <c r="N29" s="7" t="s">
        <v>13</v>
      </c>
      <c r="O29" s="7" t="s">
        <v>14</v>
      </c>
      <c r="P29" s="7" t="s">
        <v>15</v>
      </c>
      <c r="Q29" s="7" t="s">
        <v>16</v>
      </c>
      <c r="R29" s="7" t="s">
        <v>17</v>
      </c>
      <c r="S29" s="8" t="s">
        <v>18</v>
      </c>
      <c r="T29" s="7" t="s">
        <v>19</v>
      </c>
      <c r="U29" s="7" t="s">
        <v>20</v>
      </c>
      <c r="V29" s="7" t="s">
        <v>21</v>
      </c>
      <c r="W29" s="7" t="s">
        <v>22</v>
      </c>
      <c r="X29" s="7" t="s">
        <v>23</v>
      </c>
      <c r="Y29" s="7" t="s">
        <v>24</v>
      </c>
      <c r="Z29" s="8" t="s">
        <v>25</v>
      </c>
    </row>
    <row r="30" spans="1:28" ht="16.8" thickTop="1" thickBot="1" x14ac:dyDescent="0.35">
      <c r="A30" s="9">
        <v>5</v>
      </c>
      <c r="B30" s="10">
        <v>41</v>
      </c>
      <c r="C30" s="11">
        <v>23</v>
      </c>
      <c r="D30" s="22">
        <v>10</v>
      </c>
      <c r="E30" s="11">
        <v>1</v>
      </c>
      <c r="F30" s="11">
        <v>10</v>
      </c>
      <c r="G30" s="12">
        <f>IFERROR(IF(Tabel43[[#This Row],[MAGASINS]]=0,0,TRUNC(+Tabel43[[#This Row],[Volume]]-Tabel43[[#This Row],[Realise]])),0)</f>
        <v>0</v>
      </c>
      <c r="H30" s="13" cm="1">
        <f t="array" ref="H30">SUM(IFERROR(VLOOKUP(Tabel43[[#This Row],[04h30]:[19h30]],[1]!Tabel1[[camion]:[Cap]],2,0),0))</f>
        <v>0</v>
      </c>
      <c r="I30" s="14">
        <f>IFERROR(+Tabel43[[#This Row],[Realise]]/Tabel43[[#This Row],[Volume]],"-")</f>
        <v>1</v>
      </c>
      <c r="J30" s="11">
        <f>COUNTA(Tabel43[[#This Row],[04h30]:[19h30]])</f>
        <v>1</v>
      </c>
      <c r="K30" s="15" t="s">
        <v>26</v>
      </c>
      <c r="L30" s="16"/>
      <c r="M30" s="16"/>
      <c r="N30" s="16"/>
      <c r="O30" s="16"/>
      <c r="P30" s="16"/>
      <c r="Q30" s="16"/>
      <c r="R30" s="16"/>
      <c r="S30" s="17"/>
      <c r="T30" s="18"/>
      <c r="U30" s="16"/>
      <c r="V30" s="16"/>
      <c r="W30" s="16"/>
      <c r="X30" s="16"/>
      <c r="Y30" s="19"/>
      <c r="Z30" s="17"/>
    </row>
    <row r="31" spans="1:28" ht="16.8" thickTop="1" thickBot="1" x14ac:dyDescent="0.35">
      <c r="A31" s="9">
        <v>7</v>
      </c>
      <c r="B31" s="10">
        <v>44</v>
      </c>
      <c r="C31" s="11">
        <v>23</v>
      </c>
      <c r="D31" s="22">
        <v>10</v>
      </c>
      <c r="E31" s="11">
        <v>1</v>
      </c>
      <c r="F31" s="11">
        <v>10</v>
      </c>
      <c r="G31" s="12">
        <f>IFERROR(IF(Tabel43[[#This Row],[MAGASINS]]=0,0,TRUNC(+Tabel43[[#This Row],[Volume]]-Tabel43[[#This Row],[Realise]])),0)</f>
        <v>0</v>
      </c>
      <c r="H31" s="13" cm="1">
        <f t="array" ref="H31">SUM(IFERROR(VLOOKUP(Tabel43[[#This Row],[04h30]:[19h30]],[1]!Tabel1[[camion]:[Cap]],2,0),0))</f>
        <v>0</v>
      </c>
      <c r="I31" s="14">
        <f>IFERROR(+Tabel43[[#This Row],[Realise]]/Tabel43[[#This Row],[Volume]],"-")</f>
        <v>1</v>
      </c>
      <c r="J31" s="11">
        <f>COUNTA(Tabel43[[#This Row],[04h30]:[19h30]])</f>
        <v>1</v>
      </c>
      <c r="K31" s="15" t="s">
        <v>27</v>
      </c>
      <c r="L31" s="16"/>
      <c r="M31" s="16"/>
      <c r="N31" s="16"/>
      <c r="O31" s="16"/>
      <c r="P31" s="16"/>
      <c r="Q31" s="16"/>
      <c r="R31" s="16"/>
      <c r="S31" s="17"/>
      <c r="T31" s="18"/>
      <c r="U31" s="16"/>
      <c r="V31" s="16"/>
      <c r="W31" s="16"/>
      <c r="X31" s="16"/>
      <c r="Y31" s="19"/>
      <c r="Z31" s="17"/>
    </row>
    <row r="32" spans="1:28" ht="16.8" thickTop="1" thickBot="1" x14ac:dyDescent="0.35">
      <c r="A32" s="9">
        <v>2</v>
      </c>
      <c r="B32" s="10">
        <v>10</v>
      </c>
      <c r="C32" s="11">
        <v>23</v>
      </c>
      <c r="D32" s="22">
        <v>60</v>
      </c>
      <c r="E32" s="11">
        <v>2</v>
      </c>
      <c r="F32" s="11">
        <v>60</v>
      </c>
      <c r="G32" s="12">
        <f>IFERROR(IF(Tabel43[[#This Row],[MAGASINS]]=0,0,TRUNC(+Tabel43[[#This Row],[Volume]]-Tabel43[[#This Row],[Realise]])),0)</f>
        <v>0</v>
      </c>
      <c r="H32" s="13" cm="1">
        <f t="array" ref="H32">SUM(IFERROR(VLOOKUP(Tabel43[[#This Row],[04h30]:[19h30]],[1]!Tabel1[[camion]:[Cap]],2,0),0))</f>
        <v>0</v>
      </c>
      <c r="I32" s="14">
        <f>IFERROR(+Tabel43[[#This Row],[Realise]]/Tabel43[[#This Row],[Volume]],"-")</f>
        <v>1</v>
      </c>
      <c r="J32" s="11">
        <f>COUNTA(Tabel43[[#This Row],[04h30]:[19h30]])</f>
        <v>4</v>
      </c>
      <c r="K32" s="15"/>
      <c r="L32" s="16" t="s">
        <v>62</v>
      </c>
      <c r="M32" s="16"/>
      <c r="N32" s="16" t="s">
        <v>67</v>
      </c>
      <c r="O32" s="16"/>
      <c r="P32" s="16" t="s">
        <v>31</v>
      </c>
      <c r="Q32" s="16"/>
      <c r="R32" s="16" t="s">
        <v>34</v>
      </c>
      <c r="S32" s="17"/>
      <c r="T32" s="18"/>
      <c r="U32" s="16"/>
      <c r="V32" s="16"/>
      <c r="W32" s="16"/>
      <c r="X32" s="16"/>
      <c r="Y32" s="19"/>
      <c r="Z32" s="17"/>
      <c r="AB32" s="27" t="s">
        <v>74</v>
      </c>
    </row>
    <row r="33" spans="1:26" ht="16.8" thickTop="1" thickBot="1" x14ac:dyDescent="0.35">
      <c r="A33" s="9">
        <v>1</v>
      </c>
      <c r="B33" s="10">
        <v>11</v>
      </c>
      <c r="C33" s="11">
        <v>15</v>
      </c>
      <c r="D33" s="22">
        <v>47</v>
      </c>
      <c r="E33" s="11">
        <v>2</v>
      </c>
      <c r="F33" s="11">
        <v>47</v>
      </c>
      <c r="G33" s="12">
        <f>IFERROR(IF(Tabel43[[#This Row],[MAGASINS]]=0,0,TRUNC(+Tabel43[[#This Row],[Volume]]-Tabel43[[#This Row],[Realise]])),0)</f>
        <v>0</v>
      </c>
      <c r="H33" s="13" cm="1">
        <f t="array" ref="H33">SUM(IFERROR(VLOOKUP(Tabel43[[#This Row],[04h30]:[19h30]],[1]!Tabel1[[camion]:[Cap]],2,0),0))</f>
        <v>0</v>
      </c>
      <c r="I33" s="14">
        <f>IFERROR(+Tabel43[[#This Row],[Realise]]/Tabel43[[#This Row],[Volume]],"-")</f>
        <v>1</v>
      </c>
      <c r="J33" s="11">
        <f>COUNTA(Tabel43[[#This Row],[04h30]:[19h30]])</f>
        <v>3</v>
      </c>
      <c r="K33" s="15"/>
      <c r="L33" s="16" t="s">
        <v>31</v>
      </c>
      <c r="M33" s="21" t="s">
        <v>70</v>
      </c>
      <c r="N33" s="16"/>
      <c r="O33" s="16"/>
      <c r="P33" s="16" t="s">
        <v>34</v>
      </c>
      <c r="Q33" s="16"/>
      <c r="R33" s="16"/>
      <c r="S33" s="17"/>
      <c r="T33" s="18"/>
      <c r="U33" s="16"/>
      <c r="V33" s="16"/>
      <c r="W33" s="16"/>
      <c r="X33" s="16"/>
      <c r="Y33" s="19"/>
      <c r="Z33" s="17"/>
    </row>
    <row r="34" spans="1:26" ht="16.8" thickTop="1" thickBot="1" x14ac:dyDescent="0.35">
      <c r="A34" s="9">
        <v>3</v>
      </c>
      <c r="B34" s="10">
        <v>17</v>
      </c>
      <c r="C34" s="11">
        <v>12</v>
      </c>
      <c r="D34" s="22">
        <v>39</v>
      </c>
      <c r="E34" s="11">
        <v>2</v>
      </c>
      <c r="F34" s="11">
        <v>39</v>
      </c>
      <c r="G34" s="12">
        <f>IFERROR(IF(Tabel43[[#This Row],[MAGASINS]]=0,0,TRUNC(+Tabel43[[#This Row],[Volume]]-Tabel43[[#This Row],[Realise]])),0)</f>
        <v>0</v>
      </c>
      <c r="H34" s="13" cm="1">
        <f t="array" ref="H34">SUM(IFERROR(VLOOKUP(Tabel43[[#This Row],[04h30]:[19h30]],[1]!Tabel1[[camion]:[Cap]],2,0),0))</f>
        <v>0</v>
      </c>
      <c r="I34" s="14">
        <f>IFERROR(+Tabel43[[#This Row],[Realise]]/Tabel43[[#This Row],[Volume]],"-")</f>
        <v>1</v>
      </c>
      <c r="J34" s="11">
        <f>COUNTA(Tabel43[[#This Row],[04h30]:[19h30]])</f>
        <v>2</v>
      </c>
      <c r="K34" s="15"/>
      <c r="L34" s="16" t="s">
        <v>34</v>
      </c>
      <c r="M34" s="16"/>
      <c r="N34" s="16"/>
      <c r="O34" s="16"/>
      <c r="P34" s="16" t="s">
        <v>69</v>
      </c>
      <c r="Q34" s="21"/>
      <c r="R34" s="16"/>
      <c r="S34" s="17"/>
      <c r="T34" s="18"/>
      <c r="U34" s="16"/>
      <c r="V34" s="16"/>
      <c r="W34" s="16"/>
      <c r="X34" s="16"/>
      <c r="Y34" s="19"/>
      <c r="Z34" s="17"/>
    </row>
    <row r="35" spans="1:26" ht="16.8" thickTop="1" thickBot="1" x14ac:dyDescent="0.35">
      <c r="A35" s="9">
        <v>4</v>
      </c>
      <c r="B35" s="10">
        <v>18</v>
      </c>
      <c r="C35" s="11">
        <v>23</v>
      </c>
      <c r="D35" s="22">
        <v>31</v>
      </c>
      <c r="E35" s="11">
        <v>2</v>
      </c>
      <c r="F35" s="11">
        <v>31</v>
      </c>
      <c r="G35" s="12">
        <f>IFERROR(IF(Tabel43[[#This Row],[MAGASINS]]=0,0,TRUNC(+Tabel43[[#This Row],[Volume]]-Tabel43[[#This Row],[Realise]])),0)</f>
        <v>0</v>
      </c>
      <c r="H35" s="13" cm="1">
        <f t="array" ref="H35">SUM(IFERROR(VLOOKUP(Tabel43[[#This Row],[04h30]:[19h30]],[1]!Tabel1[[camion]:[Cap]],2,0),0))</f>
        <v>0</v>
      </c>
      <c r="I35" s="14">
        <f>IFERROR(+Tabel43[[#This Row],[Realise]]/Tabel43[[#This Row],[Volume]],"-")</f>
        <v>1</v>
      </c>
      <c r="J35" s="11">
        <f>COUNTA(Tabel43[[#This Row],[04h30]:[19h30]])</f>
        <v>2</v>
      </c>
      <c r="K35" s="15"/>
      <c r="L35" s="16"/>
      <c r="M35" s="16" t="s">
        <v>49</v>
      </c>
      <c r="N35" s="16"/>
      <c r="O35" s="16"/>
      <c r="P35" s="16" t="s">
        <v>30</v>
      </c>
      <c r="Q35" s="16"/>
      <c r="R35" s="21"/>
      <c r="S35" s="17"/>
      <c r="T35" s="18"/>
      <c r="U35" s="16"/>
      <c r="V35" s="16"/>
      <c r="W35" s="16"/>
      <c r="X35" s="16"/>
      <c r="Y35" s="19"/>
      <c r="Z35" s="17"/>
    </row>
    <row r="36" spans="1:26" ht="16.8" thickTop="1" thickBot="1" x14ac:dyDescent="0.35">
      <c r="A36" s="9">
        <v>2</v>
      </c>
      <c r="B36" s="10">
        <v>220</v>
      </c>
      <c r="C36" s="11">
        <v>23</v>
      </c>
      <c r="D36" s="22">
        <v>16</v>
      </c>
      <c r="E36" s="11">
        <v>2</v>
      </c>
      <c r="F36" s="11">
        <v>16</v>
      </c>
      <c r="G36" s="12">
        <f>IFERROR(IF(Tabel43[[#This Row],[MAGASINS]]=0,0,TRUNC(+Tabel43[[#This Row],[Volume]]-Tabel43[[#This Row],[Realise]])),0)</f>
        <v>0</v>
      </c>
      <c r="H36" s="13" cm="1">
        <f t="array" ref="H36">SUM(IFERROR(VLOOKUP(Tabel43[[#This Row],[04h30]:[19h30]],[1]!Tabel1[[camion]:[Cap]],2,0),0))</f>
        <v>0</v>
      </c>
      <c r="I36" s="14">
        <f>IFERROR(+Tabel43[[#This Row],[Realise]]/Tabel43[[#This Row],[Volume]],"-")</f>
        <v>1</v>
      </c>
      <c r="J36" s="11">
        <f>COUNTA(Tabel43[[#This Row],[04h30]:[19h30]])</f>
        <v>2</v>
      </c>
      <c r="K36" s="15"/>
      <c r="L36" s="20" t="s">
        <v>42</v>
      </c>
      <c r="M36" s="16"/>
      <c r="N36" s="16" t="s">
        <v>65</v>
      </c>
      <c r="O36" s="16"/>
      <c r="P36" s="16"/>
      <c r="Q36" s="16"/>
      <c r="R36" s="16"/>
      <c r="S36" s="17"/>
      <c r="T36" s="18"/>
      <c r="U36" s="16"/>
      <c r="V36" s="16"/>
      <c r="W36" s="16"/>
      <c r="X36" s="16"/>
      <c r="Y36" s="19"/>
      <c r="Z36" s="17"/>
    </row>
    <row r="37" spans="1:26" ht="16.8" thickTop="1" thickBot="1" x14ac:dyDescent="0.35">
      <c r="A37" s="9">
        <v>1</v>
      </c>
      <c r="B37" s="10">
        <v>303</v>
      </c>
      <c r="C37" s="11">
        <v>12</v>
      </c>
      <c r="D37" s="22">
        <v>2</v>
      </c>
      <c r="E37" s="11">
        <v>2</v>
      </c>
      <c r="F37" s="11">
        <v>2</v>
      </c>
      <c r="G37" s="12">
        <f>IFERROR(IF(Tabel43[[#This Row],[MAGASINS]]=0,0,TRUNC(+Tabel43[[#This Row],[Volume]]-Tabel43[[#This Row],[Realise]])),0)</f>
        <v>0</v>
      </c>
      <c r="H37" s="13" cm="1">
        <f t="array" ref="H37">SUM(IFERROR(VLOOKUP(Tabel43[[#This Row],[04h30]:[19h30]],[1]!Tabel1[[camion]:[Cap]],2,0),0))</f>
        <v>0</v>
      </c>
      <c r="I37" s="14">
        <f>IFERROR(+Tabel43[[#This Row],[Realise]]/Tabel43[[#This Row],[Volume]],"-")</f>
        <v>1</v>
      </c>
      <c r="J37" s="11">
        <f>COUNTA(Tabel43[[#This Row],[04h30]:[19h30]])</f>
        <v>1</v>
      </c>
      <c r="K37" s="15"/>
      <c r="L37" s="16"/>
      <c r="M37" s="21" t="s">
        <v>53</v>
      </c>
      <c r="N37" s="16"/>
      <c r="O37" s="16"/>
      <c r="P37" s="16"/>
      <c r="Q37" s="16"/>
      <c r="R37" s="21"/>
      <c r="S37" s="17"/>
      <c r="T37" s="18"/>
      <c r="U37" s="16"/>
      <c r="V37" s="16"/>
      <c r="W37" s="16"/>
      <c r="X37" s="16"/>
      <c r="Y37" s="19"/>
      <c r="Z37" s="17"/>
    </row>
    <row r="38" spans="1:26" ht="16.8" thickTop="1" thickBot="1" x14ac:dyDescent="0.35">
      <c r="A38" s="9">
        <v>2</v>
      </c>
      <c r="B38" s="10">
        <v>19</v>
      </c>
      <c r="C38" s="11">
        <v>23</v>
      </c>
      <c r="D38" s="22">
        <v>23</v>
      </c>
      <c r="E38" s="11">
        <v>3</v>
      </c>
      <c r="F38" s="11">
        <v>23</v>
      </c>
      <c r="G38" s="12">
        <f>IFERROR(IF(Tabel43[[#This Row],[MAGASINS]]=0,0,TRUNC(+Tabel43[[#This Row],[Volume]]-Tabel43[[#This Row],[Realise]])),0)</f>
        <v>0</v>
      </c>
      <c r="H38" s="13" cm="1">
        <f t="array" ref="H38">SUM(IFERROR(VLOOKUP(Tabel43[[#This Row],[04h30]:[19h30]],[1]!Tabel1[[camion]:[Cap]],2,0),0))</f>
        <v>0</v>
      </c>
      <c r="I38" s="14">
        <f>IFERROR(+Tabel43[[#This Row],[Realise]]/Tabel43[[#This Row],[Volume]],"-")</f>
        <v>1</v>
      </c>
      <c r="J38" s="11">
        <f>COUNTA(Tabel43[[#This Row],[04h30]:[19h30]])</f>
        <v>1</v>
      </c>
      <c r="K38" s="15"/>
      <c r="L38" s="16"/>
      <c r="M38" s="16"/>
      <c r="N38" s="16" t="s">
        <v>39</v>
      </c>
      <c r="O38" s="16"/>
      <c r="P38" s="16"/>
      <c r="Q38" s="16"/>
      <c r="R38" s="16"/>
      <c r="S38" s="17"/>
      <c r="T38" s="18"/>
      <c r="U38" s="16"/>
      <c r="V38" s="16"/>
      <c r="W38" s="16"/>
      <c r="X38" s="16"/>
      <c r="Y38" s="19"/>
      <c r="Z38" s="17"/>
    </row>
    <row r="39" spans="1:26" ht="16.8" thickTop="1" thickBot="1" x14ac:dyDescent="0.35">
      <c r="A39" s="9">
        <v>1</v>
      </c>
      <c r="B39" s="10">
        <v>219</v>
      </c>
      <c r="C39" s="11">
        <v>12</v>
      </c>
      <c r="D39" s="22">
        <v>13</v>
      </c>
      <c r="E39" s="11">
        <v>3</v>
      </c>
      <c r="F39" s="11">
        <v>13</v>
      </c>
      <c r="G39" s="12">
        <f>IFERROR(IF(Tabel43[[#This Row],[MAGASINS]]=0,0,TRUNC(+Tabel43[[#This Row],[Volume]]-Tabel43[[#This Row],[Realise]])),0)</f>
        <v>0</v>
      </c>
      <c r="H39" s="13" cm="1">
        <f t="array" ref="H39">SUM(IFERROR(VLOOKUP(Tabel43[[#This Row],[04h30]:[19h30]],[1]!Tabel1[[camion]:[Cap]],2,0),0))</f>
        <v>0</v>
      </c>
      <c r="I39" s="14">
        <f>IFERROR(+Tabel43[[#This Row],[Realise]]/Tabel43[[#This Row],[Volume]],"-")</f>
        <v>1</v>
      </c>
      <c r="J39" s="11">
        <f>COUNTA(Tabel43[[#This Row],[04h30]:[19h30]])</f>
        <v>1</v>
      </c>
      <c r="K39" s="15"/>
      <c r="L39" s="16"/>
      <c r="M39" s="21" t="s">
        <v>63</v>
      </c>
      <c r="N39" s="16"/>
      <c r="O39" s="16"/>
      <c r="P39" s="16"/>
      <c r="Q39" s="16"/>
      <c r="R39" s="16"/>
      <c r="S39" s="17"/>
      <c r="T39" s="18"/>
      <c r="U39" s="16"/>
      <c r="V39" s="16"/>
      <c r="W39" s="16"/>
      <c r="X39" s="16"/>
      <c r="Y39" s="19"/>
      <c r="Z39" s="17"/>
    </row>
    <row r="40" spans="1:26" ht="16.8" thickTop="1" thickBot="1" x14ac:dyDescent="0.35">
      <c r="A40" s="9">
        <v>2</v>
      </c>
      <c r="B40" s="10">
        <v>302</v>
      </c>
      <c r="C40" s="11">
        <v>12</v>
      </c>
      <c r="D40" s="22">
        <v>2</v>
      </c>
      <c r="E40" s="11">
        <v>3</v>
      </c>
      <c r="F40" s="11">
        <v>2</v>
      </c>
      <c r="G40" s="12">
        <f>IFERROR(IF(Tabel43[[#This Row],[MAGASINS]]=0,0,TRUNC(+Tabel43[[#This Row],[Volume]]-Tabel43[[#This Row],[Realise]])),0)</f>
        <v>0</v>
      </c>
      <c r="H40" s="13" cm="1">
        <f t="array" ref="H40">SUM(IFERROR(VLOOKUP(Tabel43[[#This Row],[04h30]:[19h30]],[1]!Tabel1[[camion]:[Cap]],2,0),0))</f>
        <v>0</v>
      </c>
      <c r="I40" s="14">
        <f>IFERROR(+Tabel43[[#This Row],[Realise]]/Tabel43[[#This Row],[Volume]],"-")</f>
        <v>1</v>
      </c>
      <c r="J40" s="11">
        <f>COUNTA(Tabel43[[#This Row],[04h30]:[19h30]])</f>
        <v>1</v>
      </c>
      <c r="K40" s="15"/>
      <c r="L40" s="16"/>
      <c r="M40" s="16"/>
      <c r="N40" s="16" t="s">
        <v>43</v>
      </c>
      <c r="O40" s="16"/>
      <c r="P40" s="16"/>
      <c r="Q40" s="16"/>
      <c r="R40" s="16"/>
      <c r="S40" s="17"/>
      <c r="T40" s="18"/>
      <c r="U40" s="16"/>
      <c r="V40" s="16"/>
      <c r="W40" s="16"/>
      <c r="X40" s="16"/>
      <c r="Y40" s="19"/>
      <c r="Z40" s="17"/>
    </row>
    <row r="41" spans="1:26" ht="16.8" thickTop="1" thickBot="1" x14ac:dyDescent="0.35">
      <c r="A41" s="9">
        <v>8</v>
      </c>
      <c r="B41" s="10">
        <v>50</v>
      </c>
      <c r="C41" s="11">
        <v>23</v>
      </c>
      <c r="D41" s="22">
        <v>26</v>
      </c>
      <c r="E41" s="11">
        <v>4</v>
      </c>
      <c r="F41" s="11">
        <v>26</v>
      </c>
      <c r="G41" s="12">
        <f>IFERROR(IF(Tabel43[[#This Row],[MAGASINS]]=0,0,TRUNC(+Tabel43[[#This Row],[Volume]]-Tabel43[[#This Row],[Realise]])),0)</f>
        <v>0</v>
      </c>
      <c r="H41" s="13" cm="1">
        <f t="array" ref="H41">SUM(IFERROR(VLOOKUP(Tabel43[[#This Row],[04h30]:[19h30]],[1]!Tabel1[[camion]:[Cap]],2,0),0))</f>
        <v>0</v>
      </c>
      <c r="I41" s="14">
        <f>IFERROR(+Tabel43[[#This Row],[Realise]]/Tabel43[[#This Row],[Volume]],"-")</f>
        <v>1</v>
      </c>
      <c r="J41" s="11">
        <f>COUNTA(Tabel43[[#This Row],[04h30]:[19h30]])</f>
        <v>2</v>
      </c>
      <c r="K41" s="15"/>
      <c r="L41" s="16"/>
      <c r="M41" s="16"/>
      <c r="N41" s="16" t="s">
        <v>31</v>
      </c>
      <c r="O41" s="16"/>
      <c r="P41" s="16"/>
      <c r="Q41" s="16"/>
      <c r="R41" s="21" t="s">
        <v>66</v>
      </c>
      <c r="S41" s="17"/>
      <c r="T41" s="18"/>
      <c r="U41" s="16"/>
      <c r="V41" s="16"/>
      <c r="W41" s="16"/>
      <c r="X41" s="16"/>
      <c r="Y41" s="19"/>
      <c r="Z41" s="17"/>
    </row>
    <row r="42" spans="1:26" ht="16.8" thickTop="1" thickBot="1" x14ac:dyDescent="0.35">
      <c r="A42" s="9">
        <v>4</v>
      </c>
      <c r="B42" s="10">
        <v>20</v>
      </c>
      <c r="C42" s="11">
        <v>23</v>
      </c>
      <c r="D42" s="22">
        <v>24</v>
      </c>
      <c r="E42" s="11">
        <v>4</v>
      </c>
      <c r="F42" s="11">
        <v>24</v>
      </c>
      <c r="G42" s="12">
        <f>IFERROR(IF(Tabel43[[#This Row],[MAGASINS]]=0,0,TRUNC(+Tabel43[[#This Row],[Volume]]-Tabel43[[#This Row],[Realise]])),0)</f>
        <v>0</v>
      </c>
      <c r="H42" s="13" cm="1">
        <f t="array" ref="H42">SUM(IFERROR(VLOOKUP(Tabel43[[#This Row],[04h30]:[19h30]],[1]!Tabel1[[camion]:[Cap]],2,0),0))</f>
        <v>0</v>
      </c>
      <c r="I42" s="14">
        <f>IFERROR(+Tabel43[[#This Row],[Realise]]/Tabel43[[#This Row],[Volume]],"-")</f>
        <v>1</v>
      </c>
      <c r="J42" s="11">
        <f>COUNTA(Tabel43[[#This Row],[04h30]:[19h30]])</f>
        <v>2</v>
      </c>
      <c r="K42" s="15"/>
      <c r="L42" s="16"/>
      <c r="M42" s="16"/>
      <c r="N42" s="16" t="s">
        <v>34</v>
      </c>
      <c r="O42" s="16"/>
      <c r="P42" s="16"/>
      <c r="Q42" s="16"/>
      <c r="R42" s="21" t="s">
        <v>41</v>
      </c>
      <c r="S42" s="17"/>
      <c r="T42" s="18"/>
      <c r="U42" s="16"/>
      <c r="V42" s="16"/>
      <c r="W42" s="16"/>
      <c r="X42" s="16"/>
      <c r="Y42" s="19"/>
      <c r="Z42" s="17"/>
    </row>
    <row r="43" spans="1:26" ht="16.8" thickTop="1" thickBot="1" x14ac:dyDescent="0.35">
      <c r="A43" s="9">
        <v>4</v>
      </c>
      <c r="B43" s="10">
        <v>46</v>
      </c>
      <c r="C43" s="11">
        <v>12</v>
      </c>
      <c r="D43" s="22">
        <v>21</v>
      </c>
      <c r="E43" s="11">
        <v>4</v>
      </c>
      <c r="F43" s="11">
        <v>21</v>
      </c>
      <c r="G43" s="12">
        <f>IFERROR(IF(Tabel43[[#This Row],[MAGASINS]]=0,0,TRUNC(+Tabel43[[#This Row],[Volume]]-Tabel43[[#This Row],[Realise]])),0)</f>
        <v>0</v>
      </c>
      <c r="H43" s="13" cm="1">
        <f t="array" ref="H43">SUM(IFERROR(VLOOKUP(Tabel43[[#This Row],[04h30]:[19h30]],[1]!Tabel1[[camion]:[Cap]],2,0),0))</f>
        <v>0</v>
      </c>
      <c r="I43" s="14">
        <f>IFERROR(+Tabel43[[#This Row],[Realise]]/Tabel43[[#This Row],[Volume]],"-")</f>
        <v>1</v>
      </c>
      <c r="J43" s="11">
        <f>COUNTA(Tabel43[[#This Row],[04h30]:[19h30]])</f>
        <v>1</v>
      </c>
      <c r="K43" s="15"/>
      <c r="L43" s="16"/>
      <c r="M43" s="16"/>
      <c r="N43" s="16"/>
      <c r="O43" s="16" t="s">
        <v>49</v>
      </c>
      <c r="P43" s="16"/>
      <c r="Q43" s="16"/>
      <c r="R43" s="16"/>
      <c r="S43" s="17"/>
      <c r="T43" s="18"/>
      <c r="U43" s="16"/>
      <c r="V43" s="16"/>
      <c r="W43" s="16"/>
      <c r="X43" s="16"/>
      <c r="Y43" s="19"/>
      <c r="Z43" s="17"/>
    </row>
    <row r="44" spans="1:26" ht="16.8" thickTop="1" thickBot="1" x14ac:dyDescent="0.35">
      <c r="A44" s="9">
        <v>4</v>
      </c>
      <c r="B44" s="10">
        <v>216</v>
      </c>
      <c r="C44" s="11">
        <v>23</v>
      </c>
      <c r="D44" s="22">
        <v>18</v>
      </c>
      <c r="E44" s="11">
        <v>4</v>
      </c>
      <c r="F44" s="11">
        <v>18</v>
      </c>
      <c r="G44" s="12">
        <f>IFERROR(IF(Tabel43[[#This Row],[MAGASINS]]=0,0,TRUNC(+Tabel43[[#This Row],[Volume]]-Tabel43[[#This Row],[Realise]])),0)</f>
        <v>0</v>
      </c>
      <c r="H44" s="13" cm="1">
        <f t="array" ref="H44">SUM(IFERROR(VLOOKUP(Tabel43[[#This Row],[04h30]:[19h30]],[1]!Tabel1[[camion]:[Cap]],2,0),0))</f>
        <v>0</v>
      </c>
      <c r="I44" s="14">
        <f>IFERROR(+Tabel43[[#This Row],[Realise]]/Tabel43[[#This Row],[Volume]],"-")</f>
        <v>1</v>
      </c>
      <c r="J44" s="11">
        <f>COUNTA(Tabel43[[#This Row],[04h30]:[19h30]])</f>
        <v>2</v>
      </c>
      <c r="K44" s="15"/>
      <c r="L44" s="16"/>
      <c r="M44" s="16"/>
      <c r="N44" s="16"/>
      <c r="O44" s="16" t="s">
        <v>47</v>
      </c>
      <c r="P44" s="16" t="s">
        <v>41</v>
      </c>
      <c r="Q44" s="16"/>
      <c r="R44" s="16"/>
      <c r="S44" s="17"/>
      <c r="T44" s="18"/>
      <c r="U44" s="16"/>
      <c r="V44" s="16"/>
      <c r="W44" s="16"/>
      <c r="X44" s="16"/>
      <c r="Y44" s="19"/>
      <c r="Z44" s="17"/>
    </row>
    <row r="45" spans="1:26" ht="16.8" thickTop="1" thickBot="1" x14ac:dyDescent="0.35">
      <c r="A45" s="9">
        <v>4</v>
      </c>
      <c r="B45" s="10">
        <v>300</v>
      </c>
      <c r="C45" s="11">
        <v>23</v>
      </c>
      <c r="D45" s="22">
        <v>2</v>
      </c>
      <c r="E45" s="11">
        <v>4</v>
      </c>
      <c r="F45" s="11">
        <v>2</v>
      </c>
      <c r="G45" s="12">
        <f>IFERROR(IF(Tabel43[[#This Row],[MAGASINS]]=0,0,TRUNC(+Tabel43[[#This Row],[Volume]]-Tabel43[[#This Row],[Realise]])),0)</f>
        <v>0</v>
      </c>
      <c r="H45" s="13" cm="1">
        <f t="array" ref="H45">SUM(IFERROR(VLOOKUP(Tabel43[[#This Row],[04h30]:[19h30]],[1]!Tabel1[[camion]:[Cap]],2,0),0))</f>
        <v>0</v>
      </c>
      <c r="I45" s="14">
        <f>IFERROR(+Tabel43[[#This Row],[Realise]]/Tabel43[[#This Row],[Volume]],"-")</f>
        <v>1</v>
      </c>
      <c r="J45" s="11">
        <f>COUNTA(Tabel43[[#This Row],[04h30]:[19h30]])</f>
        <v>1</v>
      </c>
      <c r="K45" s="15"/>
      <c r="L45" s="16"/>
      <c r="M45" s="16"/>
      <c r="N45" s="16"/>
      <c r="O45" s="16"/>
      <c r="P45" s="16"/>
      <c r="Q45" s="16"/>
      <c r="R45" s="21" t="s">
        <v>43</v>
      </c>
      <c r="S45" s="17"/>
      <c r="T45" s="18"/>
      <c r="U45" s="16"/>
      <c r="V45" s="16"/>
      <c r="W45" s="16"/>
      <c r="X45" s="16"/>
      <c r="Y45" s="19"/>
      <c r="Z45" s="17"/>
    </row>
    <row r="46" spans="1:26" ht="16.8" thickTop="1" thickBot="1" x14ac:dyDescent="0.35">
      <c r="A46" s="9">
        <v>7</v>
      </c>
      <c r="B46" s="10">
        <v>222</v>
      </c>
      <c r="C46" s="11">
        <v>23</v>
      </c>
      <c r="D46" s="22">
        <v>15</v>
      </c>
      <c r="E46" s="11">
        <v>5</v>
      </c>
      <c r="F46" s="11">
        <v>15</v>
      </c>
      <c r="G46" s="12">
        <f>IFERROR(IF(Tabel43[[#This Row],[MAGASINS]]=0,0,TRUNC(+Tabel43[[#This Row],[Volume]]-Tabel43[[#This Row],[Realise]])),0)</f>
        <v>0</v>
      </c>
      <c r="H46" s="13" cm="1">
        <f t="array" ref="H46">SUM(IFERROR(VLOOKUP(Tabel43[[#This Row],[04h30]:[19h30]],[1]!Tabel1[[camion]:[Cap]],2,0),0))</f>
        <v>0</v>
      </c>
      <c r="I46" s="14">
        <f>IFERROR(+Tabel43[[#This Row],[Realise]]/Tabel43[[#This Row],[Volume]],"-")</f>
        <v>1</v>
      </c>
      <c r="J46" s="11">
        <f>COUNTA(Tabel43[[#This Row],[04h30]:[19h30]])</f>
        <v>1</v>
      </c>
      <c r="K46" s="15"/>
      <c r="L46" s="16"/>
      <c r="M46" s="16"/>
      <c r="N46" s="16"/>
      <c r="O46" s="16"/>
      <c r="P46" s="16"/>
      <c r="Q46" s="21" t="s">
        <v>68</v>
      </c>
      <c r="R46" s="16"/>
      <c r="S46" s="17"/>
      <c r="T46" s="18"/>
      <c r="U46" s="16"/>
      <c r="V46" s="16"/>
      <c r="W46" s="16"/>
      <c r="X46" s="16"/>
      <c r="Y46" s="19"/>
      <c r="Z46" s="17"/>
    </row>
    <row r="47" spans="1:26" ht="16.8" thickTop="1" thickBot="1" x14ac:dyDescent="0.35">
      <c r="A47" s="9">
        <v>7</v>
      </c>
      <c r="B47" s="10">
        <v>721</v>
      </c>
      <c r="C47" s="11">
        <v>12</v>
      </c>
      <c r="D47" s="22">
        <v>14</v>
      </c>
      <c r="E47" s="11">
        <v>5</v>
      </c>
      <c r="F47" s="11">
        <v>14</v>
      </c>
      <c r="G47" s="12">
        <f>IFERROR(IF(Tabel43[[#This Row],[MAGASINS]]=0,0,TRUNC(+Tabel43[[#This Row],[Volume]]-Tabel43[[#This Row],[Realise]])),0)</f>
        <v>0</v>
      </c>
      <c r="H47" s="13" cm="1">
        <f t="array" ref="H47">SUM(IFERROR(VLOOKUP(Tabel43[[#This Row],[04h30]:[19h30]],[1]!Tabel1[[camion]:[Cap]],2,0),0))</f>
        <v>0</v>
      </c>
      <c r="I47" s="14">
        <f>IFERROR(+Tabel43[[#This Row],[Realise]]/Tabel43[[#This Row],[Volume]],"-")</f>
        <v>1</v>
      </c>
      <c r="J47" s="11">
        <f>COUNTA(Tabel43[[#This Row],[04h30]:[19h30]])</f>
        <v>1</v>
      </c>
      <c r="K47" s="15"/>
      <c r="L47" s="16"/>
      <c r="M47" s="16"/>
      <c r="N47" s="16"/>
      <c r="O47" s="16"/>
      <c r="P47" s="16"/>
      <c r="Q47" s="21" t="s">
        <v>64</v>
      </c>
      <c r="R47" s="16"/>
      <c r="S47" s="17"/>
      <c r="T47" s="18"/>
      <c r="U47" s="16"/>
      <c r="V47" s="16"/>
      <c r="W47" s="16"/>
      <c r="X47" s="16"/>
      <c r="Y47" s="19"/>
      <c r="Z47" s="17"/>
    </row>
    <row r="48" spans="1:26" ht="16.8" thickTop="1" thickBot="1" x14ac:dyDescent="0.35">
      <c r="A48" s="9">
        <v>3</v>
      </c>
      <c r="B48" s="10">
        <v>221</v>
      </c>
      <c r="C48" s="11">
        <v>23</v>
      </c>
      <c r="D48" s="22">
        <v>23</v>
      </c>
      <c r="E48" s="11">
        <v>6</v>
      </c>
      <c r="F48" s="11">
        <v>23</v>
      </c>
      <c r="G48" s="12">
        <f>IFERROR(IF(Tabel43[[#This Row],[MAGASINS]]=0,0,TRUNC(+Tabel43[[#This Row],[Volume]]-Tabel43[[#This Row],[Realise]])),0)</f>
        <v>0</v>
      </c>
      <c r="H48" s="13" cm="1">
        <f t="array" ref="H48">SUM(IFERROR(VLOOKUP(Tabel43[[#This Row],[04h30]:[19h30]],[1]!Tabel1[[camion]:[Cap]],2,0),0))</f>
        <v>0</v>
      </c>
      <c r="I48" s="14">
        <f>IFERROR(+Tabel43[[#This Row],[Realise]]/Tabel43[[#This Row],[Volume]],"-")</f>
        <v>1</v>
      </c>
      <c r="J48" s="11">
        <f>COUNTA(Tabel43[[#This Row],[04h30]:[19h30]])</f>
        <v>1</v>
      </c>
      <c r="K48" s="15"/>
      <c r="L48" s="16"/>
      <c r="M48" s="16"/>
      <c r="N48" s="16"/>
      <c r="O48" s="16"/>
      <c r="P48" s="16"/>
      <c r="Q48" s="16"/>
      <c r="R48" s="16" t="s">
        <v>31</v>
      </c>
      <c r="S48" s="17"/>
      <c r="T48" s="18"/>
      <c r="U48" s="16"/>
      <c r="V48" s="16"/>
      <c r="W48" s="16"/>
      <c r="X48" s="16"/>
      <c r="Y48" s="19"/>
      <c r="Z48" s="17"/>
    </row>
    <row r="49" spans="1:26" ht="16.8" thickTop="1" thickBot="1" x14ac:dyDescent="0.35">
      <c r="A49" s="9">
        <v>3</v>
      </c>
      <c r="B49" s="10">
        <v>218</v>
      </c>
      <c r="C49" s="11">
        <v>12</v>
      </c>
      <c r="D49" s="22">
        <v>8</v>
      </c>
      <c r="E49" s="11">
        <v>6</v>
      </c>
      <c r="F49" s="11">
        <v>8</v>
      </c>
      <c r="G49" s="12">
        <f>IFERROR(IF(Tabel43[[#This Row],[MAGASINS]]=0,0,TRUNC(+Tabel43[[#This Row],[Volume]]-Tabel43[[#This Row],[Realise]])),0)</f>
        <v>0</v>
      </c>
      <c r="H49" s="13" cm="1">
        <f t="array" ref="H49">SUM(IFERROR(VLOOKUP(Tabel43[[#This Row],[04h30]:[19h30]],[1]!Tabel1[[camion]:[Cap]],2,0),0))</f>
        <v>0</v>
      </c>
      <c r="I49" s="14">
        <f>IFERROR(+Tabel43[[#This Row],[Realise]]/Tabel43[[#This Row],[Volume]],"-")</f>
        <v>1</v>
      </c>
      <c r="J49" s="11">
        <f>COUNTA(Tabel43[[#This Row],[04h30]:[19h30]])</f>
        <v>2</v>
      </c>
      <c r="K49" s="15"/>
      <c r="L49" s="16"/>
      <c r="M49" s="16"/>
      <c r="N49" s="16"/>
      <c r="O49" s="16"/>
      <c r="P49" s="16" t="s">
        <v>71</v>
      </c>
      <c r="Q49" s="16"/>
      <c r="R49" s="21" t="s">
        <v>41</v>
      </c>
      <c r="S49" s="17"/>
      <c r="T49" s="18"/>
      <c r="U49" s="16"/>
      <c r="V49" s="16"/>
      <c r="W49" s="16"/>
      <c r="X49" s="16"/>
      <c r="Y49" s="19"/>
      <c r="Z49" s="17"/>
    </row>
    <row r="50" spans="1:26" ht="16.8" thickTop="1" thickBot="1" x14ac:dyDescent="0.35">
      <c r="A50" s="9">
        <v>3</v>
      </c>
      <c r="B50" s="10">
        <v>301</v>
      </c>
      <c r="C50" s="11">
        <v>12</v>
      </c>
      <c r="D50" s="22">
        <v>2</v>
      </c>
      <c r="E50" s="11">
        <v>6</v>
      </c>
      <c r="F50" s="11">
        <v>2</v>
      </c>
      <c r="G50" s="12">
        <f>IFERROR(IF(Tabel43[[#This Row],[MAGASINS]]=0,0,TRUNC(+Tabel43[[#This Row],[Volume]]-Tabel43[[#This Row],[Realise]])),0)</f>
        <v>0</v>
      </c>
      <c r="H50" s="13" cm="1">
        <f t="array" ref="H50">SUM(IFERROR(VLOOKUP(Tabel43[[#This Row],[04h30]:[19h30]],[1]!Tabel1[[camion]:[Cap]],2,0),0))</f>
        <v>0</v>
      </c>
      <c r="I50" s="14">
        <f>IFERROR(+Tabel43[[#This Row],[Realise]]/Tabel43[[#This Row],[Volume]],"-")</f>
        <v>1</v>
      </c>
      <c r="J50" s="11">
        <f>COUNTA(Tabel43[[#This Row],[04h30]:[19h30]])</f>
        <v>1</v>
      </c>
      <c r="K50" s="15"/>
      <c r="L50" s="16"/>
      <c r="M50" s="16"/>
      <c r="N50" s="16"/>
      <c r="O50" s="16"/>
      <c r="P50" s="21"/>
      <c r="Q50" s="16"/>
      <c r="R50" s="21" t="s">
        <v>43</v>
      </c>
      <c r="S50" s="17"/>
      <c r="T50" s="18"/>
      <c r="U50" s="16"/>
      <c r="V50" s="16"/>
      <c r="W50" s="16"/>
      <c r="X50" s="16"/>
      <c r="Y50" s="19"/>
      <c r="Z50" s="17"/>
    </row>
    <row r="51" spans="1:26" ht="16.8" thickTop="1" thickBot="1" x14ac:dyDescent="0.35">
      <c r="A51" s="9">
        <v>6</v>
      </c>
      <c r="B51" s="10">
        <v>42</v>
      </c>
      <c r="C51" s="11">
        <v>23</v>
      </c>
      <c r="D51" s="22">
        <v>36</v>
      </c>
      <c r="E51" s="11">
        <v>7</v>
      </c>
      <c r="F51" s="11">
        <v>36</v>
      </c>
      <c r="G51" s="12">
        <f>IFERROR(IF(Tabel43[[#This Row],[MAGASINS]]=0,0,TRUNC(+Tabel43[[#This Row],[Volume]]-Tabel43[[#This Row],[Realise]])),0)</f>
        <v>0</v>
      </c>
      <c r="H51" s="13" cm="1">
        <f t="array" ref="H51">SUM(IFERROR(VLOOKUP(Tabel43[[#This Row],[04h30]:[19h30]],[1]!Tabel1[[camion]:[Cap]],2,0),0))</f>
        <v>0</v>
      </c>
      <c r="I51" s="14">
        <f>IFERROR(+Tabel43[[#This Row],[Realise]]/Tabel43[[#This Row],[Volume]],"-")</f>
        <v>1</v>
      </c>
      <c r="J51" s="11">
        <f>COUNTA(Tabel43[[#This Row],[04h30]:[19h30]])</f>
        <v>2</v>
      </c>
      <c r="K51" s="15"/>
      <c r="L51" s="16"/>
      <c r="M51" s="16"/>
      <c r="N51" s="16"/>
      <c r="O51" s="16"/>
      <c r="P51" s="16"/>
      <c r="Q51" s="16"/>
      <c r="R51" s="16"/>
      <c r="S51" s="17"/>
      <c r="T51" s="18"/>
      <c r="U51" s="16"/>
      <c r="V51" s="16" t="s">
        <v>39</v>
      </c>
      <c r="W51" s="16"/>
      <c r="X51" s="21" t="s">
        <v>36</v>
      </c>
      <c r="Y51" s="19"/>
      <c r="Z51" s="17"/>
    </row>
    <row r="52" spans="1:26" ht="16.8" thickTop="1" thickBot="1" x14ac:dyDescent="0.35">
      <c r="A52" s="9">
        <v>6</v>
      </c>
      <c r="B52" s="10">
        <v>43</v>
      </c>
      <c r="C52" s="11">
        <v>23</v>
      </c>
      <c r="D52" s="22">
        <v>20</v>
      </c>
      <c r="E52" s="11">
        <v>7</v>
      </c>
      <c r="F52" s="11">
        <v>20</v>
      </c>
      <c r="G52" s="12">
        <f>IFERROR(IF(Tabel43[[#This Row],[MAGASINS]]=0,0,TRUNC(+Tabel43[[#This Row],[Volume]]-Tabel43[[#This Row],[Realise]])),0)</f>
        <v>0</v>
      </c>
      <c r="H52" s="13" cm="1">
        <f t="array" ref="H52">SUM(IFERROR(VLOOKUP(Tabel43[[#This Row],[04h30]:[19h30]],[1]!Tabel1[[camion]:[Cap]],2,0),0))</f>
        <v>0</v>
      </c>
      <c r="I52" s="14">
        <f>IFERROR(+Tabel43[[#This Row],[Realise]]/Tabel43[[#This Row],[Volume]],"-")</f>
        <v>1</v>
      </c>
      <c r="J52" s="11">
        <f>COUNTA(Tabel43[[#This Row],[04h30]:[19h30]])</f>
        <v>1</v>
      </c>
      <c r="K52" s="15"/>
      <c r="L52" s="16"/>
      <c r="M52" s="16"/>
      <c r="N52" s="16"/>
      <c r="O52" s="16"/>
      <c r="P52" s="16"/>
      <c r="Q52" s="16"/>
      <c r="R52" s="16"/>
      <c r="S52" s="17"/>
      <c r="T52" s="18"/>
      <c r="U52" s="16"/>
      <c r="V52" s="21" t="s">
        <v>72</v>
      </c>
      <c r="W52" s="16"/>
      <c r="X52" s="16"/>
      <c r="Y52" s="19"/>
      <c r="Z52" s="17"/>
    </row>
    <row r="53" spans="1:26" ht="16.8" thickTop="1" thickBot="1" x14ac:dyDescent="0.35">
      <c r="A53" s="9">
        <v>6</v>
      </c>
      <c r="B53" s="10">
        <v>45</v>
      </c>
      <c r="C53" s="11">
        <v>12</v>
      </c>
      <c r="D53" s="23">
        <v>18</v>
      </c>
      <c r="E53" s="11">
        <v>7</v>
      </c>
      <c r="F53" s="11">
        <v>18</v>
      </c>
      <c r="G53" s="12">
        <f>IFERROR(IF(Tabel43[[#This Row],[MAGASINS]]=0,0,TRUNC(+Tabel43[[#This Row],[Volume]]-Tabel43[[#This Row],[Realise]])),0)</f>
        <v>0</v>
      </c>
      <c r="H53" s="13" cm="1">
        <f t="array" ref="H53">SUM(IFERROR(VLOOKUP(Tabel43[[#This Row],[04h30]:[19h30]],[1]!Tabel1[[camion]:[Cap]],2,0),0))</f>
        <v>0</v>
      </c>
      <c r="I53" s="14">
        <f>IFERROR(+Tabel43[[#This Row],[Realise]]/Tabel43[[#This Row],[Volume]],"-")</f>
        <v>1</v>
      </c>
      <c r="J53" s="11">
        <f>COUNTA(Tabel43[[#This Row],[04h30]:[19h30]])</f>
        <v>1</v>
      </c>
      <c r="K53" s="15"/>
      <c r="L53" s="16"/>
      <c r="M53" s="16"/>
      <c r="N53" s="16"/>
      <c r="O53" s="16"/>
      <c r="P53" s="16"/>
      <c r="Q53" s="16"/>
      <c r="R53" s="16"/>
      <c r="S53" s="17"/>
      <c r="T53" s="18"/>
      <c r="U53" s="16"/>
      <c r="V53" s="16" t="s">
        <v>73</v>
      </c>
      <c r="W53" s="16"/>
      <c r="X53" s="16"/>
      <c r="Y53" s="19"/>
      <c r="Z53" s="17"/>
    </row>
    <row r="54" spans="1:26" ht="15" thickTop="1" x14ac:dyDescent="0.3"/>
  </sheetData>
  <phoneticPr fontId="7" type="noConversion"/>
  <conditionalFormatting sqref="K30:Z50 K51:U51 K52:Z52 W51 Y53:Z53 K53:W53 Y51:Z51">
    <cfRule type="expression" dxfId="63" priority="56">
      <formula>ISNUMBER(SEARCH("351",K30))</formula>
    </cfRule>
    <cfRule type="expression" dxfId="62" priority="57">
      <formula>ISNUMBER(SEARCH("802",K30))</formula>
    </cfRule>
    <cfRule type="expression" dxfId="61" priority="58">
      <formula>ISNUMBER(SEARCH("392",K30))</formula>
    </cfRule>
    <cfRule type="expression" dxfId="60" priority="59">
      <formula>ISNUMBER(SEARCH("277",K30))</formula>
    </cfRule>
    <cfRule type="expression" dxfId="59" priority="60">
      <formula>ISNUMBER(SEARCH("379",K30))</formula>
    </cfRule>
    <cfRule type="expression" dxfId="58" priority="61">
      <formula>ISNUMBER(SEARCH("361",K30))</formula>
    </cfRule>
    <cfRule type="expression" dxfId="57" priority="62">
      <formula>ISNUMBER(SEARCH("609",K30))</formula>
    </cfRule>
    <cfRule type="expression" dxfId="56" priority="63">
      <formula>ISNUMBER(SEARCH("715",K30))</formula>
    </cfRule>
    <cfRule type="expression" dxfId="55" priority="64">
      <formula>ISNUMBER(SEARCH("392",K30))</formula>
    </cfRule>
    <cfRule type="expression" dxfId="54" priority="65">
      <formula>ISNUMBER(SEARCH("919",K30))</formula>
    </cfRule>
    <cfRule type="expression" dxfId="53" priority="66">
      <formula>ISNUMBER(SEARCH("225",K30))</formula>
    </cfRule>
  </conditionalFormatting>
  <conditionalFormatting sqref="A30:Z50 A51:U51 A52:Z52 W51 Y53:Z53 A53:W53 Y51:Z51">
    <cfRule type="expression" dxfId="52" priority="55">
      <formula>OR(AND(Trie_Par_secteur=0,$E30=OFFSET($E30,1,)),AND(Trie_Par_secteur&gt;0,$A30=OFFSET($A30,1,)))</formula>
    </cfRule>
  </conditionalFormatting>
  <conditionalFormatting sqref="G30:G53">
    <cfRule type="expression" dxfId="51" priority="54">
      <formula>G30&lt;0</formula>
    </cfRule>
  </conditionalFormatting>
  <conditionalFormatting sqref="A30:J53">
    <cfRule type="expression" dxfId="50" priority="53">
      <formula>$B30=220</formula>
    </cfRule>
  </conditionalFormatting>
  <conditionalFormatting sqref="D30:D53">
    <cfRule type="dataBar" priority="5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{85F919F1-F1A5-4250-859F-8D4259FE36FE}</x14:id>
        </ext>
      </extLst>
    </cfRule>
  </conditionalFormatting>
  <conditionalFormatting sqref="K3:Z26">
    <cfRule type="expression" dxfId="49" priority="41">
      <formula>ISNUMBER(SEARCH("351",K3))</formula>
    </cfRule>
    <cfRule type="expression" dxfId="48" priority="42">
      <formula>ISNUMBER(SEARCH("802",K3))</formula>
    </cfRule>
    <cfRule type="expression" dxfId="47" priority="43">
      <formula>ISNUMBER(SEARCH("392",K3))</formula>
    </cfRule>
    <cfRule type="expression" dxfId="46" priority="44">
      <formula>ISNUMBER(SEARCH("277",K3))</formula>
    </cfRule>
    <cfRule type="expression" dxfId="45" priority="45">
      <formula>ISNUMBER(SEARCH("379",K3))</formula>
    </cfRule>
    <cfRule type="expression" dxfId="44" priority="46">
      <formula>ISNUMBER(SEARCH("361",K3))</formula>
    </cfRule>
    <cfRule type="expression" dxfId="43" priority="47">
      <formula>ISNUMBER(SEARCH("609",K3))</formula>
    </cfRule>
    <cfRule type="expression" dxfId="42" priority="48">
      <formula>ISNUMBER(SEARCH("715",K3))</formula>
    </cfRule>
    <cfRule type="expression" dxfId="41" priority="49">
      <formula>ISNUMBER(SEARCH("392",K3))</formula>
    </cfRule>
    <cfRule type="expression" dxfId="40" priority="50">
      <formula>ISNUMBER(SEARCH("919",K3))</formula>
    </cfRule>
    <cfRule type="expression" dxfId="39" priority="51">
      <formula>ISNUMBER(SEARCH("225",K3))</formula>
    </cfRule>
  </conditionalFormatting>
  <conditionalFormatting sqref="A3:Z26">
    <cfRule type="expression" dxfId="38" priority="40">
      <formula>OR(AND(Trie_Par_secteur=0,$E3=OFFSET($E3,1,)),AND(Trie_Par_secteur&gt;0,$A3=OFFSET($A3,1,)))</formula>
    </cfRule>
  </conditionalFormatting>
  <conditionalFormatting sqref="G3:G26">
    <cfRule type="expression" dxfId="37" priority="39">
      <formula>G3&lt;0</formula>
    </cfRule>
  </conditionalFormatting>
  <conditionalFormatting sqref="A3:J26">
    <cfRule type="expression" dxfId="36" priority="38">
      <formula>$B3=220</formula>
    </cfRule>
  </conditionalFormatting>
  <conditionalFormatting sqref="D3:D26">
    <cfRule type="dataBar" priority="3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{7604AD4C-F05E-4FE7-B73F-E3B0DEB1A200}</x14:id>
        </ext>
      </extLst>
    </cfRule>
  </conditionalFormatting>
  <conditionalFormatting sqref="V51">
    <cfRule type="expression" dxfId="35" priority="26">
      <formula>ISNUMBER(SEARCH("351",V51))</formula>
    </cfRule>
    <cfRule type="expression" dxfId="34" priority="27">
      <formula>ISNUMBER(SEARCH("802",V51))</formula>
    </cfRule>
    <cfRule type="expression" dxfId="33" priority="28">
      <formula>ISNUMBER(SEARCH("392",V51))</formula>
    </cfRule>
    <cfRule type="expression" dxfId="32" priority="29">
      <formula>ISNUMBER(SEARCH("277",V51))</formula>
    </cfRule>
    <cfRule type="expression" dxfId="31" priority="30">
      <formula>ISNUMBER(SEARCH("379",V51))</formula>
    </cfRule>
    <cfRule type="expression" dxfId="30" priority="31">
      <formula>ISNUMBER(SEARCH("361",V51))</formula>
    </cfRule>
    <cfRule type="expression" dxfId="29" priority="32">
      <formula>ISNUMBER(SEARCH("609",V51))</formula>
    </cfRule>
    <cfRule type="expression" dxfId="28" priority="33">
      <formula>ISNUMBER(SEARCH("715",V51))</formula>
    </cfRule>
    <cfRule type="expression" dxfId="27" priority="34">
      <formula>ISNUMBER(SEARCH("392",V51))</formula>
    </cfRule>
    <cfRule type="expression" dxfId="26" priority="35">
      <formula>ISNUMBER(SEARCH("919",V51))</formula>
    </cfRule>
    <cfRule type="expression" dxfId="25" priority="36">
      <formula>ISNUMBER(SEARCH("225",V51))</formula>
    </cfRule>
  </conditionalFormatting>
  <conditionalFormatting sqref="V51">
    <cfRule type="expression" dxfId="24" priority="25">
      <formula>OR(AND(Trie_Par_secteur=0,$E51=OFFSET($E51,1,)),AND(Trie_Par_secteur&gt;0,$A51=OFFSET($A51,1,)))</formula>
    </cfRule>
  </conditionalFormatting>
  <conditionalFormatting sqref="X53">
    <cfRule type="expression" dxfId="23" priority="14">
      <formula>ISNUMBER(SEARCH("351",X53))</formula>
    </cfRule>
    <cfRule type="expression" dxfId="22" priority="15">
      <formula>ISNUMBER(SEARCH("802",X53))</formula>
    </cfRule>
    <cfRule type="expression" dxfId="21" priority="16">
      <formula>ISNUMBER(SEARCH("392",X53))</formula>
    </cfRule>
    <cfRule type="expression" dxfId="20" priority="17">
      <formula>ISNUMBER(SEARCH("277",X53))</formula>
    </cfRule>
    <cfRule type="expression" dxfId="19" priority="18">
      <formula>ISNUMBER(SEARCH("379",X53))</formula>
    </cfRule>
    <cfRule type="expression" dxfId="18" priority="19">
      <formula>ISNUMBER(SEARCH("361",X53))</formula>
    </cfRule>
    <cfRule type="expression" dxfId="17" priority="20">
      <formula>ISNUMBER(SEARCH("609",X53))</formula>
    </cfRule>
    <cfRule type="expression" dxfId="16" priority="21">
      <formula>ISNUMBER(SEARCH("715",X53))</formula>
    </cfRule>
    <cfRule type="expression" dxfId="15" priority="22">
      <formula>ISNUMBER(SEARCH("392",X53))</formula>
    </cfRule>
    <cfRule type="expression" dxfId="14" priority="23">
      <formula>ISNUMBER(SEARCH("919",X53))</formula>
    </cfRule>
    <cfRule type="expression" dxfId="13" priority="24">
      <formula>ISNUMBER(SEARCH("225",X53))</formula>
    </cfRule>
  </conditionalFormatting>
  <conditionalFormatting sqref="X53">
    <cfRule type="expression" dxfId="12" priority="13">
      <formula>OR(AND(Trie_Par_secteur=0,$E53=OFFSET($E53,1,)),AND(Trie_Par_secteur&gt;0,$A53=OFFSET($A53,1,)))</formula>
    </cfRule>
  </conditionalFormatting>
  <conditionalFormatting sqref="X51">
    <cfRule type="expression" dxfId="11" priority="2">
      <formula>ISNUMBER(SEARCH("351",X51))</formula>
    </cfRule>
    <cfRule type="expression" dxfId="10" priority="3">
      <formula>ISNUMBER(SEARCH("802",X51))</formula>
    </cfRule>
    <cfRule type="expression" dxfId="9" priority="4">
      <formula>ISNUMBER(SEARCH("392",X51))</formula>
    </cfRule>
    <cfRule type="expression" dxfId="8" priority="5">
      <formula>ISNUMBER(SEARCH("277",X51))</formula>
    </cfRule>
    <cfRule type="expression" dxfId="7" priority="6">
      <formula>ISNUMBER(SEARCH("379",X51))</formula>
    </cfRule>
    <cfRule type="expression" dxfId="6" priority="7">
      <formula>ISNUMBER(SEARCH("361",X51))</formula>
    </cfRule>
    <cfRule type="expression" dxfId="5" priority="8">
      <formula>ISNUMBER(SEARCH("609",X51))</formula>
    </cfRule>
    <cfRule type="expression" dxfId="4" priority="9">
      <formula>ISNUMBER(SEARCH("715",X51))</formula>
    </cfRule>
    <cfRule type="expression" dxfId="3" priority="10">
      <formula>ISNUMBER(SEARCH("392",X51))</formula>
    </cfRule>
    <cfRule type="expression" dxfId="2" priority="11">
      <formula>ISNUMBER(SEARCH("919",X51))</formula>
    </cfRule>
    <cfRule type="expression" dxfId="1" priority="12">
      <formula>ISNUMBER(SEARCH("225",X51))</formula>
    </cfRule>
  </conditionalFormatting>
  <conditionalFormatting sqref="X51">
    <cfRule type="expression" dxfId="0" priority="1">
      <formula>OR(AND(Trie_Par_secteur=0,$E51=OFFSET($E51,1,)),AND(Trie_Par_secteur&gt;0,$A51=OFFSET($A51,1,)))</formula>
    </cfRule>
  </conditionalFormatting>
  <dataValidations disablePrompts="1" count="1">
    <dataValidation type="list" allowBlank="1" showInputMessage="1" showErrorMessage="1" sqref="C30:C53 C3:C26" xr:uid="{3AA3F369-D0C4-4684-9C01-0836C7F8F1CE}">
      <formula1>$C$20:$C$31</formula1>
    </dataValidation>
  </dataValidation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5F919F1-F1A5-4250-859F-8D4259FE36F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D30:D53</xm:sqref>
        </x14:conditionalFormatting>
        <x14:conditionalFormatting xmlns:xm="http://schemas.microsoft.com/office/excel/2006/main">
          <x14:cfRule type="dataBar" id="{7604AD4C-F05E-4FE7-B73F-E3B0DEB1A20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D3:D26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</dc:creator>
  <cp:lastModifiedBy>Patrick M</cp:lastModifiedBy>
  <dcterms:created xsi:type="dcterms:W3CDTF">2026-05-10T12:54:05Z</dcterms:created>
  <dcterms:modified xsi:type="dcterms:W3CDTF">2026-05-10T16:53:17Z</dcterms:modified>
</cp:coreProperties>
</file>