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kanak\Desktop\Projet translog\"/>
    </mc:Choice>
  </mc:AlternateContent>
  <xr:revisionPtr revIDLastSave="0" documentId="8_{96985007-97DB-41FA-9D3E-9C1D38E3F7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olume magasins" sheetId="1" r:id="rId1"/>
    <sheet name="Camion" sheetId="2" r:id="rId2"/>
    <sheet name="temps de livraison" sheetId="3" r:id="rId3"/>
  </sheets>
  <definedNames>
    <definedName name="_xlnm._FilterDatabase" localSheetId="0" hidden="1">'Volume magasins'!$A$10:$A$52</definedName>
    <definedName name="solver_adj" localSheetId="1" hidden="1">Camion!$D$4:$R$8</definedName>
    <definedName name="solver_cvg" localSheetId="1" hidden="1">0.0001</definedName>
    <definedName name="solver_drv" localSheetId="1" hidden="1">2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Camion!$D$1:$S$1</definedName>
    <definedName name="solver_lhs2" localSheetId="1" hidden="1">Camion!$D$4:$R$8</definedName>
    <definedName name="solver_lhs3" localSheetId="1" hidden="1">Camion!$S$4:$S$8</definedName>
    <definedName name="solver_lhs4" localSheetId="1" hidden="1">Camion!$S$4:$S$8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Camion!$U$1</definedName>
    <definedName name="solver_pre" localSheetId="1" hidden="1">0.000001</definedName>
    <definedName name="solver_rbv" localSheetId="1" hidden="1">2</definedName>
    <definedName name="solver_rel1" localSheetId="1" hidden="1">3</definedName>
    <definedName name="solver_rel2" localSheetId="1" hidden="1">4</definedName>
    <definedName name="solver_rel3" localSheetId="1" hidden="1">1</definedName>
    <definedName name="solver_rel4" localSheetId="1" hidden="1">1</definedName>
    <definedName name="solver_rhs1" localSheetId="1" hidden="1">Camion!$D$2:$S$2</definedName>
    <definedName name="solver_rhs2" localSheetId="1" hidden="1">"geheeltallig"</definedName>
    <definedName name="solver_rhs3" localSheetId="1" hidden="1">Camion!$T$4:$T$8</definedName>
    <definedName name="solver_rhs4" localSheetId="1" hidden="1">4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60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  <definedName name="Z_2AECB7D3_D908_4AEE_947B_A58E39BF682E_.wvu.PrintArea" localSheetId="2" hidden="1">'temps de livraison'!$A$5:$I$40</definedName>
    <definedName name="Z_2AECB7D3_D908_4AEE_947B_A58E39BF682E_.wvu.PrintArea" localSheetId="0" hidden="1">'Volume magasins'!$A$4:$M$47</definedName>
    <definedName name="Z_3BA78601_2547_48C9_A7CD_9C7309277772_.wvu.PrintArea" localSheetId="2" hidden="1">'temps de livraison'!$A$5:$I$40</definedName>
    <definedName name="Z_3BA78601_2547_48C9_A7CD_9C7309277772_.wvu.PrintArea" localSheetId="0" hidden="1">'Volume magasins'!$A$4:$M$47</definedName>
    <definedName name="_xlnm.Print_Area" localSheetId="2">'temps de livraison'!$A$5:$I$40</definedName>
    <definedName name="_xlnm.Print_Area" localSheetId="0">'Volume magasins'!$A$4:$M$52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8" i="1" l="1"/>
  <c r="Y8" i="1"/>
  <c r="Z8" i="1"/>
  <c r="AA8" i="1"/>
  <c r="AB8" i="1"/>
  <c r="AC8" i="1"/>
  <c r="AD8" i="1"/>
  <c r="W8" i="1"/>
  <c r="R8" i="1"/>
  <c r="S8" i="1"/>
  <c r="T8" i="1"/>
  <c r="U8" i="1"/>
  <c r="V8" i="1"/>
  <c r="Q8" i="1"/>
  <c r="D21" i="1"/>
  <c r="T4" i="2"/>
  <c r="T5" i="2"/>
  <c r="T6" i="2"/>
  <c r="T7" i="2"/>
  <c r="T1" i="2" s="1"/>
  <c r="T8" i="2"/>
  <c r="F14" i="2" a="1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D1" i="2"/>
  <c r="S4" i="2"/>
  <c r="U4" i="2" s="1"/>
  <c r="S5" i="2"/>
  <c r="U5" i="2" s="1"/>
  <c r="S6" i="2"/>
  <c r="U6" i="2" s="1"/>
  <c r="S7" i="2"/>
  <c r="U7" i="2" s="1"/>
  <c r="S8" i="2"/>
  <c r="U8" i="2" s="1"/>
  <c r="D2" i="2" a="1"/>
  <c r="L10" i="1" a="1"/>
  <c r="J52" i="1"/>
  <c r="I52" i="1"/>
  <c r="H52" i="1"/>
  <c r="G52" i="1"/>
  <c r="F52" i="1"/>
  <c r="E52" i="1"/>
  <c r="D52" i="1"/>
  <c r="K52" i="1" s="1"/>
  <c r="J51" i="1"/>
  <c r="I51" i="1"/>
  <c r="H51" i="1"/>
  <c r="G51" i="1"/>
  <c r="F51" i="1"/>
  <c r="E51" i="1"/>
  <c r="D51" i="1"/>
  <c r="K51" i="1" s="1"/>
  <c r="J50" i="1"/>
  <c r="I50" i="1"/>
  <c r="H50" i="1"/>
  <c r="G50" i="1"/>
  <c r="F50" i="1"/>
  <c r="E50" i="1"/>
  <c r="D50" i="1"/>
  <c r="K50" i="1" s="1"/>
  <c r="J49" i="1"/>
  <c r="I49" i="1"/>
  <c r="H49" i="1"/>
  <c r="G49" i="1"/>
  <c r="F49" i="1"/>
  <c r="E49" i="1"/>
  <c r="D49" i="1"/>
  <c r="J48" i="1"/>
  <c r="I48" i="1"/>
  <c r="H48" i="1"/>
  <c r="G48" i="1"/>
  <c r="F48" i="1"/>
  <c r="E48" i="1"/>
  <c r="D48" i="1"/>
  <c r="K48" i="1" s="1"/>
  <c r="J47" i="1"/>
  <c r="I47" i="1"/>
  <c r="H47" i="1"/>
  <c r="G47" i="1"/>
  <c r="F47" i="1"/>
  <c r="E47" i="1"/>
  <c r="D47" i="1"/>
  <c r="K47" i="1" s="1"/>
  <c r="J46" i="1"/>
  <c r="I46" i="1"/>
  <c r="H46" i="1"/>
  <c r="G46" i="1"/>
  <c r="F46" i="1"/>
  <c r="E46" i="1"/>
  <c r="D46" i="1"/>
  <c r="K46" i="1" s="1"/>
  <c r="J45" i="1"/>
  <c r="I45" i="1"/>
  <c r="H45" i="1"/>
  <c r="G45" i="1"/>
  <c r="F45" i="1"/>
  <c r="E45" i="1"/>
  <c r="D45" i="1"/>
  <c r="K45" i="1" s="1"/>
  <c r="J44" i="1"/>
  <c r="I44" i="1"/>
  <c r="H44" i="1"/>
  <c r="G44" i="1"/>
  <c r="F44" i="1"/>
  <c r="E44" i="1"/>
  <c r="D44" i="1"/>
  <c r="J43" i="1"/>
  <c r="I43" i="1"/>
  <c r="H43" i="1"/>
  <c r="G43" i="1"/>
  <c r="F43" i="1"/>
  <c r="E43" i="1"/>
  <c r="D43" i="1"/>
  <c r="J42" i="1"/>
  <c r="I42" i="1"/>
  <c r="H42" i="1"/>
  <c r="G42" i="1"/>
  <c r="F42" i="1"/>
  <c r="E42" i="1"/>
  <c r="D42" i="1"/>
  <c r="K42" i="1" s="1"/>
  <c r="J41" i="1"/>
  <c r="I41" i="1"/>
  <c r="H41" i="1"/>
  <c r="G41" i="1"/>
  <c r="F41" i="1"/>
  <c r="E41" i="1"/>
  <c r="D41" i="1"/>
  <c r="K41" i="1" s="1"/>
  <c r="J40" i="1"/>
  <c r="I40" i="1"/>
  <c r="H40" i="1"/>
  <c r="G40" i="1"/>
  <c r="F40" i="1"/>
  <c r="E40" i="1"/>
  <c r="D40" i="1"/>
  <c r="K40" i="1" s="1"/>
  <c r="J39" i="1"/>
  <c r="I39" i="1"/>
  <c r="H39" i="1"/>
  <c r="G39" i="1"/>
  <c r="F39" i="1"/>
  <c r="E39" i="1"/>
  <c r="D39" i="1"/>
  <c r="K39" i="1" s="1"/>
  <c r="J38" i="1"/>
  <c r="I38" i="1"/>
  <c r="H38" i="1"/>
  <c r="G38" i="1"/>
  <c r="F38" i="1"/>
  <c r="E38" i="1"/>
  <c r="D38" i="1"/>
  <c r="K38" i="1" s="1"/>
  <c r="J37" i="1"/>
  <c r="I37" i="1"/>
  <c r="H37" i="1"/>
  <c r="G37" i="1"/>
  <c r="F37" i="1"/>
  <c r="E37" i="1"/>
  <c r="D37" i="1"/>
  <c r="K37" i="1" s="1"/>
  <c r="J36" i="1"/>
  <c r="I36" i="1"/>
  <c r="H36" i="1"/>
  <c r="G36" i="1"/>
  <c r="F36" i="1"/>
  <c r="E36" i="1"/>
  <c r="D36" i="1"/>
  <c r="K36" i="1" s="1"/>
  <c r="J35" i="1"/>
  <c r="I35" i="1"/>
  <c r="H35" i="1"/>
  <c r="G35" i="1"/>
  <c r="F35" i="1"/>
  <c r="E35" i="1"/>
  <c r="D35" i="1"/>
  <c r="K35" i="1" s="1"/>
  <c r="J34" i="1"/>
  <c r="I34" i="1"/>
  <c r="H34" i="1"/>
  <c r="G34" i="1"/>
  <c r="F34" i="1"/>
  <c r="E34" i="1"/>
  <c r="D34" i="1"/>
  <c r="K34" i="1" s="1"/>
  <c r="J33" i="1"/>
  <c r="I33" i="1"/>
  <c r="H33" i="1"/>
  <c r="G33" i="1"/>
  <c r="F33" i="1"/>
  <c r="E33" i="1"/>
  <c r="D33" i="1"/>
  <c r="K33" i="1" s="1"/>
  <c r="J32" i="1"/>
  <c r="I32" i="1"/>
  <c r="H32" i="1"/>
  <c r="G32" i="1"/>
  <c r="F32" i="1"/>
  <c r="E32" i="1"/>
  <c r="D32" i="1"/>
  <c r="K32" i="1" s="1"/>
  <c r="J31" i="1"/>
  <c r="I31" i="1"/>
  <c r="H31" i="1"/>
  <c r="G31" i="1"/>
  <c r="F31" i="1"/>
  <c r="E31" i="1"/>
  <c r="D31" i="1"/>
  <c r="K31" i="1" s="1"/>
  <c r="J30" i="1"/>
  <c r="I30" i="1"/>
  <c r="H30" i="1"/>
  <c r="G30" i="1"/>
  <c r="F30" i="1"/>
  <c r="E30" i="1"/>
  <c r="D30" i="1"/>
  <c r="J29" i="1"/>
  <c r="I29" i="1"/>
  <c r="H29" i="1"/>
  <c r="G29" i="1"/>
  <c r="F29" i="1"/>
  <c r="E29" i="1"/>
  <c r="D29" i="1"/>
  <c r="K29" i="1" s="1"/>
  <c r="J28" i="1"/>
  <c r="I28" i="1"/>
  <c r="H28" i="1"/>
  <c r="G28" i="1"/>
  <c r="F28" i="1"/>
  <c r="E28" i="1"/>
  <c r="D28" i="1"/>
  <c r="J27" i="1"/>
  <c r="I27" i="1"/>
  <c r="H27" i="1"/>
  <c r="G27" i="1"/>
  <c r="F27" i="1"/>
  <c r="E27" i="1"/>
  <c r="D27" i="1"/>
  <c r="J26" i="1"/>
  <c r="I26" i="1"/>
  <c r="H26" i="1"/>
  <c r="G26" i="1"/>
  <c r="F26" i="1"/>
  <c r="E26" i="1"/>
  <c r="D26" i="1"/>
  <c r="K26" i="1" s="1"/>
  <c r="J25" i="1"/>
  <c r="I25" i="1"/>
  <c r="H25" i="1"/>
  <c r="G25" i="1"/>
  <c r="F25" i="1"/>
  <c r="E25" i="1"/>
  <c r="D25" i="1"/>
  <c r="J24" i="1"/>
  <c r="I24" i="1"/>
  <c r="H24" i="1"/>
  <c r="G24" i="1"/>
  <c r="F24" i="1"/>
  <c r="E24" i="1"/>
  <c r="D24" i="1"/>
  <c r="J23" i="1"/>
  <c r="I23" i="1"/>
  <c r="H23" i="1"/>
  <c r="G23" i="1"/>
  <c r="F23" i="1"/>
  <c r="E23" i="1"/>
  <c r="D23" i="1"/>
  <c r="J22" i="1"/>
  <c r="I22" i="1"/>
  <c r="H22" i="1"/>
  <c r="G22" i="1"/>
  <c r="F22" i="1"/>
  <c r="E22" i="1"/>
  <c r="D22" i="1"/>
  <c r="J21" i="1"/>
  <c r="I21" i="1"/>
  <c r="H21" i="1"/>
  <c r="G21" i="1"/>
  <c r="F21" i="1"/>
  <c r="E21" i="1"/>
  <c r="J20" i="1"/>
  <c r="I20" i="1"/>
  <c r="H20" i="1"/>
  <c r="G20" i="1"/>
  <c r="F20" i="1"/>
  <c r="E20" i="1"/>
  <c r="D20" i="1"/>
  <c r="J19" i="1"/>
  <c r="I19" i="1"/>
  <c r="H19" i="1"/>
  <c r="G19" i="1"/>
  <c r="F19" i="1"/>
  <c r="E19" i="1"/>
  <c r="D19" i="1"/>
  <c r="J18" i="1"/>
  <c r="I18" i="1"/>
  <c r="H18" i="1"/>
  <c r="G18" i="1"/>
  <c r="F18" i="1"/>
  <c r="E18" i="1"/>
  <c r="D18" i="1"/>
  <c r="J17" i="1"/>
  <c r="I17" i="1"/>
  <c r="H17" i="1"/>
  <c r="G17" i="1"/>
  <c r="F17" i="1"/>
  <c r="E17" i="1"/>
  <c r="D17" i="1"/>
  <c r="J16" i="1"/>
  <c r="I16" i="1"/>
  <c r="H16" i="1"/>
  <c r="G16" i="1"/>
  <c r="F16" i="1"/>
  <c r="E16" i="1"/>
  <c r="D16" i="1"/>
  <c r="K16" i="1" s="1"/>
  <c r="J15" i="1"/>
  <c r="I15" i="1"/>
  <c r="H15" i="1"/>
  <c r="G15" i="1"/>
  <c r="F15" i="1"/>
  <c r="E15" i="1"/>
  <c r="D15" i="1"/>
  <c r="J14" i="1"/>
  <c r="I14" i="1"/>
  <c r="H14" i="1"/>
  <c r="G14" i="1"/>
  <c r="F14" i="1"/>
  <c r="E14" i="1"/>
  <c r="D14" i="1"/>
  <c r="K14" i="1" s="1"/>
  <c r="J13" i="1"/>
  <c r="I13" i="1"/>
  <c r="H13" i="1"/>
  <c r="G13" i="1"/>
  <c r="F13" i="1"/>
  <c r="E13" i="1"/>
  <c r="D13" i="1"/>
  <c r="K13" i="1" s="1"/>
  <c r="J12" i="1"/>
  <c r="I12" i="1"/>
  <c r="H12" i="1"/>
  <c r="G12" i="1"/>
  <c r="F12" i="1"/>
  <c r="E12" i="1"/>
  <c r="D12" i="1"/>
  <c r="K12" i="1" s="1"/>
  <c r="J11" i="1"/>
  <c r="I11" i="1"/>
  <c r="H11" i="1"/>
  <c r="G11" i="1"/>
  <c r="F11" i="1"/>
  <c r="E11" i="1"/>
  <c r="D11" i="1"/>
  <c r="K11" i="1" s="1"/>
  <c r="K49" i="1" l="1"/>
  <c r="K44" i="1"/>
  <c r="K43" i="1"/>
  <c r="K30" i="1"/>
  <c r="O49" i="1"/>
  <c r="G15" i="2"/>
  <c r="H15" i="2" s="1"/>
  <c r="G16" i="2"/>
  <c r="H16" i="2" s="1"/>
  <c r="G17" i="2"/>
  <c r="H17" i="2" s="1"/>
  <c r="G18" i="2"/>
  <c r="H18" i="2" s="1"/>
  <c r="L10" i="1"/>
  <c r="M51" i="1"/>
  <c r="M12" i="1"/>
  <c r="N12" i="1"/>
  <c r="O12" i="1"/>
  <c r="P12" i="1"/>
  <c r="P47" i="1"/>
  <c r="M13" i="1"/>
  <c r="N13" i="1"/>
  <c r="O13" i="1"/>
  <c r="P13" i="1"/>
  <c r="M48" i="1"/>
  <c r="M14" i="1"/>
  <c r="N14" i="1"/>
  <c r="O40" i="1"/>
  <c r="N40" i="1"/>
  <c r="N41" i="1"/>
  <c r="P41" i="1"/>
  <c r="N42" i="1"/>
  <c r="P42" i="1"/>
  <c r="N43" i="1"/>
  <c r="P43" i="1"/>
  <c r="M44" i="1"/>
  <c r="O44" i="1"/>
  <c r="P44" i="1"/>
  <c r="N48" i="1"/>
  <c r="N50" i="1"/>
  <c r="O50" i="1"/>
  <c r="O48" i="1"/>
  <c r="P48" i="1"/>
  <c r="O51" i="1"/>
  <c r="M49" i="1"/>
  <c r="M52" i="1"/>
  <c r="N52" i="1"/>
  <c r="P52" i="1"/>
  <c r="O11" i="1"/>
  <c r="M11" i="1"/>
  <c r="O14" i="1"/>
  <c r="P14" i="1"/>
  <c r="M15" i="1"/>
  <c r="N15" i="1"/>
  <c r="O15" i="1"/>
  <c r="P15" i="1"/>
  <c r="M33" i="1"/>
  <c r="M16" i="1"/>
  <c r="N16" i="1"/>
  <c r="O16" i="1"/>
  <c r="P16" i="1"/>
  <c r="N49" i="1"/>
  <c r="M17" i="1"/>
  <c r="N17" i="1"/>
  <c r="O17" i="1"/>
  <c r="P17" i="1"/>
  <c r="P20" i="1"/>
  <c r="O24" i="1"/>
  <c r="P24" i="1"/>
  <c r="P30" i="1"/>
  <c r="O46" i="1"/>
  <c r="N33" i="1"/>
  <c r="O33" i="1"/>
  <c r="P33" i="1"/>
  <c r="N35" i="1"/>
  <c r="O35" i="1"/>
  <c r="P35" i="1"/>
  <c r="M39" i="1"/>
  <c r="N39" i="1"/>
  <c r="O39" i="1"/>
  <c r="P39" i="1"/>
  <c r="M40" i="1"/>
  <c r="P40" i="1"/>
  <c r="M41" i="1"/>
  <c r="O41" i="1"/>
  <c r="M42" i="1"/>
  <c r="O42" i="1"/>
  <c r="M43" i="1"/>
  <c r="O43" i="1"/>
  <c r="N44" i="1"/>
  <c r="P49" i="1"/>
  <c r="M50" i="1"/>
  <c r="P50" i="1"/>
  <c r="N51" i="1"/>
  <c r="P51" i="1"/>
  <c r="O52" i="1"/>
  <c r="P11" i="1"/>
  <c r="N11" i="1"/>
  <c r="M45" i="1"/>
  <c r="N45" i="1"/>
  <c r="O45" i="1"/>
  <c r="P45" i="1"/>
  <c r="M46" i="1"/>
  <c r="N46" i="1"/>
  <c r="P46" i="1"/>
  <c r="M47" i="1"/>
  <c r="N47" i="1"/>
  <c r="O47" i="1"/>
  <c r="L38" i="1"/>
  <c r="N38" i="1"/>
  <c r="M38" i="1"/>
  <c r="O38" i="1"/>
  <c r="P38" i="1"/>
  <c r="L37" i="1"/>
  <c r="N37" i="1"/>
  <c r="M37" i="1"/>
  <c r="O37" i="1"/>
  <c r="P37" i="1"/>
  <c r="L36" i="1"/>
  <c r="N36" i="1"/>
  <c r="O36" i="1"/>
  <c r="M36" i="1"/>
  <c r="P36" i="1"/>
  <c r="L35" i="1"/>
  <c r="M35" i="1"/>
  <c r="L34" i="1"/>
  <c r="N34" i="1"/>
  <c r="P34" i="1"/>
  <c r="M34" i="1"/>
  <c r="O34" i="1"/>
  <c r="L32" i="1"/>
  <c r="N32" i="1"/>
  <c r="O32" i="1"/>
  <c r="M32" i="1"/>
  <c r="P32" i="1"/>
  <c r="M31" i="1"/>
  <c r="O31" i="1"/>
  <c r="P31" i="1"/>
  <c r="L31" i="1"/>
  <c r="N31" i="1"/>
  <c r="L30" i="1"/>
  <c r="N30" i="1"/>
  <c r="O30" i="1"/>
  <c r="M30" i="1"/>
  <c r="L29" i="1"/>
  <c r="N29" i="1"/>
  <c r="O29" i="1"/>
  <c r="M29" i="1"/>
  <c r="P29" i="1"/>
  <c r="L28" i="1"/>
  <c r="N28" i="1"/>
  <c r="M28" i="1"/>
  <c r="O28" i="1"/>
  <c r="P28" i="1"/>
  <c r="L27" i="1"/>
  <c r="N27" i="1"/>
  <c r="O27" i="1"/>
  <c r="M27" i="1"/>
  <c r="P27" i="1"/>
  <c r="L26" i="1"/>
  <c r="N26" i="1"/>
  <c r="O26" i="1"/>
  <c r="M26" i="1"/>
  <c r="P26" i="1"/>
  <c r="M25" i="1"/>
  <c r="O25" i="1"/>
  <c r="P25" i="1"/>
  <c r="L25" i="1"/>
  <c r="N25" i="1"/>
  <c r="L24" i="1"/>
  <c r="M24" i="1"/>
  <c r="N24" i="1"/>
  <c r="L23" i="1"/>
  <c r="M23" i="1"/>
  <c r="O23" i="1"/>
  <c r="N23" i="1"/>
  <c r="P23" i="1"/>
  <c r="L22" i="1"/>
  <c r="N22" i="1"/>
  <c r="O22" i="1"/>
  <c r="P22" i="1"/>
  <c r="M22" i="1"/>
  <c r="M21" i="1"/>
  <c r="O21" i="1"/>
  <c r="P21" i="1"/>
  <c r="L21" i="1"/>
  <c r="N21" i="1"/>
  <c r="L20" i="1"/>
  <c r="M20" i="1"/>
  <c r="O20" i="1"/>
  <c r="N20" i="1"/>
  <c r="L19" i="1"/>
  <c r="M19" i="1"/>
  <c r="O19" i="1"/>
  <c r="N19" i="1"/>
  <c r="P19" i="1"/>
  <c r="M18" i="1"/>
  <c r="N18" i="1"/>
  <c r="O18" i="1"/>
  <c r="P18" i="1"/>
  <c r="L18" i="1"/>
  <c r="D2" i="2"/>
  <c r="T2" i="2"/>
  <c r="U1" i="2"/>
  <c r="F14" i="2"/>
  <c r="G14" i="2" s="1"/>
  <c r="H14" i="2" s="1"/>
  <c r="E14" i="2" a="1"/>
  <c r="S1" i="2"/>
  <c r="I36" i="3"/>
  <c r="I33" i="3"/>
  <c r="I30" i="3"/>
  <c r="I27" i="3"/>
  <c r="I24" i="3"/>
  <c r="I21" i="3"/>
  <c r="I18" i="3"/>
  <c r="I15" i="3"/>
  <c r="I12" i="3"/>
  <c r="I9" i="3"/>
  <c r="I6" i="3"/>
  <c r="I40" i="3" s="1"/>
  <c r="C8" i="1"/>
  <c r="A2" i="1"/>
  <c r="L15" i="1" l="1"/>
  <c r="L33" i="1"/>
  <c r="E14" i="2"/>
  <c r="L47" i="1"/>
  <c r="L45" i="1"/>
  <c r="L49" i="1"/>
  <c r="L12" i="1"/>
  <c r="L43" i="1"/>
  <c r="L39" i="1"/>
  <c r="L46" i="1"/>
  <c r="L48" i="1"/>
  <c r="L40" i="1"/>
  <c r="L44" i="1"/>
  <c r="L42" i="1"/>
  <c r="L16" i="1"/>
  <c r="L17" i="1"/>
  <c r="L52" i="1"/>
  <c r="L41" i="1"/>
  <c r="L51" i="1"/>
  <c r="L50" i="1"/>
  <c r="L14" i="1"/>
  <c r="L13" i="1"/>
  <c r="K21" i="1" l="1"/>
  <c r="K22" i="1"/>
  <c r="K20" i="1" l="1"/>
  <c r="K25" i="1" l="1"/>
  <c r="K24" i="1" l="1"/>
  <c r="K15" i="1"/>
  <c r="L11" i="1"/>
  <c r="K17" i="1"/>
  <c r="K23" i="1"/>
  <c r="K27" i="1" l="1"/>
  <c r="K19" i="1"/>
  <c r="K18" i="1" l="1"/>
  <c r="K28" i="1"/>
  <c r="K5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<sst xmlns="http://schemas.openxmlformats.org/spreadsheetml/2006/main" count="143" uniqueCount="59">
  <si>
    <t>Camion</t>
  </si>
  <si>
    <t xml:space="preserve"> </t>
  </si>
  <si>
    <t>MAGASINS</t>
  </si>
  <si>
    <t>Volume du jour</t>
  </si>
  <si>
    <t>1 TOUR</t>
  </si>
  <si>
    <t>2 TOUR</t>
  </si>
  <si>
    <t>3 TOUR</t>
  </si>
  <si>
    <t>4 TOUR</t>
  </si>
  <si>
    <t>5 TOUR</t>
  </si>
  <si>
    <t>6 TOUR</t>
  </si>
  <si>
    <t>7 TOUR</t>
  </si>
  <si>
    <t>NB DE TOURNEES</t>
  </si>
  <si>
    <t>TOTAL</t>
  </si>
  <si>
    <t xml:space="preserve">CHARGEMENT </t>
  </si>
  <si>
    <t xml:space="preserve">ROUTE </t>
  </si>
  <si>
    <t>DECHARGEMENT</t>
  </si>
  <si>
    <t>CHARGEMENT</t>
  </si>
  <si>
    <t>ROUTE</t>
  </si>
  <si>
    <t>LA MOYENNE DE TEMPS POUR UNE LIVRAISON EST DE :</t>
  </si>
  <si>
    <t>cap</t>
  </si>
  <si>
    <t>Dem_01</t>
  </si>
  <si>
    <t>Dem_02</t>
  </si>
  <si>
    <t>Dem_03</t>
  </si>
  <si>
    <t>Dem_04</t>
  </si>
  <si>
    <t>Dem_05</t>
  </si>
  <si>
    <t>Dem_06</t>
  </si>
  <si>
    <t>Dem_07</t>
  </si>
  <si>
    <t>Dem_08</t>
  </si>
  <si>
    <t>Dem_09</t>
  </si>
  <si>
    <t>Dem_10</t>
  </si>
  <si>
    <t>Dem_11</t>
  </si>
  <si>
    <t>Dem_12</t>
  </si>
  <si>
    <t>Dem_13</t>
  </si>
  <si>
    <t>Dem_14</t>
  </si>
  <si>
    <t>Dem_15</t>
  </si>
  <si>
    <t>somme</t>
  </si>
  <si>
    <t>Nombre</t>
  </si>
  <si>
    <t>max</t>
  </si>
  <si>
    <t>prix</t>
  </si>
  <si>
    <t>cout</t>
  </si>
  <si>
    <t>nombre</t>
  </si>
  <si>
    <t>prix/cap</t>
  </si>
  <si>
    <t>demande</t>
  </si>
  <si>
    <t>Prévu</t>
  </si>
  <si>
    <t>05h00</t>
  </si>
  <si>
    <t>06h30</t>
  </si>
  <si>
    <t>7h30</t>
  </si>
  <si>
    <t>8h30</t>
  </si>
  <si>
    <t>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</si>
  <si>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</si>
  <si>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</si>
  <si>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</si>
  <si>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</si>
  <si>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</si>
  <si>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</si>
  <si>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</si>
  <si>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</si>
  <si>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</si>
  <si>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CAMIONS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</si>
</sst>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&quot;Camion &quot;0&quot; P&quot;"/>
    <numFmt numFmtId="166" formatCode="&quot;€&quot;\ #,##0.00"/>
    <numFmt numFmtId="167" formatCode="0;;"/>
  </numFmts>
  <fonts count="27" x14ac:knownFonts="1">
    <font>
      <sz val="10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sz val="8"/>
      <name val="Calibri"/>
      <family val="2"/>
    </font>
    <font>
      <b/>
      <i/>
      <sz val="16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6"/>
      <name val="Calibri"/>
      <family val="2"/>
    </font>
    <font>
      <sz val="10"/>
      <color indexed="12"/>
      <name val="Calibri"/>
      <family val="2"/>
    </font>
    <font>
      <b/>
      <sz val="11"/>
      <color indexed="53"/>
      <name val="Calibri"/>
      <family val="2"/>
    </font>
    <font>
      <b/>
      <sz val="12"/>
      <color indexed="53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6"/>
      <color theme="0"/>
      <name val="Calibri"/>
      <family val="2"/>
    </font>
    <font>
      <sz val="16"/>
      <color theme="1"/>
      <name val="Calibri"/>
      <family val="2"/>
    </font>
    <font>
      <b/>
      <sz val="10"/>
      <color rgb="FFFF0000"/>
      <name val="Calibri"/>
      <family val="2"/>
    </font>
    <font>
      <b/>
      <i/>
      <sz val="10"/>
      <color rgb="FFFF0000"/>
      <name val="Calibri"/>
      <family val="2"/>
    </font>
    <font>
      <b/>
      <i/>
      <sz val="14"/>
      <color rgb="FFFF0000"/>
      <name val="Calibri"/>
      <family val="2"/>
    </font>
    <font>
      <b/>
      <i/>
      <sz val="10"/>
      <name val="Calibri"/>
      <family val="2"/>
    </font>
    <font>
      <b/>
      <sz val="16"/>
      <color rgb="FFFF0000"/>
      <name val="Calibri"/>
      <family val="2"/>
    </font>
    <font>
      <b/>
      <sz val="16"/>
      <color rgb="FF0070C0"/>
      <name val="Calibri"/>
      <family val="2"/>
    </font>
    <font>
      <b/>
      <i/>
      <sz val="14"/>
      <color rgb="FF0070C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ck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/>
    <xf numFmtId="1" fontId="8" fillId="6" borderId="8" xfId="0" applyNumberFormat="1" applyFont="1" applyFill="1" applyBorder="1" applyAlignment="1" applyProtection="1">
      <alignment horizontal="center"/>
      <protection locked="0"/>
    </xf>
    <xf numFmtId="1" fontId="8" fillId="6" borderId="9" xfId="0" applyNumberFormat="1" applyFont="1" applyFill="1" applyBorder="1" applyAlignment="1" applyProtection="1">
      <alignment horizontal="center"/>
      <protection locked="0"/>
    </xf>
    <xf numFmtId="0" fontId="9" fillId="4" borderId="8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9" fillId="4" borderId="16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1" fontId="8" fillId="6" borderId="17" xfId="0" applyNumberFormat="1" applyFont="1" applyFill="1" applyBorder="1" applyAlignment="1" applyProtection="1">
      <alignment horizontal="center"/>
      <protection locked="0"/>
    </xf>
    <xf numFmtId="0" fontId="9" fillId="4" borderId="3" xfId="0" applyFont="1" applyFill="1" applyBorder="1" applyAlignment="1">
      <alignment horizontal="center"/>
    </xf>
    <xf numFmtId="1" fontId="8" fillId="6" borderId="20" xfId="0" applyNumberFormat="1" applyFont="1" applyFill="1" applyBorder="1" applyAlignment="1" applyProtection="1">
      <alignment horizontal="center"/>
      <protection locked="0"/>
    </xf>
    <xf numFmtId="0" fontId="3" fillId="5" borderId="4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3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20" fontId="14" fillId="0" borderId="0" xfId="0" applyNumberFormat="1" applyFont="1" applyAlignment="1">
      <alignment horizontal="center"/>
    </xf>
    <xf numFmtId="0" fontId="0" fillId="0" borderId="22" xfId="0" applyBorder="1" applyAlignment="1">
      <alignment horizontal="center"/>
    </xf>
    <xf numFmtId="20" fontId="15" fillId="6" borderId="7" xfId="0" applyNumberFormat="1" applyFont="1" applyFill="1" applyBorder="1" applyAlignment="1">
      <alignment horizontal="center"/>
    </xf>
    <xf numFmtId="0" fontId="0" fillId="0" borderId="22" xfId="0" applyBorder="1"/>
    <xf numFmtId="0" fontId="5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0" fillId="0" borderId="0" xfId="0" applyNumberFormat="1"/>
    <xf numFmtId="0" fontId="2" fillId="0" borderId="11" xfId="0" applyFont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1" fontId="2" fillId="9" borderId="10" xfId="0" applyNumberFormat="1" applyFont="1" applyFill="1" applyBorder="1" applyAlignment="1">
      <alignment horizontal="center"/>
    </xf>
    <xf numFmtId="1" fontId="2" fillId="9" borderId="18" xfId="0" applyNumberFormat="1" applyFont="1" applyFill="1" applyBorder="1" applyAlignment="1">
      <alignment horizontal="center"/>
    </xf>
    <xf numFmtId="1" fontId="2" fillId="9" borderId="19" xfId="0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2" fillId="0" borderId="0" xfId="0" applyNumberFormat="1" applyFont="1" applyAlignment="1">
      <alignment horizontal="center"/>
    </xf>
    <xf numFmtId="0" fontId="23" fillId="2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4" fillId="0" borderId="0" xfId="0" applyFont="1" applyAlignment="1">
      <alignment horizontal="center" shrinkToFit="1"/>
    </xf>
    <xf numFmtId="0" fontId="23" fillId="10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3" fillId="10" borderId="23" xfId="0" applyFont="1" applyFill="1" applyBorder="1" applyAlignment="1">
      <alignment horizontal="center"/>
    </xf>
    <xf numFmtId="0" fontId="23" fillId="10" borderId="24" xfId="0" applyFont="1" applyFill="1" applyBorder="1" applyAlignment="1">
      <alignment horizontal="center"/>
    </xf>
    <xf numFmtId="167" fontId="0" fillId="0" borderId="23" xfId="0" applyNumberFormat="1" applyBorder="1" applyAlignment="1">
      <alignment horizontal="center"/>
    </xf>
    <xf numFmtId="167" fontId="0" fillId="0" borderId="24" xfId="0" applyNumberFormat="1" applyBorder="1" applyAlignment="1">
      <alignment horizontal="center"/>
    </xf>
    <xf numFmtId="0" fontId="0" fillId="0" borderId="23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24" xfId="0" applyBorder="1" applyAlignment="1">
      <alignment horizontal="center" textRotation="90"/>
    </xf>
    <xf numFmtId="0" fontId="2" fillId="0" borderId="0" xfId="0" applyFont="1"/>
    <xf numFmtId="0" fontId="0" fillId="0" borderId="0" xfId="0"/>
    <xf numFmtId="0" fontId="6" fillId="0" borderId="2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5" borderId="7" xfId="0" applyFont="1" applyFill="1" applyBorder="1" applyAlignment="1" applyProtection="1">
      <alignment horizontal="center"/>
      <protection locked="0"/>
    </xf>
    <xf numFmtId="0" fontId="3" fillId="5" borderId="3" xfId="0" applyFont="1" applyFill="1" applyBorder="1" applyAlignment="1" applyProtection="1">
      <alignment horizontal="center"/>
      <protection locked="0"/>
    </xf>
    <xf numFmtId="0" fontId="5" fillId="3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4" fillId="5" borderId="7" xfId="0" applyFont="1" applyFill="1" applyBorder="1" applyAlignment="1" applyProtection="1">
      <alignment horizontal="center"/>
      <protection locked="0"/>
    </xf>
    <xf numFmtId="0" fontId="24" fillId="5" borderId="3" xfId="0" applyFont="1" applyFill="1" applyBorder="1" applyAlignment="1" applyProtection="1">
      <alignment horizontal="center"/>
      <protection locked="0"/>
    </xf>
    <xf numFmtId="0" fontId="9" fillId="4" borderId="30" xfId="0" applyFont="1" applyFill="1" applyBorder="1" applyAlignment="1">
      <alignment horizontal="center"/>
    </xf>
    <xf numFmtId="0" fontId="19" fillId="11" borderId="25" xfId="0" applyFont="1" applyFill="1" applyBorder="1" applyAlignment="1">
      <alignment horizontal="center"/>
    </xf>
    <xf numFmtId="0" fontId="19" fillId="11" borderId="26" xfId="0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25" fillId="5" borderId="7" xfId="0" applyFont="1" applyFill="1" applyBorder="1" applyAlignment="1" applyProtection="1">
      <alignment horizontal="center"/>
      <protection locked="0"/>
    </xf>
    <xf numFmtId="0" fontId="25" fillId="5" borderId="3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center"/>
    </xf>
    <xf numFmtId="165" fontId="1" fillId="0" borderId="32" xfId="0" applyNumberFormat="1" applyFont="1" applyBorder="1" applyAlignment="1">
      <alignment horizontal="center" vertical="center" shrinkToFit="1"/>
    </xf>
    <xf numFmtId="165" fontId="1" fillId="0" borderId="33" xfId="0" applyNumberFormat="1" applyFont="1" applyBorder="1" applyAlignment="1">
      <alignment horizontal="center" vertical="center" shrinkToFit="1"/>
    </xf>
    <xf numFmtId="165" fontId="1" fillId="0" borderId="21" xfId="0" applyNumberFormat="1" applyFont="1" applyBorder="1" applyAlignment="1">
      <alignment horizontal="center" vertical="center" shrinkToFit="1"/>
    </xf>
    <xf numFmtId="165" fontId="1" fillId="0" borderId="34" xfId="0" applyNumberFormat="1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165" fontId="1" fillId="0" borderId="37" xfId="0" applyNumberFormat="1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1" fontId="2" fillId="9" borderId="15" xfId="0" applyNumberFormat="1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7" fillId="4" borderId="41" xfId="0" applyFont="1" applyFill="1" applyBorder="1" applyAlignment="1">
      <alignment vertical="center"/>
    </xf>
    <xf numFmtId="0" fontId="19" fillId="0" borderId="42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19" fillId="0" borderId="4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32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indexed="5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none"/>
      </font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66" formatCode="&quot;€&quot;\ #,##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1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7" formatCode="0;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numFmt numFmtId="166" formatCode="&quot;€&quot;\ #,##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D051BD-CB26-442B-8272-C63FE5575553}" name="Tabel2" displayName="Tabel2" ref="A3:U8" totalsRowShown="0" headerRowDxfId="31" dataDxfId="30">
  <tableColumns count="21">
    <tableColumn id="1" xr3:uid="{D9B0F0BB-2D19-4614-B623-00C7C5FBA15B}" name="Nombre" dataDxfId="29"/>
    <tableColumn id="2" xr3:uid="{4377C022-8A91-4C4F-A11F-F9FBC448BBA7}" name="cap" dataDxfId="28"/>
    <tableColumn id="20" xr3:uid="{8254D920-BAA2-4634-B23C-3BFD5D687E01}" name="prix" dataDxfId="27"/>
    <tableColumn id="3" xr3:uid="{DFD8B005-8EEF-4A7E-97B4-493D05101C8C}" name="Dem_01" dataDxfId="26"/>
    <tableColumn id="4" xr3:uid="{4260AC08-BC82-4585-ADD8-AC8E1068F950}" name="Dem_02" dataDxfId="25"/>
    <tableColumn id="5" xr3:uid="{E5C2575F-04CA-489C-AAAA-67A59D284F74}" name="Dem_03" dataDxfId="24"/>
    <tableColumn id="6" xr3:uid="{2ADD3C98-9570-428D-B3DE-2EE4B1C1EFDE}" name="Dem_04" dataDxfId="23"/>
    <tableColumn id="7" xr3:uid="{00BB3F66-7301-4971-B2FA-502301B5777B}" name="Dem_05" dataDxfId="22"/>
    <tableColumn id="8" xr3:uid="{E3C7806D-49FB-4DBE-AA68-5D44E1B7024A}" name="Dem_06" dataDxfId="21"/>
    <tableColumn id="9" xr3:uid="{A555BFE3-9A50-4675-A80F-E78D22C74987}" name="Dem_07" dataDxfId="20"/>
    <tableColumn id="10" xr3:uid="{E1F80048-9EE4-4B44-9209-66E5C2425C40}" name="Dem_08" dataDxfId="19"/>
    <tableColumn id="11" xr3:uid="{1833E8A9-C9CD-45FF-82BC-9741AE7922F7}" name="Dem_09" dataDxfId="18"/>
    <tableColumn id="12" xr3:uid="{1EF78A4A-9742-44B5-9A26-840911D6A91F}" name="Dem_10" dataDxfId="17"/>
    <tableColumn id="13" xr3:uid="{3C3EAC8A-2AEA-4623-A8C4-9B6EA88A576C}" name="Dem_11" dataDxfId="16"/>
    <tableColumn id="14" xr3:uid="{669DF4E5-52F9-4141-A938-C38DB30CC5ED}" name="Dem_12" dataDxfId="15"/>
    <tableColumn id="15" xr3:uid="{FE36B2CD-F986-492E-B3F2-3B08AB546146}" name="Dem_13" dataDxfId="14"/>
    <tableColumn id="16" xr3:uid="{DAEC21E6-D8DD-478A-91AF-CEC758F2130E}" name="Dem_14" dataDxfId="13"/>
    <tableColumn id="17" xr3:uid="{D8A2B145-09B6-428C-B834-4420782FCD1C}" name="Dem_15" dataDxfId="12"/>
    <tableColumn id="18" xr3:uid="{61428A23-D45E-42C2-BFEB-EBA01FA6ABC2}" name="somme" dataDxfId="11">
      <calculatedColumnFormula>SUM(D4:R4)</calculatedColumnFormula>
    </tableColumn>
    <tableColumn id="19" xr3:uid="{2CE3DADD-92B5-4164-83D7-BE16DA38FB71}" name="max" dataDxfId="10">
      <calculatedColumnFormula>+Tabel2[[#This Row],[Nombre]]*3</calculatedColumnFormula>
    </tableColumn>
    <tableColumn id="21" xr3:uid="{DC8F5621-08B1-4682-B4F7-64E323304F79}" name="cout" dataDxfId="9">
      <calculatedColumnFormula>Tabel2[[#This Row],[somme]]*Tabel2[[#This Row],[prix]]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F901866-9073-4E15-AF62-AEDD77F56A89}" name="Tabel3" displayName="Tabel3" ref="A13:B21" totalsRowShown="0" headerRowDxfId="8" dataDxfId="7" headerRowBorderDxfId="5" tableBorderDxfId="6">
  <tableColumns count="2">
    <tableColumn id="1" xr3:uid="{8C0B1C5E-6999-4E56-B0F7-B19C3E56D8D3}" name="Camion" dataDxfId="4"/>
    <tableColumn id="2" xr3:uid="{62876478-86E1-4F8B-BABC-A148F66F0D95}" name="cap" dataDxfId="3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AD56"/>
  <sheetViews>
    <sheetView showGridLines="0" tabSelected="1" zoomScale="80" zoomScaleNormal="80" workbookViewId="0">
      <selection activeCell="F16" sqref="F16"/>
    </sheetView>
  </sheetViews>
  <sheetFormatPr baseColWidth="10" defaultColWidth="11.44140625" defaultRowHeight="13.8" x14ac:dyDescent="0.3"/>
  <cols>
    <col min="1" max="1" width="11.21875" style="1" customWidth="1"/>
    <col min="2" max="2" width="7.33203125" customWidth="1"/>
    <col min="3" max="3" width="16.44140625" bestFit="1" customWidth="1"/>
    <col min="4" max="10" width="10.21875" bestFit="1" customWidth="1"/>
    <col min="11" max="11" width="16.33203125" bestFit="1" customWidth="1"/>
    <col min="12" max="16" width="10.77734375" bestFit="1" customWidth="1"/>
    <col min="17" max="17" width="6.77734375" style="58" bestFit="1" customWidth="1"/>
    <col min="18" max="18" width="6" style="58" bestFit="1" customWidth="1"/>
    <col min="19" max="19" width="5.44140625" style="58" bestFit="1" customWidth="1"/>
    <col min="20" max="20" width="5" style="58" bestFit="1" customWidth="1"/>
    <col min="21" max="21" width="5.44140625" style="58" bestFit="1" customWidth="1"/>
    <col min="22" max="30" width="6" style="58" bestFit="1" customWidth="1"/>
  </cols>
  <sheetData>
    <row r="1" spans="1:30" ht="13.95" customHeight="1" thickBot="1" x14ac:dyDescent="0.45">
      <c r="B1" s="1"/>
      <c r="C1" s="22" t="s">
        <v>0</v>
      </c>
      <c r="D1" s="1"/>
      <c r="E1" s="1"/>
      <c r="F1" s="1"/>
      <c r="G1" s="1"/>
      <c r="H1" s="67">
        <v>361</v>
      </c>
      <c r="I1" s="68">
        <v>21</v>
      </c>
      <c r="J1" s="1"/>
      <c r="K1" s="1"/>
    </row>
    <row r="2" spans="1:30" ht="13.95" customHeight="1" x14ac:dyDescent="0.4">
      <c r="A2" s="1">
        <f>0.8*1.2*1.8*21</f>
        <v>36.287999999999997</v>
      </c>
      <c r="B2" s="1"/>
      <c r="C2" s="23">
        <v>21</v>
      </c>
      <c r="D2" s="1"/>
      <c r="E2" s="2"/>
      <c r="F2" s="1"/>
      <c r="G2" s="1"/>
      <c r="H2" s="69">
        <v>379</v>
      </c>
      <c r="I2" s="70">
        <v>21</v>
      </c>
      <c r="J2" s="1"/>
      <c r="K2" s="1"/>
    </row>
    <row r="3" spans="1:30" ht="13.95" customHeight="1" x14ac:dyDescent="0.4">
      <c r="B3" s="1"/>
      <c r="C3" s="24">
        <v>20</v>
      </c>
      <c r="D3" s="1"/>
      <c r="E3" s="1"/>
      <c r="F3" s="1"/>
      <c r="G3" s="1"/>
      <c r="H3" s="67">
        <v>277</v>
      </c>
      <c r="I3" s="68">
        <v>21</v>
      </c>
      <c r="J3" s="1"/>
      <c r="K3" s="1"/>
    </row>
    <row r="4" spans="1:30" ht="13.95" customHeight="1" thickBot="1" x14ac:dyDescent="0.45">
      <c r="B4" s="3"/>
      <c r="C4" s="24">
        <v>17</v>
      </c>
      <c r="D4" s="1"/>
      <c r="E4" s="1"/>
      <c r="F4" s="1"/>
      <c r="G4" s="1"/>
      <c r="H4" s="104">
        <v>609</v>
      </c>
      <c r="I4" s="105">
        <v>12</v>
      </c>
      <c r="J4" s="1"/>
      <c r="K4" s="1"/>
    </row>
    <row r="5" spans="1:30" ht="13.95" customHeight="1" thickTop="1" thickBot="1" x14ac:dyDescent="0.45">
      <c r="B5" s="1"/>
      <c r="C5" s="24">
        <v>15</v>
      </c>
      <c r="D5" s="1"/>
      <c r="E5" s="1"/>
      <c r="F5" s="1"/>
      <c r="G5" s="1"/>
      <c r="H5" s="67">
        <v>225</v>
      </c>
      <c r="I5" s="68">
        <v>20</v>
      </c>
      <c r="J5" s="1"/>
      <c r="K5" s="1"/>
      <c r="L5" s="26"/>
      <c r="N5" s="26"/>
      <c r="O5" s="26"/>
    </row>
    <row r="6" spans="1:30" ht="13.95" customHeight="1" x14ac:dyDescent="0.4">
      <c r="B6" s="1"/>
      <c r="C6" s="24">
        <v>12</v>
      </c>
      <c r="D6" s="1"/>
      <c r="E6" s="1"/>
      <c r="F6" s="1"/>
      <c r="G6" s="1"/>
      <c r="H6" s="69">
        <v>715</v>
      </c>
      <c r="I6" s="70">
        <v>15</v>
      </c>
      <c r="J6" s="1"/>
      <c r="K6" s="1"/>
      <c r="Q6" s="106" t="s">
        <v>58</v>
      </c>
      <c r="R6" s="107"/>
      <c r="S6" s="107"/>
      <c r="T6" s="107"/>
      <c r="U6" s="107"/>
      <c r="V6" s="108"/>
      <c r="W6" s="106" t="s">
        <v>58</v>
      </c>
      <c r="X6" s="107"/>
      <c r="Y6" s="107"/>
      <c r="Z6" s="107"/>
      <c r="AA6" s="107"/>
      <c r="AB6" s="107"/>
      <c r="AC6" s="107"/>
      <c r="AD6" s="108"/>
    </row>
    <row r="7" spans="1:30" ht="13.95" customHeight="1" thickBot="1" x14ac:dyDescent="0.45">
      <c r="B7" s="1"/>
      <c r="C7" s="25"/>
      <c r="D7" s="1"/>
      <c r="E7" s="1"/>
      <c r="F7" s="1"/>
      <c r="G7" s="1"/>
      <c r="H7" s="67">
        <v>919</v>
      </c>
      <c r="I7" s="68">
        <v>20</v>
      </c>
      <c r="J7" s="1"/>
      <c r="K7" s="1"/>
      <c r="Q7" s="109"/>
      <c r="R7" s="110"/>
      <c r="S7" s="110"/>
      <c r="T7" s="110"/>
      <c r="U7" s="110"/>
      <c r="V7" s="111"/>
      <c r="W7" s="109"/>
      <c r="X7" s="110"/>
      <c r="Y7" s="110"/>
      <c r="Z7" s="110"/>
      <c r="AA7" s="110"/>
      <c r="AB7" s="110"/>
      <c r="AC7" s="110"/>
      <c r="AD7" s="111"/>
    </row>
    <row r="8" spans="1:30" ht="21.6" thickBot="1" x14ac:dyDescent="0.45">
      <c r="B8" s="1"/>
      <c r="C8" s="4">
        <f ca="1">TODAY()</f>
        <v>46108</v>
      </c>
      <c r="E8" s="1"/>
      <c r="F8" s="1"/>
      <c r="G8" s="1"/>
      <c r="H8" s="71">
        <v>392</v>
      </c>
      <c r="I8" s="72">
        <v>17</v>
      </c>
      <c r="J8" s="1"/>
      <c r="K8" s="1"/>
      <c r="Q8" s="113">
        <f>+COUNT(Q11:Q52)</f>
        <v>8</v>
      </c>
      <c r="R8" s="113">
        <f t="shared" ref="R8:V8" si="0">+COUNT(R11:R52)</f>
        <v>0</v>
      </c>
      <c r="S8" s="113">
        <f t="shared" si="0"/>
        <v>8</v>
      </c>
      <c r="T8" s="113">
        <f t="shared" si="0"/>
        <v>0</v>
      </c>
      <c r="U8" s="113">
        <f t="shared" si="0"/>
        <v>6</v>
      </c>
      <c r="V8" s="114">
        <f t="shared" si="0"/>
        <v>1</v>
      </c>
      <c r="W8" s="112">
        <f>+COUNT(W11:W52)</f>
        <v>5</v>
      </c>
      <c r="X8" s="112">
        <f t="shared" ref="X8:AD8" si="1">+COUNT(X11:X52)</f>
        <v>0</v>
      </c>
      <c r="Y8" s="112">
        <f t="shared" si="1"/>
        <v>3</v>
      </c>
      <c r="Z8" s="112">
        <f t="shared" si="1"/>
        <v>0</v>
      </c>
      <c r="AA8" s="112">
        <f t="shared" si="1"/>
        <v>0</v>
      </c>
      <c r="AB8" s="112">
        <f t="shared" si="1"/>
        <v>0</v>
      </c>
      <c r="AC8" s="112">
        <f t="shared" si="1"/>
        <v>0</v>
      </c>
      <c r="AD8" s="112">
        <f t="shared" si="1"/>
        <v>0</v>
      </c>
    </row>
    <row r="9" spans="1:30" ht="15" customHeight="1" thickBot="1" x14ac:dyDescent="0.35">
      <c r="B9" s="1"/>
      <c r="C9" s="1"/>
      <c r="D9" s="79" t="s">
        <v>44</v>
      </c>
      <c r="E9" s="77" t="s">
        <v>46</v>
      </c>
      <c r="F9" s="77" t="s">
        <v>48</v>
      </c>
      <c r="G9" s="77" t="s">
        <v>50</v>
      </c>
      <c r="H9" s="77" t="s">
        <v>52</v>
      </c>
      <c r="I9" s="77" t="s">
        <v>54</v>
      </c>
      <c r="J9" s="77" t="s">
        <v>56</v>
      </c>
      <c r="K9" s="1"/>
      <c r="L9" t="s">
        <v>1</v>
      </c>
      <c r="P9" s="59">
        <v>4</v>
      </c>
    </row>
    <row r="10" spans="1:30" ht="21.75" customHeight="1" thickBot="1" x14ac:dyDescent="0.35">
      <c r="A10" s="62" t="s">
        <v>2</v>
      </c>
      <c r="B10" t="s">
        <v>0</v>
      </c>
      <c r="C10" t="s">
        <v>3</v>
      </c>
      <c r="D10" s="98" t="s">
        <v>4</v>
      </c>
      <c r="E10" s="99" t="s">
        <v>5</v>
      </c>
      <c r="F10" s="99" t="s">
        <v>6</v>
      </c>
      <c r="G10" s="100" t="s">
        <v>7</v>
      </c>
      <c r="H10" s="100" t="s">
        <v>8</v>
      </c>
      <c r="I10" s="100" t="s">
        <v>9</v>
      </c>
      <c r="J10" s="101" t="s">
        <v>10</v>
      </c>
      <c r="K10" s="102" t="s">
        <v>11</v>
      </c>
      <c r="L10" s="76" cm="1">
        <f t="array" ref="L10:P10">TRANSPOSE($C$2:$C$6)</f>
        <v>21</v>
      </c>
      <c r="M10" s="77">
        <v>20</v>
      </c>
      <c r="N10" s="77">
        <v>17</v>
      </c>
      <c r="O10" s="77">
        <v>15</v>
      </c>
      <c r="P10" s="86">
        <v>12</v>
      </c>
      <c r="Q10" s="79" t="s">
        <v>44</v>
      </c>
      <c r="R10" s="77" t="s">
        <v>45</v>
      </c>
      <c r="S10" s="77" t="s">
        <v>46</v>
      </c>
      <c r="T10" s="77" t="s">
        <v>47</v>
      </c>
      <c r="U10" s="77" t="s">
        <v>48</v>
      </c>
      <c r="V10" s="86" t="s">
        <v>49</v>
      </c>
      <c r="W10" s="79" t="s">
        <v>50</v>
      </c>
      <c r="X10" s="77" t="s">
        <v>51</v>
      </c>
      <c r="Y10" s="77" t="s">
        <v>52</v>
      </c>
      <c r="Z10" s="77" t="s">
        <v>53</v>
      </c>
      <c r="AA10" s="77" t="s">
        <v>54</v>
      </c>
      <c r="AB10" s="77" t="s">
        <v>55</v>
      </c>
      <c r="AC10" s="77" t="s">
        <v>56</v>
      </c>
      <c r="AD10" s="78" t="s">
        <v>57</v>
      </c>
    </row>
    <row r="11" spans="1:30" ht="22.2" customHeight="1" thickBot="1" x14ac:dyDescent="0.45">
      <c r="A11" s="60">
        <v>10</v>
      </c>
      <c r="B11" s="5">
        <v>21</v>
      </c>
      <c r="C11" s="6">
        <v>99</v>
      </c>
      <c r="D11" s="89">
        <f>MAX(0,MIN($C11-(COLUMN()-COLUMN($D11))*$B11,$B11))</f>
        <v>21</v>
      </c>
      <c r="E11" s="89">
        <f t="shared" ref="E11:J26" si="2">MAX(0,MIN($C11-(COLUMN()-COLUMN($D11))*$B11,$B11))</f>
        <v>21</v>
      </c>
      <c r="F11" s="89">
        <f t="shared" si="2"/>
        <v>21</v>
      </c>
      <c r="G11" s="89">
        <f t="shared" si="2"/>
        <v>21</v>
      </c>
      <c r="H11" s="89">
        <f t="shared" si="2"/>
        <v>15</v>
      </c>
      <c r="I11" s="89">
        <f t="shared" si="2"/>
        <v>0</v>
      </c>
      <c r="J11" s="89">
        <f t="shared" si="2"/>
        <v>0</v>
      </c>
      <c r="K11" s="9">
        <f>COUNTIF(D11:J11,"&gt;4")</f>
        <v>5</v>
      </c>
      <c r="L11" s="90">
        <f>COUNTIF($D11:$J11,L$10)</f>
        <v>4</v>
      </c>
      <c r="M11" s="91">
        <f>COUNTIFS($D11:$J11,"&gt;"&amp;N$10,$D11:$J11,"&lt;="&amp;M$10)</f>
        <v>0</v>
      </c>
      <c r="N11" s="92">
        <f t="shared" ref="N11:O11" si="3">COUNTIFS($D11:$J11,"&gt;"&amp;O$10,$D11:$J11,"&lt;="&amp;N$10)</f>
        <v>0</v>
      </c>
      <c r="O11" s="92">
        <f t="shared" si="3"/>
        <v>1</v>
      </c>
      <c r="P11" s="93">
        <f>COUNTIFS($D11:$J11,"&gt;"&amp;P$9,$D11:$J11,"&lt;="&amp;P$10)</f>
        <v>0</v>
      </c>
      <c r="Q11" s="94">
        <v>225</v>
      </c>
      <c r="R11" s="95"/>
      <c r="S11" s="95">
        <v>361</v>
      </c>
      <c r="T11" s="95"/>
      <c r="U11" s="95">
        <v>379</v>
      </c>
      <c r="V11" s="96"/>
      <c r="W11" s="94">
        <v>609</v>
      </c>
      <c r="X11" s="95"/>
      <c r="Y11" s="95">
        <v>379</v>
      </c>
      <c r="Z11" s="95"/>
      <c r="AA11" s="95"/>
      <c r="AB11" s="95"/>
      <c r="AC11" s="95"/>
      <c r="AD11" s="97"/>
    </row>
    <row r="12" spans="1:30" ht="22.2" customHeight="1" thickBot="1" x14ac:dyDescent="0.45">
      <c r="A12" s="61">
        <v>11</v>
      </c>
      <c r="B12" s="5">
        <v>21</v>
      </c>
      <c r="C12" s="6">
        <v>63</v>
      </c>
      <c r="D12" s="29">
        <f t="shared" ref="D12:J27" si="4">MAX(0,MIN($C12-(COLUMN()-COLUMN($D12))*$B12,$B12))</f>
        <v>21</v>
      </c>
      <c r="E12" s="29">
        <f t="shared" si="2"/>
        <v>21</v>
      </c>
      <c r="F12" s="29">
        <f t="shared" si="2"/>
        <v>21</v>
      </c>
      <c r="G12" s="29">
        <f t="shared" si="2"/>
        <v>0</v>
      </c>
      <c r="H12" s="29">
        <f t="shared" si="2"/>
        <v>0</v>
      </c>
      <c r="I12" s="29">
        <f t="shared" si="2"/>
        <v>0</v>
      </c>
      <c r="J12" s="29">
        <f t="shared" si="2"/>
        <v>0</v>
      </c>
      <c r="K12" s="7">
        <f>COUNTIF(D12:J12,"&gt;4")</f>
        <v>3</v>
      </c>
      <c r="L12" s="8">
        <f t="shared" ref="L12:L52" si="5">COUNTIF($D12:$J12,L$10)</f>
        <v>3</v>
      </c>
      <c r="M12" s="28">
        <f t="shared" ref="M12:O12" si="6">COUNTIFS($D12:$J12,"&gt;"&amp;N$10,$D12:$J12,"&lt;="&amp;M$10)</f>
        <v>0</v>
      </c>
      <c r="N12" s="27">
        <f t="shared" si="6"/>
        <v>0</v>
      </c>
      <c r="O12" s="27">
        <f t="shared" si="6"/>
        <v>0</v>
      </c>
      <c r="P12" s="75">
        <f>COUNTIFS($D12:$J12,"&gt;"&amp;P$9,$D12:$J12,"&lt;="&amp;P$10)</f>
        <v>0</v>
      </c>
      <c r="Q12" s="80">
        <v>919</v>
      </c>
      <c r="R12" s="81"/>
      <c r="S12" s="81"/>
      <c r="T12" s="81"/>
      <c r="U12" s="81">
        <v>361</v>
      </c>
      <c r="V12" s="87"/>
      <c r="W12" s="80"/>
      <c r="X12" s="81"/>
      <c r="Y12" s="81">
        <v>361</v>
      </c>
      <c r="Z12" s="81"/>
      <c r="AA12" s="81"/>
      <c r="AB12" s="81"/>
      <c r="AC12" s="81"/>
      <c r="AD12" s="82"/>
    </row>
    <row r="13" spans="1:30" ht="22.2" customHeight="1" thickBot="1" x14ac:dyDescent="0.45">
      <c r="A13" s="60">
        <v>17</v>
      </c>
      <c r="B13" s="5">
        <v>21</v>
      </c>
      <c r="C13" s="6">
        <v>69</v>
      </c>
      <c r="D13" s="29">
        <f t="shared" si="4"/>
        <v>21</v>
      </c>
      <c r="E13" s="29">
        <f t="shared" si="2"/>
        <v>21</v>
      </c>
      <c r="F13" s="29">
        <f t="shared" si="2"/>
        <v>21</v>
      </c>
      <c r="G13" s="29">
        <f t="shared" si="2"/>
        <v>6</v>
      </c>
      <c r="H13" s="29">
        <f t="shared" si="2"/>
        <v>0</v>
      </c>
      <c r="I13" s="29">
        <f t="shared" si="2"/>
        <v>0</v>
      </c>
      <c r="J13" s="29">
        <f t="shared" si="2"/>
        <v>0</v>
      </c>
      <c r="K13" s="7">
        <f>COUNTIF(D13:J13,"&gt;4")</f>
        <v>4</v>
      </c>
      <c r="L13" s="8">
        <f t="shared" si="5"/>
        <v>3</v>
      </c>
      <c r="M13" s="28">
        <f t="shared" ref="M13:O13" si="7">COUNTIFS($D13:$J13,"&gt;"&amp;N$10,$D13:$J13,"&lt;="&amp;M$10)</f>
        <v>0</v>
      </c>
      <c r="N13" s="27">
        <f t="shared" si="7"/>
        <v>0</v>
      </c>
      <c r="O13" s="27">
        <f t="shared" si="7"/>
        <v>0</v>
      </c>
      <c r="P13" s="75">
        <f>COUNTIFS($D13:$J13,"&gt;"&amp;P$9,$D13:$J13,"&lt;="&amp;P$10)</f>
        <v>1</v>
      </c>
      <c r="Q13" s="80">
        <v>277</v>
      </c>
      <c r="R13" s="81"/>
      <c r="S13" s="81">
        <v>919</v>
      </c>
      <c r="T13" s="81"/>
      <c r="U13" s="81">
        <v>225</v>
      </c>
      <c r="V13" s="87"/>
      <c r="W13" s="80"/>
      <c r="X13" s="81"/>
      <c r="Y13" s="81"/>
      <c r="Z13" s="81"/>
      <c r="AA13" s="81"/>
      <c r="AB13" s="81"/>
      <c r="AC13" s="81"/>
      <c r="AD13" s="82"/>
    </row>
    <row r="14" spans="1:30" ht="22.2" customHeight="1" thickBot="1" x14ac:dyDescent="0.45">
      <c r="A14" s="61">
        <v>18</v>
      </c>
      <c r="B14" s="5">
        <v>21</v>
      </c>
      <c r="C14" s="6">
        <v>23</v>
      </c>
      <c r="D14" s="29">
        <f t="shared" si="4"/>
        <v>21</v>
      </c>
      <c r="E14" s="29">
        <f t="shared" si="2"/>
        <v>2</v>
      </c>
      <c r="F14" s="29">
        <f t="shared" si="2"/>
        <v>0</v>
      </c>
      <c r="G14" s="29">
        <f t="shared" si="2"/>
        <v>0</v>
      </c>
      <c r="H14" s="29">
        <f t="shared" si="2"/>
        <v>0</v>
      </c>
      <c r="I14" s="29">
        <f t="shared" si="2"/>
        <v>0</v>
      </c>
      <c r="J14" s="29">
        <f t="shared" si="2"/>
        <v>0</v>
      </c>
      <c r="K14" s="7">
        <f>COUNTIF(D14:J14,"&gt;4")</f>
        <v>1</v>
      </c>
      <c r="L14" s="8">
        <f t="shared" si="5"/>
        <v>1</v>
      </c>
      <c r="M14" s="28">
        <f t="shared" ref="M14:O14" si="8">COUNTIFS($D14:$J14,"&gt;"&amp;N$10,$D14:$J14,"&lt;="&amp;M$10)</f>
        <v>0</v>
      </c>
      <c r="N14" s="27">
        <f t="shared" si="8"/>
        <v>0</v>
      </c>
      <c r="O14" s="27">
        <f t="shared" si="8"/>
        <v>0</v>
      </c>
      <c r="P14" s="75">
        <f>COUNTIFS($D14:$J14,"&gt;"&amp;P$9,$D14:$J14,"&lt;="&amp;P$10)</f>
        <v>0</v>
      </c>
      <c r="Q14" s="80"/>
      <c r="R14" s="81"/>
      <c r="S14" s="81">
        <v>225</v>
      </c>
      <c r="T14" s="81"/>
      <c r="U14" s="81"/>
      <c r="V14" s="87"/>
      <c r="W14" s="80"/>
      <c r="X14" s="81"/>
      <c r="Y14" s="81"/>
      <c r="Z14" s="81"/>
      <c r="AA14" s="81"/>
      <c r="AB14" s="81"/>
      <c r="AC14" s="81"/>
      <c r="AD14" s="82"/>
    </row>
    <row r="15" spans="1:30" ht="22.2" customHeight="1" thickBot="1" x14ac:dyDescent="0.45">
      <c r="A15" s="73">
        <v>19</v>
      </c>
      <c r="B15" s="5">
        <v>21</v>
      </c>
      <c r="C15" s="6">
        <v>33</v>
      </c>
      <c r="D15" s="29">
        <f t="shared" si="4"/>
        <v>21</v>
      </c>
      <c r="E15" s="29">
        <f t="shared" si="2"/>
        <v>12</v>
      </c>
      <c r="F15" s="29">
        <f t="shared" si="2"/>
        <v>0</v>
      </c>
      <c r="G15" s="29">
        <f t="shared" si="2"/>
        <v>0</v>
      </c>
      <c r="H15" s="29">
        <f t="shared" si="2"/>
        <v>0</v>
      </c>
      <c r="I15" s="29">
        <f t="shared" si="2"/>
        <v>0</v>
      </c>
      <c r="J15" s="29">
        <f t="shared" si="2"/>
        <v>0</v>
      </c>
      <c r="K15" s="7">
        <f>COUNTIF(D15:J15,"&gt;4")</f>
        <v>2</v>
      </c>
      <c r="L15" s="8">
        <f t="shared" si="5"/>
        <v>1</v>
      </c>
      <c r="M15" s="28">
        <f t="shared" ref="M15:O15" si="9">COUNTIFS($D15:$J15,"&gt;"&amp;N$10,$D15:$J15,"&lt;="&amp;M$10)</f>
        <v>0</v>
      </c>
      <c r="N15" s="27">
        <f t="shared" si="9"/>
        <v>0</v>
      </c>
      <c r="O15" s="27">
        <f t="shared" si="9"/>
        <v>0</v>
      </c>
      <c r="P15" s="75">
        <f>COUNTIFS($D15:$J15,"&gt;"&amp;P$9,$D15:$J15,"&lt;="&amp;P$10)</f>
        <v>1</v>
      </c>
      <c r="Q15" s="80"/>
      <c r="R15" s="81"/>
      <c r="S15" s="81">
        <v>392</v>
      </c>
      <c r="T15" s="81"/>
      <c r="U15" s="81">
        <v>715</v>
      </c>
      <c r="V15" s="87"/>
      <c r="W15" s="80"/>
      <c r="X15" s="81"/>
      <c r="Y15" s="81"/>
      <c r="Z15" s="81"/>
      <c r="AA15" s="81"/>
      <c r="AB15" s="81"/>
      <c r="AC15" s="81"/>
      <c r="AD15" s="82"/>
    </row>
    <row r="16" spans="1:30" ht="22.2" customHeight="1" thickBot="1" x14ac:dyDescent="0.45">
      <c r="A16" s="61">
        <v>20</v>
      </c>
      <c r="B16" s="5">
        <v>21</v>
      </c>
      <c r="C16" s="6">
        <v>17</v>
      </c>
      <c r="D16" s="29">
        <f t="shared" si="4"/>
        <v>17</v>
      </c>
      <c r="E16" s="29">
        <f t="shared" si="2"/>
        <v>0</v>
      </c>
      <c r="F16" s="29">
        <f t="shared" si="2"/>
        <v>0</v>
      </c>
      <c r="G16" s="29">
        <f t="shared" si="2"/>
        <v>0</v>
      </c>
      <c r="H16" s="29">
        <f t="shared" si="2"/>
        <v>0</v>
      </c>
      <c r="I16" s="29">
        <f t="shared" si="2"/>
        <v>0</v>
      </c>
      <c r="J16" s="29">
        <f t="shared" si="2"/>
        <v>0</v>
      </c>
      <c r="K16" s="7">
        <f>COUNTIF(D16:J16,"&gt;4")</f>
        <v>1</v>
      </c>
      <c r="L16" s="8">
        <f t="shared" si="5"/>
        <v>0</v>
      </c>
      <c r="M16" s="28">
        <f t="shared" ref="M16:O16" si="10">COUNTIFS($D16:$J16,"&gt;"&amp;N$10,$D16:$J16,"&lt;="&amp;M$10)</f>
        <v>0</v>
      </c>
      <c r="N16" s="27">
        <f t="shared" si="10"/>
        <v>1</v>
      </c>
      <c r="O16" s="27">
        <f t="shared" si="10"/>
        <v>0</v>
      </c>
      <c r="P16" s="75">
        <f>COUNTIFS($D16:$J16,"&gt;"&amp;P$9,$D16:$J16,"&lt;="&amp;P$10)</f>
        <v>0</v>
      </c>
      <c r="Q16" s="80">
        <v>392</v>
      </c>
      <c r="R16" s="81"/>
      <c r="S16" s="81"/>
      <c r="T16" s="81"/>
      <c r="U16" s="81"/>
      <c r="V16" s="87"/>
      <c r="W16" s="80"/>
      <c r="X16" s="81"/>
      <c r="Y16" s="81"/>
      <c r="Z16" s="81"/>
      <c r="AA16" s="81"/>
      <c r="AB16" s="81"/>
      <c r="AC16" s="81"/>
      <c r="AD16" s="82"/>
    </row>
    <row r="17" spans="1:30" ht="22.2" customHeight="1" thickBot="1" x14ac:dyDescent="0.45">
      <c r="A17" s="73">
        <v>216</v>
      </c>
      <c r="B17" s="5">
        <v>21</v>
      </c>
      <c r="C17" s="6">
        <v>15</v>
      </c>
      <c r="D17" s="29">
        <f t="shared" si="4"/>
        <v>15</v>
      </c>
      <c r="E17" s="29">
        <f t="shared" si="2"/>
        <v>0</v>
      </c>
      <c r="F17" s="29">
        <f t="shared" si="2"/>
        <v>0</v>
      </c>
      <c r="G17" s="29">
        <f t="shared" si="2"/>
        <v>0</v>
      </c>
      <c r="H17" s="29">
        <f t="shared" si="2"/>
        <v>0</v>
      </c>
      <c r="I17" s="29">
        <f t="shared" si="2"/>
        <v>0</v>
      </c>
      <c r="J17" s="29">
        <f t="shared" si="2"/>
        <v>0</v>
      </c>
      <c r="K17" s="7">
        <f>COUNTIF(D17:J17,"&gt;4")</f>
        <v>1</v>
      </c>
      <c r="L17" s="8">
        <f t="shared" si="5"/>
        <v>0</v>
      </c>
      <c r="M17" s="28">
        <f t="shared" ref="M17:O17" si="11">COUNTIFS($D17:$J17,"&gt;"&amp;N$10,$D17:$J17,"&lt;="&amp;M$10)</f>
        <v>0</v>
      </c>
      <c r="N17" s="27">
        <f t="shared" si="11"/>
        <v>0</v>
      </c>
      <c r="O17" s="27">
        <f t="shared" si="11"/>
        <v>1</v>
      </c>
      <c r="P17" s="75">
        <f>COUNTIFS($D17:$J17,"&gt;"&amp;P$9,$D17:$J17,"&lt;="&amp;P$10)</f>
        <v>0</v>
      </c>
      <c r="Q17" s="80">
        <v>715</v>
      </c>
      <c r="R17" s="81"/>
      <c r="S17" s="81"/>
      <c r="T17" s="81"/>
      <c r="U17" s="81"/>
      <c r="V17" s="87"/>
      <c r="W17" s="80"/>
      <c r="X17" s="81"/>
      <c r="Y17" s="81"/>
      <c r="Z17" s="81"/>
      <c r="AA17" s="81"/>
      <c r="AB17" s="81"/>
      <c r="AC17" s="81"/>
      <c r="AD17" s="82"/>
    </row>
    <row r="18" spans="1:30" ht="22.2" customHeight="1" thickBot="1" x14ac:dyDescent="0.45">
      <c r="A18" s="74">
        <v>219</v>
      </c>
      <c r="B18" s="5">
        <v>11</v>
      </c>
      <c r="C18" s="6">
        <v>2</v>
      </c>
      <c r="D18" s="29">
        <f t="shared" si="4"/>
        <v>2</v>
      </c>
      <c r="E18" s="29">
        <f t="shared" si="2"/>
        <v>0</v>
      </c>
      <c r="F18" s="29">
        <f t="shared" si="2"/>
        <v>0</v>
      </c>
      <c r="G18" s="29">
        <f t="shared" si="2"/>
        <v>0</v>
      </c>
      <c r="H18" s="29">
        <f t="shared" si="2"/>
        <v>0</v>
      </c>
      <c r="I18" s="29">
        <f t="shared" si="2"/>
        <v>0</v>
      </c>
      <c r="J18" s="29">
        <f t="shared" si="2"/>
        <v>0</v>
      </c>
      <c r="K18" s="7">
        <f>COUNTIF(D18:J18,"&gt;4")</f>
        <v>0</v>
      </c>
      <c r="L18" s="8">
        <f t="shared" si="5"/>
        <v>0</v>
      </c>
      <c r="M18" s="28">
        <f t="shared" ref="M18:O18" si="12">COUNTIFS($D18:$J18,"&gt;"&amp;N$10,$D18:$J18,"&lt;="&amp;M$10)</f>
        <v>0</v>
      </c>
      <c r="N18" s="27">
        <f t="shared" si="12"/>
        <v>0</v>
      </c>
      <c r="O18" s="27">
        <f t="shared" si="12"/>
        <v>0</v>
      </c>
      <c r="P18" s="75">
        <f>COUNTIFS($D18:$J18,"&gt;"&amp;P$9,$D18:$J18,"&lt;="&amp;P$10)</f>
        <v>0</v>
      </c>
      <c r="Q18" s="80"/>
      <c r="R18" s="81"/>
      <c r="S18" s="81"/>
      <c r="T18" s="81"/>
      <c r="U18" s="81"/>
      <c r="V18" s="87"/>
      <c r="W18" s="80"/>
      <c r="X18" s="81"/>
      <c r="Y18" s="81"/>
      <c r="Z18" s="81"/>
      <c r="AA18" s="81"/>
      <c r="AB18" s="81"/>
      <c r="AC18" s="81"/>
      <c r="AD18" s="82"/>
    </row>
    <row r="19" spans="1:30" ht="22.2" customHeight="1" thickBot="1" x14ac:dyDescent="0.45">
      <c r="A19" s="64">
        <v>220</v>
      </c>
      <c r="B19" s="5">
        <v>12</v>
      </c>
      <c r="C19" s="6">
        <v>22</v>
      </c>
      <c r="D19" s="29">
        <f t="shared" si="4"/>
        <v>12</v>
      </c>
      <c r="E19" s="29">
        <f t="shared" si="2"/>
        <v>10</v>
      </c>
      <c r="F19" s="29">
        <f t="shared" si="2"/>
        <v>0</v>
      </c>
      <c r="G19" s="29">
        <f t="shared" si="2"/>
        <v>0</v>
      </c>
      <c r="H19" s="29">
        <f t="shared" si="2"/>
        <v>0</v>
      </c>
      <c r="I19" s="29">
        <f t="shared" si="2"/>
        <v>0</v>
      </c>
      <c r="J19" s="29">
        <f t="shared" si="2"/>
        <v>0</v>
      </c>
      <c r="K19" s="7">
        <f>COUNTIF(D19:J19,"&gt;4")</f>
        <v>2</v>
      </c>
      <c r="L19" s="8">
        <f t="shared" si="5"/>
        <v>0</v>
      </c>
      <c r="M19" s="28">
        <f t="shared" ref="M19:O19" si="13">COUNTIFS($D19:$J19,"&gt;"&amp;N$10,$D19:$J19,"&lt;="&amp;M$10)</f>
        <v>0</v>
      </c>
      <c r="N19" s="27">
        <f t="shared" si="13"/>
        <v>0</v>
      </c>
      <c r="O19" s="27">
        <f t="shared" si="13"/>
        <v>0</v>
      </c>
      <c r="P19" s="75">
        <f>COUNTIFS($D19:$J19,"&gt;"&amp;P$9,$D19:$J19,"&lt;="&amp;P$10)</f>
        <v>2</v>
      </c>
      <c r="Q19" s="80">
        <v>609</v>
      </c>
      <c r="R19" s="81"/>
      <c r="S19" s="81">
        <v>609</v>
      </c>
      <c r="T19" s="81"/>
      <c r="U19" s="81"/>
      <c r="V19" s="87"/>
      <c r="W19" s="80"/>
      <c r="X19" s="81"/>
      <c r="Y19" s="81"/>
      <c r="Z19" s="81"/>
      <c r="AA19" s="81"/>
      <c r="AB19" s="81"/>
      <c r="AC19" s="81"/>
      <c r="AD19" s="82"/>
    </row>
    <row r="20" spans="1:30" ht="22.2" customHeight="1" thickBot="1" x14ac:dyDescent="0.45">
      <c r="A20" s="74">
        <v>221</v>
      </c>
      <c r="B20" s="5">
        <v>21</v>
      </c>
      <c r="C20" s="6">
        <v>21</v>
      </c>
      <c r="D20" s="29">
        <f t="shared" si="4"/>
        <v>21</v>
      </c>
      <c r="E20" s="29">
        <f t="shared" si="2"/>
        <v>0</v>
      </c>
      <c r="F20" s="29">
        <f t="shared" si="2"/>
        <v>0</v>
      </c>
      <c r="G20" s="29">
        <f t="shared" si="2"/>
        <v>0</v>
      </c>
      <c r="H20" s="29">
        <f t="shared" si="2"/>
        <v>0</v>
      </c>
      <c r="I20" s="29">
        <f t="shared" si="2"/>
        <v>0</v>
      </c>
      <c r="J20" s="29">
        <f t="shared" si="2"/>
        <v>0</v>
      </c>
      <c r="K20" s="7">
        <f>COUNTIF(D20:J20,"&gt;4")</f>
        <v>1</v>
      </c>
      <c r="L20" s="8">
        <f t="shared" si="5"/>
        <v>1</v>
      </c>
      <c r="M20" s="28">
        <f t="shared" ref="M20:O20" si="14">COUNTIFS($D20:$J20,"&gt;"&amp;N$10,$D20:$J20,"&lt;="&amp;M$10)</f>
        <v>0</v>
      </c>
      <c r="N20" s="27">
        <f t="shared" si="14"/>
        <v>0</v>
      </c>
      <c r="O20" s="27">
        <f t="shared" si="14"/>
        <v>0</v>
      </c>
      <c r="P20" s="75">
        <f>COUNTIFS($D20:$J20,"&gt;"&amp;P$9,$D20:$J20,"&lt;="&amp;P$10)</f>
        <v>0</v>
      </c>
      <c r="Q20" s="80"/>
      <c r="R20" s="81"/>
      <c r="S20" s="81">
        <v>715</v>
      </c>
      <c r="T20" s="81"/>
      <c r="U20" s="81"/>
      <c r="V20" s="87">
        <v>609</v>
      </c>
      <c r="W20" s="80"/>
      <c r="X20" s="81"/>
      <c r="Y20" s="81"/>
      <c r="Z20" s="81"/>
      <c r="AA20" s="81"/>
      <c r="AB20" s="81"/>
      <c r="AC20" s="81"/>
      <c r="AD20" s="82"/>
    </row>
    <row r="21" spans="1:30" ht="22.2" customHeight="1" thickBot="1" x14ac:dyDescent="0.45">
      <c r="A21" s="64">
        <v>41</v>
      </c>
      <c r="B21" s="5">
        <v>21</v>
      </c>
      <c r="C21" s="6">
        <v>21</v>
      </c>
      <c r="D21" s="29">
        <f t="shared" si="4"/>
        <v>21</v>
      </c>
      <c r="E21" s="29">
        <f t="shared" si="2"/>
        <v>0</v>
      </c>
      <c r="F21" s="29">
        <f t="shared" si="2"/>
        <v>0</v>
      </c>
      <c r="G21" s="29">
        <f t="shared" si="2"/>
        <v>0</v>
      </c>
      <c r="H21" s="29">
        <f t="shared" si="2"/>
        <v>0</v>
      </c>
      <c r="I21" s="29">
        <f t="shared" si="2"/>
        <v>0</v>
      </c>
      <c r="J21" s="29">
        <f t="shared" si="2"/>
        <v>0</v>
      </c>
      <c r="K21" s="7">
        <f>COUNTIF(D21:J21,"&gt;4")</f>
        <v>1</v>
      </c>
      <c r="L21" s="8">
        <f t="shared" si="5"/>
        <v>1</v>
      </c>
      <c r="M21" s="28">
        <f t="shared" ref="M21:O21" si="15">COUNTIFS($D21:$J21,"&gt;"&amp;N$10,$D21:$J21,"&lt;="&amp;M$10)</f>
        <v>0</v>
      </c>
      <c r="N21" s="27">
        <f t="shared" si="15"/>
        <v>0</v>
      </c>
      <c r="O21" s="27">
        <f t="shared" si="15"/>
        <v>0</v>
      </c>
      <c r="P21" s="75">
        <f>COUNTIFS($D21:$J21,"&gt;"&amp;P$9,$D21:$J21,"&lt;="&amp;P$10)</f>
        <v>0</v>
      </c>
      <c r="Q21" s="80">
        <v>361</v>
      </c>
      <c r="R21" s="81"/>
      <c r="S21" s="81"/>
      <c r="T21" s="81"/>
      <c r="U21" s="81"/>
      <c r="V21" s="87"/>
      <c r="W21" s="80"/>
      <c r="X21" s="81"/>
      <c r="Y21" s="81"/>
      <c r="Z21" s="81"/>
      <c r="AA21" s="81"/>
      <c r="AB21" s="81"/>
      <c r="AC21" s="81"/>
      <c r="AD21" s="82"/>
    </row>
    <row r="22" spans="1:30" ht="22.2" customHeight="1" thickBot="1" x14ac:dyDescent="0.45">
      <c r="A22" s="74">
        <v>42</v>
      </c>
      <c r="B22" s="5">
        <v>21</v>
      </c>
      <c r="C22" s="6">
        <v>42</v>
      </c>
      <c r="D22" s="29">
        <f t="shared" si="4"/>
        <v>21</v>
      </c>
      <c r="E22" s="29">
        <f t="shared" si="2"/>
        <v>21</v>
      </c>
      <c r="F22" s="29">
        <f t="shared" si="2"/>
        <v>0</v>
      </c>
      <c r="G22" s="29">
        <f t="shared" si="2"/>
        <v>0</v>
      </c>
      <c r="H22" s="29">
        <f t="shared" si="2"/>
        <v>0</v>
      </c>
      <c r="I22" s="29">
        <f t="shared" si="2"/>
        <v>0</v>
      </c>
      <c r="J22" s="29">
        <f t="shared" si="2"/>
        <v>0</v>
      </c>
      <c r="K22" s="7">
        <f>COUNTIF(D22:J22,"&gt;4")</f>
        <v>2</v>
      </c>
      <c r="L22" s="8">
        <f t="shared" si="5"/>
        <v>2</v>
      </c>
      <c r="M22" s="28">
        <f t="shared" ref="M22:O22" si="16">COUNTIFS($D22:$J22,"&gt;"&amp;N$10,$D22:$J22,"&lt;="&amp;M$10)</f>
        <v>0</v>
      </c>
      <c r="N22" s="27">
        <f t="shared" si="16"/>
        <v>0</v>
      </c>
      <c r="O22" s="27">
        <f t="shared" si="16"/>
        <v>0</v>
      </c>
      <c r="P22" s="75">
        <f>COUNTIFS($D22:$J22,"&gt;"&amp;P$9,$D22:$J22,"&lt;="&amp;P$10)</f>
        <v>0</v>
      </c>
      <c r="Q22" s="80"/>
      <c r="R22" s="81"/>
      <c r="S22" s="81">
        <v>277</v>
      </c>
      <c r="T22" s="81"/>
      <c r="U22" s="81"/>
      <c r="V22" s="87"/>
      <c r="W22" s="80">
        <v>379</v>
      </c>
      <c r="X22" s="81"/>
      <c r="Y22" s="81"/>
      <c r="Z22" s="81"/>
      <c r="AA22" s="81"/>
      <c r="AB22" s="81"/>
      <c r="AC22" s="81"/>
      <c r="AD22" s="82"/>
    </row>
    <row r="23" spans="1:30" ht="22.2" customHeight="1" thickBot="1" x14ac:dyDescent="0.45">
      <c r="A23" s="73">
        <v>43</v>
      </c>
      <c r="B23" s="5">
        <v>21</v>
      </c>
      <c r="C23" s="6">
        <v>21</v>
      </c>
      <c r="D23" s="29">
        <f t="shared" si="4"/>
        <v>21</v>
      </c>
      <c r="E23" s="29">
        <f t="shared" si="2"/>
        <v>0</v>
      </c>
      <c r="F23" s="29">
        <f t="shared" si="2"/>
        <v>0</v>
      </c>
      <c r="G23" s="29">
        <f t="shared" si="2"/>
        <v>0</v>
      </c>
      <c r="H23" s="29">
        <f t="shared" si="2"/>
        <v>0</v>
      </c>
      <c r="I23" s="29">
        <f t="shared" si="2"/>
        <v>0</v>
      </c>
      <c r="J23" s="29">
        <f t="shared" si="2"/>
        <v>0</v>
      </c>
      <c r="K23" s="7">
        <f>COUNTIF(D23:J23,"&gt;4")</f>
        <v>1</v>
      </c>
      <c r="L23" s="8">
        <f t="shared" si="5"/>
        <v>1</v>
      </c>
      <c r="M23" s="28">
        <f t="shared" ref="M23:O23" si="17">COUNTIFS($D23:$J23,"&gt;"&amp;N$10,$D23:$J23,"&lt;="&amp;M$10)</f>
        <v>0</v>
      </c>
      <c r="N23" s="27">
        <f t="shared" si="17"/>
        <v>0</v>
      </c>
      <c r="O23" s="27">
        <f t="shared" si="17"/>
        <v>0</v>
      </c>
      <c r="P23" s="75">
        <f>COUNTIFS($D23:$J23,"&gt;"&amp;P$9,$D23:$J23,"&lt;="&amp;P$10)</f>
        <v>0</v>
      </c>
      <c r="Q23" s="80"/>
      <c r="R23" s="81"/>
      <c r="S23" s="81"/>
      <c r="T23" s="81"/>
      <c r="U23" s="81"/>
      <c r="V23" s="87"/>
      <c r="W23" s="80">
        <v>361</v>
      </c>
      <c r="X23" s="81"/>
      <c r="Y23" s="81"/>
      <c r="Z23" s="81"/>
      <c r="AA23" s="81"/>
      <c r="AB23" s="81"/>
      <c r="AC23" s="81"/>
      <c r="AD23" s="82"/>
    </row>
    <row r="24" spans="1:30" ht="22.2" customHeight="1" thickBot="1" x14ac:dyDescent="0.45">
      <c r="A24" s="65">
        <v>44</v>
      </c>
      <c r="B24" s="5">
        <v>21</v>
      </c>
      <c r="C24" s="6">
        <v>21</v>
      </c>
      <c r="D24" s="29">
        <f t="shared" si="4"/>
        <v>21</v>
      </c>
      <c r="E24" s="29">
        <f t="shared" si="2"/>
        <v>0</v>
      </c>
      <c r="F24" s="29">
        <f t="shared" si="2"/>
        <v>0</v>
      </c>
      <c r="G24" s="29">
        <f t="shared" si="2"/>
        <v>0</v>
      </c>
      <c r="H24" s="29">
        <f t="shared" si="2"/>
        <v>0</v>
      </c>
      <c r="I24" s="29">
        <f t="shared" si="2"/>
        <v>0</v>
      </c>
      <c r="J24" s="29">
        <f t="shared" si="2"/>
        <v>0</v>
      </c>
      <c r="K24" s="7">
        <f>COUNTIF(D24:J24,"&gt;4")</f>
        <v>1</v>
      </c>
      <c r="L24" s="8">
        <f t="shared" si="5"/>
        <v>1</v>
      </c>
      <c r="M24" s="28">
        <f t="shared" ref="M24:O24" si="18">COUNTIFS($D24:$J24,"&gt;"&amp;N$10,$D24:$J24,"&lt;="&amp;M$10)</f>
        <v>0</v>
      </c>
      <c r="N24" s="27">
        <f t="shared" si="18"/>
        <v>0</v>
      </c>
      <c r="O24" s="27">
        <f t="shared" si="18"/>
        <v>0</v>
      </c>
      <c r="P24" s="75">
        <f>COUNTIFS($D24:$J24,"&gt;"&amp;P$9,$D24:$J24,"&lt;="&amp;P$10)</f>
        <v>0</v>
      </c>
      <c r="Q24" s="80">
        <v>379</v>
      </c>
      <c r="R24" s="81"/>
      <c r="S24" s="81"/>
      <c r="T24" s="81"/>
      <c r="U24" s="81"/>
      <c r="V24" s="87"/>
      <c r="W24" s="80"/>
      <c r="X24" s="81"/>
      <c r="Y24" s="81"/>
      <c r="Z24" s="81"/>
      <c r="AA24" s="81"/>
      <c r="AB24" s="81"/>
      <c r="AC24" s="81"/>
      <c r="AD24" s="82"/>
    </row>
    <row r="25" spans="1:30" ht="22.2" customHeight="1" thickBot="1" x14ac:dyDescent="0.45">
      <c r="A25" s="73">
        <v>45</v>
      </c>
      <c r="B25" s="5">
        <v>21</v>
      </c>
      <c r="C25" s="6">
        <v>21</v>
      </c>
      <c r="D25" s="29">
        <f t="shared" si="4"/>
        <v>21</v>
      </c>
      <c r="E25" s="29">
        <f t="shared" si="2"/>
        <v>0</v>
      </c>
      <c r="F25" s="29">
        <f t="shared" si="2"/>
        <v>0</v>
      </c>
      <c r="G25" s="29">
        <f t="shared" si="2"/>
        <v>0</v>
      </c>
      <c r="H25" s="29">
        <f t="shared" si="2"/>
        <v>0</v>
      </c>
      <c r="I25" s="29">
        <f t="shared" si="2"/>
        <v>0</v>
      </c>
      <c r="J25" s="29">
        <f t="shared" si="2"/>
        <v>0</v>
      </c>
      <c r="K25" s="9">
        <f>COUNTIF(D25:J25,"&gt;4")</f>
        <v>1</v>
      </c>
      <c r="L25" s="8">
        <f t="shared" si="5"/>
        <v>1</v>
      </c>
      <c r="M25" s="28">
        <f t="shared" ref="M25:O25" si="19">COUNTIFS($D25:$J25,"&gt;"&amp;N$10,$D25:$J25,"&lt;="&amp;M$10)</f>
        <v>0</v>
      </c>
      <c r="N25" s="27">
        <f t="shared" si="19"/>
        <v>0</v>
      </c>
      <c r="O25" s="27">
        <f t="shared" si="19"/>
        <v>0</v>
      </c>
      <c r="P25" s="75">
        <f>COUNTIFS($D25:$J25,"&gt;"&amp;P$9,$D25:$J25,"&lt;="&amp;P$10)</f>
        <v>0</v>
      </c>
      <c r="Q25" s="80"/>
      <c r="R25" s="81"/>
      <c r="S25" s="81"/>
      <c r="T25" s="81"/>
      <c r="U25" s="81"/>
      <c r="V25" s="87"/>
      <c r="W25" s="80">
        <v>277</v>
      </c>
      <c r="X25" s="81"/>
      <c r="Y25" s="81"/>
      <c r="Z25" s="81"/>
      <c r="AA25" s="81"/>
      <c r="AB25" s="81"/>
      <c r="AC25" s="81"/>
      <c r="AD25" s="82"/>
    </row>
    <row r="26" spans="1:30" ht="22.2" customHeight="1" thickBot="1" x14ac:dyDescent="0.45">
      <c r="A26" s="61">
        <v>46</v>
      </c>
      <c r="B26" s="5">
        <v>21</v>
      </c>
      <c r="C26" s="6">
        <v>42</v>
      </c>
      <c r="D26" s="29">
        <f t="shared" si="4"/>
        <v>21</v>
      </c>
      <c r="E26" s="29">
        <f t="shared" si="2"/>
        <v>21</v>
      </c>
      <c r="F26" s="29">
        <f t="shared" si="2"/>
        <v>0</v>
      </c>
      <c r="G26" s="29">
        <f t="shared" si="2"/>
        <v>0</v>
      </c>
      <c r="H26" s="29">
        <f t="shared" si="2"/>
        <v>0</v>
      </c>
      <c r="I26" s="29">
        <f t="shared" si="2"/>
        <v>0</v>
      </c>
      <c r="J26" s="29">
        <f t="shared" si="2"/>
        <v>0</v>
      </c>
      <c r="K26" s="9">
        <f>COUNTIF(D26:J26,"&gt;4")</f>
        <v>2</v>
      </c>
      <c r="L26" s="8">
        <f t="shared" si="5"/>
        <v>2</v>
      </c>
      <c r="M26" s="28">
        <f t="shared" ref="M26:O26" si="20">COUNTIFS($D26:$J26,"&gt;"&amp;N$10,$D26:$J26,"&lt;="&amp;M$10)</f>
        <v>0</v>
      </c>
      <c r="N26" s="27">
        <f t="shared" si="20"/>
        <v>0</v>
      </c>
      <c r="O26" s="27">
        <f t="shared" si="20"/>
        <v>0</v>
      </c>
      <c r="P26" s="75">
        <f>COUNTIFS($D26:$J26,"&gt;"&amp;P$9,$D26:$J26,"&lt;="&amp;P$10)</f>
        <v>0</v>
      </c>
      <c r="Q26" s="80"/>
      <c r="R26" s="81"/>
      <c r="S26" s="81">
        <v>379</v>
      </c>
      <c r="T26" s="81"/>
      <c r="U26" s="81"/>
      <c r="V26" s="87"/>
      <c r="W26" s="80"/>
      <c r="X26" s="81"/>
      <c r="Y26" s="81">
        <v>919</v>
      </c>
      <c r="Z26" s="81"/>
      <c r="AA26" s="81"/>
      <c r="AB26" s="81"/>
      <c r="AC26" s="81"/>
      <c r="AD26" s="82"/>
    </row>
    <row r="27" spans="1:30" ht="22.2" customHeight="1" thickBot="1" x14ac:dyDescent="0.45">
      <c r="A27" s="73">
        <v>50</v>
      </c>
      <c r="B27" s="5">
        <v>21</v>
      </c>
      <c r="C27" s="6">
        <v>45</v>
      </c>
      <c r="D27" s="29">
        <f t="shared" si="4"/>
        <v>21</v>
      </c>
      <c r="E27" s="29">
        <f t="shared" si="4"/>
        <v>21</v>
      </c>
      <c r="F27" s="29">
        <f t="shared" si="4"/>
        <v>3</v>
      </c>
      <c r="G27" s="29">
        <f t="shared" si="4"/>
        <v>0</v>
      </c>
      <c r="H27" s="29">
        <f t="shared" si="4"/>
        <v>0</v>
      </c>
      <c r="I27" s="29">
        <f t="shared" si="4"/>
        <v>0</v>
      </c>
      <c r="J27" s="29">
        <f t="shared" si="4"/>
        <v>0</v>
      </c>
      <c r="K27" s="9">
        <f>COUNTIF(D27:J27,"&gt;4")</f>
        <v>2</v>
      </c>
      <c r="L27" s="8">
        <f t="shared" si="5"/>
        <v>2</v>
      </c>
      <c r="M27" s="28">
        <f t="shared" ref="M27:O27" si="21">COUNTIFS($D27:$J27,"&gt;"&amp;N$10,$D27:$J27,"&lt;="&amp;M$10)</f>
        <v>0</v>
      </c>
      <c r="N27" s="27">
        <f t="shared" si="21"/>
        <v>0</v>
      </c>
      <c r="O27" s="27">
        <f t="shared" si="21"/>
        <v>0</v>
      </c>
      <c r="P27" s="75">
        <f>COUNTIFS($D27:$J27,"&gt;"&amp;P$9,$D27:$J27,"&lt;="&amp;P$10)</f>
        <v>0</v>
      </c>
      <c r="Q27" s="80"/>
      <c r="R27" s="81"/>
      <c r="S27" s="81"/>
      <c r="T27" s="81"/>
      <c r="U27" s="81">
        <v>919</v>
      </c>
      <c r="V27" s="87"/>
      <c r="W27" s="80">
        <v>225</v>
      </c>
      <c r="X27" s="81"/>
      <c r="Y27" s="81"/>
      <c r="Z27" s="81"/>
      <c r="AA27" s="81"/>
      <c r="AB27" s="81"/>
      <c r="AC27" s="81"/>
      <c r="AD27" s="82"/>
    </row>
    <row r="28" spans="1:30" ht="22.2" customHeight="1" thickBot="1" x14ac:dyDescent="0.45">
      <c r="A28" s="74">
        <v>721</v>
      </c>
      <c r="B28" s="5">
        <v>21</v>
      </c>
      <c r="C28" s="6">
        <v>21</v>
      </c>
      <c r="D28" s="29">
        <f t="shared" ref="D28:J43" si="22">MAX(0,MIN($C28-(COLUMN()-COLUMN($D28))*$B28,$B28))</f>
        <v>21</v>
      </c>
      <c r="E28" s="29">
        <f t="shared" si="22"/>
        <v>0</v>
      </c>
      <c r="F28" s="29">
        <f t="shared" si="22"/>
        <v>0</v>
      </c>
      <c r="G28" s="29">
        <f t="shared" si="22"/>
        <v>0</v>
      </c>
      <c r="H28" s="29">
        <f t="shared" si="22"/>
        <v>0</v>
      </c>
      <c r="I28" s="29">
        <f t="shared" si="22"/>
        <v>0</v>
      </c>
      <c r="J28" s="29">
        <f t="shared" si="22"/>
        <v>0</v>
      </c>
      <c r="K28" s="9">
        <f>COUNTIF(D28:J28,"&gt;4")</f>
        <v>1</v>
      </c>
      <c r="L28" s="8">
        <f t="shared" si="5"/>
        <v>1</v>
      </c>
      <c r="M28" s="28">
        <f t="shared" ref="M28:O28" si="23">COUNTIFS($D28:$J28,"&gt;"&amp;N$10,$D28:$J28,"&lt;="&amp;M$10)</f>
        <v>0</v>
      </c>
      <c r="N28" s="27">
        <f t="shared" si="23"/>
        <v>0</v>
      </c>
      <c r="O28" s="27">
        <f t="shared" si="23"/>
        <v>0</v>
      </c>
      <c r="P28" s="75">
        <f>COUNTIFS($D28:$J28,"&gt;"&amp;P$9,$D28:$J28,"&lt;="&amp;P$10)</f>
        <v>0</v>
      </c>
      <c r="Q28" s="80"/>
      <c r="R28" s="81"/>
      <c r="S28" s="81"/>
      <c r="T28" s="81"/>
      <c r="U28" s="81">
        <v>277</v>
      </c>
      <c r="V28" s="87"/>
      <c r="W28" s="80"/>
      <c r="X28" s="81"/>
      <c r="Y28" s="81"/>
      <c r="Z28" s="81"/>
      <c r="AA28" s="81"/>
      <c r="AB28" s="81"/>
      <c r="AC28" s="81"/>
      <c r="AD28" s="82"/>
    </row>
    <row r="29" spans="1:30" ht="22.2" customHeight="1" thickBot="1" x14ac:dyDescent="0.45">
      <c r="A29" s="60"/>
      <c r="B29" s="5"/>
      <c r="C29" s="6">
        <v>0</v>
      </c>
      <c r="D29" s="29">
        <f t="shared" si="22"/>
        <v>0</v>
      </c>
      <c r="E29" s="29">
        <f t="shared" si="22"/>
        <v>0</v>
      </c>
      <c r="F29" s="29">
        <f t="shared" si="22"/>
        <v>0</v>
      </c>
      <c r="G29" s="29">
        <f t="shared" si="22"/>
        <v>0</v>
      </c>
      <c r="H29" s="29">
        <f t="shared" si="22"/>
        <v>0</v>
      </c>
      <c r="I29" s="29">
        <f t="shared" si="22"/>
        <v>0</v>
      </c>
      <c r="J29" s="29">
        <f t="shared" si="22"/>
        <v>0</v>
      </c>
      <c r="K29" s="9">
        <f>COUNTIF(D29:J29,"&gt;4")</f>
        <v>0</v>
      </c>
      <c r="L29" s="8">
        <f t="shared" si="5"/>
        <v>0</v>
      </c>
      <c r="M29" s="28">
        <f t="shared" ref="M29:O29" si="24">COUNTIFS($D29:$J29,"&gt;"&amp;N$10,$D29:$J29,"&lt;="&amp;M$10)</f>
        <v>0</v>
      </c>
      <c r="N29" s="27">
        <f t="shared" si="24"/>
        <v>0</v>
      </c>
      <c r="O29" s="27">
        <f t="shared" si="24"/>
        <v>0</v>
      </c>
      <c r="P29" s="75">
        <f>COUNTIFS($D29:$J29,"&gt;"&amp;P$9,$D29:$J29,"&lt;="&amp;P$10)</f>
        <v>0</v>
      </c>
      <c r="Q29" s="80"/>
      <c r="R29" s="81"/>
      <c r="S29" s="81"/>
      <c r="T29" s="81"/>
      <c r="U29" s="81"/>
      <c r="V29" s="87"/>
      <c r="W29" s="80"/>
      <c r="X29" s="81"/>
      <c r="Y29" s="81"/>
      <c r="Z29" s="81"/>
      <c r="AA29" s="81"/>
      <c r="AB29" s="81"/>
      <c r="AC29" s="81"/>
      <c r="AD29" s="82"/>
    </row>
    <row r="30" spans="1:30" ht="22.2" customHeight="1" thickBot="1" x14ac:dyDescent="0.45">
      <c r="A30" s="61"/>
      <c r="B30" s="5"/>
      <c r="C30" s="6">
        <v>0</v>
      </c>
      <c r="D30" s="29">
        <f t="shared" si="22"/>
        <v>0</v>
      </c>
      <c r="E30" s="29">
        <f t="shared" si="22"/>
        <v>0</v>
      </c>
      <c r="F30" s="29">
        <f t="shared" si="22"/>
        <v>0</v>
      </c>
      <c r="G30" s="29">
        <f t="shared" si="22"/>
        <v>0</v>
      </c>
      <c r="H30" s="29">
        <f t="shared" si="22"/>
        <v>0</v>
      </c>
      <c r="I30" s="29">
        <f t="shared" si="22"/>
        <v>0</v>
      </c>
      <c r="J30" s="29">
        <f t="shared" si="22"/>
        <v>0</v>
      </c>
      <c r="K30" s="9">
        <f>COUNTIF(D30:J30,"&gt;4")</f>
        <v>0</v>
      </c>
      <c r="L30" s="8">
        <f t="shared" si="5"/>
        <v>0</v>
      </c>
      <c r="M30" s="28">
        <f t="shared" ref="M30:O30" si="25">COUNTIFS($D30:$J30,"&gt;"&amp;N$10,$D30:$J30,"&lt;="&amp;M$10)</f>
        <v>0</v>
      </c>
      <c r="N30" s="27">
        <f t="shared" si="25"/>
        <v>0</v>
      </c>
      <c r="O30" s="27">
        <f t="shared" si="25"/>
        <v>0</v>
      </c>
      <c r="P30" s="75">
        <f>COUNTIFS($D30:$J30,"&gt;"&amp;P$9,$D30:$J30,"&lt;="&amp;P$10)</f>
        <v>0</v>
      </c>
      <c r="Q30" s="80"/>
      <c r="R30" s="81"/>
      <c r="S30" s="81"/>
      <c r="T30" s="81"/>
      <c r="U30" s="81"/>
      <c r="V30" s="87"/>
      <c r="W30" s="80"/>
      <c r="X30" s="81"/>
      <c r="Y30" s="81"/>
      <c r="Z30" s="81"/>
      <c r="AA30" s="81"/>
      <c r="AB30" s="81"/>
      <c r="AC30" s="81"/>
      <c r="AD30" s="82"/>
    </row>
    <row r="31" spans="1:30" ht="22.2" customHeight="1" thickBot="1" x14ac:dyDescent="0.45">
      <c r="A31" s="60"/>
      <c r="B31" s="5"/>
      <c r="C31" s="6">
        <v>0</v>
      </c>
      <c r="D31" s="29">
        <f t="shared" si="22"/>
        <v>0</v>
      </c>
      <c r="E31" s="29">
        <f t="shared" si="22"/>
        <v>0</v>
      </c>
      <c r="F31" s="29">
        <f t="shared" si="22"/>
        <v>0</v>
      </c>
      <c r="G31" s="29">
        <f t="shared" si="22"/>
        <v>0</v>
      </c>
      <c r="H31" s="29">
        <f t="shared" si="22"/>
        <v>0</v>
      </c>
      <c r="I31" s="29">
        <f t="shared" si="22"/>
        <v>0</v>
      </c>
      <c r="J31" s="29">
        <f t="shared" si="22"/>
        <v>0</v>
      </c>
      <c r="K31" s="9">
        <f>COUNTIF(D31:J31,"&gt;4")</f>
        <v>0</v>
      </c>
      <c r="L31" s="8">
        <f t="shared" si="5"/>
        <v>0</v>
      </c>
      <c r="M31" s="28">
        <f t="shared" ref="M31:O31" si="26">COUNTIFS($D31:$J31,"&gt;"&amp;N$10,$D31:$J31,"&lt;="&amp;M$10)</f>
        <v>0</v>
      </c>
      <c r="N31" s="27">
        <f t="shared" si="26"/>
        <v>0</v>
      </c>
      <c r="O31" s="27">
        <f t="shared" si="26"/>
        <v>0</v>
      </c>
      <c r="P31" s="75">
        <f>COUNTIFS($D31:$J31,"&gt;"&amp;P$9,$D31:$J31,"&lt;="&amp;P$10)</f>
        <v>0</v>
      </c>
      <c r="Q31" s="80"/>
      <c r="R31" s="81"/>
      <c r="S31" s="81"/>
      <c r="T31" s="81"/>
      <c r="U31" s="81"/>
      <c r="V31" s="87"/>
      <c r="W31" s="80"/>
      <c r="X31" s="81"/>
      <c r="Y31" s="81"/>
      <c r="Z31" s="81"/>
      <c r="AA31" s="81"/>
      <c r="AB31" s="81"/>
      <c r="AC31" s="81"/>
      <c r="AD31" s="82"/>
    </row>
    <row r="32" spans="1:30" ht="21.75" customHeight="1" thickBot="1" x14ac:dyDescent="0.45">
      <c r="A32" s="61"/>
      <c r="B32" s="5"/>
      <c r="C32" s="6">
        <v>0</v>
      </c>
      <c r="D32" s="29">
        <f t="shared" si="22"/>
        <v>0</v>
      </c>
      <c r="E32" s="29">
        <f t="shared" si="22"/>
        <v>0</v>
      </c>
      <c r="F32" s="29">
        <f t="shared" si="22"/>
        <v>0</v>
      </c>
      <c r="G32" s="29">
        <f t="shared" si="22"/>
        <v>0</v>
      </c>
      <c r="H32" s="29">
        <f t="shared" si="22"/>
        <v>0</v>
      </c>
      <c r="I32" s="29">
        <f t="shared" si="22"/>
        <v>0</v>
      </c>
      <c r="J32" s="29">
        <f t="shared" si="22"/>
        <v>0</v>
      </c>
      <c r="K32" s="10">
        <f>COUNTIF(D32:J32,"&gt;4")</f>
        <v>0</v>
      </c>
      <c r="L32" s="8">
        <f t="shared" si="5"/>
        <v>0</v>
      </c>
      <c r="M32" s="28">
        <f t="shared" ref="M32:O32" si="27">COUNTIFS($D32:$J32,"&gt;"&amp;N$10,$D32:$J32,"&lt;="&amp;M$10)</f>
        <v>0</v>
      </c>
      <c r="N32" s="27">
        <f t="shared" si="27"/>
        <v>0</v>
      </c>
      <c r="O32" s="27">
        <f t="shared" si="27"/>
        <v>0</v>
      </c>
      <c r="P32" s="75">
        <f>COUNTIFS($D32:$J32,"&gt;"&amp;P$9,$D32:$J32,"&lt;="&amp;P$10)</f>
        <v>0</v>
      </c>
      <c r="Q32" s="80"/>
      <c r="R32" s="81"/>
      <c r="S32" s="81"/>
      <c r="T32" s="81"/>
      <c r="U32" s="81"/>
      <c r="V32" s="87"/>
      <c r="W32" s="80"/>
      <c r="X32" s="81"/>
      <c r="Y32" s="81"/>
      <c r="Z32" s="81"/>
      <c r="AA32" s="81"/>
      <c r="AB32" s="81"/>
      <c r="AC32" s="81"/>
      <c r="AD32" s="82"/>
    </row>
    <row r="33" spans="1:30" ht="21.75" customHeight="1" thickBot="1" x14ac:dyDescent="0.45">
      <c r="A33" s="60"/>
      <c r="B33" s="5"/>
      <c r="C33" s="6">
        <v>0</v>
      </c>
      <c r="D33" s="29">
        <f t="shared" si="22"/>
        <v>0</v>
      </c>
      <c r="E33" s="29">
        <f t="shared" si="22"/>
        <v>0</v>
      </c>
      <c r="F33" s="29">
        <f t="shared" si="22"/>
        <v>0</v>
      </c>
      <c r="G33" s="29">
        <f t="shared" si="22"/>
        <v>0</v>
      </c>
      <c r="H33" s="29">
        <f t="shared" si="22"/>
        <v>0</v>
      </c>
      <c r="I33" s="29">
        <f t="shared" si="22"/>
        <v>0</v>
      </c>
      <c r="J33" s="29">
        <f t="shared" si="22"/>
        <v>0</v>
      </c>
      <c r="K33" s="10">
        <f>COUNTIF(D33:J33,"&gt;4")</f>
        <v>0</v>
      </c>
      <c r="L33" s="8">
        <f t="shared" si="5"/>
        <v>0</v>
      </c>
      <c r="M33" s="28">
        <f t="shared" ref="M33:O33" si="28">COUNTIFS($D33:$J33,"&gt;"&amp;N$10,$D33:$J33,"&lt;="&amp;M$10)</f>
        <v>0</v>
      </c>
      <c r="N33" s="27">
        <f t="shared" si="28"/>
        <v>0</v>
      </c>
      <c r="O33" s="27">
        <f t="shared" si="28"/>
        <v>0</v>
      </c>
      <c r="P33" s="75">
        <f>COUNTIFS($D33:$J33,"&gt;"&amp;P$9,$D33:$J33,"&lt;="&amp;P$10)</f>
        <v>0</v>
      </c>
      <c r="Q33" s="80"/>
      <c r="R33" s="81"/>
      <c r="S33" s="81"/>
      <c r="T33" s="81"/>
      <c r="U33" s="81"/>
      <c r="V33" s="87"/>
      <c r="W33" s="80"/>
      <c r="X33" s="81"/>
      <c r="Y33" s="81"/>
      <c r="Z33" s="81"/>
      <c r="AA33" s="81"/>
      <c r="AB33" s="81"/>
      <c r="AC33" s="81"/>
      <c r="AD33" s="82"/>
    </row>
    <row r="34" spans="1:30" ht="22.2" customHeight="1" thickBot="1" x14ac:dyDescent="0.45">
      <c r="A34" s="61"/>
      <c r="B34" s="5"/>
      <c r="C34" s="6">
        <v>0</v>
      </c>
      <c r="D34" s="29">
        <f t="shared" si="22"/>
        <v>0</v>
      </c>
      <c r="E34" s="29">
        <f t="shared" si="22"/>
        <v>0</v>
      </c>
      <c r="F34" s="29">
        <f t="shared" si="22"/>
        <v>0</v>
      </c>
      <c r="G34" s="29">
        <f t="shared" si="22"/>
        <v>0</v>
      </c>
      <c r="H34" s="29">
        <f t="shared" si="22"/>
        <v>0</v>
      </c>
      <c r="I34" s="29">
        <f t="shared" si="22"/>
        <v>0</v>
      </c>
      <c r="J34" s="29">
        <f t="shared" si="22"/>
        <v>0</v>
      </c>
      <c r="K34" s="10">
        <f>COUNTIF(D34:J34,"&gt;4")</f>
        <v>0</v>
      </c>
      <c r="L34" s="8">
        <f t="shared" si="5"/>
        <v>0</v>
      </c>
      <c r="M34" s="28">
        <f t="shared" ref="M34:O34" si="29">COUNTIFS($D34:$J34,"&gt;"&amp;N$10,$D34:$J34,"&lt;="&amp;M$10)</f>
        <v>0</v>
      </c>
      <c r="N34" s="27">
        <f t="shared" si="29"/>
        <v>0</v>
      </c>
      <c r="O34" s="27">
        <f t="shared" si="29"/>
        <v>0</v>
      </c>
      <c r="P34" s="75">
        <f>COUNTIFS($D34:$J34,"&gt;"&amp;P$9,$D34:$J34,"&lt;="&amp;P$10)</f>
        <v>0</v>
      </c>
      <c r="Q34" s="80"/>
      <c r="R34" s="81"/>
      <c r="S34" s="81"/>
      <c r="T34" s="81"/>
      <c r="U34" s="81"/>
      <c r="V34" s="87"/>
      <c r="W34" s="80"/>
      <c r="X34" s="81"/>
      <c r="Y34" s="81"/>
      <c r="Z34" s="81"/>
      <c r="AA34" s="81"/>
      <c r="AB34" s="81"/>
      <c r="AC34" s="81"/>
      <c r="AD34" s="82"/>
    </row>
    <row r="35" spans="1:30" ht="22.2" customHeight="1" thickBot="1" x14ac:dyDescent="0.45">
      <c r="A35" s="60"/>
      <c r="B35" s="5"/>
      <c r="C35" s="6">
        <v>0</v>
      </c>
      <c r="D35" s="29">
        <f t="shared" si="22"/>
        <v>0</v>
      </c>
      <c r="E35" s="29">
        <f t="shared" si="22"/>
        <v>0</v>
      </c>
      <c r="F35" s="29">
        <f t="shared" si="22"/>
        <v>0</v>
      </c>
      <c r="G35" s="29">
        <f t="shared" si="22"/>
        <v>0</v>
      </c>
      <c r="H35" s="29">
        <f t="shared" si="22"/>
        <v>0</v>
      </c>
      <c r="I35" s="29">
        <f t="shared" si="22"/>
        <v>0</v>
      </c>
      <c r="J35" s="29">
        <f t="shared" si="22"/>
        <v>0</v>
      </c>
      <c r="K35" s="10">
        <f>COUNTIF(D35:J35,"&gt;4")</f>
        <v>0</v>
      </c>
      <c r="L35" s="8">
        <f t="shared" si="5"/>
        <v>0</v>
      </c>
      <c r="M35" s="28">
        <f t="shared" ref="M35:O35" si="30">COUNTIFS($D35:$J35,"&gt;"&amp;N$10,$D35:$J35,"&lt;="&amp;M$10)</f>
        <v>0</v>
      </c>
      <c r="N35" s="27">
        <f t="shared" si="30"/>
        <v>0</v>
      </c>
      <c r="O35" s="27">
        <f t="shared" si="30"/>
        <v>0</v>
      </c>
      <c r="P35" s="75">
        <f>COUNTIFS($D35:$J35,"&gt;"&amp;P$9,$D35:$J35,"&lt;="&amp;P$10)</f>
        <v>0</v>
      </c>
      <c r="Q35" s="80"/>
      <c r="R35" s="81"/>
      <c r="S35" s="81"/>
      <c r="T35" s="81"/>
      <c r="U35" s="81"/>
      <c r="V35" s="87"/>
      <c r="W35" s="80"/>
      <c r="X35" s="81"/>
      <c r="Y35" s="81"/>
      <c r="Z35" s="81"/>
      <c r="AA35" s="81"/>
      <c r="AB35" s="81"/>
      <c r="AC35" s="81"/>
      <c r="AD35" s="82"/>
    </row>
    <row r="36" spans="1:30" ht="21.6" thickBot="1" x14ac:dyDescent="0.45">
      <c r="A36" s="61"/>
      <c r="B36" s="5"/>
      <c r="C36" s="6">
        <v>0</v>
      </c>
      <c r="D36" s="29">
        <f t="shared" si="22"/>
        <v>0</v>
      </c>
      <c r="E36" s="29">
        <f t="shared" si="22"/>
        <v>0</v>
      </c>
      <c r="F36" s="29">
        <f t="shared" si="22"/>
        <v>0</v>
      </c>
      <c r="G36" s="29">
        <f t="shared" si="22"/>
        <v>0</v>
      </c>
      <c r="H36" s="29">
        <f t="shared" si="22"/>
        <v>0</v>
      </c>
      <c r="I36" s="29">
        <f t="shared" si="22"/>
        <v>0</v>
      </c>
      <c r="J36" s="29">
        <f t="shared" si="22"/>
        <v>0</v>
      </c>
      <c r="K36" s="10">
        <f>COUNTIF(D36:J36,"&gt;4")</f>
        <v>0</v>
      </c>
      <c r="L36" s="8">
        <f t="shared" si="5"/>
        <v>0</v>
      </c>
      <c r="M36" s="28">
        <f t="shared" ref="M36:O36" si="31">COUNTIFS($D36:$J36,"&gt;"&amp;N$10,$D36:$J36,"&lt;="&amp;M$10)</f>
        <v>0</v>
      </c>
      <c r="N36" s="27">
        <f t="shared" si="31"/>
        <v>0</v>
      </c>
      <c r="O36" s="27">
        <f t="shared" si="31"/>
        <v>0</v>
      </c>
      <c r="P36" s="75">
        <f>COUNTIFS($D36:$J36,"&gt;"&amp;P$9,$D36:$J36,"&lt;="&amp;P$10)</f>
        <v>0</v>
      </c>
      <c r="Q36" s="80"/>
      <c r="R36" s="81"/>
      <c r="S36" s="81"/>
      <c r="T36" s="81"/>
      <c r="U36" s="81"/>
      <c r="V36" s="87"/>
      <c r="W36" s="80"/>
      <c r="X36" s="81"/>
      <c r="Y36" s="81"/>
      <c r="Z36" s="81"/>
      <c r="AA36" s="81"/>
      <c r="AB36" s="81"/>
      <c r="AC36" s="81"/>
      <c r="AD36" s="82"/>
    </row>
    <row r="37" spans="1:30" ht="21.6" thickBot="1" x14ac:dyDescent="0.45">
      <c r="A37" s="60"/>
      <c r="B37" s="5"/>
      <c r="C37" s="6">
        <v>0</v>
      </c>
      <c r="D37" s="29">
        <f t="shared" si="22"/>
        <v>0</v>
      </c>
      <c r="E37" s="29">
        <f t="shared" si="22"/>
        <v>0</v>
      </c>
      <c r="F37" s="29">
        <f t="shared" si="22"/>
        <v>0</v>
      </c>
      <c r="G37" s="29">
        <f t="shared" si="22"/>
        <v>0</v>
      </c>
      <c r="H37" s="29">
        <f t="shared" si="22"/>
        <v>0</v>
      </c>
      <c r="I37" s="29">
        <f t="shared" si="22"/>
        <v>0</v>
      </c>
      <c r="J37" s="29">
        <f t="shared" si="22"/>
        <v>0</v>
      </c>
      <c r="K37" s="10">
        <f>COUNTIF(D37:J37,"&gt;4")</f>
        <v>0</v>
      </c>
      <c r="L37" s="8">
        <f t="shared" si="5"/>
        <v>0</v>
      </c>
      <c r="M37" s="28">
        <f t="shared" ref="M37:O37" si="32">COUNTIFS($D37:$J37,"&gt;"&amp;N$10,$D37:$J37,"&lt;="&amp;M$10)</f>
        <v>0</v>
      </c>
      <c r="N37" s="27">
        <f t="shared" si="32"/>
        <v>0</v>
      </c>
      <c r="O37" s="27">
        <f t="shared" si="32"/>
        <v>0</v>
      </c>
      <c r="P37" s="75">
        <f>COUNTIFS($D37:$J37,"&gt;"&amp;P$9,$D37:$J37,"&lt;="&amp;P$10)</f>
        <v>0</v>
      </c>
      <c r="Q37" s="80"/>
      <c r="R37" s="81"/>
      <c r="S37" s="81"/>
      <c r="T37" s="81"/>
      <c r="U37" s="81"/>
      <c r="V37" s="87"/>
      <c r="W37" s="80"/>
      <c r="X37" s="81"/>
      <c r="Y37" s="81"/>
      <c r="Z37" s="81"/>
      <c r="AA37" s="81"/>
      <c r="AB37" s="81"/>
      <c r="AC37" s="81"/>
      <c r="AD37" s="82"/>
    </row>
    <row r="38" spans="1:30" ht="21.6" thickBot="1" x14ac:dyDescent="0.45">
      <c r="A38" s="61"/>
      <c r="B38" s="5"/>
      <c r="C38" s="6">
        <v>0</v>
      </c>
      <c r="D38" s="29">
        <f t="shared" si="22"/>
        <v>0</v>
      </c>
      <c r="E38" s="29">
        <f t="shared" si="22"/>
        <v>0</v>
      </c>
      <c r="F38" s="29">
        <f t="shared" si="22"/>
        <v>0</v>
      </c>
      <c r="G38" s="29">
        <f t="shared" si="22"/>
        <v>0</v>
      </c>
      <c r="H38" s="29">
        <f t="shared" si="22"/>
        <v>0</v>
      </c>
      <c r="I38" s="29">
        <f t="shared" si="22"/>
        <v>0</v>
      </c>
      <c r="J38" s="29">
        <f t="shared" si="22"/>
        <v>0</v>
      </c>
      <c r="K38" s="10">
        <f>COUNTIF(D38:J38,"&gt;4")</f>
        <v>0</v>
      </c>
      <c r="L38" s="8">
        <f t="shared" si="5"/>
        <v>0</v>
      </c>
      <c r="M38" s="28">
        <f t="shared" ref="M38:O38" si="33">COUNTIFS($D38:$J38,"&gt;"&amp;N$10,$D38:$J38,"&lt;="&amp;M$10)</f>
        <v>0</v>
      </c>
      <c r="N38" s="27">
        <f t="shared" si="33"/>
        <v>0</v>
      </c>
      <c r="O38" s="27">
        <f t="shared" si="33"/>
        <v>0</v>
      </c>
      <c r="P38" s="75">
        <f>COUNTIFS($D38:$J38,"&gt;"&amp;P$9,$D38:$J38,"&lt;="&amp;P$10)</f>
        <v>0</v>
      </c>
      <c r="Q38" s="80"/>
      <c r="R38" s="81"/>
      <c r="S38" s="81"/>
      <c r="T38" s="81"/>
      <c r="U38" s="81"/>
      <c r="V38" s="87"/>
      <c r="W38" s="80"/>
      <c r="X38" s="81"/>
      <c r="Y38" s="81"/>
      <c r="Z38" s="81"/>
      <c r="AA38" s="81"/>
      <c r="AB38" s="81"/>
      <c r="AC38" s="81"/>
      <c r="AD38" s="82"/>
    </row>
    <row r="39" spans="1:30" ht="21.6" thickBot="1" x14ac:dyDescent="0.45">
      <c r="A39" s="61"/>
      <c r="B39" s="11"/>
      <c r="C39" s="11"/>
      <c r="D39" s="30">
        <f t="shared" si="22"/>
        <v>0</v>
      </c>
      <c r="E39" s="29">
        <f t="shared" si="22"/>
        <v>0</v>
      </c>
      <c r="F39" s="29">
        <f t="shared" si="22"/>
        <v>0</v>
      </c>
      <c r="G39" s="29">
        <f t="shared" si="22"/>
        <v>0</v>
      </c>
      <c r="H39" s="29">
        <f t="shared" si="22"/>
        <v>0</v>
      </c>
      <c r="I39" s="29">
        <f t="shared" si="22"/>
        <v>0</v>
      </c>
      <c r="J39" s="31">
        <f t="shared" si="22"/>
        <v>0</v>
      </c>
      <c r="K39" s="12">
        <f>COUNTIF(D39:J39,"&gt;4")</f>
        <v>0</v>
      </c>
      <c r="L39" s="8">
        <f t="shared" si="5"/>
        <v>0</v>
      </c>
      <c r="M39" s="28">
        <f t="shared" ref="M39:O39" si="34">COUNTIFS($D39:$J39,"&gt;"&amp;N$10,$D39:$J39,"&lt;="&amp;M$10)</f>
        <v>0</v>
      </c>
      <c r="N39" s="27">
        <f t="shared" si="34"/>
        <v>0</v>
      </c>
      <c r="O39" s="27">
        <f t="shared" si="34"/>
        <v>0</v>
      </c>
      <c r="P39" s="75">
        <f>COUNTIFS($D39:$J39,"&gt;"&amp;P$9,$D39:$J39,"&lt;="&amp;P$10)</f>
        <v>0</v>
      </c>
      <c r="Q39" s="80"/>
      <c r="R39" s="81"/>
      <c r="S39" s="81"/>
      <c r="T39" s="81"/>
      <c r="U39" s="81"/>
      <c r="V39" s="87"/>
      <c r="W39" s="80"/>
      <c r="X39" s="81"/>
      <c r="Y39" s="81"/>
      <c r="Z39" s="81"/>
      <c r="AA39" s="81"/>
      <c r="AB39" s="81"/>
      <c r="AC39" s="81"/>
      <c r="AD39" s="82"/>
    </row>
    <row r="40" spans="1:30" ht="21.6" thickBot="1" x14ac:dyDescent="0.45">
      <c r="A40" s="61"/>
      <c r="B40" s="11"/>
      <c r="C40" s="11"/>
      <c r="D40" s="30">
        <f t="shared" si="22"/>
        <v>0</v>
      </c>
      <c r="E40" s="29">
        <f t="shared" si="22"/>
        <v>0</v>
      </c>
      <c r="F40" s="29">
        <f t="shared" si="22"/>
        <v>0</v>
      </c>
      <c r="G40" s="29">
        <f t="shared" si="22"/>
        <v>0</v>
      </c>
      <c r="H40" s="29">
        <f t="shared" si="22"/>
        <v>0</v>
      </c>
      <c r="I40" s="29">
        <f t="shared" si="22"/>
        <v>0</v>
      </c>
      <c r="J40" s="31">
        <f t="shared" si="22"/>
        <v>0</v>
      </c>
      <c r="K40" s="12">
        <f>COUNTIF(D40:J40,"&gt;4")</f>
        <v>0</v>
      </c>
      <c r="L40" s="8">
        <f t="shared" si="5"/>
        <v>0</v>
      </c>
      <c r="M40" s="28">
        <f t="shared" ref="M40:O40" si="35">COUNTIFS($D40:$J40,"&gt;"&amp;N$10,$D40:$J40,"&lt;="&amp;M$10)</f>
        <v>0</v>
      </c>
      <c r="N40" s="27">
        <f t="shared" si="35"/>
        <v>0</v>
      </c>
      <c r="O40" s="27">
        <f t="shared" si="35"/>
        <v>0</v>
      </c>
      <c r="P40" s="75">
        <f>COUNTIFS($D40:$J40,"&gt;"&amp;P$9,$D40:$J40,"&lt;="&amp;P$10)</f>
        <v>0</v>
      </c>
      <c r="Q40" s="80"/>
      <c r="R40" s="81"/>
      <c r="S40" s="81"/>
      <c r="T40" s="81"/>
      <c r="U40" s="81"/>
      <c r="V40" s="87"/>
      <c r="W40" s="80"/>
      <c r="X40" s="81"/>
      <c r="Y40" s="81"/>
      <c r="Z40" s="81"/>
      <c r="AA40" s="81"/>
      <c r="AB40" s="81"/>
      <c r="AC40" s="81"/>
      <c r="AD40" s="82"/>
    </row>
    <row r="41" spans="1:30" ht="21.6" thickBot="1" x14ac:dyDescent="0.45">
      <c r="A41" s="61"/>
      <c r="B41" s="11"/>
      <c r="C41" s="11"/>
      <c r="D41" s="30">
        <f t="shared" si="22"/>
        <v>0</v>
      </c>
      <c r="E41" s="29">
        <f t="shared" si="22"/>
        <v>0</v>
      </c>
      <c r="F41" s="29">
        <f t="shared" si="22"/>
        <v>0</v>
      </c>
      <c r="G41" s="29">
        <f t="shared" si="22"/>
        <v>0</v>
      </c>
      <c r="H41" s="29">
        <f t="shared" si="22"/>
        <v>0</v>
      </c>
      <c r="I41" s="29">
        <f t="shared" si="22"/>
        <v>0</v>
      </c>
      <c r="J41" s="31">
        <f t="shared" si="22"/>
        <v>0</v>
      </c>
      <c r="K41" s="12">
        <f>COUNTIF(D41:J41,"&gt;4")</f>
        <v>0</v>
      </c>
      <c r="L41" s="8">
        <f t="shared" si="5"/>
        <v>0</v>
      </c>
      <c r="M41" s="28">
        <f t="shared" ref="M41:O41" si="36">COUNTIFS($D41:$J41,"&gt;"&amp;N$10,$D41:$J41,"&lt;="&amp;M$10)</f>
        <v>0</v>
      </c>
      <c r="N41" s="27">
        <f t="shared" si="36"/>
        <v>0</v>
      </c>
      <c r="O41" s="27">
        <f t="shared" si="36"/>
        <v>0</v>
      </c>
      <c r="P41" s="75">
        <f>COUNTIFS($D41:$J41,"&gt;"&amp;P$9,$D41:$J41,"&lt;="&amp;P$10)</f>
        <v>0</v>
      </c>
      <c r="Q41" s="80"/>
      <c r="R41" s="81"/>
      <c r="S41" s="81"/>
      <c r="T41" s="81"/>
      <c r="U41" s="81"/>
      <c r="V41" s="87"/>
      <c r="W41" s="80"/>
      <c r="X41" s="81"/>
      <c r="Y41" s="81"/>
      <c r="Z41" s="81"/>
      <c r="AA41" s="81"/>
      <c r="AB41" s="81"/>
      <c r="AC41" s="81"/>
      <c r="AD41" s="82"/>
    </row>
    <row r="42" spans="1:30" ht="21.6" thickBot="1" x14ac:dyDescent="0.45">
      <c r="A42" s="61"/>
      <c r="B42" s="11"/>
      <c r="C42" s="11"/>
      <c r="D42" s="30">
        <f t="shared" si="22"/>
        <v>0</v>
      </c>
      <c r="E42" s="29">
        <f t="shared" si="22"/>
        <v>0</v>
      </c>
      <c r="F42" s="29">
        <f t="shared" si="22"/>
        <v>0</v>
      </c>
      <c r="G42" s="29">
        <f t="shared" si="22"/>
        <v>0</v>
      </c>
      <c r="H42" s="29">
        <f t="shared" si="22"/>
        <v>0</v>
      </c>
      <c r="I42" s="29">
        <f t="shared" si="22"/>
        <v>0</v>
      </c>
      <c r="J42" s="31">
        <f t="shared" si="22"/>
        <v>0</v>
      </c>
      <c r="K42" s="12">
        <f>COUNTIF(D42:J42,"&gt;4")</f>
        <v>0</v>
      </c>
      <c r="L42" s="8">
        <f t="shared" si="5"/>
        <v>0</v>
      </c>
      <c r="M42" s="28">
        <f t="shared" ref="M42:O42" si="37">COUNTIFS($D42:$J42,"&gt;"&amp;N$10,$D42:$J42,"&lt;="&amp;M$10)</f>
        <v>0</v>
      </c>
      <c r="N42" s="27">
        <f t="shared" si="37"/>
        <v>0</v>
      </c>
      <c r="O42" s="27">
        <f t="shared" si="37"/>
        <v>0</v>
      </c>
      <c r="P42" s="75">
        <f>COUNTIFS($D42:$J42,"&gt;"&amp;P$9,$D42:$J42,"&lt;="&amp;P$10)</f>
        <v>0</v>
      </c>
      <c r="Q42" s="80"/>
      <c r="R42" s="81"/>
      <c r="S42" s="81"/>
      <c r="T42" s="81"/>
      <c r="U42" s="81"/>
      <c r="V42" s="87"/>
      <c r="W42" s="80"/>
      <c r="X42" s="81"/>
      <c r="Y42" s="81"/>
      <c r="Z42" s="81"/>
      <c r="AA42" s="81"/>
      <c r="AB42" s="81"/>
      <c r="AC42" s="81"/>
      <c r="AD42" s="82"/>
    </row>
    <row r="43" spans="1:30" ht="21.6" thickBot="1" x14ac:dyDescent="0.45">
      <c r="A43" s="61"/>
      <c r="B43" s="11"/>
      <c r="C43" s="11"/>
      <c r="D43" s="30">
        <f t="shared" si="22"/>
        <v>0</v>
      </c>
      <c r="E43" s="29">
        <f t="shared" si="22"/>
        <v>0</v>
      </c>
      <c r="F43" s="29">
        <f t="shared" si="22"/>
        <v>0</v>
      </c>
      <c r="G43" s="29">
        <f t="shared" si="22"/>
        <v>0</v>
      </c>
      <c r="H43" s="29">
        <f t="shared" si="22"/>
        <v>0</v>
      </c>
      <c r="I43" s="29">
        <f t="shared" si="22"/>
        <v>0</v>
      </c>
      <c r="J43" s="31">
        <f t="shared" si="22"/>
        <v>0</v>
      </c>
      <c r="K43" s="12">
        <f>COUNTIF(D43:J43,"&gt;4")</f>
        <v>0</v>
      </c>
      <c r="L43" s="8">
        <f t="shared" si="5"/>
        <v>0</v>
      </c>
      <c r="M43" s="28">
        <f t="shared" ref="M43:O43" si="38">COUNTIFS($D43:$J43,"&gt;"&amp;N$10,$D43:$J43,"&lt;="&amp;M$10)</f>
        <v>0</v>
      </c>
      <c r="N43" s="27">
        <f t="shared" si="38"/>
        <v>0</v>
      </c>
      <c r="O43" s="27">
        <f t="shared" si="38"/>
        <v>0</v>
      </c>
      <c r="P43" s="75">
        <f>COUNTIFS($D43:$J43,"&gt;"&amp;P$9,$D43:$J43,"&lt;="&amp;P$10)</f>
        <v>0</v>
      </c>
      <c r="Q43" s="80"/>
      <c r="R43" s="81"/>
      <c r="S43" s="81"/>
      <c r="T43" s="81"/>
      <c r="U43" s="81"/>
      <c r="V43" s="87"/>
      <c r="W43" s="80"/>
      <c r="X43" s="81"/>
      <c r="Y43" s="81"/>
      <c r="Z43" s="81"/>
      <c r="AA43" s="81"/>
      <c r="AB43" s="81"/>
      <c r="AC43" s="81"/>
      <c r="AD43" s="82"/>
    </row>
    <row r="44" spans="1:30" ht="21.6" thickBot="1" x14ac:dyDescent="0.45">
      <c r="A44" s="61"/>
      <c r="B44" s="11"/>
      <c r="C44" s="11"/>
      <c r="D44" s="30">
        <f t="shared" ref="D44:J52" si="39">MAX(0,MIN($C44-(COLUMN()-COLUMN($D44))*$B44,$B44))</f>
        <v>0</v>
      </c>
      <c r="E44" s="29">
        <f t="shared" si="39"/>
        <v>0</v>
      </c>
      <c r="F44" s="29">
        <f t="shared" si="39"/>
        <v>0</v>
      </c>
      <c r="G44" s="29">
        <f t="shared" si="39"/>
        <v>0</v>
      </c>
      <c r="H44" s="29">
        <f t="shared" si="39"/>
        <v>0</v>
      </c>
      <c r="I44" s="29">
        <f t="shared" si="39"/>
        <v>0</v>
      </c>
      <c r="J44" s="31">
        <f t="shared" si="39"/>
        <v>0</v>
      </c>
      <c r="K44" s="12">
        <f>COUNTIF(D44:J44,"&gt;4")</f>
        <v>0</v>
      </c>
      <c r="L44" s="8">
        <f t="shared" si="5"/>
        <v>0</v>
      </c>
      <c r="M44" s="28">
        <f t="shared" ref="M44:O44" si="40">COUNTIFS($D44:$J44,"&gt;"&amp;N$10,$D44:$J44,"&lt;="&amp;M$10)</f>
        <v>0</v>
      </c>
      <c r="N44" s="27">
        <f t="shared" si="40"/>
        <v>0</v>
      </c>
      <c r="O44" s="27">
        <f t="shared" si="40"/>
        <v>0</v>
      </c>
      <c r="P44" s="75">
        <f>COUNTIFS($D44:$J44,"&gt;"&amp;P$9,$D44:$J44,"&lt;="&amp;P$10)</f>
        <v>0</v>
      </c>
      <c r="Q44" s="80"/>
      <c r="R44" s="81"/>
      <c r="S44" s="81"/>
      <c r="T44" s="81"/>
      <c r="U44" s="81"/>
      <c r="V44" s="87"/>
      <c r="W44" s="80"/>
      <c r="X44" s="81"/>
      <c r="Y44" s="81"/>
      <c r="Z44" s="81"/>
      <c r="AA44" s="81"/>
      <c r="AB44" s="81"/>
      <c r="AC44" s="81"/>
      <c r="AD44" s="82"/>
    </row>
    <row r="45" spans="1:30" ht="21.6" thickBot="1" x14ac:dyDescent="0.45">
      <c r="A45" s="61"/>
      <c r="B45" s="11"/>
      <c r="C45" s="11"/>
      <c r="D45" s="30">
        <f t="shared" si="39"/>
        <v>0</v>
      </c>
      <c r="E45" s="29">
        <f t="shared" si="39"/>
        <v>0</v>
      </c>
      <c r="F45" s="29">
        <f t="shared" si="39"/>
        <v>0</v>
      </c>
      <c r="G45" s="29">
        <f t="shared" si="39"/>
        <v>0</v>
      </c>
      <c r="H45" s="29">
        <f t="shared" si="39"/>
        <v>0</v>
      </c>
      <c r="I45" s="29">
        <f t="shared" si="39"/>
        <v>0</v>
      </c>
      <c r="J45" s="31">
        <f t="shared" si="39"/>
        <v>0</v>
      </c>
      <c r="K45" s="12">
        <f>COUNTIF(D45:J45,"&gt;4")</f>
        <v>0</v>
      </c>
      <c r="L45" s="8">
        <f t="shared" si="5"/>
        <v>0</v>
      </c>
      <c r="M45" s="28">
        <f t="shared" ref="M45:O45" si="41">COUNTIFS($D45:$J45,"&gt;"&amp;N$10,$D45:$J45,"&lt;="&amp;M$10)</f>
        <v>0</v>
      </c>
      <c r="N45" s="27">
        <f t="shared" si="41"/>
        <v>0</v>
      </c>
      <c r="O45" s="27">
        <f t="shared" si="41"/>
        <v>0</v>
      </c>
      <c r="P45" s="75">
        <f>COUNTIFS($D45:$J45,"&gt;"&amp;P$9,$D45:$J45,"&lt;="&amp;P$10)</f>
        <v>0</v>
      </c>
      <c r="Q45" s="80"/>
      <c r="R45" s="81"/>
      <c r="S45" s="81"/>
      <c r="T45" s="81"/>
      <c r="U45" s="81"/>
      <c r="V45" s="87"/>
      <c r="W45" s="80"/>
      <c r="X45" s="81"/>
      <c r="Y45" s="81"/>
      <c r="Z45" s="81"/>
      <c r="AA45" s="81"/>
      <c r="AB45" s="81"/>
      <c r="AC45" s="81"/>
      <c r="AD45" s="82"/>
    </row>
    <row r="46" spans="1:30" ht="21.6" thickBot="1" x14ac:dyDescent="0.45">
      <c r="A46" s="61"/>
      <c r="B46" s="11"/>
      <c r="C46" s="11"/>
      <c r="D46" s="30">
        <f t="shared" si="39"/>
        <v>0</v>
      </c>
      <c r="E46" s="29">
        <f t="shared" si="39"/>
        <v>0</v>
      </c>
      <c r="F46" s="29">
        <f t="shared" si="39"/>
        <v>0</v>
      </c>
      <c r="G46" s="29">
        <f t="shared" si="39"/>
        <v>0</v>
      </c>
      <c r="H46" s="29">
        <f t="shared" si="39"/>
        <v>0</v>
      </c>
      <c r="I46" s="29">
        <f t="shared" si="39"/>
        <v>0</v>
      </c>
      <c r="J46" s="31">
        <f t="shared" si="39"/>
        <v>0</v>
      </c>
      <c r="K46" s="12">
        <f>COUNTIF(D46:J46,"&gt;4")</f>
        <v>0</v>
      </c>
      <c r="L46" s="8">
        <f t="shared" si="5"/>
        <v>0</v>
      </c>
      <c r="M46" s="28">
        <f t="shared" ref="M46:O46" si="42">COUNTIFS($D46:$J46,"&gt;"&amp;N$10,$D46:$J46,"&lt;="&amp;M$10)</f>
        <v>0</v>
      </c>
      <c r="N46" s="27">
        <f t="shared" si="42"/>
        <v>0</v>
      </c>
      <c r="O46" s="27">
        <f t="shared" si="42"/>
        <v>0</v>
      </c>
      <c r="P46" s="75">
        <f>COUNTIFS($D46:$J46,"&gt;"&amp;P$9,$D46:$J46,"&lt;="&amp;P$10)</f>
        <v>0</v>
      </c>
      <c r="Q46" s="80"/>
      <c r="R46" s="81"/>
      <c r="S46" s="81"/>
      <c r="T46" s="81"/>
      <c r="U46" s="81"/>
      <c r="V46" s="87"/>
      <c r="W46" s="80"/>
      <c r="X46" s="81"/>
      <c r="Y46" s="81"/>
      <c r="Z46" s="81"/>
      <c r="AA46" s="81"/>
      <c r="AB46" s="81"/>
      <c r="AC46" s="81"/>
      <c r="AD46" s="82"/>
    </row>
    <row r="47" spans="1:30" ht="21.6" thickBot="1" x14ac:dyDescent="0.45">
      <c r="A47" s="61"/>
      <c r="B47" s="11"/>
      <c r="C47" s="11"/>
      <c r="D47" s="30">
        <f t="shared" si="39"/>
        <v>0</v>
      </c>
      <c r="E47" s="29">
        <f t="shared" si="39"/>
        <v>0</v>
      </c>
      <c r="F47" s="29">
        <f t="shared" si="39"/>
        <v>0</v>
      </c>
      <c r="G47" s="29">
        <f t="shared" si="39"/>
        <v>0</v>
      </c>
      <c r="H47" s="29">
        <f t="shared" si="39"/>
        <v>0</v>
      </c>
      <c r="I47" s="29">
        <f t="shared" si="39"/>
        <v>0</v>
      </c>
      <c r="J47" s="31">
        <f t="shared" si="39"/>
        <v>0</v>
      </c>
      <c r="K47" s="12">
        <f>COUNTIF(D47:J47,"&gt;4")</f>
        <v>0</v>
      </c>
      <c r="L47" s="8">
        <f t="shared" si="5"/>
        <v>0</v>
      </c>
      <c r="M47" s="28">
        <f t="shared" ref="M47:O47" si="43">COUNTIFS($D47:$J47,"&gt;"&amp;N$10,$D47:$J47,"&lt;="&amp;M$10)</f>
        <v>0</v>
      </c>
      <c r="N47" s="27">
        <f t="shared" si="43"/>
        <v>0</v>
      </c>
      <c r="O47" s="27">
        <f t="shared" si="43"/>
        <v>0</v>
      </c>
      <c r="P47" s="75">
        <f>COUNTIFS($D47:$J47,"&gt;"&amp;P$9,$D47:$J47,"&lt;="&amp;P$10)</f>
        <v>0</v>
      </c>
      <c r="Q47" s="80"/>
      <c r="R47" s="81"/>
      <c r="S47" s="81"/>
      <c r="T47" s="81"/>
      <c r="U47" s="81"/>
      <c r="V47" s="87"/>
      <c r="W47" s="80"/>
      <c r="X47" s="81"/>
      <c r="Y47" s="81"/>
      <c r="Z47" s="81"/>
      <c r="AA47" s="81"/>
      <c r="AB47" s="81"/>
      <c r="AC47" s="81"/>
      <c r="AD47" s="82"/>
    </row>
    <row r="48" spans="1:30" ht="21.6" thickBot="1" x14ac:dyDescent="0.45">
      <c r="A48" s="61"/>
      <c r="B48" s="11"/>
      <c r="C48" s="11"/>
      <c r="D48" s="30">
        <f t="shared" si="39"/>
        <v>0</v>
      </c>
      <c r="E48" s="29">
        <f t="shared" si="39"/>
        <v>0</v>
      </c>
      <c r="F48" s="29">
        <f t="shared" si="39"/>
        <v>0</v>
      </c>
      <c r="G48" s="29">
        <f t="shared" si="39"/>
        <v>0</v>
      </c>
      <c r="H48" s="29">
        <f t="shared" si="39"/>
        <v>0</v>
      </c>
      <c r="I48" s="29">
        <f t="shared" si="39"/>
        <v>0</v>
      </c>
      <c r="J48" s="31">
        <f t="shared" si="39"/>
        <v>0</v>
      </c>
      <c r="K48" s="12">
        <f>COUNTIF(D48:J48,"&gt;4")</f>
        <v>0</v>
      </c>
      <c r="L48" s="8">
        <f t="shared" si="5"/>
        <v>0</v>
      </c>
      <c r="M48" s="28">
        <f t="shared" ref="M48:O48" si="44">COUNTIFS($D48:$J48,"&gt;"&amp;N$10,$D48:$J48,"&lt;="&amp;M$10)</f>
        <v>0</v>
      </c>
      <c r="N48" s="27">
        <f t="shared" si="44"/>
        <v>0</v>
      </c>
      <c r="O48" s="27">
        <f t="shared" si="44"/>
        <v>0</v>
      </c>
      <c r="P48" s="75">
        <f>COUNTIFS($D48:$J48,"&gt;"&amp;P$9,$D48:$J48,"&lt;="&amp;P$10)</f>
        <v>0</v>
      </c>
      <c r="Q48" s="80"/>
      <c r="R48" s="81"/>
      <c r="S48" s="81"/>
      <c r="T48" s="81"/>
      <c r="U48" s="81"/>
      <c r="V48" s="87"/>
      <c r="W48" s="80"/>
      <c r="X48" s="81"/>
      <c r="Y48" s="81"/>
      <c r="Z48" s="81"/>
      <c r="AA48" s="81"/>
      <c r="AB48" s="81"/>
      <c r="AC48" s="81"/>
      <c r="AD48" s="82"/>
    </row>
    <row r="49" spans="1:30" ht="21.6" thickBot="1" x14ac:dyDescent="0.45">
      <c r="A49" s="61"/>
      <c r="B49" s="11"/>
      <c r="C49" s="11"/>
      <c r="D49" s="30">
        <f t="shared" si="39"/>
        <v>0</v>
      </c>
      <c r="E49" s="29">
        <f t="shared" si="39"/>
        <v>0</v>
      </c>
      <c r="F49" s="29">
        <f t="shared" si="39"/>
        <v>0</v>
      </c>
      <c r="G49" s="29">
        <f t="shared" si="39"/>
        <v>0</v>
      </c>
      <c r="H49" s="29">
        <f t="shared" si="39"/>
        <v>0</v>
      </c>
      <c r="I49" s="29">
        <f t="shared" si="39"/>
        <v>0</v>
      </c>
      <c r="J49" s="31">
        <f t="shared" si="39"/>
        <v>0</v>
      </c>
      <c r="K49" s="12">
        <f>COUNTIF(D49:J49,"&gt;4")</f>
        <v>0</v>
      </c>
      <c r="L49" s="8">
        <f t="shared" si="5"/>
        <v>0</v>
      </c>
      <c r="M49" s="28">
        <f t="shared" ref="M49:O49" si="45">COUNTIFS($D49:$J49,"&gt;"&amp;N$10,$D49:$J49,"&lt;="&amp;M$10)</f>
        <v>0</v>
      </c>
      <c r="N49" s="27">
        <f t="shared" si="45"/>
        <v>0</v>
      </c>
      <c r="O49" s="27">
        <f t="shared" si="45"/>
        <v>0</v>
      </c>
      <c r="P49" s="75">
        <f>COUNTIFS($D49:$J49,"&gt;"&amp;P$9,$D49:$J49,"&lt;="&amp;P$10)</f>
        <v>0</v>
      </c>
      <c r="Q49" s="80"/>
      <c r="R49" s="81"/>
      <c r="S49" s="81"/>
      <c r="T49" s="81"/>
      <c r="U49" s="81"/>
      <c r="V49" s="87"/>
      <c r="W49" s="80"/>
      <c r="X49" s="81"/>
      <c r="Y49" s="81"/>
      <c r="Z49" s="81"/>
      <c r="AA49" s="81"/>
      <c r="AB49" s="81"/>
      <c r="AC49" s="81"/>
      <c r="AD49" s="82"/>
    </row>
    <row r="50" spans="1:30" ht="21.6" thickBot="1" x14ac:dyDescent="0.45">
      <c r="A50" s="61"/>
      <c r="B50" s="11"/>
      <c r="C50" s="11"/>
      <c r="D50" s="30">
        <f t="shared" si="39"/>
        <v>0</v>
      </c>
      <c r="E50" s="29">
        <f t="shared" si="39"/>
        <v>0</v>
      </c>
      <c r="F50" s="29">
        <f t="shared" si="39"/>
        <v>0</v>
      </c>
      <c r="G50" s="29">
        <f t="shared" si="39"/>
        <v>0</v>
      </c>
      <c r="H50" s="29">
        <f t="shared" si="39"/>
        <v>0</v>
      </c>
      <c r="I50" s="29">
        <f t="shared" si="39"/>
        <v>0</v>
      </c>
      <c r="J50" s="31">
        <f t="shared" si="39"/>
        <v>0</v>
      </c>
      <c r="K50" s="12">
        <f>COUNTIF(D50:J50,"&gt;4")</f>
        <v>0</v>
      </c>
      <c r="L50" s="8">
        <f t="shared" si="5"/>
        <v>0</v>
      </c>
      <c r="M50" s="28">
        <f t="shared" ref="M50:O50" si="46">COUNTIFS($D50:$J50,"&gt;"&amp;N$10,$D50:$J50,"&lt;="&amp;M$10)</f>
        <v>0</v>
      </c>
      <c r="N50" s="27">
        <f t="shared" si="46"/>
        <v>0</v>
      </c>
      <c r="O50" s="27">
        <f t="shared" si="46"/>
        <v>0</v>
      </c>
      <c r="P50" s="75">
        <f>COUNTIFS($D50:$J50,"&gt;"&amp;P$9,$D50:$J50,"&lt;="&amp;P$10)</f>
        <v>0</v>
      </c>
      <c r="Q50" s="80"/>
      <c r="R50" s="81"/>
      <c r="S50" s="81"/>
      <c r="T50" s="81"/>
      <c r="U50" s="81"/>
      <c r="V50" s="87"/>
      <c r="W50" s="80"/>
      <c r="X50" s="81"/>
      <c r="Y50" s="81"/>
      <c r="Z50" s="81"/>
      <c r="AA50" s="81"/>
      <c r="AB50" s="81"/>
      <c r="AC50" s="81"/>
      <c r="AD50" s="82"/>
    </row>
    <row r="51" spans="1:30" ht="21.6" thickBot="1" x14ac:dyDescent="0.45">
      <c r="A51" s="61"/>
      <c r="B51" s="11"/>
      <c r="C51" s="11"/>
      <c r="D51" s="30">
        <f t="shared" si="39"/>
        <v>0</v>
      </c>
      <c r="E51" s="29">
        <f t="shared" si="39"/>
        <v>0</v>
      </c>
      <c r="F51" s="29">
        <f t="shared" si="39"/>
        <v>0</v>
      </c>
      <c r="G51" s="29">
        <f t="shared" si="39"/>
        <v>0</v>
      </c>
      <c r="H51" s="29">
        <f t="shared" si="39"/>
        <v>0</v>
      </c>
      <c r="I51" s="29">
        <f t="shared" si="39"/>
        <v>0</v>
      </c>
      <c r="J51" s="31">
        <f t="shared" si="39"/>
        <v>0</v>
      </c>
      <c r="K51" s="12">
        <f>COUNTIF(D51:J51,"&gt;4")</f>
        <v>0</v>
      </c>
      <c r="L51" s="8">
        <f t="shared" si="5"/>
        <v>0</v>
      </c>
      <c r="M51" s="28">
        <f t="shared" ref="M51:O51" si="47">COUNTIFS($D51:$J51,"&gt;"&amp;N$10,$D51:$J51,"&lt;="&amp;M$10)</f>
        <v>0</v>
      </c>
      <c r="N51" s="27">
        <f t="shared" si="47"/>
        <v>0</v>
      </c>
      <c r="O51" s="27">
        <f t="shared" si="47"/>
        <v>0</v>
      </c>
      <c r="P51" s="75">
        <f>COUNTIFS($D51:$J51,"&gt;"&amp;P$9,$D51:$J51,"&lt;="&amp;P$10)</f>
        <v>0</v>
      </c>
      <c r="Q51" s="80"/>
      <c r="R51" s="81"/>
      <c r="S51" s="81"/>
      <c r="T51" s="81"/>
      <c r="U51" s="81"/>
      <c r="V51" s="87"/>
      <c r="W51" s="80"/>
      <c r="X51" s="81"/>
      <c r="Y51" s="81"/>
      <c r="Z51" s="81"/>
      <c r="AA51" s="81"/>
      <c r="AB51" s="81"/>
      <c r="AC51" s="81"/>
      <c r="AD51" s="82"/>
    </row>
    <row r="52" spans="1:30" ht="21.6" thickBot="1" x14ac:dyDescent="0.45">
      <c r="A52" s="14"/>
      <c r="B52" s="13"/>
      <c r="C52" s="13"/>
      <c r="D52" s="30">
        <f t="shared" si="39"/>
        <v>0</v>
      </c>
      <c r="E52" s="29">
        <f t="shared" si="39"/>
        <v>0</v>
      </c>
      <c r="F52" s="29">
        <f t="shared" si="39"/>
        <v>0</v>
      </c>
      <c r="G52" s="29">
        <f t="shared" si="39"/>
        <v>0</v>
      </c>
      <c r="H52" s="29">
        <f t="shared" si="39"/>
        <v>0</v>
      </c>
      <c r="I52" s="29">
        <f t="shared" si="39"/>
        <v>0</v>
      </c>
      <c r="J52" s="31">
        <f t="shared" si="39"/>
        <v>0</v>
      </c>
      <c r="K52" s="12">
        <f>COUNTIF(D52:J52,"&gt;4")</f>
        <v>0</v>
      </c>
      <c r="L52" s="8">
        <f t="shared" si="5"/>
        <v>0</v>
      </c>
      <c r="M52" s="28">
        <f t="shared" ref="M52:O52" si="48">COUNTIFS($D52:$J52,"&gt;"&amp;N$10,$D52:$J52,"&lt;="&amp;M$10)</f>
        <v>0</v>
      </c>
      <c r="N52" s="27">
        <f t="shared" si="48"/>
        <v>0</v>
      </c>
      <c r="O52" s="27">
        <f t="shared" si="48"/>
        <v>0</v>
      </c>
      <c r="P52" s="75">
        <f>COUNTIFS($D52:$J52,"&gt;"&amp;P$9,$D52:$J52,"&lt;="&amp;P$10)</f>
        <v>0</v>
      </c>
      <c r="Q52" s="83"/>
      <c r="R52" s="84"/>
      <c r="S52" s="84"/>
      <c r="T52" s="84"/>
      <c r="U52" s="84"/>
      <c r="V52" s="88"/>
      <c r="W52" s="83"/>
      <c r="X52" s="84"/>
      <c r="Y52" s="84"/>
      <c r="Z52" s="84"/>
      <c r="AA52" s="84"/>
      <c r="AB52" s="84"/>
      <c r="AC52" s="84"/>
      <c r="AD52" s="85"/>
    </row>
    <row r="53" spans="1:30" ht="21" x14ac:dyDescent="0.4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66">
        <f>SUM(K11:K52)</f>
        <v>31</v>
      </c>
    </row>
    <row r="54" spans="1:30" x14ac:dyDescent="0.3">
      <c r="A54" s="56"/>
      <c r="B54" s="56"/>
      <c r="C54" s="56"/>
      <c r="D54" s="56"/>
      <c r="E54" s="56"/>
      <c r="F54" s="56"/>
      <c r="G54" s="56"/>
      <c r="H54" s="56"/>
      <c r="I54" s="56"/>
      <c r="J54" s="56"/>
    </row>
    <row r="55" spans="1:30" ht="15.6" x14ac:dyDescent="0.3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1:30" ht="18" x14ac:dyDescent="0.35">
      <c r="A56" s="63"/>
    </row>
  </sheetData>
  <autoFilter ref="A10:A52" xr:uid="{00000000-0009-0000-0000-000000000000}"/>
  <dataConsolidate/>
  <mergeCells count="4">
    <mergeCell ref="W6:AD7"/>
    <mergeCell ref="A53:J53"/>
    <mergeCell ref="A54:J54"/>
    <mergeCell ref="Q6:V7"/>
  </mergeCells>
  <phoneticPr fontId="17" type="noConversion"/>
  <conditionalFormatting sqref="D11:J52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{CCB75DE1-BC05-4160-9CE0-5E1CB7E9C389}</x14:id>
        </ext>
      </extLst>
    </cfRule>
    <cfRule type="cellIs" dxfId="2" priority="7" stopIfTrue="1" operator="between">
      <formula>5</formula>
      <formula>14</formula>
    </cfRule>
  </conditionalFormatting>
  <dataValidations count="1">
    <dataValidation type="list" allowBlank="1" showInputMessage="1" showErrorMessage="1" sqref="B11:B52" xr:uid="{00000000-0002-0000-0000-000000000000}">
      <formula1>$C$2:$C$7</formula1>
    </dataValidation>
  </dataValidations>
  <printOptions horizontalCentered="1" verticalCentered="1"/>
  <pageMargins left="0.25" right="0.25" top="0.75" bottom="0.75" header="0.3" footer="0.3"/>
  <pageSetup paperSize="9" scale="63" orientation="landscape" horizontalDpi="4294967295" verticalDpi="4294967295" r:id="rId1"/>
  <headerFooter alignWithMargins="0">
    <oddHeader>&amp;C&amp;"Calibri,Gras"&amp;24&amp;UVOLUME JOURNALIER PAR MAGASIN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B75DE1-BC05-4160-9CE0-5E1CB7E9C38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D11:J52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1"/>
  <sheetViews>
    <sheetView workbookViewId="0">
      <pane xSplit="3" ySplit="3" topLeftCell="D8" activePane="bottomRight" state="frozen"/>
      <selection pane="topRight" activeCell="D1" sqref="D1"/>
      <selection pane="bottomLeft" activeCell="A4" sqref="A4"/>
      <selection pane="bottomRight" activeCell="A14" activeCellId="1" sqref="A21 A14:B20"/>
    </sheetView>
  </sheetViews>
  <sheetFormatPr baseColWidth="10" defaultColWidth="11.44140625" defaultRowHeight="13.8" x14ac:dyDescent="0.3"/>
  <cols>
    <col min="1" max="1" width="11.44140625" style="1" bestFit="1" customWidth="1"/>
    <col min="2" max="2" width="5.5546875" style="1" bestFit="1" customWidth="1"/>
    <col min="3" max="3" width="12.109375" style="1" bestFit="1" customWidth="1"/>
    <col min="4" max="18" width="7.88671875" style="1" customWidth="1"/>
    <col min="19" max="19" width="4.44140625" style="1" bestFit="1" customWidth="1"/>
    <col min="20" max="20" width="4.5546875" style="1" bestFit="1" customWidth="1"/>
    <col min="21" max="21" width="14.33203125" style="1" bestFit="1" customWidth="1"/>
    <col min="22" max="16384" width="11.44140625" style="1"/>
  </cols>
  <sheetData>
    <row r="1" spans="1:21" ht="18" x14ac:dyDescent="0.35">
      <c r="C1" s="1" t="s">
        <v>43</v>
      </c>
      <c r="D1" s="46">
        <f>SUMPRODUCT(Tabel2[[cap]:[cap]],Tabel2[Dem_01])</f>
        <v>147</v>
      </c>
      <c r="E1" s="1">
        <f>SUMPRODUCT(Tabel2[[cap]:[cap]],Tabel2[Dem_02])</f>
        <v>63</v>
      </c>
      <c r="F1" s="1">
        <f>SUMPRODUCT(Tabel2[[cap]:[cap]],Tabel2[Dem_03])</f>
        <v>70</v>
      </c>
      <c r="G1" s="1">
        <f>SUMPRODUCT(Tabel2[[cap]:[cap]],Tabel2[Dem_04])</f>
        <v>24</v>
      </c>
      <c r="H1" s="1">
        <f>SUMPRODUCT(Tabel2[[cap]:[cap]],Tabel2[Dem_05])</f>
        <v>12</v>
      </c>
      <c r="I1" s="1">
        <f>SUMPRODUCT(Tabel2[[cap]:[cap]],Tabel2[Dem_06])</f>
        <v>17</v>
      </c>
      <c r="J1" s="1">
        <f>SUMPRODUCT(Tabel2[[cap]:[cap]],Tabel2[Dem_07])</f>
        <v>15</v>
      </c>
      <c r="K1" s="1">
        <f>SUMPRODUCT(Tabel2[[cap]:[cap]],Tabel2[Dem_08])</f>
        <v>0</v>
      </c>
      <c r="L1" s="1">
        <f>SUMPRODUCT(Tabel2[[cap]:[cap]],Tabel2[Dem_09])</f>
        <v>0</v>
      </c>
      <c r="M1" s="1">
        <f>SUMPRODUCT(Tabel2[[cap]:[cap]],Tabel2[Dem_10])</f>
        <v>0</v>
      </c>
      <c r="N1" s="1">
        <f>SUMPRODUCT(Tabel2[[cap]:[cap]],Tabel2[Dem_11])</f>
        <v>0</v>
      </c>
      <c r="O1" s="1">
        <f>SUMPRODUCT(Tabel2[[cap]:[cap]],Tabel2[Dem_12])</f>
        <v>0</v>
      </c>
      <c r="P1" s="1">
        <f>SUMPRODUCT(Tabel2[[cap]:[cap]],Tabel2[Dem_13])</f>
        <v>0</v>
      </c>
      <c r="Q1" s="1">
        <f>SUMPRODUCT(Tabel2[[cap]:[cap]],Tabel2[Dem_14])</f>
        <v>0</v>
      </c>
      <c r="R1" s="47">
        <f>SUMPRODUCT(Tabel2[[cap]:[cap]],Tabel2[Dem_15])</f>
        <v>0</v>
      </c>
      <c r="S1" s="1">
        <f>SUM(Tabel2[somme])</f>
        <v>19</v>
      </c>
      <c r="T1" s="45">
        <f>SUMPRODUCT(Tabel2[[cap]:[cap]],Tabel2[max])</f>
        <v>444</v>
      </c>
      <c r="U1" s="40">
        <f>SUM(Tabel2[cout])</f>
        <v>1758.3333333333333</v>
      </c>
    </row>
    <row r="2" spans="1:21" ht="21" x14ac:dyDescent="0.4">
      <c r="A2" s="37"/>
      <c r="C2" s="1" t="s">
        <v>42</v>
      </c>
      <c r="D2" s="48" cm="1">
        <f t="array" ref="D2:R2">TRANSPOSE('Volume magasins'!C11:C25)</f>
        <v>99</v>
      </c>
      <c r="E2" s="44">
        <v>63</v>
      </c>
      <c r="F2" s="44">
        <v>69</v>
      </c>
      <c r="G2" s="44">
        <v>23</v>
      </c>
      <c r="H2" s="44">
        <v>33</v>
      </c>
      <c r="I2" s="44">
        <v>17</v>
      </c>
      <c r="J2" s="44">
        <v>15</v>
      </c>
      <c r="K2" s="44">
        <v>2</v>
      </c>
      <c r="L2" s="44">
        <v>22</v>
      </c>
      <c r="M2" s="44">
        <v>21</v>
      </c>
      <c r="N2" s="44">
        <v>21</v>
      </c>
      <c r="O2" s="44">
        <v>42</v>
      </c>
      <c r="P2" s="44">
        <v>21</v>
      </c>
      <c r="Q2" s="44">
        <v>21</v>
      </c>
      <c r="R2" s="49">
        <v>21</v>
      </c>
      <c r="S2" s="1">
        <v>0</v>
      </c>
      <c r="T2" s="41">
        <f>SUM(_xlfn.ANCHORARRAY(D2))</f>
        <v>490</v>
      </c>
    </row>
    <row r="3" spans="1:21" ht="41.4" x14ac:dyDescent="0.4">
      <c r="A3" s="32" t="s">
        <v>36</v>
      </c>
      <c r="B3" s="32" t="s">
        <v>19</v>
      </c>
      <c r="C3" s="32" t="s">
        <v>38</v>
      </c>
      <c r="D3" s="52" t="s">
        <v>20</v>
      </c>
      <c r="E3" s="53" t="s">
        <v>21</v>
      </c>
      <c r="F3" s="53" t="s">
        <v>22</v>
      </c>
      <c r="G3" s="53" t="s">
        <v>23</v>
      </c>
      <c r="H3" s="53" t="s">
        <v>24</v>
      </c>
      <c r="I3" s="53" t="s">
        <v>25</v>
      </c>
      <c r="J3" s="53" t="s">
        <v>26</v>
      </c>
      <c r="K3" s="53" t="s">
        <v>27</v>
      </c>
      <c r="L3" s="53" t="s">
        <v>28</v>
      </c>
      <c r="M3" s="53" t="s">
        <v>29</v>
      </c>
      <c r="N3" s="53" t="s">
        <v>30</v>
      </c>
      <c r="O3" s="53" t="s">
        <v>31</v>
      </c>
      <c r="P3" s="53" t="s">
        <v>32</v>
      </c>
      <c r="Q3" s="53" t="s">
        <v>33</v>
      </c>
      <c r="R3" s="54" t="s">
        <v>34</v>
      </c>
      <c r="S3" s="53" t="s">
        <v>35</v>
      </c>
      <c r="T3" s="53" t="s">
        <v>37</v>
      </c>
      <c r="U3" s="53" t="s">
        <v>39</v>
      </c>
    </row>
    <row r="4" spans="1:21" ht="21" x14ac:dyDescent="0.4">
      <c r="A4" s="32">
        <v>4</v>
      </c>
      <c r="B4" s="32">
        <v>21</v>
      </c>
      <c r="C4" s="33">
        <v>100</v>
      </c>
      <c r="D4" s="50">
        <v>7</v>
      </c>
      <c r="E4" s="38">
        <v>3</v>
      </c>
      <c r="F4" s="38">
        <v>0</v>
      </c>
      <c r="G4" s="38">
        <v>0</v>
      </c>
      <c r="H4" s="38">
        <v>0</v>
      </c>
      <c r="I4" s="38">
        <v>0</v>
      </c>
      <c r="J4" s="38">
        <v>0</v>
      </c>
      <c r="K4" s="38">
        <v>0</v>
      </c>
      <c r="L4" s="38">
        <v>0</v>
      </c>
      <c r="M4" s="38">
        <v>0</v>
      </c>
      <c r="N4" s="38">
        <v>0</v>
      </c>
      <c r="O4" s="38">
        <v>0</v>
      </c>
      <c r="P4" s="38">
        <v>0</v>
      </c>
      <c r="Q4" s="38">
        <v>0</v>
      </c>
      <c r="R4" s="51">
        <v>0</v>
      </c>
      <c r="S4" s="43">
        <f t="shared" ref="S4:S8" si="0">SUM(D4:R4)</f>
        <v>10</v>
      </c>
      <c r="T4" s="1">
        <f>+Tabel2[[#This Row],[Nombre]]*3</f>
        <v>12</v>
      </c>
      <c r="U4" s="36">
        <f>Tabel2[[#This Row],[somme]]*Tabel2[[#This Row],[prix]]</f>
        <v>1000</v>
      </c>
    </row>
    <row r="5" spans="1:21" ht="21" x14ac:dyDescent="0.4">
      <c r="A5" s="32">
        <v>1</v>
      </c>
      <c r="B5" s="32">
        <v>20</v>
      </c>
      <c r="C5" s="33">
        <v>97.222222222222229</v>
      </c>
      <c r="D5" s="50">
        <v>0</v>
      </c>
      <c r="E5" s="38">
        <v>0</v>
      </c>
      <c r="F5" s="38">
        <v>2</v>
      </c>
      <c r="G5" s="38">
        <v>0</v>
      </c>
      <c r="H5" s="38">
        <v>0</v>
      </c>
      <c r="I5" s="38">
        <v>0</v>
      </c>
      <c r="J5" s="38">
        <v>0</v>
      </c>
      <c r="K5" s="38">
        <v>0</v>
      </c>
      <c r="L5" s="38">
        <v>0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51">
        <v>0</v>
      </c>
      <c r="S5" s="43">
        <f t="shared" si="0"/>
        <v>2</v>
      </c>
      <c r="T5" s="1">
        <f>+Tabel2[[#This Row],[Nombre]]*3</f>
        <v>3</v>
      </c>
      <c r="U5" s="36">
        <f>Tabel2[[#This Row],[somme]]*Tabel2[[#This Row],[prix]]</f>
        <v>194.44444444444446</v>
      </c>
    </row>
    <row r="6" spans="1:21" ht="21" x14ac:dyDescent="0.4">
      <c r="A6" s="32">
        <v>1</v>
      </c>
      <c r="B6" s="32">
        <v>17</v>
      </c>
      <c r="C6" s="33">
        <v>88.888888888888886</v>
      </c>
      <c r="D6" s="50">
        <v>0</v>
      </c>
      <c r="E6" s="38">
        <v>0</v>
      </c>
      <c r="F6" s="38">
        <v>0</v>
      </c>
      <c r="G6" s="38">
        <v>0</v>
      </c>
      <c r="H6" s="38">
        <v>0</v>
      </c>
      <c r="I6" s="38">
        <v>1</v>
      </c>
      <c r="J6" s="38">
        <v>0</v>
      </c>
      <c r="K6" s="38">
        <v>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51">
        <v>0</v>
      </c>
      <c r="S6" s="43">
        <f t="shared" si="0"/>
        <v>1</v>
      </c>
      <c r="T6" s="1">
        <f>+Tabel2[[#This Row],[Nombre]]*3</f>
        <v>3</v>
      </c>
      <c r="U6" s="36">
        <f>Tabel2[[#This Row],[somme]]*Tabel2[[#This Row],[prix]]</f>
        <v>88.888888888888886</v>
      </c>
    </row>
    <row r="7" spans="1:21" ht="21" x14ac:dyDescent="0.4">
      <c r="A7" s="32">
        <v>1</v>
      </c>
      <c r="B7" s="32">
        <v>15</v>
      </c>
      <c r="C7" s="33">
        <v>83.333333333333329</v>
      </c>
      <c r="D7" s="50">
        <v>0</v>
      </c>
      <c r="E7" s="38">
        <v>0</v>
      </c>
      <c r="F7" s="38">
        <v>2</v>
      </c>
      <c r="G7" s="38">
        <v>0</v>
      </c>
      <c r="H7" s="38">
        <v>0</v>
      </c>
      <c r="I7" s="38">
        <v>0</v>
      </c>
      <c r="J7" s="38">
        <v>1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51">
        <v>0</v>
      </c>
      <c r="S7" s="43">
        <f t="shared" si="0"/>
        <v>3</v>
      </c>
      <c r="T7" s="1">
        <f>+Tabel2[[#This Row],[Nombre]]*3</f>
        <v>3</v>
      </c>
      <c r="U7" s="36">
        <f>Tabel2[[#This Row],[somme]]*Tabel2[[#This Row],[prix]]</f>
        <v>250</v>
      </c>
    </row>
    <row r="8" spans="1:21" ht="21" x14ac:dyDescent="0.4">
      <c r="A8" s="32">
        <v>1</v>
      </c>
      <c r="B8" s="32">
        <v>12</v>
      </c>
      <c r="C8" s="33">
        <v>75</v>
      </c>
      <c r="D8" s="50">
        <v>0</v>
      </c>
      <c r="E8" s="38">
        <v>0</v>
      </c>
      <c r="F8" s="38">
        <v>0</v>
      </c>
      <c r="G8" s="38">
        <v>2</v>
      </c>
      <c r="H8" s="38">
        <v>1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51">
        <v>0</v>
      </c>
      <c r="S8" s="43">
        <f t="shared" si="0"/>
        <v>3</v>
      </c>
      <c r="T8" s="1">
        <f>+Tabel2[[#This Row],[Nombre]]*3</f>
        <v>3</v>
      </c>
      <c r="U8" s="36">
        <f>Tabel2[[#This Row],[somme]]*Tabel2[[#This Row],[prix]]</f>
        <v>225</v>
      </c>
    </row>
    <row r="13" spans="1:21" ht="21" x14ac:dyDescent="0.4">
      <c r="A13" s="34" t="s">
        <v>0</v>
      </c>
      <c r="B13" s="34" t="s">
        <v>19</v>
      </c>
      <c r="C13" s="34"/>
      <c r="E13" s="42" t="s">
        <v>40</v>
      </c>
      <c r="F13" s="42" t="s">
        <v>19</v>
      </c>
      <c r="G13" s="42" t="s">
        <v>38</v>
      </c>
      <c r="H13" s="42" t="s">
        <v>41</v>
      </c>
    </row>
    <row r="14" spans="1:21" ht="21" x14ac:dyDescent="0.4">
      <c r="A14" s="35">
        <v>361</v>
      </c>
      <c r="B14" s="35">
        <v>21</v>
      </c>
      <c r="C14" s="35"/>
      <c r="E14" s="42" cm="1">
        <f t="array" ref="E14:E18">COUNTIF(Tabel3[cap],_xlfn.ANCHORARRAY(F14))</f>
        <v>3</v>
      </c>
      <c r="F14" s="42" cm="1">
        <f t="array" ref="F14:F18">_xlfn._xlws.SORT(_xlfn.UNIQUE(Tabel3[cap]),,-1)</f>
        <v>21</v>
      </c>
      <c r="G14" s="39">
        <f>100+25*(F14-21)/9</f>
        <v>100</v>
      </c>
      <c r="H14" s="39">
        <f>+G14/F14</f>
        <v>4.7619047619047619</v>
      </c>
    </row>
    <row r="15" spans="1:21" ht="21" x14ac:dyDescent="0.4">
      <c r="A15" s="35">
        <v>379</v>
      </c>
      <c r="B15" s="35">
        <v>21</v>
      </c>
      <c r="C15" s="35"/>
      <c r="E15" s="42">
        <v>2</v>
      </c>
      <c r="F15" s="42">
        <v>20</v>
      </c>
      <c r="G15" s="39">
        <f t="shared" ref="G15:G18" si="1">100+25*(F15-21)/9</f>
        <v>97.222222222222229</v>
      </c>
      <c r="H15" s="39">
        <f t="shared" ref="H15:H18" si="2">+G15/F15</f>
        <v>4.8611111111111116</v>
      </c>
    </row>
    <row r="16" spans="1:21" ht="21" x14ac:dyDescent="0.4">
      <c r="A16" s="35">
        <v>277</v>
      </c>
      <c r="B16" s="35">
        <v>21</v>
      </c>
      <c r="C16" s="35"/>
      <c r="E16" s="42">
        <v>1</v>
      </c>
      <c r="F16" s="42">
        <v>17</v>
      </c>
      <c r="G16" s="39">
        <f t="shared" si="1"/>
        <v>88.888888888888886</v>
      </c>
      <c r="H16" s="39">
        <f t="shared" si="2"/>
        <v>5.2287581699346406</v>
      </c>
    </row>
    <row r="17" spans="1:8" ht="21.6" thickBot="1" x14ac:dyDescent="0.45">
      <c r="A17" s="103">
        <v>609</v>
      </c>
      <c r="B17" s="103">
        <v>12</v>
      </c>
      <c r="C17" s="35"/>
      <c r="E17" s="42">
        <v>1</v>
      </c>
      <c r="F17" s="42">
        <v>15</v>
      </c>
      <c r="G17" s="39">
        <f t="shared" si="1"/>
        <v>83.333333333333329</v>
      </c>
      <c r="H17" s="39">
        <f t="shared" si="2"/>
        <v>5.5555555555555554</v>
      </c>
    </row>
    <row r="18" spans="1:8" ht="21.6" thickTop="1" x14ac:dyDescent="0.4">
      <c r="A18" s="35">
        <v>225</v>
      </c>
      <c r="B18" s="35">
        <v>20</v>
      </c>
      <c r="C18" s="35"/>
      <c r="E18" s="42">
        <v>1</v>
      </c>
      <c r="F18" s="42">
        <v>12</v>
      </c>
      <c r="G18" s="39">
        <f t="shared" si="1"/>
        <v>75</v>
      </c>
      <c r="H18" s="39">
        <f t="shared" si="2"/>
        <v>6.25</v>
      </c>
    </row>
    <row r="19" spans="1:8" ht="21" x14ac:dyDescent="0.4">
      <c r="A19" s="35">
        <v>715</v>
      </c>
      <c r="B19" s="35">
        <v>15</v>
      </c>
      <c r="C19" s="35"/>
    </row>
    <row r="20" spans="1:8" ht="21" x14ac:dyDescent="0.4">
      <c r="A20" s="35">
        <v>919</v>
      </c>
      <c r="B20" s="35">
        <v>20</v>
      </c>
      <c r="C20" s="35"/>
    </row>
    <row r="21" spans="1:8" ht="21" x14ac:dyDescent="0.4">
      <c r="A21" s="35">
        <v>392</v>
      </c>
      <c r="B21" s="35">
        <v>17</v>
      </c>
      <c r="C21" s="35"/>
    </row>
  </sheetData>
  <phoneticPr fontId="17" type="noConversion"/>
  <conditionalFormatting sqref="D1:R1 T1">
    <cfRule type="expression" dxfId="1" priority="1">
      <formula>D$1&lt;D$2</formula>
    </cfRule>
  </conditionalFormatting>
  <conditionalFormatting sqref="S1">
    <cfRule type="expression" dxfId="0" priority="11">
      <formula>S$1&lt;#REF!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3"/>
    <pageSetUpPr fitToPage="1"/>
  </sheetPr>
  <dimension ref="A5:U40"/>
  <sheetViews>
    <sheetView zoomScaleNormal="100" workbookViewId="0">
      <pane xSplit="1" topLeftCell="B1" activePane="topRight" state="frozen"/>
      <selection pane="topRight" activeCell="A5" sqref="A5"/>
    </sheetView>
  </sheetViews>
  <sheetFormatPr baseColWidth="10" defaultColWidth="11.44140625" defaultRowHeight="13.8" x14ac:dyDescent="0.3"/>
  <cols>
    <col min="1" max="1" width="18.6640625" customWidth="1"/>
    <col min="2" max="5" width="15.6640625" customWidth="1"/>
    <col min="6" max="6" width="16.5546875" customWidth="1"/>
    <col min="7" max="10" width="15.6640625" customWidth="1"/>
    <col min="11" max="11" width="12.44140625" bestFit="1" customWidth="1"/>
  </cols>
  <sheetData>
    <row r="5" spans="1:9" x14ac:dyDescent="0.3">
      <c r="A5" s="16">
        <v>1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15</v>
      </c>
      <c r="H5" s="1"/>
      <c r="I5" s="1" t="s">
        <v>12</v>
      </c>
    </row>
    <row r="6" spans="1:9" ht="14.4" x14ac:dyDescent="0.3">
      <c r="A6" s="16"/>
      <c r="B6" s="17">
        <v>1.3888888888888888E-2</v>
      </c>
      <c r="C6" s="17">
        <v>1.0416666666666666E-2</v>
      </c>
      <c r="D6" s="17">
        <v>1.3888888888888888E-2</v>
      </c>
      <c r="E6" s="17">
        <v>6.9444444444444441E-3</v>
      </c>
      <c r="F6" s="17">
        <v>1.0416666666666666E-2</v>
      </c>
      <c r="G6" s="17">
        <v>6.9444444444444441E-3</v>
      </c>
      <c r="H6" s="17"/>
      <c r="I6" s="18">
        <f>SUM(B6:G6)</f>
        <v>6.2499999999999986E-2</v>
      </c>
    </row>
    <row r="7" spans="1:9" x14ac:dyDescent="0.3">
      <c r="A7" s="16"/>
      <c r="B7" s="1"/>
      <c r="C7" s="1"/>
      <c r="D7" s="1"/>
      <c r="E7" s="1"/>
      <c r="F7" s="1"/>
      <c r="G7" s="1"/>
      <c r="H7" s="1"/>
    </row>
    <row r="8" spans="1:9" x14ac:dyDescent="0.3">
      <c r="A8" s="16">
        <v>2</v>
      </c>
      <c r="B8" s="1" t="s">
        <v>13</v>
      </c>
      <c r="C8" s="1" t="s">
        <v>14</v>
      </c>
      <c r="D8" s="1" t="s">
        <v>15</v>
      </c>
      <c r="E8" s="1" t="s">
        <v>16</v>
      </c>
      <c r="F8" s="1" t="s">
        <v>17</v>
      </c>
      <c r="G8" s="1" t="s">
        <v>15</v>
      </c>
      <c r="H8" s="1"/>
      <c r="I8" s="1" t="s">
        <v>12</v>
      </c>
    </row>
    <row r="9" spans="1:9" ht="14.4" x14ac:dyDescent="0.3">
      <c r="A9" s="16"/>
      <c r="B9" s="17">
        <v>1.3888888888888888E-2</v>
      </c>
      <c r="C9" s="17">
        <v>6.9444444444444441E-3</v>
      </c>
      <c r="D9" s="17">
        <v>1.3888888888888888E-2</v>
      </c>
      <c r="E9" s="17">
        <v>6.9444444444444441E-3</v>
      </c>
      <c r="F9" s="17">
        <v>6.9444444444444441E-3</v>
      </c>
      <c r="G9" s="17">
        <v>6.9444444444444441E-3</v>
      </c>
      <c r="H9" s="17"/>
      <c r="I9" s="18">
        <f>SUM(B9:G9)</f>
        <v>5.5555555555555566E-2</v>
      </c>
    </row>
    <row r="10" spans="1:9" x14ac:dyDescent="0.3">
      <c r="A10" s="16"/>
      <c r="B10" s="1"/>
      <c r="C10" s="1"/>
      <c r="D10" s="1"/>
      <c r="E10" s="1"/>
      <c r="F10" s="1"/>
      <c r="G10" s="1"/>
      <c r="H10" s="1"/>
    </row>
    <row r="11" spans="1:9" x14ac:dyDescent="0.3">
      <c r="A11" s="16">
        <v>3</v>
      </c>
      <c r="B11" s="1" t="s">
        <v>13</v>
      </c>
      <c r="C11" s="1" t="s">
        <v>14</v>
      </c>
      <c r="D11" s="1" t="s">
        <v>15</v>
      </c>
      <c r="E11" s="1" t="s">
        <v>16</v>
      </c>
      <c r="F11" s="1" t="s">
        <v>17</v>
      </c>
      <c r="G11" s="1" t="s">
        <v>15</v>
      </c>
      <c r="H11" s="1"/>
      <c r="I11" s="1" t="s">
        <v>12</v>
      </c>
    </row>
    <row r="12" spans="1:9" ht="14.4" x14ac:dyDescent="0.3">
      <c r="A12" s="16"/>
      <c r="B12" s="17">
        <v>6.9444444444444441E-3</v>
      </c>
      <c r="C12" s="17">
        <v>1.3888888888888888E-2</v>
      </c>
      <c r="D12" s="17">
        <v>6.9444444444444441E-3</v>
      </c>
      <c r="E12" s="17">
        <v>3.472222222222222E-3</v>
      </c>
      <c r="F12" s="17">
        <v>1.3888888888888888E-2</v>
      </c>
      <c r="G12" s="17">
        <v>6.9444444444444441E-3</v>
      </c>
      <c r="H12" s="17"/>
      <c r="I12" s="18">
        <f>SUM(B12:G12)</f>
        <v>5.2083333333333329E-2</v>
      </c>
    </row>
    <row r="13" spans="1:9" x14ac:dyDescent="0.3">
      <c r="A13" s="16"/>
      <c r="B13" s="1"/>
      <c r="C13" s="1"/>
      <c r="D13" s="1"/>
      <c r="E13" s="1"/>
      <c r="F13" s="1"/>
      <c r="G13" s="1"/>
      <c r="H13" s="1"/>
    </row>
    <row r="14" spans="1:9" x14ac:dyDescent="0.3">
      <c r="A14" s="16">
        <v>4</v>
      </c>
      <c r="B14" s="1" t="s">
        <v>13</v>
      </c>
      <c r="C14" s="1" t="s">
        <v>14</v>
      </c>
      <c r="D14" s="1" t="s">
        <v>15</v>
      </c>
      <c r="E14" s="1" t="s">
        <v>16</v>
      </c>
      <c r="F14" s="1" t="s">
        <v>17</v>
      </c>
      <c r="G14" s="1" t="s">
        <v>15</v>
      </c>
      <c r="H14" s="1"/>
      <c r="I14" s="1" t="s">
        <v>12</v>
      </c>
    </row>
    <row r="15" spans="1:9" ht="14.4" x14ac:dyDescent="0.3">
      <c r="A15" s="16"/>
      <c r="B15" s="17">
        <v>1.3888888888888888E-2</v>
      </c>
      <c r="C15" s="17">
        <v>2.0833333333333332E-2</v>
      </c>
      <c r="D15" s="17">
        <v>1.3888888888888888E-2</v>
      </c>
      <c r="E15" s="17">
        <v>6.9444444444444441E-3</v>
      </c>
      <c r="F15" s="17">
        <v>2.0833333333333332E-2</v>
      </c>
      <c r="G15" s="17">
        <v>6.9444444444444441E-3</v>
      </c>
      <c r="H15" s="17"/>
      <c r="I15" s="18">
        <f>SUM(B15:G15)</f>
        <v>8.3333333333333329E-2</v>
      </c>
    </row>
    <row r="16" spans="1:9" x14ac:dyDescent="0.3">
      <c r="A16" s="16"/>
      <c r="B16" s="1"/>
      <c r="C16" s="1"/>
      <c r="D16" s="1"/>
      <c r="E16" s="1"/>
      <c r="F16" s="1"/>
      <c r="G16" s="1"/>
      <c r="H16" s="1"/>
    </row>
    <row r="17" spans="1:9" x14ac:dyDescent="0.3">
      <c r="A17" s="16">
        <v>5</v>
      </c>
      <c r="B17" s="1" t="s">
        <v>13</v>
      </c>
      <c r="C17" s="1" t="s">
        <v>14</v>
      </c>
      <c r="D17" s="1" t="s">
        <v>15</v>
      </c>
      <c r="E17" s="1" t="s">
        <v>16</v>
      </c>
      <c r="F17" s="1" t="s">
        <v>17</v>
      </c>
      <c r="G17" s="1" t="s">
        <v>15</v>
      </c>
      <c r="H17" s="1"/>
      <c r="I17" s="1" t="s">
        <v>12</v>
      </c>
    </row>
    <row r="18" spans="1:9" ht="14.4" x14ac:dyDescent="0.3">
      <c r="A18" s="16"/>
      <c r="B18" s="17">
        <v>1.3888888888888888E-2</v>
      </c>
      <c r="C18" s="17">
        <v>2.0833333333333332E-2</v>
      </c>
      <c r="D18" s="17">
        <v>3.125E-2</v>
      </c>
      <c r="E18" s="17">
        <v>6.9444444444444441E-3</v>
      </c>
      <c r="F18" s="17">
        <v>2.0833333333333332E-2</v>
      </c>
      <c r="G18" s="17">
        <v>6.9444444444444441E-3</v>
      </c>
      <c r="H18" s="17"/>
      <c r="I18" s="18">
        <f>SUM(B18:G18)</f>
        <v>0.10069444444444445</v>
      </c>
    </row>
    <row r="19" spans="1:9" x14ac:dyDescent="0.3">
      <c r="A19" s="16"/>
      <c r="B19" s="1"/>
      <c r="C19" s="1"/>
      <c r="D19" s="1"/>
      <c r="E19" s="1"/>
      <c r="F19" s="1"/>
      <c r="G19" s="1"/>
      <c r="H19" s="1"/>
    </row>
    <row r="20" spans="1:9" x14ac:dyDescent="0.3">
      <c r="A20" s="16">
        <v>6</v>
      </c>
      <c r="B20" s="1" t="s">
        <v>13</v>
      </c>
      <c r="C20" s="1" t="s">
        <v>14</v>
      </c>
      <c r="D20" s="1" t="s">
        <v>15</v>
      </c>
      <c r="E20" s="1" t="s">
        <v>16</v>
      </c>
      <c r="F20" s="1" t="s">
        <v>17</v>
      </c>
      <c r="G20" s="1" t="s">
        <v>15</v>
      </c>
      <c r="H20" s="1"/>
      <c r="I20" s="1" t="s">
        <v>12</v>
      </c>
    </row>
    <row r="21" spans="1:9" ht="14.4" x14ac:dyDescent="0.3">
      <c r="A21" s="16"/>
      <c r="B21" s="17">
        <v>1.3888888888888888E-2</v>
      </c>
      <c r="C21" s="17">
        <v>2.7777777777777776E-2</v>
      </c>
      <c r="D21" s="17">
        <v>1.3888888888888888E-2</v>
      </c>
      <c r="E21" s="17">
        <v>6.9444444444444441E-3</v>
      </c>
      <c r="F21" s="17">
        <v>2.7777777777777776E-2</v>
      </c>
      <c r="G21" s="17">
        <v>6.9444444444444441E-3</v>
      </c>
      <c r="H21" s="17"/>
      <c r="I21" s="18">
        <f>SUM(B21:G21)</f>
        <v>9.7222222222222224E-2</v>
      </c>
    </row>
    <row r="22" spans="1:9" x14ac:dyDescent="0.3">
      <c r="A22" s="16"/>
      <c r="B22" s="1"/>
      <c r="C22" s="1"/>
      <c r="D22" s="1"/>
      <c r="E22" s="1"/>
      <c r="F22" s="1"/>
      <c r="G22" s="1"/>
      <c r="H22" s="1"/>
    </row>
    <row r="23" spans="1:9" x14ac:dyDescent="0.3">
      <c r="A23" s="16">
        <v>7</v>
      </c>
      <c r="B23" s="1" t="s">
        <v>13</v>
      </c>
      <c r="C23" s="1" t="s">
        <v>14</v>
      </c>
      <c r="D23" s="1" t="s">
        <v>15</v>
      </c>
      <c r="E23" s="1" t="s">
        <v>16</v>
      </c>
      <c r="F23" s="1" t="s">
        <v>17</v>
      </c>
      <c r="G23" s="1" t="s">
        <v>15</v>
      </c>
      <c r="H23" s="1"/>
      <c r="I23" s="1" t="s">
        <v>12</v>
      </c>
    </row>
    <row r="24" spans="1:9" ht="14.4" x14ac:dyDescent="0.3">
      <c r="A24" s="16"/>
      <c r="B24" s="17">
        <v>1.3888888888888888E-2</v>
      </c>
      <c r="C24" s="17">
        <v>3.125E-2</v>
      </c>
      <c r="D24" s="17">
        <v>2.7777777777777776E-2</v>
      </c>
      <c r="E24" s="17">
        <v>6.9444444444444441E-3</v>
      </c>
      <c r="F24" s="17">
        <v>2.7777777777777776E-2</v>
      </c>
      <c r="G24" s="17">
        <v>6.9444444444444441E-3</v>
      </c>
      <c r="H24" s="17"/>
      <c r="I24" s="18">
        <f>SUM(B24:G24)</f>
        <v>0.11458333333333333</v>
      </c>
    </row>
    <row r="25" spans="1:9" x14ac:dyDescent="0.3">
      <c r="A25" s="16"/>
      <c r="B25" s="1"/>
      <c r="C25" s="1"/>
      <c r="D25" s="1"/>
      <c r="E25" s="1"/>
      <c r="F25" s="1"/>
      <c r="G25" s="1"/>
      <c r="H25" s="1"/>
    </row>
    <row r="26" spans="1:9" x14ac:dyDescent="0.3">
      <c r="A26" s="16">
        <v>8</v>
      </c>
      <c r="B26" s="1" t="s">
        <v>13</v>
      </c>
      <c r="C26" s="1" t="s">
        <v>14</v>
      </c>
      <c r="D26" s="1" t="s">
        <v>15</v>
      </c>
      <c r="E26" s="1" t="s">
        <v>16</v>
      </c>
      <c r="F26" s="1" t="s">
        <v>17</v>
      </c>
      <c r="G26" s="1" t="s">
        <v>15</v>
      </c>
      <c r="H26" s="1"/>
      <c r="I26" s="1" t="s">
        <v>12</v>
      </c>
    </row>
    <row r="27" spans="1:9" ht="14.4" x14ac:dyDescent="0.3">
      <c r="A27" s="16"/>
      <c r="B27" s="17">
        <v>1.3888888888888888E-2</v>
      </c>
      <c r="C27" s="17">
        <v>1.3888888888888888E-2</v>
      </c>
      <c r="D27" s="17">
        <v>1.3888888888888888E-2</v>
      </c>
      <c r="E27" s="17">
        <v>6.9444444444444441E-3</v>
      </c>
      <c r="F27" s="17">
        <v>1.3888888888888888E-2</v>
      </c>
      <c r="G27" s="17">
        <v>6.9444444444444441E-3</v>
      </c>
      <c r="H27" s="17"/>
      <c r="I27" s="18">
        <f>SUM(B27:G27)</f>
        <v>6.9444444444444434E-2</v>
      </c>
    </row>
    <row r="28" spans="1:9" x14ac:dyDescent="0.3">
      <c r="A28" s="16"/>
      <c r="B28" s="1"/>
      <c r="C28" s="1"/>
      <c r="D28" s="1"/>
      <c r="E28" s="1"/>
      <c r="F28" s="1"/>
      <c r="G28" s="1"/>
      <c r="H28" s="1"/>
    </row>
    <row r="29" spans="1:9" x14ac:dyDescent="0.3">
      <c r="A29" s="16">
        <v>9</v>
      </c>
      <c r="B29" s="1" t="s">
        <v>13</v>
      </c>
      <c r="C29" s="1" t="s">
        <v>14</v>
      </c>
      <c r="D29" s="1" t="s">
        <v>15</v>
      </c>
      <c r="E29" s="1" t="s">
        <v>16</v>
      </c>
      <c r="F29" s="1" t="s">
        <v>17</v>
      </c>
      <c r="G29" s="1" t="s">
        <v>15</v>
      </c>
      <c r="H29" s="1"/>
      <c r="I29" s="1" t="s">
        <v>12</v>
      </c>
    </row>
    <row r="30" spans="1:9" ht="14.4" x14ac:dyDescent="0.3">
      <c r="A30" s="16"/>
      <c r="B30" s="17">
        <v>6.9444444444444441E-3</v>
      </c>
      <c r="C30" s="17">
        <v>1.3888888888888888E-2</v>
      </c>
      <c r="D30" s="17">
        <v>6.9444444444444441E-3</v>
      </c>
      <c r="E30" s="17">
        <v>3.472222222222222E-3</v>
      </c>
      <c r="F30" s="17">
        <v>1.3888888888888888E-2</v>
      </c>
      <c r="G30" s="17">
        <v>6.9444444444444441E-3</v>
      </c>
      <c r="H30" s="17"/>
      <c r="I30" s="18">
        <f>SUM(B30:G30)</f>
        <v>5.2083333333333329E-2</v>
      </c>
    </row>
    <row r="31" spans="1:9" x14ac:dyDescent="0.3">
      <c r="A31" s="16"/>
      <c r="B31" s="1"/>
      <c r="C31" s="1"/>
      <c r="D31" s="1"/>
      <c r="E31" s="1"/>
      <c r="F31" s="1"/>
      <c r="G31" s="1"/>
      <c r="H31" s="1"/>
    </row>
    <row r="32" spans="1:9" x14ac:dyDescent="0.3">
      <c r="A32" s="16">
        <v>10</v>
      </c>
      <c r="B32" s="1" t="s">
        <v>13</v>
      </c>
      <c r="C32" s="1" t="s">
        <v>14</v>
      </c>
      <c r="D32" s="1" t="s">
        <v>15</v>
      </c>
      <c r="E32" s="1" t="s">
        <v>16</v>
      </c>
      <c r="F32" s="1" t="s">
        <v>17</v>
      </c>
      <c r="G32" s="1" t="s">
        <v>15</v>
      </c>
      <c r="H32" s="1"/>
      <c r="I32" s="1" t="s">
        <v>12</v>
      </c>
    </row>
    <row r="33" spans="1:21" ht="14.4" x14ac:dyDescent="0.3">
      <c r="A33" s="16"/>
      <c r="B33" s="17">
        <v>1.3888888888888888E-2</v>
      </c>
      <c r="C33" s="17">
        <v>2.7777777777777776E-2</v>
      </c>
      <c r="D33" s="17">
        <v>2.7777777777777776E-2</v>
      </c>
      <c r="E33" s="17">
        <v>6.9444444444444441E-3</v>
      </c>
      <c r="F33" s="17">
        <v>2.7777777777777776E-2</v>
      </c>
      <c r="G33" s="17">
        <v>6.9444444444444441E-3</v>
      </c>
      <c r="H33" s="17"/>
      <c r="I33" s="18">
        <f>SUM(B33:G33)</f>
        <v>0.11111111111111112</v>
      </c>
    </row>
    <row r="34" spans="1:21" x14ac:dyDescent="0.3">
      <c r="A34" s="16"/>
      <c r="B34" s="1"/>
      <c r="C34" s="1"/>
      <c r="D34" s="1"/>
      <c r="E34" s="1"/>
      <c r="F34" s="1"/>
      <c r="G34" s="1"/>
      <c r="H34" s="1"/>
    </row>
    <row r="35" spans="1:21" x14ac:dyDescent="0.3">
      <c r="A35" s="16">
        <v>11</v>
      </c>
      <c r="B35" s="1" t="s">
        <v>13</v>
      </c>
      <c r="C35" s="1" t="s">
        <v>14</v>
      </c>
      <c r="D35" s="1" t="s">
        <v>15</v>
      </c>
      <c r="E35" s="1" t="s">
        <v>16</v>
      </c>
      <c r="F35" s="1" t="s">
        <v>17</v>
      </c>
      <c r="G35" s="1" t="s">
        <v>15</v>
      </c>
      <c r="H35" s="1"/>
      <c r="I35" s="1" t="s">
        <v>12</v>
      </c>
    </row>
    <row r="36" spans="1:21" ht="14.4" x14ac:dyDescent="0.3">
      <c r="A36" s="1"/>
      <c r="B36" s="17">
        <v>1.3888888888888888E-2</v>
      </c>
      <c r="C36" s="17">
        <v>4.1666666666666664E-2</v>
      </c>
      <c r="D36" s="17">
        <v>2.7777777777777776E-2</v>
      </c>
      <c r="E36" s="17">
        <v>6.9444444444444441E-3</v>
      </c>
      <c r="F36" s="17">
        <v>4.1666666666666664E-2</v>
      </c>
      <c r="G36" s="17">
        <v>6.9444444444444441E-3</v>
      </c>
      <c r="H36" s="17"/>
      <c r="I36" s="18">
        <f>SUM(B36:G36)</f>
        <v>0.1388888888888889</v>
      </c>
    </row>
    <row r="37" spans="1:21" x14ac:dyDescent="0.3">
      <c r="A37" s="1"/>
      <c r="B37" s="1"/>
      <c r="C37" s="1"/>
      <c r="D37" s="1"/>
      <c r="E37" s="1"/>
      <c r="F37" s="1"/>
      <c r="G37" s="1"/>
      <c r="H37" s="1"/>
    </row>
    <row r="38" spans="1:21" x14ac:dyDescent="0.3">
      <c r="A38" s="1"/>
      <c r="B38" s="1"/>
      <c r="C38" s="1"/>
      <c r="D38" s="1"/>
      <c r="E38" s="1"/>
      <c r="F38" s="1"/>
      <c r="G38" s="1"/>
      <c r="H38" s="1"/>
    </row>
    <row r="39" spans="1:21" ht="14.4" thickBot="1" x14ac:dyDescent="0.35">
      <c r="A39" s="1"/>
      <c r="B39" s="1"/>
      <c r="C39" s="1"/>
      <c r="D39" s="1"/>
      <c r="E39" s="1"/>
      <c r="F39" s="1"/>
      <c r="G39" s="1"/>
      <c r="H39" s="1"/>
    </row>
    <row r="40" spans="1:21" ht="18.75" customHeight="1" x14ac:dyDescent="0.35">
      <c r="A40" s="19"/>
      <c r="B40" s="19"/>
      <c r="C40" s="19"/>
      <c r="D40" s="57" t="s">
        <v>18</v>
      </c>
      <c r="E40" s="57"/>
      <c r="F40" s="57"/>
      <c r="G40" s="57"/>
      <c r="H40" s="19"/>
      <c r="I40" s="20">
        <f>AVERAGE(I6,I9,I12,I15,I18,I21,I24,I27,I30,I33,I36)</f>
        <v>8.5227272727272721E-2</v>
      </c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</row>
  </sheetData>
  <mergeCells count="1">
    <mergeCell ref="D40:G40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&amp;C&amp;14TEMPS DE LIVRAISON PAR MAGASIN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Volume magasins</vt:lpstr>
      <vt:lpstr>Camion</vt:lpstr>
      <vt:lpstr>temps de livraison</vt:lpstr>
      <vt:lpstr>'temps de livraison'!Zone_d_impression</vt:lpstr>
      <vt:lpstr>'Volume magasins'!Zone_d_impression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Patrick M</cp:lastModifiedBy>
  <dcterms:created xsi:type="dcterms:W3CDTF">2026-03-25T12:47:36Z</dcterms:created>
  <dcterms:modified xsi:type="dcterms:W3CDTF">2026-03-27T13:08:53Z</dcterms:modified>
</cp:coreProperties>
</file>