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011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bookViews>
    <workbookView xWindow="200" yWindow="600" windowWidth="28600" windowHeight="16020" tabRatio="234"/>
  </bookViews>
  <sheets>
    <sheet name="Feuil3" sheetId="4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6" i="4" l="1"/>
  <c r="F16" i="4"/>
  <c r="G16" i="4"/>
  <c r="I16" i="4"/>
  <c r="J16" i="4"/>
  <c r="C17" i="4"/>
  <c r="E17" i="4"/>
  <c r="F17" i="4"/>
  <c r="G17" i="4"/>
  <c r="I17" i="4"/>
  <c r="J17" i="4"/>
  <c r="C18" i="4"/>
  <c r="E18" i="4"/>
  <c r="F18" i="4"/>
  <c r="G18" i="4"/>
  <c r="I18" i="4"/>
  <c r="J18" i="4"/>
  <c r="C19" i="4"/>
  <c r="G19" i="4"/>
  <c r="I19" i="4"/>
  <c r="J19" i="4"/>
  <c r="C20" i="4"/>
  <c r="F20" i="4"/>
  <c r="G20" i="4"/>
  <c r="E20" i="4"/>
  <c r="H20" i="4"/>
  <c r="I20" i="4"/>
  <c r="J20" i="4"/>
  <c r="C21" i="4"/>
  <c r="F21" i="4"/>
  <c r="G21" i="4"/>
  <c r="E21" i="4"/>
  <c r="H21" i="4"/>
  <c r="I21" i="4"/>
  <c r="J21" i="4"/>
  <c r="C22" i="4"/>
  <c r="F22" i="4"/>
  <c r="G22" i="4"/>
  <c r="E22" i="4"/>
  <c r="H22" i="4"/>
  <c r="I22" i="4"/>
  <c r="J22" i="4"/>
  <c r="O21" i="4"/>
  <c r="O22" i="4"/>
  <c r="P21" i="4"/>
  <c r="P22" i="4"/>
  <c r="Q21" i="4"/>
  <c r="Q22" i="4"/>
  <c r="R21" i="4"/>
  <c r="R22" i="4"/>
  <c r="S21" i="4"/>
  <c r="S22" i="4"/>
  <c r="T21" i="4"/>
  <c r="T22" i="4"/>
  <c r="N21" i="4"/>
  <c r="N22" i="4"/>
  <c r="K18" i="4"/>
  <c r="K19" i="4"/>
  <c r="K20" i="4"/>
  <c r="K21" i="4"/>
  <c r="K22" i="4"/>
  <c r="K17" i="4"/>
  <c r="K16" i="4"/>
  <c r="F19" i="4"/>
  <c r="H17" i="4"/>
  <c r="H18" i="4"/>
  <c r="H19" i="4"/>
  <c r="H16" i="4"/>
  <c r="E19" i="4"/>
</calcChain>
</file>

<file path=xl/sharedStrings.xml><?xml version="1.0" encoding="utf-8"?>
<sst xmlns="http://schemas.openxmlformats.org/spreadsheetml/2006/main" count="71" uniqueCount="60">
  <si>
    <t>Abs</t>
  </si>
  <si>
    <t>Tableau de Réajustement des Index</t>
  </si>
  <si>
    <t>Catégories</t>
  </si>
  <si>
    <t>Index</t>
  </si>
  <si>
    <t>Zone Tampon (ZT)</t>
  </si>
  <si>
    <t>Si Performance</t>
  </si>
  <si>
    <t>Si Contre Performance</t>
  </si>
  <si>
    <t>4,4 et moins</t>
  </si>
  <si>
    <t>35 - 36</t>
  </si>
  <si>
    <t>-0,1/Point au delà de 36</t>
  </si>
  <si>
    <t>+ 0,1</t>
  </si>
  <si>
    <t>4,5 à 11,4</t>
  </si>
  <si>
    <t>34 - 36</t>
  </si>
  <si>
    <t>-0,2/Point au delà de 36</t>
  </si>
  <si>
    <t>11,5 à 18,4</t>
  </si>
  <si>
    <t>33 - 36</t>
  </si>
  <si>
    <t>-0,3/Point au delà de 36</t>
  </si>
  <si>
    <t>18,5 à 26,4</t>
  </si>
  <si>
    <t>32 - 36</t>
  </si>
  <si>
    <t>-0,4/Point au delà de 36</t>
  </si>
  <si>
    <t>26,5 à 36</t>
  </si>
  <si>
    <t>31 - 36</t>
  </si>
  <si>
    <t>-0,5/Point au delà de 36</t>
  </si>
  <si>
    <t>37 à 45</t>
  </si>
  <si>
    <t>-1/Point au delà de 36</t>
  </si>
  <si>
    <t>Rien</t>
  </si>
  <si>
    <t>N° Tournoi</t>
  </si>
  <si>
    <t>Nom et Prénom du Joueur</t>
  </si>
  <si>
    <t>Index Actuel</t>
  </si>
  <si>
    <t>Score Réalisé en Stableford Net</t>
  </si>
  <si>
    <t>Résultat par rapport à 36</t>
  </si>
  <si>
    <t>Résultat par rapport à la ZT</t>
  </si>
  <si>
    <t>Réajustement en + ou en -</t>
  </si>
  <si>
    <t>Nouvel Index</t>
  </si>
  <si>
    <t>Nouvelle Catégorie</t>
  </si>
  <si>
    <t>A</t>
  </si>
  <si>
    <t>Correctif Résultat</t>
  </si>
  <si>
    <t>Déd Totale</t>
  </si>
  <si>
    <t>Cat 1</t>
  </si>
  <si>
    <t>Cat 2</t>
  </si>
  <si>
    <t>Cat 3</t>
  </si>
  <si>
    <t>Cat 4</t>
  </si>
  <si>
    <t>Cat 5</t>
  </si>
  <si>
    <t>Cat 6</t>
  </si>
  <si>
    <t>Cat</t>
  </si>
  <si>
    <t>Perf (F22)</t>
  </si>
  <si>
    <t>Index Tournoi 7 (C22)</t>
  </si>
  <si>
    <t>Index Tournoi 1 (C16)</t>
  </si>
  <si>
    <t xml:space="preserve">1ère Déductinon </t>
  </si>
  <si>
    <t xml:space="preserve">2è Déductinon </t>
  </si>
  <si>
    <t xml:space="preserve">3è Déductinon </t>
  </si>
  <si>
    <t>Nouv Index (J22)</t>
  </si>
  <si>
    <t>Abs ou Dsq</t>
  </si>
  <si>
    <t>+0,1</t>
  </si>
  <si>
    <t>Simulation</t>
  </si>
  <si>
    <t>Bonjour Mferrand</t>
  </si>
  <si>
    <t>J'ai fait quelques simulations et petites modifications. Il me reste deux problème à régler au niveau de la 6è Catégorie:</t>
  </si>
  <si>
    <t xml:space="preserve">1- voir colonne S:S . </t>
  </si>
  <si>
    <t>Merci pour ton aide</t>
  </si>
  <si>
    <t>2- à partir d'un index 37 la ZT doit disparaître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</si>
</sst>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4"/>
      <color theme="1"/>
      <name val="Abadi MT Condensed Extra Bold"/>
    </font>
    <font>
      <sz val="12"/>
      <color theme="1"/>
      <name val="Abadi MT Condensed Extra Bold"/>
    </font>
    <font>
      <b/>
      <sz val="14"/>
      <color theme="1"/>
      <name val="Abadi MT Condensed Extra Bold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67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" fontId="2" fillId="2" borderId="1" xfId="0" applyNumberFormat="1" applyFont="1" applyFill="1" applyBorder="1" applyAlignment="1" applyProtection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/>
    </xf>
    <xf numFmtId="1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4" fontId="0" fillId="0" borderId="1" xfId="0" quotePrefix="1" applyNumberForma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</cellXfs>
  <cellStyles count="67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Normal" xfId="0" builtinId="0"/>
  </cellStyles>
  <dxfs count="3">
    <dxf>
      <font>
        <b/>
        <i val="0"/>
        <color rgb="FFC00000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31"/>
  <sheetViews>
    <sheetView tabSelected="1" topLeftCell="A14" zoomScale="125" zoomScaleNormal="125" zoomScalePageLayoutView="125" workbookViewId="0">
      <selection activeCell="E34" sqref="E34"/>
    </sheetView>
  </sheetViews>
  <sheetFormatPr baseColWidth="10" defaultColWidth="10.83203125" defaultRowHeight="16" x14ac:dyDescent="0.2"/>
  <cols>
    <col min="1" max="1" width="7.33203125" style="1" customWidth="1"/>
    <col min="2" max="2" width="8.33203125" style="1" customWidth="1"/>
    <col min="3" max="3" width="5.83203125" style="1" bestFit="1" customWidth="1"/>
    <col min="4" max="4" width="11.83203125" style="1" customWidth="1"/>
    <col min="5" max="5" width="9.1640625" style="1" customWidth="1"/>
    <col min="6" max="6" width="8.33203125" style="1" customWidth="1"/>
    <col min="7" max="7" width="9.5" style="1" customWidth="1"/>
    <col min="8" max="8" width="11.6640625" style="1" bestFit="1" customWidth="1"/>
    <col min="9" max="9" width="12" style="1" customWidth="1"/>
    <col min="10" max="10" width="6.33203125" style="1" bestFit="1" customWidth="1"/>
    <col min="11" max="11" width="8.5" style="1" bestFit="1" customWidth="1"/>
    <col min="12" max="12" width="4.1640625" style="1" customWidth="1"/>
    <col min="13" max="13" width="20" style="2" customWidth="1"/>
    <col min="14" max="14" width="5.5" style="2" bestFit="1" customWidth="1"/>
    <col min="15" max="18" width="5.33203125" style="2" customWidth="1"/>
    <col min="19" max="21" width="5.1640625" style="1" customWidth="1"/>
    <col min="22" max="16384" width="10.83203125" style="1"/>
  </cols>
  <sheetData>
    <row r="2" spans="1:21" ht="17" thickBot="1" x14ac:dyDescent="0.25"/>
    <row r="3" spans="1:21" ht="20" thickBot="1" x14ac:dyDescent="0.25">
      <c r="E3" s="16" t="s">
        <v>1</v>
      </c>
      <c r="F3" s="17"/>
      <c r="G3" s="17"/>
      <c r="H3" s="17"/>
      <c r="I3" s="17"/>
      <c r="J3" s="18"/>
    </row>
    <row r="4" spans="1:21" ht="10" customHeight="1" x14ac:dyDescent="0.2"/>
    <row r="5" spans="1:21" ht="48" x14ac:dyDescent="0.2">
      <c r="E5" s="3" t="s">
        <v>2</v>
      </c>
      <c r="F5" s="3" t="s">
        <v>3</v>
      </c>
      <c r="G5" s="4" t="s">
        <v>4</v>
      </c>
      <c r="H5" s="4" t="s">
        <v>5</v>
      </c>
      <c r="I5" s="4" t="s">
        <v>6</v>
      </c>
      <c r="J5" s="4" t="s">
        <v>52</v>
      </c>
      <c r="K5" s="2"/>
    </row>
    <row r="6" spans="1:21" ht="32" x14ac:dyDescent="0.2">
      <c r="E6" s="3">
        <v>1</v>
      </c>
      <c r="F6" s="4" t="s">
        <v>7</v>
      </c>
      <c r="G6" s="3" t="s">
        <v>8</v>
      </c>
      <c r="H6" s="5" t="s">
        <v>9</v>
      </c>
      <c r="I6" s="6" t="s">
        <v>10</v>
      </c>
      <c r="J6" s="27" t="s">
        <v>53</v>
      </c>
      <c r="K6" s="2"/>
      <c r="L6" s="2"/>
    </row>
    <row r="7" spans="1:21" ht="32" x14ac:dyDescent="0.2">
      <c r="E7" s="3">
        <v>2</v>
      </c>
      <c r="F7" s="4" t="s">
        <v>11</v>
      </c>
      <c r="G7" s="3" t="s">
        <v>12</v>
      </c>
      <c r="H7" s="5" t="s">
        <v>13</v>
      </c>
      <c r="I7" s="6" t="s">
        <v>10</v>
      </c>
      <c r="J7" s="27"/>
      <c r="K7" s="2"/>
      <c r="L7" s="2"/>
    </row>
    <row r="8" spans="1:21" ht="32" x14ac:dyDescent="0.2">
      <c r="E8" s="3">
        <v>3</v>
      </c>
      <c r="F8" s="4" t="s">
        <v>14</v>
      </c>
      <c r="G8" s="3" t="s">
        <v>15</v>
      </c>
      <c r="H8" s="5" t="s">
        <v>16</v>
      </c>
      <c r="I8" s="6" t="s">
        <v>10</v>
      </c>
      <c r="J8" s="27"/>
      <c r="K8" s="2"/>
      <c r="L8" s="2"/>
    </row>
    <row r="9" spans="1:21" ht="32" x14ac:dyDescent="0.2">
      <c r="E9" s="3">
        <v>4</v>
      </c>
      <c r="F9" s="4" t="s">
        <v>17</v>
      </c>
      <c r="G9" s="3" t="s">
        <v>18</v>
      </c>
      <c r="H9" s="5" t="s">
        <v>19</v>
      </c>
      <c r="I9" s="6" t="s">
        <v>10</v>
      </c>
      <c r="J9" s="27"/>
      <c r="K9" s="2"/>
      <c r="L9" s="2"/>
    </row>
    <row r="10" spans="1:21" ht="32" x14ac:dyDescent="0.2">
      <c r="E10" s="3">
        <v>5</v>
      </c>
      <c r="F10" s="4" t="s">
        <v>20</v>
      </c>
      <c r="G10" s="3" t="s">
        <v>21</v>
      </c>
      <c r="H10" s="5" t="s">
        <v>22</v>
      </c>
      <c r="I10" s="6" t="s">
        <v>10</v>
      </c>
      <c r="J10" s="27"/>
      <c r="K10" s="2"/>
      <c r="L10" s="2"/>
    </row>
    <row r="11" spans="1:21" ht="33" thickBot="1" x14ac:dyDescent="0.25">
      <c r="E11" s="3">
        <v>6</v>
      </c>
      <c r="F11" s="4" t="s">
        <v>23</v>
      </c>
      <c r="G11" s="3"/>
      <c r="H11" s="5" t="s">
        <v>24</v>
      </c>
      <c r="I11" s="3" t="s">
        <v>25</v>
      </c>
      <c r="J11" s="3" t="s">
        <v>25</v>
      </c>
      <c r="L11" s="2"/>
    </row>
    <row r="12" spans="1:21" ht="20" thickBot="1" x14ac:dyDescent="0.25">
      <c r="M12" s="28" t="s">
        <v>54</v>
      </c>
      <c r="N12" s="29"/>
      <c r="O12" s="29"/>
      <c r="P12" s="29"/>
      <c r="Q12" s="29"/>
      <c r="R12" s="29"/>
      <c r="S12" s="29"/>
      <c r="T12" s="30"/>
    </row>
    <row r="13" spans="1:21" ht="17" thickBot="1" x14ac:dyDescent="0.25"/>
    <row r="14" spans="1:21" ht="65" thickBot="1" x14ac:dyDescent="0.25">
      <c r="A14" s="7" t="s">
        <v>26</v>
      </c>
      <c r="B14" s="8" t="s">
        <v>27</v>
      </c>
      <c r="C14" s="8" t="s">
        <v>28</v>
      </c>
      <c r="D14" s="8" t="s">
        <v>29</v>
      </c>
      <c r="E14" s="8" t="s">
        <v>44</v>
      </c>
      <c r="F14" s="8" t="s">
        <v>30</v>
      </c>
      <c r="G14" s="8" t="s">
        <v>31</v>
      </c>
      <c r="H14" s="8" t="s">
        <v>36</v>
      </c>
      <c r="I14" s="8" t="s">
        <v>32</v>
      </c>
      <c r="J14" s="9" t="s">
        <v>33</v>
      </c>
      <c r="K14" s="9" t="s">
        <v>34</v>
      </c>
      <c r="M14" s="3"/>
      <c r="N14" s="24" t="s">
        <v>38</v>
      </c>
      <c r="O14" s="24" t="s">
        <v>39</v>
      </c>
      <c r="P14" s="24" t="s">
        <v>40</v>
      </c>
      <c r="Q14" s="24" t="s">
        <v>41</v>
      </c>
      <c r="R14" s="24" t="s">
        <v>42</v>
      </c>
      <c r="S14" s="25" t="s">
        <v>43</v>
      </c>
      <c r="T14" s="25"/>
      <c r="U14" s="26"/>
    </row>
    <row r="15" spans="1:21" x14ac:dyDescent="0.2">
      <c r="M15" s="22" t="s">
        <v>47</v>
      </c>
      <c r="N15" s="3">
        <v>2.5</v>
      </c>
      <c r="O15" s="15">
        <v>5.0999999999999996</v>
      </c>
      <c r="P15" s="15">
        <v>13</v>
      </c>
      <c r="Q15" s="15">
        <v>20.100000000000001</v>
      </c>
      <c r="R15" s="15">
        <v>28.6</v>
      </c>
      <c r="S15" s="15">
        <v>41</v>
      </c>
      <c r="T15" s="15">
        <v>45</v>
      </c>
      <c r="U15" s="14"/>
    </row>
    <row r="16" spans="1:21" x14ac:dyDescent="0.2">
      <c r="A16" s="3">
        <v>1</v>
      </c>
      <c r="B16" s="10" t="s">
        <v>35</v>
      </c>
      <c r="C16" s="15">
        <v>41</v>
      </c>
      <c r="D16" s="11">
        <v>36</v>
      </c>
      <c r="E16" s="11">
        <f>IF(C16&lt;&gt;"",LOOKUP(C16,{0;4.5;11.5;18.5;26.5;37},ROW($1:$6)),"")</f>
        <v>6</v>
      </c>
      <c r="F16" s="11">
        <f>IF(D16&lt;&gt;"",IF(ISNUMBER(D16),36-D16,D16),"")</f>
        <v>0</v>
      </c>
      <c r="G16" s="11" t="str">
        <f>IF(D16&lt;&gt;"",IF(ISNUMBER(D16),IF(F16&lt;0,F16,IF(F16&gt;E16,F16-E16,"ZT")),D16),"")</f>
        <v>ZT</v>
      </c>
      <c r="H16" s="11" t="str">
        <f>IF(G16&lt;0,MAX(-(INT((C16-INDEX({0;4.5;11.5;18.5;26.5;37},E16))*10/E16)+1),G16),"")</f>
        <v/>
      </c>
      <c r="I16" s="12">
        <f>IF(D16&lt;&gt;"",IF(ISNUMBER(G16),IF(G16&lt;0,H16*E16/10+(E16=6)*0.4+(G16-H16)*(E16-1)/10,0.1*(E16&lt;6)),IF(OR(G16="Dsq",G16="Abs"),0.1,0)),"")</f>
        <v>0</v>
      </c>
      <c r="J16" s="12">
        <f t="shared" ref="J16:J18" si="0">IF(D16&lt;&gt;"",IF(AND(C16&gt;=36,I16&gt;0),C16,C16+I16))</f>
        <v>41</v>
      </c>
      <c r="K16" s="11">
        <f>IF(J16&lt;&gt;"",LOOKUP(J16,{0;4.4;11.4;18.4;26.4;37},ROW($1:$6)),"")</f>
        <v>6</v>
      </c>
      <c r="M16" s="22" t="s">
        <v>46</v>
      </c>
      <c r="N16" s="3">
        <v>2.4</v>
      </c>
      <c r="O16" s="21">
        <v>4.5999999999999996</v>
      </c>
      <c r="P16" s="15">
        <v>12</v>
      </c>
      <c r="Q16" s="15">
        <v>18.600000000000001</v>
      </c>
      <c r="R16" s="15">
        <v>26.7</v>
      </c>
      <c r="S16" s="15">
        <v>37</v>
      </c>
      <c r="T16" s="15">
        <v>41</v>
      </c>
      <c r="U16" s="14"/>
    </row>
    <row r="17" spans="1:21" x14ac:dyDescent="0.2">
      <c r="A17" s="3">
        <v>2</v>
      </c>
      <c r="B17" s="10" t="s">
        <v>35</v>
      </c>
      <c r="C17" s="15">
        <f t="shared" ref="C17:C22" si="1">IF(J16="","",J16)</f>
        <v>41</v>
      </c>
      <c r="D17" s="11">
        <v>33</v>
      </c>
      <c r="E17" s="11">
        <f>IF(C17&lt;&gt;"",LOOKUP(C17,{0;4.5;11.5;18.5;26.5;37},ROW($1:$6)),"")</f>
        <v>6</v>
      </c>
      <c r="F17" s="11">
        <f t="shared" ref="F17:F22" si="2">IF(D17&lt;&gt;"",IF(ISNUMBER(D17),36-D17,D17),"")</f>
        <v>3</v>
      </c>
      <c r="G17" s="11" t="str">
        <f t="shared" ref="G17:G22" si="3">IF(D17&lt;&gt;"",IF(ISNUMBER(D17),IF(F17&lt;0,F17,IF(F17&gt;E17,F17-E17,"ZT")),D17),"")</f>
        <v>ZT</v>
      </c>
      <c r="H17" s="11" t="str">
        <f>IF(G17&lt;0,MAX(-(INT((C17-INDEX({0;4.5;11.5;18.5;26.5;37},E17))*10/E17)+1),G17),"")</f>
        <v/>
      </c>
      <c r="I17" s="12">
        <f>IF(D17&lt;&gt;"",IF(ISNUMBER(G17),IF(G17&lt;0,H17*E17/10+(E17=6)*0.4+(G17-H17)*(E17-1)/10,0.1*(E17&lt;6)),IF(OR(G17="Dsq",G17="Abs"),0.1,0)),"")</f>
        <v>0</v>
      </c>
      <c r="J17" s="12">
        <f t="shared" si="0"/>
        <v>41</v>
      </c>
      <c r="K17" s="11">
        <f>IF(J17&lt;&gt;"",LOOKUP(J17,{0;4.4;11.4;18.4;26.4;37},ROW($1:$6)),"")</f>
        <v>6</v>
      </c>
      <c r="M17" s="23" t="s">
        <v>45</v>
      </c>
      <c r="N17" s="3">
        <v>-3</v>
      </c>
      <c r="O17" s="3">
        <v>-3</v>
      </c>
      <c r="P17" s="3">
        <v>-3</v>
      </c>
      <c r="Q17" s="3">
        <v>-3</v>
      </c>
      <c r="R17" s="3">
        <v>-3</v>
      </c>
      <c r="S17" s="3">
        <v>-3</v>
      </c>
      <c r="T17" s="3">
        <v>-3</v>
      </c>
      <c r="U17" s="14"/>
    </row>
    <row r="18" spans="1:21" x14ac:dyDescent="0.2">
      <c r="A18" s="3">
        <v>3</v>
      </c>
      <c r="B18" s="10" t="s">
        <v>35</v>
      </c>
      <c r="C18" s="15">
        <f t="shared" si="1"/>
        <v>41</v>
      </c>
      <c r="D18" s="11">
        <v>32</v>
      </c>
      <c r="E18" s="11">
        <f>IF(C18&lt;&gt;"",LOOKUP(C18,{0;4.5;11.5;18.5;26.5;37},ROW($1:$6)),"")</f>
        <v>6</v>
      </c>
      <c r="F18" s="11">
        <f t="shared" si="2"/>
        <v>4</v>
      </c>
      <c r="G18" s="11" t="str">
        <f t="shared" si="3"/>
        <v>ZT</v>
      </c>
      <c r="H18" s="11" t="str">
        <f>IF(G18&lt;0,MAX(-(INT((C18-INDEX({0;4.5;11.5;18.5;26.5;37},E18))*10/E18)+1),G18),"")</f>
        <v/>
      </c>
      <c r="I18" s="12">
        <f>IF(D18&lt;&gt;"",IF(ISNUMBER(G18),IF(G18&lt;0,H18*E18/10+(E18=6)*0.4+(G18-H18)*(E18-1)/10,0.1*(E18&lt;6)),IF(OR(G18="Dsq",G18="Abs"),0.1,0)),"")</f>
        <v>0</v>
      </c>
      <c r="J18" s="12">
        <f t="shared" si="0"/>
        <v>41</v>
      </c>
      <c r="K18" s="11">
        <f>IF(J18&lt;&gt;"",LOOKUP(J18,{0;4.4;11.4;18.4;26.4;37},ROW($1:$6)),"")</f>
        <v>6</v>
      </c>
      <c r="M18" s="23" t="s">
        <v>48</v>
      </c>
      <c r="N18" s="3">
        <v>-0.1</v>
      </c>
      <c r="O18" s="15">
        <v>-0.2</v>
      </c>
      <c r="P18" s="15">
        <v>-0.3</v>
      </c>
      <c r="Q18" s="15">
        <v>-0.4</v>
      </c>
      <c r="R18" s="15">
        <v>-0.5</v>
      </c>
      <c r="S18" s="15">
        <v>-1</v>
      </c>
      <c r="T18" s="15">
        <v>-1</v>
      </c>
      <c r="U18" s="14"/>
    </row>
    <row r="19" spans="1:21" x14ac:dyDescent="0.2">
      <c r="A19" s="3">
        <v>4</v>
      </c>
      <c r="B19" s="10" t="s">
        <v>35</v>
      </c>
      <c r="C19" s="15">
        <f t="shared" si="1"/>
        <v>41</v>
      </c>
      <c r="D19" s="11" t="s">
        <v>0</v>
      </c>
      <c r="E19" s="11">
        <f>IF(C19&lt;&gt;"",LOOKUP(C19,{0;4.5;11.5;18.5;26.5;37},ROW($1:$6)),"")</f>
        <v>6</v>
      </c>
      <c r="F19" s="11" t="str">
        <f t="shared" si="2"/>
        <v>Abs</v>
      </c>
      <c r="G19" s="11" t="str">
        <f t="shared" si="3"/>
        <v>Abs</v>
      </c>
      <c r="H19" s="11" t="str">
        <f>IF(G19&lt;0,MAX(-(INT((C19-INDEX({0;4.5;11.5;18.5;26.5;37},E19))*10/E19)+1),G19),"")</f>
        <v/>
      </c>
      <c r="I19" s="12">
        <f>IF(D19&lt;&gt;"",IF(ISNUMBER(G19),IF(G19&lt;0,H19*E19/10+(E19=6)*0.4+(G19-H19)*(E19-1)/10,0.1*(E19&lt;6)),IF(OR(G19="Dsq",G19="Abs"),0.1,0)),"")</f>
        <v>0.1</v>
      </c>
      <c r="J19" s="12">
        <f>IF(D19&lt;&gt;"",IF(AND(C19&gt;=36,I19&gt;0),C19,C19+I19))</f>
        <v>41</v>
      </c>
      <c r="K19" s="11">
        <f>IF(J19&lt;&gt;"",LOOKUP(J19,{0;4.4;11.4;18.4;26.4;37},ROW($1:$6)),"")</f>
        <v>6</v>
      </c>
      <c r="M19" s="23" t="s">
        <v>49</v>
      </c>
      <c r="N19" s="3">
        <v>-0.1</v>
      </c>
      <c r="O19" s="3">
        <v>-0.1</v>
      </c>
      <c r="P19" s="15">
        <v>-0.3</v>
      </c>
      <c r="Q19" s="15">
        <v>-0.3</v>
      </c>
      <c r="R19" s="15">
        <v>-0.4</v>
      </c>
      <c r="S19" s="15">
        <v>-0.5</v>
      </c>
      <c r="T19" s="15">
        <v>-1</v>
      </c>
      <c r="U19" s="14"/>
    </row>
    <row r="20" spans="1:21" x14ac:dyDescent="0.2">
      <c r="A20" s="3">
        <v>5</v>
      </c>
      <c r="B20" s="10" t="s">
        <v>35</v>
      </c>
      <c r="C20" s="15">
        <f t="shared" si="1"/>
        <v>41</v>
      </c>
      <c r="D20" s="11">
        <v>39</v>
      </c>
      <c r="E20" s="11">
        <f>IF(C20&lt;&gt;"",LOOKUP(C20,{0;4.5;11.5;18.5;26.5;37},ROW($1:$6)),"")</f>
        <v>6</v>
      </c>
      <c r="F20" s="11">
        <f t="shared" si="2"/>
        <v>-3</v>
      </c>
      <c r="G20" s="11">
        <f t="shared" si="3"/>
        <v>-3</v>
      </c>
      <c r="H20" s="11">
        <f>IF(G20&lt;0,MAX(-(INT((C20-INDEX({0;4.5;11.5;18.5;26.5;37},E20))*10/E20)+1),G20),"")</f>
        <v>-3</v>
      </c>
      <c r="I20" s="12">
        <f>IF(D20&lt;&gt;"",IF(ISNUMBER(G20),IF(F20&lt;0,IF(C20&gt;=37,F20,IF(G20&lt;0,H20*E20/10+(E20=6)*0.4+(G20-H20)*(E20-1)/10,0.1*(E20&lt;6))),IF(OR(G20="Dsq",G20="Abs"),0.1,°))),"")</f>
        <v>-3</v>
      </c>
      <c r="J20" s="12">
        <f t="shared" ref="J20:J22" si="4">IF(D20&lt;&gt;"",IF(AND(C20&gt;=36,I20&gt;0),C20,C20+I20))</f>
        <v>38</v>
      </c>
      <c r="K20" s="11">
        <f>IF(J20&lt;&gt;"",LOOKUP(J20,{0;4.4;11.4;18.4;26.4;37},ROW($1:$6)),"")</f>
        <v>6</v>
      </c>
      <c r="M20" s="23" t="s">
        <v>50</v>
      </c>
      <c r="N20" s="3">
        <v>-0.1</v>
      </c>
      <c r="O20" s="3">
        <v>-0.1</v>
      </c>
      <c r="P20" s="15">
        <v>-0.2</v>
      </c>
      <c r="Q20" s="15">
        <v>-0.3</v>
      </c>
      <c r="R20" s="15">
        <v>-0.4</v>
      </c>
      <c r="S20" s="15">
        <v>-0.5</v>
      </c>
      <c r="T20" s="15">
        <v>-1</v>
      </c>
      <c r="U20" s="14"/>
    </row>
    <row r="21" spans="1:21" x14ac:dyDescent="0.2">
      <c r="A21" s="3">
        <v>6</v>
      </c>
      <c r="B21" s="10" t="s">
        <v>35</v>
      </c>
      <c r="C21" s="15">
        <f t="shared" si="1"/>
        <v>38</v>
      </c>
      <c r="D21" s="11">
        <v>37</v>
      </c>
      <c r="E21" s="11">
        <f>IF(C21&lt;&gt;"",LOOKUP(C21,{0;4.5;11.5;18.5;26.5;37},ROW($1:$6)),"")</f>
        <v>6</v>
      </c>
      <c r="F21" s="11">
        <f t="shared" si="2"/>
        <v>-1</v>
      </c>
      <c r="G21" s="11">
        <f t="shared" si="3"/>
        <v>-1</v>
      </c>
      <c r="H21" s="11">
        <f>IF(G21&lt;0,MAX(-(INT((C21-INDEX({0;4.5;11.5;18.5;26.5;37},E21))*10/E21)+1),G21),"")</f>
        <v>-1</v>
      </c>
      <c r="I21" s="12">
        <f>IF(D21&lt;&gt;"",IF(ISNUMBER(G21),IF(F21&lt;0,IF(C21&gt;=37,F21,IF(G21&lt;0,H21*E21/10+(E21=6)*0.4+(G21-H21)*(E21-1)/10,0.1*(E21&lt;6))),IF(OR(G21="Dsq",G21="Abs"),0.1,°))),"")</f>
        <v>-1</v>
      </c>
      <c r="J21" s="12">
        <f t="shared" si="4"/>
        <v>37</v>
      </c>
      <c r="K21" s="11">
        <f>IF(J21&lt;&gt;"",LOOKUP(J21,{0;4.4;11.4;18.4;26.4;37},ROW($1:$6)),"")</f>
        <v>6</v>
      </c>
      <c r="M21" s="23" t="s">
        <v>37</v>
      </c>
      <c r="N21" s="15">
        <f>SUM(N18:N20)</f>
        <v>-0.30000000000000004</v>
      </c>
      <c r="O21" s="15">
        <f>SUM(O18:O20)</f>
        <v>-0.4</v>
      </c>
      <c r="P21" s="15">
        <f t="shared" ref="P21:T21" si="5">SUM(P18:P20)</f>
        <v>-0.8</v>
      </c>
      <c r="Q21" s="15">
        <f t="shared" si="5"/>
        <v>-1</v>
      </c>
      <c r="R21" s="15">
        <f t="shared" si="5"/>
        <v>-1.3</v>
      </c>
      <c r="S21" s="15">
        <f t="shared" si="5"/>
        <v>-2</v>
      </c>
      <c r="T21" s="15">
        <f t="shared" si="5"/>
        <v>-3</v>
      </c>
      <c r="U21" s="14"/>
    </row>
    <row r="22" spans="1:21" x14ac:dyDescent="0.2">
      <c r="A22" s="3">
        <v>7</v>
      </c>
      <c r="B22" s="10" t="s">
        <v>35</v>
      </c>
      <c r="C22" s="15">
        <f t="shared" si="1"/>
        <v>37</v>
      </c>
      <c r="D22" s="11">
        <v>39</v>
      </c>
      <c r="E22" s="11">
        <f>IF(C22&lt;&gt;"",LOOKUP(C22,{0;4.5;11.5;18.5;26.5;37},ROW($1:$6)),"")</f>
        <v>6</v>
      </c>
      <c r="F22" s="11">
        <f t="shared" si="2"/>
        <v>-3</v>
      </c>
      <c r="G22" s="11">
        <f t="shared" si="3"/>
        <v>-3</v>
      </c>
      <c r="H22" s="11">
        <f>IF(G22&lt;0,MAX(-(INT((C22-INDEX({0;4.5;11.5;18.5;26.5;37},E22))*10/E22)+1),G22),"")</f>
        <v>-1</v>
      </c>
      <c r="I22" s="12">
        <f>IF(D22&lt;&gt;"",IF(ISNUMBER(G22),IF(F22&lt;0,IF(C22&gt;=37,F22,IF(G22&lt;0,H22*E22/10+(E22=6)*0.4+(G22-H22)*(E22-1)/10,0.1*(E22&lt;6))),IF(OR(G22="Dsq",G22="Abs"),0.1,°))),"")</f>
        <v>-3</v>
      </c>
      <c r="J22" s="12">
        <f t="shared" si="4"/>
        <v>34</v>
      </c>
      <c r="K22" s="11">
        <f>IF(J22&lt;&gt;"",LOOKUP(J22,{0;4.4;11.4;18.4;26.4;37},ROW($1:$6)),"")</f>
        <v>5</v>
      </c>
      <c r="M22" s="23" t="s">
        <v>51</v>
      </c>
      <c r="N22" s="15">
        <f>N16+N21</f>
        <v>2.0999999999999996</v>
      </c>
      <c r="O22" s="15">
        <f>O16+O21</f>
        <v>4.1999999999999993</v>
      </c>
      <c r="P22" s="15">
        <f>P16+P21</f>
        <v>11.2</v>
      </c>
      <c r="Q22" s="15">
        <f>Q16+Q21</f>
        <v>17.600000000000001</v>
      </c>
      <c r="R22" s="15">
        <f>R16+R21</f>
        <v>25.4</v>
      </c>
      <c r="S22" s="15">
        <f>S16+S21</f>
        <v>35</v>
      </c>
      <c r="T22" s="15">
        <f>T16+T21</f>
        <v>38</v>
      </c>
    </row>
    <row r="23" spans="1:21" x14ac:dyDescent="0.2">
      <c r="N23" s="14"/>
      <c r="O23" s="14"/>
      <c r="P23" s="14"/>
      <c r="Q23" s="14"/>
      <c r="R23" s="14"/>
    </row>
    <row r="24" spans="1:21" x14ac:dyDescent="0.2">
      <c r="N24" s="14"/>
      <c r="O24" s="14"/>
      <c r="P24" s="14"/>
      <c r="Q24" s="14"/>
      <c r="R24" s="14"/>
    </row>
    <row r="25" spans="1:21" x14ac:dyDescent="0.2">
      <c r="H25" s="13"/>
      <c r="N25" s="14"/>
      <c r="O25" s="14"/>
      <c r="P25" s="14"/>
      <c r="Q25" s="14"/>
      <c r="R25" s="14"/>
    </row>
    <row r="27" spans="1:21" x14ac:dyDescent="0.2">
      <c r="B27" s="19" t="s">
        <v>55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</row>
    <row r="28" spans="1:21" x14ac:dyDescent="0.2">
      <c r="B28" s="19" t="s">
        <v>56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</row>
    <row r="29" spans="1:21" x14ac:dyDescent="0.2">
      <c r="B29" s="19" t="s">
        <v>57</v>
      </c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</row>
    <row r="30" spans="1:21" x14ac:dyDescent="0.2">
      <c r="B30" s="19" t="s">
        <v>59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</row>
    <row r="31" spans="1:21" x14ac:dyDescent="0.2">
      <c r="B31" s="1" t="s">
        <v>58</v>
      </c>
    </row>
  </sheetData>
  <mergeCells count="8">
    <mergeCell ref="B28:M28"/>
    <mergeCell ref="B29:M29"/>
    <mergeCell ref="B30:M30"/>
    <mergeCell ref="B27:M27"/>
    <mergeCell ref="S14:T14"/>
    <mergeCell ref="J6:J10"/>
    <mergeCell ref="E3:J3"/>
    <mergeCell ref="M12:T12"/>
  </mergeCells>
  <conditionalFormatting sqref="J16:J22">
    <cfRule type="cellIs" dxfId="2" priority="7" operator="greaterThan">
      <formula>C16</formula>
    </cfRule>
  </conditionalFormatting>
  <conditionalFormatting sqref="J16:J22">
    <cfRule type="cellIs" dxfId="1" priority="6" operator="lessThan">
      <formula>C16</formula>
    </cfRule>
  </conditionalFormatting>
  <conditionalFormatting sqref="K17:K22">
    <cfRule type="cellIs" dxfId="0" priority="1" operator="notEqual">
      <formula>K16</formula>
    </cfRule>
  </conditionalFormatting>
  <pageMargins left="0.75" right="0.75" top="1" bottom="1" header="0.5" footer="0.5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Utilisateur de Microsoft Office</cp:lastModifiedBy>
  <cp:lastPrinted>2014-06-29T15:55:31Z</cp:lastPrinted>
  <dcterms:created xsi:type="dcterms:W3CDTF">2014-06-29T12:26:27Z</dcterms:created>
  <dcterms:modified xsi:type="dcterms:W3CDTF">2016-05-01T12:01:43Z</dcterms:modified>
</cp:coreProperties>
</file>